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4.xml" ContentType="application/vnd.openxmlformats-officedocument.spreadsheetml.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codeName="ThisWorkbook" hidePivotFieldList="1" defaultThemeVersion="124226"/>
  <mc:AlternateContent xmlns:mc="http://schemas.openxmlformats.org/markup-compatibility/2006">
    <mc:Choice Requires="x15">
      <x15ac:absPath xmlns:x15ac="http://schemas.microsoft.com/office/spreadsheetml/2010/11/ac" url="C:\Users\jawright\OneDrive - Ministry of Justice\jawright (dom1dataHQ102PF_AHome_A)\92nd SI Update\"/>
    </mc:Choice>
  </mc:AlternateContent>
  <bookViews>
    <workbookView xWindow="0" yWindow="0" windowWidth="12570" windowHeight="12210" tabRatio="906" firstSheet="1" activeTab="1"/>
  </bookViews>
  <sheets>
    <sheet name="Data Validation Source" sheetId="115" state="hidden" r:id="rId1"/>
    <sheet name="1. Front sheet" sheetId="66" r:id="rId2"/>
    <sheet name="2. Certificates" sheetId="38" r:id="rId3"/>
    <sheet name="3. Synopsis" sheetId="85" r:id="rId4"/>
    <sheet name="4. Chronology" sheetId="64" r:id="rId5"/>
    <sheet name="5. Legal Team - Rates - Csl SF" sheetId="67" r:id="rId6"/>
    <sheet name="6. Funding &amp; Parts" sheetId="92" r:id="rId7"/>
    <sheet name="7. Summarily Assessed Costs" sheetId="107" r:id="rId8"/>
    <sheet name="8. Main Summary by Phase" sheetId="110" r:id="rId9"/>
    <sheet name="9. Summary - Task, Activity" sheetId="114" r:id="rId10"/>
    <sheet name="10. Summary Budget v Bill" sheetId="111" r:id="rId11"/>
    <sheet name="11. Summary by Part" sheetId="109" r:id="rId12"/>
    <sheet name="12. Summary of Comms" sheetId="113" r:id="rId13"/>
    <sheet name="13. Bill (Print Version)" sheetId="106" r:id="rId14"/>
    <sheet name="14. Bill Detail" sheetId="65" r:id="rId15"/>
    <sheet name="15. ReferenceTable - Phase Task" sheetId="94" r:id="rId16"/>
    <sheet name="16 ReferenceTable - Activities" sheetId="95" r:id="rId17"/>
    <sheet name="17. ReferenceTable - Expenses" sheetId="96" r:id="rId18"/>
  </sheets>
  <externalReferences>
    <externalReference r:id="rId19"/>
  </externalReferences>
  <definedNames>
    <definedName name="_xlnm._FilterDatabase" localSheetId="14" hidden="1">'14. Bill Detail'!$AZ$2:$BC$253</definedName>
    <definedName name="_xlnm._FilterDatabase" localSheetId="15" hidden="1">'15. ReferenceTable - Phase Task'!$A$1:$H$54</definedName>
    <definedName name="_xlnm._FilterDatabase" localSheetId="16" hidden="1">'16 ReferenceTable - Activities'!$B$2:$C$12</definedName>
    <definedName name="_xlnm._FilterDatabase" localSheetId="3" hidden="1">'3. Synopsis'!$A$2:$A$25</definedName>
    <definedName name="_xlnm._FilterDatabase" localSheetId="5" hidden="1">'5. Legal Team - Rates - Csl SF'!$A$3:$G$9</definedName>
    <definedName name="_xlnm._FilterDatabase" localSheetId="7" hidden="1">'7. Summarily Assessed Costs'!$A$3:$N$4</definedName>
    <definedName name="ActivityCodeList" localSheetId="0">'[1]16 ReferenceTable - Activities'!$A$2:$C$12</definedName>
    <definedName name="ActivityCodeList">'16 ReferenceTable - Activities'!$A$2:$D$12</definedName>
    <definedName name="BasePC">'14. Bill Detail'!$J:$J</definedName>
    <definedName name="BillDetTable1">'14. Bill Detail'!$A$2:$BC$253</definedName>
    <definedName name="CounselBaseFees" localSheetId="0">'[1]13. (R)Bill Detail'!$BP:$BP</definedName>
    <definedName name="CounselBaseFees">'14. Bill Detail'!$BP:$BP</definedName>
    <definedName name="CounselSAC">'7. Summarily Assessed Costs'!$F$4:$F$72</definedName>
    <definedName name="CounselSACSF">'7. Summarily Assessed Costs'!$K$4:$K$6</definedName>
    <definedName name="expensenumbers" localSheetId="0">'[1]17. ReferenceTable - Expenses'!$A$2:$C$34</definedName>
    <definedName name="expensenumbers">'17. ReferenceTable - Expenses'!$A$3:$C$24</definedName>
    <definedName name="FundingList" localSheetId="0">'[1]6. Funding &amp; Parts Table'!$A$3:$G$5</definedName>
    <definedName name="FundingList">'6. Funding &amp; Parts'!$A$3:$G$5</definedName>
    <definedName name="jcodephases" localSheetId="0">#REF!</definedName>
    <definedName name="jcodephases">#REF!</definedName>
    <definedName name="LTMList" localSheetId="11">LTM_List[[#All],[LTM]:[Counsel SF %]]</definedName>
    <definedName name="LTMList" localSheetId="8">LTM_List[[#All],[LTM]:[Counsel SF %]]</definedName>
    <definedName name="LTMList" localSheetId="9">LTM_List[[#All],[LTM]:[Counsel SF %]]</definedName>
    <definedName name="LTMList" localSheetId="0">[1]!LTM_List[[#All],[LTM]:[Counsel SF %]]</definedName>
    <definedName name="LTMList">LTM_List[[#All],[LTM]:[Counsel SF %]]</definedName>
    <definedName name="PartID" localSheetId="11">BillDetail_List[[#All],[Part ID]]</definedName>
    <definedName name="PartID" localSheetId="8">BillDetail_List[[#All],[Part ID]]</definedName>
    <definedName name="PartID" localSheetId="9">BillDetail_List[[#All],[Part ID]]</definedName>
    <definedName name="PartID" localSheetId="0">[1]!BillDetail_List[[#All],[Part ID]]</definedName>
    <definedName name="PartID">BillDetail_List[[#All],[Part ID]]</definedName>
    <definedName name="phasetasklist" localSheetId="0">'[1]15. ReferenceTable - Phase Task'!$A$2:$H$54</definedName>
    <definedName name="phasetasklist">'15. ReferenceTable - Phase Task'!$A$2:$H$54</definedName>
    <definedName name="_xlnm.Print_Area" localSheetId="1">'1. Front sheet'!$A$1:$B$20</definedName>
    <definedName name="_xlnm.Print_Area" localSheetId="10">'10. Summary Budget v Bill'!$A$1:$E$17</definedName>
    <definedName name="_xlnm.Print_Area" localSheetId="13">'13. Bill (Print Version)'!$A$1:$N$245</definedName>
    <definedName name="_xlnm.Print_Area" localSheetId="15">'15. ReferenceTable - Phase Task'!$C$2:$F$69</definedName>
    <definedName name="_xlnm.Print_Area" localSheetId="16">'16 ReferenceTable - Activities'!$A$1:$C$12</definedName>
    <definedName name="_xlnm.Print_Area" localSheetId="17">'17. ReferenceTable - Expenses'!$A$1:$B$24</definedName>
    <definedName name="_xlnm.Print_Area" localSheetId="3">'3. Synopsis'!$A$1:$A$25</definedName>
    <definedName name="_xlnm.Print_Area" localSheetId="5">'5. Legal Team - Rates - Csl SF'!$A$3:$H$9</definedName>
    <definedName name="_xlnm.Print_Area" localSheetId="7">'7. Summarily Assessed Costs'!$A$2:$O$7</definedName>
    <definedName name="_xlnm.Print_Area" localSheetId="9">'9. Summary - Task, Activity'!$B$2:$O$29</definedName>
    <definedName name="_xlnm.Print_Titles" localSheetId="12">'12. Summary of Comms'!$2:$4</definedName>
    <definedName name="_xlnm.Print_Titles" localSheetId="13">'13. Bill (Print Version)'!$1:$4</definedName>
    <definedName name="_xlnm.Print_Titles" localSheetId="15">'15. ReferenceTable - Phase Task'!$1:$2</definedName>
    <definedName name="_xlnm.Print_Titles" localSheetId="17">'17. ReferenceTable - Expenses'!$1:$2</definedName>
    <definedName name="_xlnm.Print_Titles" localSheetId="5">'5. Legal Team - Rates - Csl SF'!$2:$3</definedName>
    <definedName name="_xlnm.Print_Titles" localSheetId="9">'9. Summary - Task, Activity'!$5:$7</definedName>
    <definedName name="ProfitCosts" localSheetId="11">BillDetail_List[[#All],[Base Profit Costs (including any indemnity cap)]]</definedName>
    <definedName name="ProfitCosts" localSheetId="8">BillDetail_List[[#All],[Base Profit Costs (including any indemnity cap)]]</definedName>
    <definedName name="ProfitCosts" localSheetId="9">BillDetail_List[[#All],[Base Profit Costs (including any indemnity cap)]]</definedName>
    <definedName name="ProfitCosts" localSheetId="0">[1]!BillDetail_List[[#All],[Base Profit Costs (including any indemnity cap)]]</definedName>
    <definedName name="ProfitCosts">BillDetail_List[[#All],[Base Profit Costs (including any indemnity cap)]]</definedName>
    <definedName name="ProfitCosts_noInd" localSheetId="0">[1]!BillDetail_List[[#All],[Profit Costs Incurred (not including any indemnity cap)]]</definedName>
    <definedName name="ProfitCosts_noInd">BillDetail_List[[#All],[Profit Costs Incurred (not including any indemnity cap)]]</definedName>
    <definedName name="sfonsacosts" localSheetId="0">'[1]7. Summarily Assessed Costs'!$O$6</definedName>
    <definedName name="sfonsacosts">'7. Summarily Assessed Costs'!$O$6</definedName>
    <definedName name="SFonSAcostsincVAT">'7. Summarily Assessed Costs'!$N$6</definedName>
    <definedName name="SolSAC">'7. Summarily Assessed Costs'!$E$4:$E$34</definedName>
    <definedName name="SolSACSF">'7. Summarily Assessed Costs'!$J$4:$J$72</definedName>
    <definedName name="tasklist" localSheetId="0">'[1]15. ReferenceTable - Phase Task'!$B$2:$H$54</definedName>
    <definedName name="tasklist">'15. ReferenceTable - Phase Task'!$B$2:$H$54</definedName>
  </definedNames>
  <calcPr calcId="171027"/>
  <pivotCaches>
    <pivotCache cacheId="18" r:id="rId20"/>
  </pivotCaches>
</workbook>
</file>

<file path=xl/calcChain.xml><?xml version="1.0" encoding="utf-8"?>
<calcChain xmlns="http://schemas.openxmlformats.org/spreadsheetml/2006/main">
  <c r="BC253" i="65" l="1"/>
  <c r="BB253" i="65"/>
  <c r="BA253" i="65"/>
  <c r="AZ253" i="65"/>
  <c r="AT253" i="65"/>
  <c r="AS253" i="65"/>
  <c r="AH253" i="65"/>
  <c r="AO253" i="65" s="1"/>
  <c r="AG253" i="65"/>
  <c r="AP253" i="65" s="1"/>
  <c r="AE253" i="65"/>
  <c r="AI253" i="65" s="1"/>
  <c r="AD253" i="65"/>
  <c r="AC253" i="65"/>
  <c r="AB253" i="65"/>
  <c r="AA253" i="65"/>
  <c r="Z253" i="65"/>
  <c r="Y253" i="65"/>
  <c r="X253" i="65"/>
  <c r="W253" i="65"/>
  <c r="BC252" i="65"/>
  <c r="BB252" i="65"/>
  <c r="BA252" i="65"/>
  <c r="AZ252" i="65"/>
  <c r="AT252" i="65"/>
  <c r="AS252" i="65"/>
  <c r="AH252" i="65"/>
  <c r="AO252" i="65" s="1"/>
  <c r="AG252" i="65"/>
  <c r="AP252" i="65" s="1"/>
  <c r="AE252" i="65"/>
  <c r="AI252" i="65" s="1"/>
  <c r="AD252" i="65"/>
  <c r="AC252" i="65"/>
  <c r="AB252" i="65"/>
  <c r="AA252" i="65"/>
  <c r="Z252" i="65"/>
  <c r="Y252" i="65"/>
  <c r="X252" i="65"/>
  <c r="W252" i="65"/>
  <c r="BC251" i="65"/>
  <c r="BB251" i="65"/>
  <c r="BA251" i="65"/>
  <c r="AZ251" i="65"/>
  <c r="AT251" i="65"/>
  <c r="AS251" i="65"/>
  <c r="AH251" i="65"/>
  <c r="AO251" i="65" s="1"/>
  <c r="AG251" i="65"/>
  <c r="AP251" i="65" s="1"/>
  <c r="AE251" i="65"/>
  <c r="AI251" i="65" s="1"/>
  <c r="AD251" i="65"/>
  <c r="AC251" i="65"/>
  <c r="AB251" i="65"/>
  <c r="AA251" i="65"/>
  <c r="Z251" i="65"/>
  <c r="Y251" i="65"/>
  <c r="X251" i="65"/>
  <c r="W251" i="65"/>
  <c r="BC250" i="65"/>
  <c r="BB250" i="65"/>
  <c r="BA250" i="65"/>
  <c r="AZ250" i="65"/>
  <c r="AT250" i="65"/>
  <c r="AS250" i="65"/>
  <c r="AH250" i="65"/>
  <c r="AO250" i="65" s="1"/>
  <c r="AG250" i="65"/>
  <c r="AP250" i="65" s="1"/>
  <c r="AE250" i="65"/>
  <c r="AI250" i="65" s="1"/>
  <c r="AD250" i="65"/>
  <c r="AC250" i="65"/>
  <c r="AB250" i="65"/>
  <c r="AA250" i="65"/>
  <c r="Z250" i="65"/>
  <c r="Y250" i="65"/>
  <c r="X250" i="65"/>
  <c r="W250" i="65"/>
  <c r="BC249" i="65"/>
  <c r="BB249" i="65"/>
  <c r="BA249" i="65"/>
  <c r="AZ249" i="65"/>
  <c r="AT249" i="65"/>
  <c r="AS249" i="65"/>
  <c r="AH249" i="65"/>
  <c r="AO249" i="65" s="1"/>
  <c r="AG249" i="65"/>
  <c r="AP249" i="65" s="1"/>
  <c r="AE249" i="65"/>
  <c r="AI249" i="65" s="1"/>
  <c r="AD249" i="65"/>
  <c r="AC249" i="65"/>
  <c r="AB249" i="65"/>
  <c r="AA249" i="65"/>
  <c r="Z249" i="65"/>
  <c r="Y249" i="65"/>
  <c r="X249" i="65"/>
  <c r="W249" i="65"/>
  <c r="BC248" i="65"/>
  <c r="BB248" i="65"/>
  <c r="BA248" i="65"/>
  <c r="AZ248" i="65"/>
  <c r="AT248" i="65"/>
  <c r="AS248" i="65"/>
  <c r="AH248" i="65"/>
  <c r="AO248" i="65" s="1"/>
  <c r="AG248" i="65"/>
  <c r="AP248" i="65" s="1"/>
  <c r="AE248" i="65"/>
  <c r="AI248" i="65" s="1"/>
  <c r="AD248" i="65"/>
  <c r="AC248" i="65"/>
  <c r="AB248" i="65"/>
  <c r="AA248" i="65"/>
  <c r="Z248" i="65"/>
  <c r="Y248" i="65"/>
  <c r="X248" i="65"/>
  <c r="W248" i="65"/>
  <c r="BC247" i="65"/>
  <c r="BB247" i="65"/>
  <c r="BA247" i="65"/>
  <c r="AZ247" i="65"/>
  <c r="AT247" i="65"/>
  <c r="AS247" i="65"/>
  <c r="AH247" i="65"/>
  <c r="AO247" i="65" s="1"/>
  <c r="AG247" i="65"/>
  <c r="AP247" i="65" s="1"/>
  <c r="AE247" i="65"/>
  <c r="AI247" i="65" s="1"/>
  <c r="AD247" i="65"/>
  <c r="AC247" i="65"/>
  <c r="AB247" i="65"/>
  <c r="AA247" i="65"/>
  <c r="Z247" i="65"/>
  <c r="Y247" i="65"/>
  <c r="X247" i="65"/>
  <c r="W247" i="65"/>
  <c r="BC246" i="65"/>
  <c r="BB246" i="65"/>
  <c r="BA246" i="65"/>
  <c r="AZ246" i="65"/>
  <c r="AT246" i="65"/>
  <c r="AS246" i="65"/>
  <c r="AH246" i="65"/>
  <c r="AO246" i="65" s="1"/>
  <c r="AG246" i="65"/>
  <c r="AP246" i="65" s="1"/>
  <c r="AE246" i="65"/>
  <c r="AI246" i="65" s="1"/>
  <c r="AD246" i="65"/>
  <c r="AC246" i="65"/>
  <c r="AB246" i="65"/>
  <c r="AA246" i="65"/>
  <c r="Z246" i="65"/>
  <c r="Y246" i="65"/>
  <c r="X246" i="65"/>
  <c r="W246" i="65"/>
  <c r="BC245" i="65"/>
  <c r="BB245" i="65"/>
  <c r="BA245" i="65"/>
  <c r="AZ245" i="65"/>
  <c r="AT245" i="65"/>
  <c r="AS245" i="65"/>
  <c r="AH245" i="65"/>
  <c r="AO245" i="65" s="1"/>
  <c r="AG245" i="65"/>
  <c r="AP245" i="65" s="1"/>
  <c r="AE245" i="65"/>
  <c r="AI245" i="65" s="1"/>
  <c r="AD245" i="65"/>
  <c r="AC245" i="65"/>
  <c r="AB245" i="65"/>
  <c r="AA245" i="65"/>
  <c r="Z245" i="65"/>
  <c r="Y245" i="65"/>
  <c r="X245" i="65"/>
  <c r="W245" i="65"/>
  <c r="BC244" i="65"/>
  <c r="BB244" i="65"/>
  <c r="BA244" i="65"/>
  <c r="AZ244" i="65"/>
  <c r="AT244" i="65"/>
  <c r="AS244" i="65"/>
  <c r="AH244" i="65"/>
  <c r="AO244" i="65" s="1"/>
  <c r="AG244" i="65"/>
  <c r="AP244" i="65" s="1"/>
  <c r="AE244" i="65"/>
  <c r="AI244" i="65" s="1"/>
  <c r="AD244" i="65"/>
  <c r="AC244" i="65"/>
  <c r="AB244" i="65"/>
  <c r="AA244" i="65"/>
  <c r="Z244" i="65"/>
  <c r="Y244" i="65"/>
  <c r="X244" i="65"/>
  <c r="W244" i="65"/>
  <c r="BC243" i="65"/>
  <c r="BB243" i="65"/>
  <c r="BA243" i="65"/>
  <c r="AZ243" i="65"/>
  <c r="AT243" i="65"/>
  <c r="AS243" i="65"/>
  <c r="AH243" i="65"/>
  <c r="AO243" i="65" s="1"/>
  <c r="AG243" i="65"/>
  <c r="AP243" i="65" s="1"/>
  <c r="AE243" i="65"/>
  <c r="AI243" i="65" s="1"/>
  <c r="AD243" i="65"/>
  <c r="AC243" i="65"/>
  <c r="AB243" i="65"/>
  <c r="AA243" i="65"/>
  <c r="Z243" i="65"/>
  <c r="Y243" i="65"/>
  <c r="X243" i="65"/>
  <c r="W243" i="65"/>
  <c r="BC242" i="65"/>
  <c r="BB242" i="65"/>
  <c r="BA242" i="65"/>
  <c r="AZ242" i="65"/>
  <c r="AT242" i="65"/>
  <c r="AS242" i="65"/>
  <c r="AH242" i="65"/>
  <c r="AO242" i="65" s="1"/>
  <c r="AG242" i="65"/>
  <c r="AP242" i="65" s="1"/>
  <c r="AE242" i="65"/>
  <c r="AI242" i="65" s="1"/>
  <c r="AD242" i="65"/>
  <c r="AC242" i="65"/>
  <c r="AB242" i="65"/>
  <c r="AA242" i="65"/>
  <c r="Z242" i="65"/>
  <c r="Y242" i="65"/>
  <c r="X242" i="65"/>
  <c r="W242" i="65"/>
  <c r="BC241" i="65"/>
  <c r="BB241" i="65"/>
  <c r="BA241" i="65"/>
  <c r="AZ241" i="65"/>
  <c r="AT241" i="65"/>
  <c r="AS241" i="65"/>
  <c r="AH241" i="65"/>
  <c r="AO241" i="65" s="1"/>
  <c r="AG241" i="65"/>
  <c r="AP241" i="65" s="1"/>
  <c r="AE241" i="65"/>
  <c r="AI241" i="65" s="1"/>
  <c r="AD241" i="65"/>
  <c r="AC241" i="65"/>
  <c r="AB241" i="65"/>
  <c r="AA241" i="65"/>
  <c r="Z241" i="65"/>
  <c r="Y241" i="65"/>
  <c r="X241" i="65"/>
  <c r="W241" i="65"/>
  <c r="BC240" i="65"/>
  <c r="BB240" i="65"/>
  <c r="BA240" i="65"/>
  <c r="AZ240" i="65"/>
  <c r="AT240" i="65"/>
  <c r="AS240" i="65"/>
  <c r="AH240" i="65"/>
  <c r="AO240" i="65" s="1"/>
  <c r="AG240" i="65"/>
  <c r="AP240" i="65" s="1"/>
  <c r="AE240" i="65"/>
  <c r="AI240" i="65" s="1"/>
  <c r="AD240" i="65"/>
  <c r="AC240" i="65"/>
  <c r="AB240" i="65"/>
  <c r="AA240" i="65"/>
  <c r="Z240" i="65"/>
  <c r="Y240" i="65"/>
  <c r="X240" i="65"/>
  <c r="W240" i="65"/>
  <c r="BC239" i="65"/>
  <c r="BB239" i="65"/>
  <c r="BA239" i="65"/>
  <c r="AZ239" i="65"/>
  <c r="AT239" i="65"/>
  <c r="AS239" i="65"/>
  <c r="AH239" i="65"/>
  <c r="AO239" i="65" s="1"/>
  <c r="AG239" i="65"/>
  <c r="AP239" i="65" s="1"/>
  <c r="AE239" i="65"/>
  <c r="AI239" i="65" s="1"/>
  <c r="AD239" i="65"/>
  <c r="AC239" i="65"/>
  <c r="AB239" i="65"/>
  <c r="AA239" i="65"/>
  <c r="Z239" i="65"/>
  <c r="Y239" i="65"/>
  <c r="X239" i="65"/>
  <c r="W239" i="65"/>
  <c r="BC238" i="65"/>
  <c r="BB238" i="65"/>
  <c r="BA238" i="65"/>
  <c r="AZ238" i="65"/>
  <c r="AT238" i="65"/>
  <c r="AS238" i="65"/>
  <c r="AH238" i="65"/>
  <c r="AO238" i="65" s="1"/>
  <c r="AG238" i="65"/>
  <c r="AP238" i="65" s="1"/>
  <c r="AE238" i="65"/>
  <c r="AI238" i="65" s="1"/>
  <c r="AD238" i="65"/>
  <c r="AC238" i="65"/>
  <c r="AB238" i="65"/>
  <c r="AA238" i="65"/>
  <c r="Z238" i="65"/>
  <c r="Y238" i="65"/>
  <c r="X238" i="65"/>
  <c r="W238" i="65"/>
  <c r="BC237" i="65"/>
  <c r="BB237" i="65"/>
  <c r="BA237" i="65"/>
  <c r="AZ237" i="65"/>
  <c r="AT237" i="65"/>
  <c r="AS237" i="65"/>
  <c r="AH237" i="65"/>
  <c r="AO237" i="65" s="1"/>
  <c r="AG237" i="65"/>
  <c r="AP237" i="65" s="1"/>
  <c r="AE237" i="65"/>
  <c r="AI237" i="65" s="1"/>
  <c r="AD237" i="65"/>
  <c r="AC237" i="65"/>
  <c r="AB237" i="65"/>
  <c r="AA237" i="65"/>
  <c r="Z237" i="65"/>
  <c r="Y237" i="65"/>
  <c r="X237" i="65"/>
  <c r="W237" i="65"/>
  <c r="BC236" i="65"/>
  <c r="BB236" i="65"/>
  <c r="BA236" i="65"/>
  <c r="AZ236" i="65"/>
  <c r="AT236" i="65"/>
  <c r="AS236" i="65"/>
  <c r="AH236" i="65"/>
  <c r="AO236" i="65" s="1"/>
  <c r="AG236" i="65"/>
  <c r="AP236" i="65" s="1"/>
  <c r="AE236" i="65"/>
  <c r="AI236" i="65" s="1"/>
  <c r="AD236" i="65"/>
  <c r="AC236" i="65"/>
  <c r="AB236" i="65"/>
  <c r="AA236" i="65"/>
  <c r="Z236" i="65"/>
  <c r="Y236" i="65"/>
  <c r="X236" i="65"/>
  <c r="W236" i="65"/>
  <c r="BC235" i="65"/>
  <c r="BB235" i="65"/>
  <c r="BA235" i="65"/>
  <c r="AZ235" i="65"/>
  <c r="AT235" i="65"/>
  <c r="AS235" i="65"/>
  <c r="AH235" i="65"/>
  <c r="AO235" i="65" s="1"/>
  <c r="AG235" i="65"/>
  <c r="AP235" i="65" s="1"/>
  <c r="AE235" i="65"/>
  <c r="AI235" i="65" s="1"/>
  <c r="AD235" i="65"/>
  <c r="AC235" i="65"/>
  <c r="AB235" i="65"/>
  <c r="AA235" i="65"/>
  <c r="Z235" i="65"/>
  <c r="Y235" i="65"/>
  <c r="X235" i="65"/>
  <c r="W235" i="65"/>
  <c r="BC234" i="65"/>
  <c r="BB234" i="65"/>
  <c r="BA234" i="65"/>
  <c r="AZ234" i="65"/>
  <c r="AT234" i="65"/>
  <c r="AS234" i="65"/>
  <c r="AH234" i="65"/>
  <c r="AO234" i="65" s="1"/>
  <c r="AG234" i="65"/>
  <c r="AP234" i="65" s="1"/>
  <c r="AE234" i="65"/>
  <c r="AI234" i="65" s="1"/>
  <c r="AD234" i="65"/>
  <c r="AC234" i="65"/>
  <c r="AB234" i="65"/>
  <c r="AA234" i="65"/>
  <c r="Z234" i="65"/>
  <c r="Y234" i="65"/>
  <c r="X234" i="65"/>
  <c r="W234" i="65"/>
  <c r="BC233" i="65"/>
  <c r="BB233" i="65"/>
  <c r="BA233" i="65"/>
  <c r="AZ233" i="65"/>
  <c r="AT233" i="65"/>
  <c r="AS233" i="65"/>
  <c r="AH233" i="65"/>
  <c r="AO233" i="65" s="1"/>
  <c r="AG233" i="65"/>
  <c r="AP233" i="65" s="1"/>
  <c r="AE233" i="65"/>
  <c r="AI233" i="65" s="1"/>
  <c r="AD233" i="65"/>
  <c r="AC233" i="65"/>
  <c r="AB233" i="65"/>
  <c r="AA233" i="65"/>
  <c r="Z233" i="65"/>
  <c r="Y233" i="65"/>
  <c r="X233" i="65"/>
  <c r="W233" i="65"/>
  <c r="BC232" i="65"/>
  <c r="BB232" i="65"/>
  <c r="BA232" i="65"/>
  <c r="AZ232" i="65"/>
  <c r="AT232" i="65"/>
  <c r="AS232" i="65"/>
  <c r="AH232" i="65"/>
  <c r="AO232" i="65" s="1"/>
  <c r="AG232" i="65"/>
  <c r="AP232" i="65" s="1"/>
  <c r="AE232" i="65"/>
  <c r="AI232" i="65" s="1"/>
  <c r="AD232" i="65"/>
  <c r="AC232" i="65"/>
  <c r="AB232" i="65"/>
  <c r="AA232" i="65"/>
  <c r="Z232" i="65"/>
  <c r="Y232" i="65"/>
  <c r="X232" i="65"/>
  <c r="W232" i="65"/>
  <c r="BC231" i="65"/>
  <c r="BB231" i="65"/>
  <c r="BA231" i="65"/>
  <c r="AZ231" i="65"/>
  <c r="AT231" i="65"/>
  <c r="AS231" i="65"/>
  <c r="AH231" i="65"/>
  <c r="AO231" i="65" s="1"/>
  <c r="AG231" i="65"/>
  <c r="AP231" i="65" s="1"/>
  <c r="AE231" i="65"/>
  <c r="AI231" i="65" s="1"/>
  <c r="AD231" i="65"/>
  <c r="AC231" i="65"/>
  <c r="AB231" i="65"/>
  <c r="AA231" i="65"/>
  <c r="Z231" i="65"/>
  <c r="Y231" i="65"/>
  <c r="X231" i="65"/>
  <c r="W231" i="65"/>
  <c r="BC230" i="65"/>
  <c r="BB230" i="65"/>
  <c r="BA230" i="65"/>
  <c r="AZ230" i="65"/>
  <c r="AT230" i="65"/>
  <c r="AS230" i="65"/>
  <c r="AH230" i="65"/>
  <c r="AO230" i="65" s="1"/>
  <c r="AG230" i="65"/>
  <c r="AP230" i="65" s="1"/>
  <c r="AE230" i="65"/>
  <c r="AI230" i="65" s="1"/>
  <c r="AD230" i="65"/>
  <c r="AC230" i="65"/>
  <c r="AB230" i="65"/>
  <c r="AA230" i="65"/>
  <c r="Z230" i="65"/>
  <c r="Y230" i="65"/>
  <c r="X230" i="65"/>
  <c r="W230" i="65"/>
  <c r="BC229" i="65"/>
  <c r="BB229" i="65"/>
  <c r="BA229" i="65"/>
  <c r="AZ229" i="65"/>
  <c r="AT229" i="65"/>
  <c r="AS229" i="65"/>
  <c r="AH229" i="65"/>
  <c r="AO229" i="65" s="1"/>
  <c r="AG229" i="65"/>
  <c r="AP229" i="65" s="1"/>
  <c r="AE229" i="65"/>
  <c r="AI229" i="65" s="1"/>
  <c r="AD229" i="65"/>
  <c r="AC229" i="65"/>
  <c r="AB229" i="65"/>
  <c r="AA229" i="65"/>
  <c r="Z229" i="65"/>
  <c r="Y229" i="65"/>
  <c r="X229" i="65"/>
  <c r="W229" i="65"/>
  <c r="BC228" i="65"/>
  <c r="BB228" i="65"/>
  <c r="BA228" i="65"/>
  <c r="AZ228" i="65"/>
  <c r="AT228" i="65"/>
  <c r="AS228" i="65"/>
  <c r="AH228" i="65"/>
  <c r="AO228" i="65" s="1"/>
  <c r="AG228" i="65"/>
  <c r="AP228" i="65" s="1"/>
  <c r="AE228" i="65"/>
  <c r="AI228" i="65" s="1"/>
  <c r="AD228" i="65"/>
  <c r="AC228" i="65"/>
  <c r="AB228" i="65"/>
  <c r="AA228" i="65"/>
  <c r="Z228" i="65"/>
  <c r="Y228" i="65"/>
  <c r="X228" i="65"/>
  <c r="W228" i="65"/>
  <c r="BC227" i="65"/>
  <c r="BB227" i="65"/>
  <c r="BA227" i="65"/>
  <c r="AZ227" i="65"/>
  <c r="AT227" i="65"/>
  <c r="AS227" i="65"/>
  <c r="AH227" i="65"/>
  <c r="AO227" i="65" s="1"/>
  <c r="AG227" i="65"/>
  <c r="AP227" i="65" s="1"/>
  <c r="AE227" i="65"/>
  <c r="AI227" i="65" s="1"/>
  <c r="AD227" i="65"/>
  <c r="AC227" i="65"/>
  <c r="AB227" i="65"/>
  <c r="AA227" i="65"/>
  <c r="Z227" i="65"/>
  <c r="Y227" i="65"/>
  <c r="X227" i="65"/>
  <c r="W227" i="65"/>
  <c r="BC226" i="65"/>
  <c r="BB226" i="65"/>
  <c r="BA226" i="65"/>
  <c r="AZ226" i="65"/>
  <c r="AT226" i="65"/>
  <c r="AS226" i="65"/>
  <c r="AH226" i="65"/>
  <c r="AO226" i="65" s="1"/>
  <c r="AG226" i="65"/>
  <c r="AP226" i="65" s="1"/>
  <c r="AE226" i="65"/>
  <c r="AI226" i="65" s="1"/>
  <c r="AD226" i="65"/>
  <c r="AC226" i="65"/>
  <c r="AB226" i="65"/>
  <c r="AA226" i="65"/>
  <c r="Z226" i="65"/>
  <c r="Y226" i="65"/>
  <c r="X226" i="65"/>
  <c r="W226" i="65"/>
  <c r="BC225" i="65"/>
  <c r="BB225" i="65"/>
  <c r="BA225" i="65"/>
  <c r="AZ225" i="65"/>
  <c r="AT225" i="65"/>
  <c r="AS225" i="65"/>
  <c r="AH225" i="65"/>
  <c r="AO225" i="65" s="1"/>
  <c r="AG225" i="65"/>
  <c r="AP225" i="65" s="1"/>
  <c r="AE225" i="65"/>
  <c r="AI225" i="65" s="1"/>
  <c r="AD225" i="65"/>
  <c r="AC225" i="65"/>
  <c r="AB225" i="65"/>
  <c r="AA225" i="65"/>
  <c r="Z225" i="65"/>
  <c r="Y225" i="65"/>
  <c r="X225" i="65"/>
  <c r="W225" i="65"/>
  <c r="BC224" i="65"/>
  <c r="BB224" i="65"/>
  <c r="BA224" i="65"/>
  <c r="AZ224" i="65"/>
  <c r="AT224" i="65"/>
  <c r="AS224" i="65"/>
  <c r="AH224" i="65"/>
  <c r="AO224" i="65" s="1"/>
  <c r="AG224" i="65"/>
  <c r="AP224" i="65" s="1"/>
  <c r="AE224" i="65"/>
  <c r="AI224" i="65" s="1"/>
  <c r="AD224" i="65"/>
  <c r="AC224" i="65"/>
  <c r="AB224" i="65"/>
  <c r="AA224" i="65"/>
  <c r="Z224" i="65"/>
  <c r="Y224" i="65"/>
  <c r="X224" i="65"/>
  <c r="W224" i="65"/>
  <c r="BC223" i="65"/>
  <c r="BB223" i="65"/>
  <c r="BA223" i="65"/>
  <c r="AZ223" i="65"/>
  <c r="AT223" i="65"/>
  <c r="AS223" i="65"/>
  <c r="AH223" i="65"/>
  <c r="AO223" i="65" s="1"/>
  <c r="AG223" i="65"/>
  <c r="AP223" i="65" s="1"/>
  <c r="AE223" i="65"/>
  <c r="AI223" i="65" s="1"/>
  <c r="AD223" i="65"/>
  <c r="AC223" i="65"/>
  <c r="AB223" i="65"/>
  <c r="AA223" i="65"/>
  <c r="Z223" i="65"/>
  <c r="Y223" i="65"/>
  <c r="X223" i="65"/>
  <c r="W223" i="65"/>
  <c r="BC222" i="65"/>
  <c r="BB222" i="65"/>
  <c r="BA222" i="65"/>
  <c r="AZ222" i="65"/>
  <c r="AT222" i="65"/>
  <c r="AS222" i="65"/>
  <c r="AH222" i="65"/>
  <c r="AO222" i="65" s="1"/>
  <c r="AG222" i="65"/>
  <c r="AP222" i="65" s="1"/>
  <c r="AE222" i="65"/>
  <c r="AI222" i="65" s="1"/>
  <c r="AD222" i="65"/>
  <c r="AC222" i="65"/>
  <c r="AB222" i="65"/>
  <c r="AA222" i="65"/>
  <c r="Z222" i="65"/>
  <c r="Y222" i="65"/>
  <c r="X222" i="65"/>
  <c r="W222" i="65"/>
  <c r="BC221" i="65"/>
  <c r="BB221" i="65"/>
  <c r="BA221" i="65"/>
  <c r="AZ221" i="65"/>
  <c r="AT221" i="65"/>
  <c r="AS221" i="65"/>
  <c r="AH221" i="65"/>
  <c r="AO221" i="65" s="1"/>
  <c r="AG221" i="65"/>
  <c r="AP221" i="65" s="1"/>
  <c r="AE221" i="65"/>
  <c r="AI221" i="65" s="1"/>
  <c r="AD221" i="65"/>
  <c r="AC221" i="65"/>
  <c r="AB221" i="65"/>
  <c r="AA221" i="65"/>
  <c r="Z221" i="65"/>
  <c r="Y221" i="65"/>
  <c r="X221" i="65"/>
  <c r="W221" i="65"/>
  <c r="BC220" i="65"/>
  <c r="BB220" i="65"/>
  <c r="BA220" i="65"/>
  <c r="AZ220" i="65"/>
  <c r="AT220" i="65"/>
  <c r="AS220" i="65"/>
  <c r="AH220" i="65"/>
  <c r="AO220" i="65" s="1"/>
  <c r="AG220" i="65"/>
  <c r="AP220" i="65" s="1"/>
  <c r="AE220" i="65"/>
  <c r="AI220" i="65" s="1"/>
  <c r="AD220" i="65"/>
  <c r="AC220" i="65"/>
  <c r="AB220" i="65"/>
  <c r="AA220" i="65"/>
  <c r="Z220" i="65"/>
  <c r="Y220" i="65"/>
  <c r="X220" i="65"/>
  <c r="W220" i="65"/>
  <c r="BC219" i="65"/>
  <c r="BB219" i="65"/>
  <c r="BA219" i="65"/>
  <c r="AZ219" i="65"/>
  <c r="AT219" i="65"/>
  <c r="AS219" i="65"/>
  <c r="AH219" i="65"/>
  <c r="AO219" i="65" s="1"/>
  <c r="AG219" i="65"/>
  <c r="AP219" i="65" s="1"/>
  <c r="AW219" i="65" s="1"/>
  <c r="AE219" i="65"/>
  <c r="AI219" i="65" s="1"/>
  <c r="AD219" i="65"/>
  <c r="AC219" i="65"/>
  <c r="AB219" i="65"/>
  <c r="AA219" i="65"/>
  <c r="Z219" i="65"/>
  <c r="Y219" i="65"/>
  <c r="X219" i="65"/>
  <c r="W219" i="65"/>
  <c r="BC218" i="65"/>
  <c r="BB218" i="65"/>
  <c r="BA218" i="65"/>
  <c r="AZ218" i="65"/>
  <c r="AT218" i="65"/>
  <c r="AS218" i="65"/>
  <c r="AH218" i="65"/>
  <c r="AO218" i="65" s="1"/>
  <c r="AG218" i="65"/>
  <c r="AP218" i="65" s="1"/>
  <c r="AE218" i="65"/>
  <c r="AI218" i="65" s="1"/>
  <c r="AD218" i="65"/>
  <c r="AC218" i="65"/>
  <c r="AB218" i="65"/>
  <c r="AA218" i="65"/>
  <c r="Z218" i="65"/>
  <c r="Y218" i="65"/>
  <c r="X218" i="65"/>
  <c r="W218" i="65"/>
  <c r="BC217" i="65"/>
  <c r="BB217" i="65"/>
  <c r="BA217" i="65"/>
  <c r="AZ217" i="65"/>
  <c r="AT217" i="65"/>
  <c r="AS217" i="65"/>
  <c r="AH217" i="65"/>
  <c r="AO217" i="65" s="1"/>
  <c r="AG217" i="65"/>
  <c r="AP217" i="65" s="1"/>
  <c r="AE217" i="65"/>
  <c r="AD217" i="65"/>
  <c r="AC217" i="65"/>
  <c r="AB217" i="65"/>
  <c r="AA217" i="65"/>
  <c r="Z217" i="65"/>
  <c r="Y217" i="65"/>
  <c r="X217" i="65"/>
  <c r="W217" i="65"/>
  <c r="BC216" i="65"/>
  <c r="BB216" i="65"/>
  <c r="BA216" i="65"/>
  <c r="AZ216" i="65"/>
  <c r="AT216" i="65"/>
  <c r="AS216" i="65"/>
  <c r="AH216" i="65"/>
  <c r="AO216" i="65" s="1"/>
  <c r="AG216" i="65"/>
  <c r="AP216" i="65" s="1"/>
  <c r="AE216" i="65"/>
  <c r="AD216" i="65"/>
  <c r="AC216" i="65"/>
  <c r="AB216" i="65"/>
  <c r="AA216" i="65"/>
  <c r="Z216" i="65"/>
  <c r="Y216" i="65"/>
  <c r="X216" i="65"/>
  <c r="W216" i="65"/>
  <c r="BC215" i="65"/>
  <c r="BB215" i="65"/>
  <c r="BA215" i="65"/>
  <c r="AZ215" i="65"/>
  <c r="AT215" i="65"/>
  <c r="AS215" i="65"/>
  <c r="AH215" i="65"/>
  <c r="AO215" i="65" s="1"/>
  <c r="AG215" i="65"/>
  <c r="AP215" i="65" s="1"/>
  <c r="AE215" i="65"/>
  <c r="AD215" i="65"/>
  <c r="AC215" i="65"/>
  <c r="AB215" i="65"/>
  <c r="AA215" i="65"/>
  <c r="Z215" i="65"/>
  <c r="Y215" i="65"/>
  <c r="X215" i="65"/>
  <c r="W215" i="65"/>
  <c r="BC214" i="65"/>
  <c r="BB214" i="65"/>
  <c r="BA214" i="65"/>
  <c r="AZ214" i="65"/>
  <c r="AT214" i="65"/>
  <c r="AS214" i="65"/>
  <c r="AH214" i="65"/>
  <c r="AO214" i="65" s="1"/>
  <c r="AG214" i="65"/>
  <c r="AP214" i="65" s="1"/>
  <c r="AE214" i="65"/>
  <c r="AI214" i="65" s="1"/>
  <c r="AD214" i="65"/>
  <c r="AC214" i="65"/>
  <c r="AB214" i="65"/>
  <c r="AA214" i="65"/>
  <c r="Z214" i="65"/>
  <c r="Y214" i="65"/>
  <c r="X214" i="65"/>
  <c r="W214" i="65"/>
  <c r="BC213" i="65"/>
  <c r="BB213" i="65"/>
  <c r="BA213" i="65"/>
  <c r="AZ213" i="65"/>
  <c r="AT213" i="65"/>
  <c r="AS213" i="65"/>
  <c r="AH213" i="65"/>
  <c r="AO213" i="65" s="1"/>
  <c r="AG213" i="65"/>
  <c r="AP213" i="65" s="1"/>
  <c r="AW213" i="65" s="1"/>
  <c r="AE213" i="65"/>
  <c r="AD213" i="65"/>
  <c r="AC213" i="65"/>
  <c r="AB213" i="65"/>
  <c r="AA213" i="65"/>
  <c r="Z213" i="65"/>
  <c r="Y213" i="65"/>
  <c r="X213" i="65"/>
  <c r="W213" i="65"/>
  <c r="BC212" i="65"/>
  <c r="BB212" i="65"/>
  <c r="BA212" i="65"/>
  <c r="AZ212" i="65"/>
  <c r="AT212" i="65"/>
  <c r="AS212" i="65"/>
  <c r="AH212" i="65"/>
  <c r="AO212" i="65" s="1"/>
  <c r="AG212" i="65"/>
  <c r="AP212" i="65" s="1"/>
  <c r="AE212" i="65"/>
  <c r="AI212" i="65" s="1"/>
  <c r="AD212" i="65"/>
  <c r="AC212" i="65"/>
  <c r="AB212" i="65"/>
  <c r="AA212" i="65"/>
  <c r="Z212" i="65"/>
  <c r="Y212" i="65"/>
  <c r="X212" i="65"/>
  <c r="W212" i="65"/>
  <c r="BC211" i="65"/>
  <c r="BB211" i="65"/>
  <c r="BA211" i="65"/>
  <c r="AZ211" i="65"/>
  <c r="AT211" i="65"/>
  <c r="AS211" i="65"/>
  <c r="AH211" i="65"/>
  <c r="AO211" i="65" s="1"/>
  <c r="AG211" i="65"/>
  <c r="AP211" i="65" s="1"/>
  <c r="AW211" i="65" s="1"/>
  <c r="AE211" i="65"/>
  <c r="AD211" i="65"/>
  <c r="AC211" i="65"/>
  <c r="AB211" i="65"/>
  <c r="AA211" i="65"/>
  <c r="Z211" i="65"/>
  <c r="Y211" i="65"/>
  <c r="X211" i="65"/>
  <c r="W211" i="65"/>
  <c r="BC210" i="65"/>
  <c r="BB210" i="65"/>
  <c r="BA210" i="65"/>
  <c r="AZ210" i="65"/>
  <c r="AT210" i="65"/>
  <c r="AS210" i="65"/>
  <c r="AH210" i="65"/>
  <c r="AO210" i="65" s="1"/>
  <c r="AG210" i="65"/>
  <c r="AP210" i="65" s="1"/>
  <c r="AE210" i="65"/>
  <c r="AI210" i="65" s="1"/>
  <c r="AD210" i="65"/>
  <c r="AC210" i="65"/>
  <c r="AB210" i="65"/>
  <c r="AA210" i="65"/>
  <c r="Z210" i="65"/>
  <c r="Y210" i="65"/>
  <c r="X210" i="65"/>
  <c r="W210" i="65"/>
  <c r="BC209" i="65"/>
  <c r="BB209" i="65"/>
  <c r="BA209" i="65"/>
  <c r="AZ209" i="65"/>
  <c r="AT209" i="65"/>
  <c r="AS209" i="65"/>
  <c r="AH209" i="65"/>
  <c r="AO209" i="65" s="1"/>
  <c r="AG209" i="65"/>
  <c r="AP209" i="65" s="1"/>
  <c r="AE209" i="65"/>
  <c r="AD209" i="65"/>
  <c r="AC209" i="65"/>
  <c r="AB209" i="65"/>
  <c r="AA209" i="65"/>
  <c r="Z209" i="65"/>
  <c r="Y209" i="65"/>
  <c r="X209" i="65"/>
  <c r="W209" i="65"/>
  <c r="BC208" i="65"/>
  <c r="BB208" i="65"/>
  <c r="BA208" i="65"/>
  <c r="AZ208" i="65"/>
  <c r="AT208" i="65"/>
  <c r="AS208" i="65"/>
  <c r="AH208" i="65"/>
  <c r="AO208" i="65" s="1"/>
  <c r="AG208" i="65"/>
  <c r="AP208" i="65" s="1"/>
  <c r="AE208" i="65"/>
  <c r="AD208" i="65"/>
  <c r="AC208" i="65"/>
  <c r="AB208" i="65"/>
  <c r="AA208" i="65"/>
  <c r="Z208" i="65"/>
  <c r="Y208" i="65"/>
  <c r="X208" i="65"/>
  <c r="W208" i="65"/>
  <c r="BC207" i="65"/>
  <c r="BB207" i="65"/>
  <c r="BA207" i="65"/>
  <c r="AZ207" i="65"/>
  <c r="AT207" i="65"/>
  <c r="AS207" i="65"/>
  <c r="AH207" i="65"/>
  <c r="AO207" i="65" s="1"/>
  <c r="AG207" i="65"/>
  <c r="AP207" i="65" s="1"/>
  <c r="AE207" i="65"/>
  <c r="AD207" i="65"/>
  <c r="AC207" i="65"/>
  <c r="AB207" i="65"/>
  <c r="AA207" i="65"/>
  <c r="Z207" i="65"/>
  <c r="Y207" i="65"/>
  <c r="X207" i="65"/>
  <c r="W207" i="65"/>
  <c r="BC206" i="65"/>
  <c r="BB206" i="65"/>
  <c r="BA206" i="65"/>
  <c r="AZ206" i="65"/>
  <c r="AT206" i="65"/>
  <c r="AS206" i="65"/>
  <c r="AH206" i="65"/>
  <c r="AO206" i="65" s="1"/>
  <c r="AG206" i="65"/>
  <c r="AP206" i="65" s="1"/>
  <c r="AE206" i="65"/>
  <c r="AI206" i="65" s="1"/>
  <c r="AD206" i="65"/>
  <c r="AC206" i="65"/>
  <c r="AB206" i="65"/>
  <c r="AA206" i="65"/>
  <c r="Z206" i="65"/>
  <c r="Y206" i="65"/>
  <c r="X206" i="65"/>
  <c r="W206" i="65"/>
  <c r="BC205" i="65"/>
  <c r="BB205" i="65"/>
  <c r="BA205" i="65"/>
  <c r="AZ205" i="65"/>
  <c r="AT205" i="65"/>
  <c r="AS205" i="65"/>
  <c r="AH205" i="65"/>
  <c r="AO205" i="65" s="1"/>
  <c r="AG205" i="65"/>
  <c r="AP205" i="65" s="1"/>
  <c r="AW205" i="65" s="1"/>
  <c r="AE205" i="65"/>
  <c r="AD205" i="65"/>
  <c r="AC205" i="65"/>
  <c r="AB205" i="65"/>
  <c r="AA205" i="65"/>
  <c r="Z205" i="65"/>
  <c r="Y205" i="65"/>
  <c r="X205" i="65"/>
  <c r="W205" i="65"/>
  <c r="BC204" i="65"/>
  <c r="BB204" i="65"/>
  <c r="BA204" i="65"/>
  <c r="AZ204" i="65"/>
  <c r="AT204" i="65"/>
  <c r="AS204" i="65"/>
  <c r="AH204" i="65"/>
  <c r="AO204" i="65" s="1"/>
  <c r="AG204" i="65"/>
  <c r="AP204" i="65" s="1"/>
  <c r="AE204" i="65"/>
  <c r="AD204" i="65"/>
  <c r="AC204" i="65"/>
  <c r="AB204" i="65"/>
  <c r="AA204" i="65"/>
  <c r="Z204" i="65"/>
  <c r="Y204" i="65"/>
  <c r="X204" i="65"/>
  <c r="W204" i="65"/>
  <c r="BC203" i="65"/>
  <c r="BB203" i="65"/>
  <c r="BA203" i="65"/>
  <c r="AZ203" i="65"/>
  <c r="AT203" i="65"/>
  <c r="AS203" i="65"/>
  <c r="AH203" i="65"/>
  <c r="AO203" i="65" s="1"/>
  <c r="AG203" i="65"/>
  <c r="AP203" i="65" s="1"/>
  <c r="AE203" i="65"/>
  <c r="AI203" i="65" s="1"/>
  <c r="AD203" i="65"/>
  <c r="AC203" i="65"/>
  <c r="AB203" i="65"/>
  <c r="AA203" i="65"/>
  <c r="Z203" i="65"/>
  <c r="Y203" i="65"/>
  <c r="X203" i="65"/>
  <c r="W203" i="65"/>
  <c r="BC202" i="65"/>
  <c r="BB202" i="65"/>
  <c r="BA202" i="65"/>
  <c r="AZ202" i="65"/>
  <c r="AT202" i="65"/>
  <c r="AS202" i="65"/>
  <c r="AH202" i="65"/>
  <c r="AO202" i="65" s="1"/>
  <c r="AG202" i="65"/>
  <c r="AP202" i="65" s="1"/>
  <c r="AE202" i="65"/>
  <c r="AI202" i="65" s="1"/>
  <c r="AD202" i="65"/>
  <c r="AC202" i="65"/>
  <c r="AB202" i="65"/>
  <c r="AA202" i="65"/>
  <c r="Z202" i="65"/>
  <c r="Y202" i="65"/>
  <c r="X202" i="65"/>
  <c r="W202" i="65"/>
  <c r="BC201" i="65"/>
  <c r="BB201" i="65"/>
  <c r="BA201" i="65"/>
  <c r="AZ201" i="65"/>
  <c r="AT201" i="65"/>
  <c r="AS201" i="65"/>
  <c r="AH201" i="65"/>
  <c r="AO201" i="65" s="1"/>
  <c r="AG201" i="65"/>
  <c r="AP201" i="65" s="1"/>
  <c r="AE201" i="65"/>
  <c r="AI201" i="65" s="1"/>
  <c r="AD201" i="65"/>
  <c r="AC201" i="65"/>
  <c r="AB201" i="65"/>
  <c r="AA201" i="65"/>
  <c r="Z201" i="65"/>
  <c r="Y201" i="65"/>
  <c r="X201" i="65"/>
  <c r="W201" i="65"/>
  <c r="BC200" i="65"/>
  <c r="BB200" i="65"/>
  <c r="BA200" i="65"/>
  <c r="AZ200" i="65"/>
  <c r="AT200" i="65"/>
  <c r="AS200" i="65"/>
  <c r="AH200" i="65"/>
  <c r="AO200" i="65" s="1"/>
  <c r="AG200" i="65"/>
  <c r="AP200" i="65" s="1"/>
  <c r="AE200" i="65"/>
  <c r="AI200" i="65" s="1"/>
  <c r="AD200" i="65"/>
  <c r="AC200" i="65"/>
  <c r="AB200" i="65"/>
  <c r="AA200" i="65"/>
  <c r="Z200" i="65"/>
  <c r="Y200" i="65"/>
  <c r="X200" i="65"/>
  <c r="W200" i="65"/>
  <c r="BC199" i="65"/>
  <c r="BB199" i="65"/>
  <c r="BA199" i="65"/>
  <c r="AZ199" i="65"/>
  <c r="AT199" i="65"/>
  <c r="AS199" i="65"/>
  <c r="AH199" i="65"/>
  <c r="AO199" i="65" s="1"/>
  <c r="AG199" i="65"/>
  <c r="AP199" i="65" s="1"/>
  <c r="AE199" i="65"/>
  <c r="AI199" i="65" s="1"/>
  <c r="AD199" i="65"/>
  <c r="AC199" i="65"/>
  <c r="AB199" i="65"/>
  <c r="AA199" i="65"/>
  <c r="Z199" i="65"/>
  <c r="Y199" i="65"/>
  <c r="X199" i="65"/>
  <c r="W199" i="65"/>
  <c r="BC198" i="65"/>
  <c r="BB198" i="65"/>
  <c r="BA198" i="65"/>
  <c r="AZ198" i="65"/>
  <c r="AT198" i="65"/>
  <c r="AS198" i="65"/>
  <c r="AH198" i="65"/>
  <c r="AO198" i="65" s="1"/>
  <c r="AG198" i="65"/>
  <c r="AP198" i="65" s="1"/>
  <c r="AE198" i="65"/>
  <c r="AI198" i="65" s="1"/>
  <c r="AD198" i="65"/>
  <c r="AC198" i="65"/>
  <c r="AB198" i="65"/>
  <c r="AA198" i="65"/>
  <c r="Z198" i="65"/>
  <c r="Y198" i="65"/>
  <c r="X198" i="65"/>
  <c r="W198" i="65"/>
  <c r="BC197" i="65"/>
  <c r="BB197" i="65"/>
  <c r="BA197" i="65"/>
  <c r="AZ197" i="65"/>
  <c r="AT197" i="65"/>
  <c r="AS197" i="65"/>
  <c r="AH197" i="65"/>
  <c r="AO197" i="65" s="1"/>
  <c r="AG197" i="65"/>
  <c r="AP197" i="65" s="1"/>
  <c r="AE197" i="65"/>
  <c r="AI197" i="65" s="1"/>
  <c r="AD197" i="65"/>
  <c r="AC197" i="65"/>
  <c r="AB197" i="65"/>
  <c r="AA197" i="65"/>
  <c r="Z197" i="65"/>
  <c r="Y197" i="65"/>
  <c r="X197" i="65"/>
  <c r="W197" i="65"/>
  <c r="BC196" i="65"/>
  <c r="BB196" i="65"/>
  <c r="BA196" i="65"/>
  <c r="AZ196" i="65"/>
  <c r="AT196" i="65"/>
  <c r="AS196" i="65"/>
  <c r="AH196" i="65"/>
  <c r="AO196" i="65" s="1"/>
  <c r="AG196" i="65"/>
  <c r="AP196" i="65" s="1"/>
  <c r="AE196" i="65"/>
  <c r="AI196" i="65" s="1"/>
  <c r="AD196" i="65"/>
  <c r="AC196" i="65"/>
  <c r="AB196" i="65"/>
  <c r="AA196" i="65"/>
  <c r="Z196" i="65"/>
  <c r="Y196" i="65"/>
  <c r="X196" i="65"/>
  <c r="W196" i="65"/>
  <c r="BC195" i="65"/>
  <c r="BB195" i="65"/>
  <c r="BA195" i="65"/>
  <c r="AZ195" i="65"/>
  <c r="AT195" i="65"/>
  <c r="AS195" i="65"/>
  <c r="AH195" i="65"/>
  <c r="AO195" i="65" s="1"/>
  <c r="AG195" i="65"/>
  <c r="AP195" i="65" s="1"/>
  <c r="AE195" i="65"/>
  <c r="AI195" i="65" s="1"/>
  <c r="AD195" i="65"/>
  <c r="AC195" i="65"/>
  <c r="AB195" i="65"/>
  <c r="AA195" i="65"/>
  <c r="Z195" i="65"/>
  <c r="Y195" i="65"/>
  <c r="X195" i="65"/>
  <c r="W195" i="65"/>
  <c r="BC194" i="65"/>
  <c r="BB194" i="65"/>
  <c r="BA194" i="65"/>
  <c r="AZ194" i="65"/>
  <c r="AT194" i="65"/>
  <c r="AS194" i="65"/>
  <c r="AH194" i="65"/>
  <c r="AO194" i="65" s="1"/>
  <c r="AG194" i="65"/>
  <c r="AP194" i="65" s="1"/>
  <c r="AE194" i="65"/>
  <c r="AI194" i="65" s="1"/>
  <c r="AD194" i="65"/>
  <c r="AC194" i="65"/>
  <c r="AB194" i="65"/>
  <c r="AA194" i="65"/>
  <c r="Z194" i="65"/>
  <c r="Y194" i="65"/>
  <c r="X194" i="65"/>
  <c r="W194" i="65"/>
  <c r="BC193" i="65"/>
  <c r="BB193" i="65"/>
  <c r="BA193" i="65"/>
  <c r="AZ193" i="65"/>
  <c r="AT193" i="65"/>
  <c r="AS193" i="65"/>
  <c r="AH193" i="65"/>
  <c r="AO193" i="65" s="1"/>
  <c r="AG193" i="65"/>
  <c r="AP193" i="65" s="1"/>
  <c r="AE193" i="65"/>
  <c r="AI193" i="65" s="1"/>
  <c r="AD193" i="65"/>
  <c r="AC193" i="65"/>
  <c r="AB193" i="65"/>
  <c r="AA193" i="65"/>
  <c r="Z193" i="65"/>
  <c r="Y193" i="65"/>
  <c r="X193" i="65"/>
  <c r="W193" i="65"/>
  <c r="BC192" i="65"/>
  <c r="BB192" i="65"/>
  <c r="BA192" i="65"/>
  <c r="AZ192" i="65"/>
  <c r="AT192" i="65"/>
  <c r="AS192" i="65"/>
  <c r="AH192" i="65"/>
  <c r="AO192" i="65" s="1"/>
  <c r="AG192" i="65"/>
  <c r="AP192" i="65" s="1"/>
  <c r="AE192" i="65"/>
  <c r="AI192" i="65" s="1"/>
  <c r="AD192" i="65"/>
  <c r="AC192" i="65"/>
  <c r="AB192" i="65"/>
  <c r="AA192" i="65"/>
  <c r="Z192" i="65"/>
  <c r="Y192" i="65"/>
  <c r="X192" i="65"/>
  <c r="W192" i="65"/>
  <c r="BC191" i="65"/>
  <c r="BB191" i="65"/>
  <c r="BA191" i="65"/>
  <c r="AZ191" i="65"/>
  <c r="AT191" i="65"/>
  <c r="AS191" i="65"/>
  <c r="AH191" i="65"/>
  <c r="AO191" i="65" s="1"/>
  <c r="AG191" i="65"/>
  <c r="AP191" i="65" s="1"/>
  <c r="AE191" i="65"/>
  <c r="AI191" i="65" s="1"/>
  <c r="AD191" i="65"/>
  <c r="AC191" i="65"/>
  <c r="AB191" i="65"/>
  <c r="AA191" i="65"/>
  <c r="Z191" i="65"/>
  <c r="Y191" i="65"/>
  <c r="X191" i="65"/>
  <c r="W191" i="65"/>
  <c r="BC190" i="65"/>
  <c r="BB190" i="65"/>
  <c r="BA190" i="65"/>
  <c r="AZ190" i="65"/>
  <c r="AT190" i="65"/>
  <c r="AS190" i="65"/>
  <c r="AH190" i="65"/>
  <c r="AO190" i="65" s="1"/>
  <c r="AG190" i="65"/>
  <c r="AP190" i="65" s="1"/>
  <c r="AE190" i="65"/>
  <c r="AI190" i="65" s="1"/>
  <c r="AD190" i="65"/>
  <c r="AC190" i="65"/>
  <c r="AB190" i="65"/>
  <c r="AA190" i="65"/>
  <c r="Z190" i="65"/>
  <c r="Y190" i="65"/>
  <c r="X190" i="65"/>
  <c r="W190" i="65"/>
  <c r="BC189" i="65"/>
  <c r="BB189" i="65"/>
  <c r="BA189" i="65"/>
  <c r="AZ189" i="65"/>
  <c r="AT189" i="65"/>
  <c r="AS189" i="65"/>
  <c r="AH189" i="65"/>
  <c r="AO189" i="65" s="1"/>
  <c r="AG189" i="65"/>
  <c r="AP189" i="65" s="1"/>
  <c r="AE189" i="65"/>
  <c r="AI189" i="65" s="1"/>
  <c r="AD189" i="65"/>
  <c r="AC189" i="65"/>
  <c r="AB189" i="65"/>
  <c r="AA189" i="65"/>
  <c r="Z189" i="65"/>
  <c r="Y189" i="65"/>
  <c r="X189" i="65"/>
  <c r="W189" i="65"/>
  <c r="BC188" i="65"/>
  <c r="BB188" i="65"/>
  <c r="BA188" i="65"/>
  <c r="AZ188" i="65"/>
  <c r="AT188" i="65"/>
  <c r="AS188" i="65"/>
  <c r="AH188" i="65"/>
  <c r="AO188" i="65" s="1"/>
  <c r="AG188" i="65"/>
  <c r="AP188" i="65" s="1"/>
  <c r="AE188" i="65"/>
  <c r="AI188" i="65" s="1"/>
  <c r="AD188" i="65"/>
  <c r="AC188" i="65"/>
  <c r="AB188" i="65"/>
  <c r="AA188" i="65"/>
  <c r="Z188" i="65"/>
  <c r="Y188" i="65"/>
  <c r="X188" i="65"/>
  <c r="W188" i="65"/>
  <c r="BC187" i="65"/>
  <c r="BB187" i="65"/>
  <c r="BA187" i="65"/>
  <c r="AZ187" i="65"/>
  <c r="AT187" i="65"/>
  <c r="AS187" i="65"/>
  <c r="AH187" i="65"/>
  <c r="AO187" i="65" s="1"/>
  <c r="AG187" i="65"/>
  <c r="AP187" i="65" s="1"/>
  <c r="AE187" i="65"/>
  <c r="AI187" i="65" s="1"/>
  <c r="AD187" i="65"/>
  <c r="AC187" i="65"/>
  <c r="AB187" i="65"/>
  <c r="AA187" i="65"/>
  <c r="Z187" i="65"/>
  <c r="Y187" i="65"/>
  <c r="X187" i="65"/>
  <c r="W187" i="65"/>
  <c r="BC186" i="65"/>
  <c r="BB186" i="65"/>
  <c r="BA186" i="65"/>
  <c r="AZ186" i="65"/>
  <c r="AT186" i="65"/>
  <c r="AS186" i="65"/>
  <c r="AH186" i="65"/>
  <c r="AO186" i="65" s="1"/>
  <c r="AG186" i="65"/>
  <c r="AP186" i="65" s="1"/>
  <c r="AE186" i="65"/>
  <c r="AI186" i="65" s="1"/>
  <c r="AD186" i="65"/>
  <c r="AC186" i="65"/>
  <c r="AB186" i="65"/>
  <c r="AA186" i="65"/>
  <c r="Z186" i="65"/>
  <c r="Y186" i="65"/>
  <c r="X186" i="65"/>
  <c r="W186" i="65"/>
  <c r="BC185" i="65"/>
  <c r="BB185" i="65"/>
  <c r="BA185" i="65"/>
  <c r="AZ185" i="65"/>
  <c r="AT185" i="65"/>
  <c r="AS185" i="65"/>
  <c r="AH185" i="65"/>
  <c r="AO185" i="65" s="1"/>
  <c r="AG185" i="65"/>
  <c r="AP185" i="65" s="1"/>
  <c r="AE185" i="65"/>
  <c r="AI185" i="65" s="1"/>
  <c r="AD185" i="65"/>
  <c r="AC185" i="65"/>
  <c r="AB185" i="65"/>
  <c r="AA185" i="65"/>
  <c r="Z185" i="65"/>
  <c r="Y185" i="65"/>
  <c r="X185" i="65"/>
  <c r="W185" i="65"/>
  <c r="BC184" i="65"/>
  <c r="BB184" i="65"/>
  <c r="BA184" i="65"/>
  <c r="AZ184" i="65"/>
  <c r="AT184" i="65"/>
  <c r="AS184" i="65"/>
  <c r="AH184" i="65"/>
  <c r="AO184" i="65" s="1"/>
  <c r="AG184" i="65"/>
  <c r="AP184" i="65" s="1"/>
  <c r="AE184" i="65"/>
  <c r="AI184" i="65" s="1"/>
  <c r="AD184" i="65"/>
  <c r="AC184" i="65"/>
  <c r="AB184" i="65"/>
  <c r="AA184" i="65"/>
  <c r="Z184" i="65"/>
  <c r="Y184" i="65"/>
  <c r="X184" i="65"/>
  <c r="W184" i="65"/>
  <c r="BC183" i="65"/>
  <c r="BB183" i="65"/>
  <c r="BA183" i="65"/>
  <c r="AZ183" i="65"/>
  <c r="AT183" i="65"/>
  <c r="AS183" i="65"/>
  <c r="AH183" i="65"/>
  <c r="AO183" i="65" s="1"/>
  <c r="AG183" i="65"/>
  <c r="AP183" i="65" s="1"/>
  <c r="AE183" i="65"/>
  <c r="AI183" i="65" s="1"/>
  <c r="AD183" i="65"/>
  <c r="AC183" i="65"/>
  <c r="AB183" i="65"/>
  <c r="AA183" i="65"/>
  <c r="Z183" i="65"/>
  <c r="Y183" i="65"/>
  <c r="X183" i="65"/>
  <c r="W183" i="65"/>
  <c r="BC182" i="65"/>
  <c r="BB182" i="65"/>
  <c r="BA182" i="65"/>
  <c r="AZ182" i="65"/>
  <c r="AT182" i="65"/>
  <c r="AS182" i="65"/>
  <c r="AH182" i="65"/>
  <c r="AO182" i="65" s="1"/>
  <c r="AG182" i="65"/>
  <c r="AP182" i="65" s="1"/>
  <c r="AE182" i="65"/>
  <c r="AI182" i="65" s="1"/>
  <c r="AD182" i="65"/>
  <c r="AC182" i="65"/>
  <c r="AB182" i="65"/>
  <c r="AA182" i="65"/>
  <c r="Z182" i="65"/>
  <c r="Y182" i="65"/>
  <c r="X182" i="65"/>
  <c r="W182" i="65"/>
  <c r="BC181" i="65"/>
  <c r="BB181" i="65"/>
  <c r="BA181" i="65"/>
  <c r="AZ181" i="65"/>
  <c r="AT181" i="65"/>
  <c r="AS181" i="65"/>
  <c r="AH181" i="65"/>
  <c r="AO181" i="65" s="1"/>
  <c r="AG181" i="65"/>
  <c r="AP181" i="65" s="1"/>
  <c r="AE181" i="65"/>
  <c r="AI181" i="65" s="1"/>
  <c r="AD181" i="65"/>
  <c r="AC181" i="65"/>
  <c r="AB181" i="65"/>
  <c r="AA181" i="65"/>
  <c r="Z181" i="65"/>
  <c r="Y181" i="65"/>
  <c r="X181" i="65"/>
  <c r="W181" i="65"/>
  <c r="BC180" i="65"/>
  <c r="BB180" i="65"/>
  <c r="BA180" i="65"/>
  <c r="AZ180" i="65"/>
  <c r="AT180" i="65"/>
  <c r="AS180" i="65"/>
  <c r="AH180" i="65"/>
  <c r="AO180" i="65" s="1"/>
  <c r="AG180" i="65"/>
  <c r="AP180" i="65" s="1"/>
  <c r="AE180" i="65"/>
  <c r="AI180" i="65" s="1"/>
  <c r="AD180" i="65"/>
  <c r="AC180" i="65"/>
  <c r="AB180" i="65"/>
  <c r="AA180" i="65"/>
  <c r="Z180" i="65"/>
  <c r="Y180" i="65"/>
  <c r="X180" i="65"/>
  <c r="W180" i="65"/>
  <c r="BC179" i="65"/>
  <c r="BB179" i="65"/>
  <c r="BA179" i="65"/>
  <c r="AZ179" i="65"/>
  <c r="AT179" i="65"/>
  <c r="AS179" i="65"/>
  <c r="AH179" i="65"/>
  <c r="AO179" i="65" s="1"/>
  <c r="AG179" i="65"/>
  <c r="AP179" i="65" s="1"/>
  <c r="AE179" i="65"/>
  <c r="AI179" i="65" s="1"/>
  <c r="AD179" i="65"/>
  <c r="AC179" i="65"/>
  <c r="AB179" i="65"/>
  <c r="AA179" i="65"/>
  <c r="Z179" i="65"/>
  <c r="Y179" i="65"/>
  <c r="X179" i="65"/>
  <c r="W179" i="65"/>
  <c r="BC178" i="65"/>
  <c r="BB178" i="65"/>
  <c r="BA178" i="65"/>
  <c r="AZ178" i="65"/>
  <c r="AT178" i="65"/>
  <c r="AS178" i="65"/>
  <c r="AH178" i="65"/>
  <c r="AO178" i="65" s="1"/>
  <c r="AG178" i="65"/>
  <c r="AP178" i="65" s="1"/>
  <c r="AE178" i="65"/>
  <c r="AI178" i="65" s="1"/>
  <c r="AD178" i="65"/>
  <c r="AC178" i="65"/>
  <c r="AB178" i="65"/>
  <c r="AA178" i="65"/>
  <c r="Z178" i="65"/>
  <c r="Y178" i="65"/>
  <c r="X178" i="65"/>
  <c r="W178" i="65"/>
  <c r="BC177" i="65"/>
  <c r="BB177" i="65"/>
  <c r="BA177" i="65"/>
  <c r="AZ177" i="65"/>
  <c r="AT177" i="65"/>
  <c r="AS177" i="65"/>
  <c r="AH177" i="65"/>
  <c r="AO177" i="65" s="1"/>
  <c r="AG177" i="65"/>
  <c r="AP177" i="65" s="1"/>
  <c r="AE177" i="65"/>
  <c r="AI177" i="65" s="1"/>
  <c r="AD177" i="65"/>
  <c r="AC177" i="65"/>
  <c r="AB177" i="65"/>
  <c r="AA177" i="65"/>
  <c r="Z177" i="65"/>
  <c r="Y177" i="65"/>
  <c r="X177" i="65"/>
  <c r="W177" i="65"/>
  <c r="BC176" i="65"/>
  <c r="BB176" i="65"/>
  <c r="BA176" i="65"/>
  <c r="AZ176" i="65"/>
  <c r="AT176" i="65"/>
  <c r="AS176" i="65"/>
  <c r="AH176" i="65"/>
  <c r="AO176" i="65" s="1"/>
  <c r="AG176" i="65"/>
  <c r="AP176" i="65" s="1"/>
  <c r="AE176" i="65"/>
  <c r="AI176" i="65" s="1"/>
  <c r="AD176" i="65"/>
  <c r="AC176" i="65"/>
  <c r="AB176" i="65"/>
  <c r="AA176" i="65"/>
  <c r="Z176" i="65"/>
  <c r="Y176" i="65"/>
  <c r="X176" i="65"/>
  <c r="W176" i="65"/>
  <c r="BC175" i="65"/>
  <c r="BB175" i="65"/>
  <c r="BA175" i="65"/>
  <c r="AZ175" i="65"/>
  <c r="AT175" i="65"/>
  <c r="AS175" i="65"/>
  <c r="AH175" i="65"/>
  <c r="AO175" i="65" s="1"/>
  <c r="AG175" i="65"/>
  <c r="AP175" i="65" s="1"/>
  <c r="AE175" i="65"/>
  <c r="AI175" i="65" s="1"/>
  <c r="AD175" i="65"/>
  <c r="AC175" i="65"/>
  <c r="AB175" i="65"/>
  <c r="AA175" i="65"/>
  <c r="Z175" i="65"/>
  <c r="Y175" i="65"/>
  <c r="X175" i="65"/>
  <c r="W175" i="65"/>
  <c r="BC174" i="65"/>
  <c r="BB174" i="65"/>
  <c r="BA174" i="65"/>
  <c r="AZ174" i="65"/>
  <c r="AT174" i="65"/>
  <c r="AS174" i="65"/>
  <c r="AH174" i="65"/>
  <c r="AO174" i="65" s="1"/>
  <c r="AG174" i="65"/>
  <c r="AP174" i="65" s="1"/>
  <c r="AE174" i="65"/>
  <c r="AI174" i="65" s="1"/>
  <c r="AD174" i="65"/>
  <c r="AC174" i="65"/>
  <c r="AB174" i="65"/>
  <c r="AA174" i="65"/>
  <c r="Z174" i="65"/>
  <c r="Y174" i="65"/>
  <c r="X174" i="65"/>
  <c r="W174" i="65"/>
  <c r="BC173" i="65"/>
  <c r="BB173" i="65"/>
  <c r="BA173" i="65"/>
  <c r="AZ173" i="65"/>
  <c r="AT173" i="65"/>
  <c r="AS173" i="65"/>
  <c r="AH173" i="65"/>
  <c r="AO173" i="65" s="1"/>
  <c r="AG173" i="65"/>
  <c r="AP173" i="65" s="1"/>
  <c r="AE173" i="65"/>
  <c r="AI173" i="65" s="1"/>
  <c r="AD173" i="65"/>
  <c r="AC173" i="65"/>
  <c r="AB173" i="65"/>
  <c r="AA173" i="65"/>
  <c r="Z173" i="65"/>
  <c r="Y173" i="65"/>
  <c r="X173" i="65"/>
  <c r="W173" i="65"/>
  <c r="BC172" i="65"/>
  <c r="BB172" i="65"/>
  <c r="BA172" i="65"/>
  <c r="AZ172" i="65"/>
  <c r="AT172" i="65"/>
  <c r="AS172" i="65"/>
  <c r="AH172" i="65"/>
  <c r="AO172" i="65" s="1"/>
  <c r="AG172" i="65"/>
  <c r="AP172" i="65" s="1"/>
  <c r="AE172" i="65"/>
  <c r="AI172" i="65" s="1"/>
  <c r="AD172" i="65"/>
  <c r="AC172" i="65"/>
  <c r="AB172" i="65"/>
  <c r="AA172" i="65"/>
  <c r="Z172" i="65"/>
  <c r="Y172" i="65"/>
  <c r="X172" i="65"/>
  <c r="W172" i="65"/>
  <c r="BC171" i="65"/>
  <c r="BB171" i="65"/>
  <c r="BA171" i="65"/>
  <c r="AZ171" i="65"/>
  <c r="AT171" i="65"/>
  <c r="AS171" i="65"/>
  <c r="AH171" i="65"/>
  <c r="AO171" i="65" s="1"/>
  <c r="AG171" i="65"/>
  <c r="AP171" i="65" s="1"/>
  <c r="AE171" i="65"/>
  <c r="AI171" i="65" s="1"/>
  <c r="AD171" i="65"/>
  <c r="AC171" i="65"/>
  <c r="AB171" i="65"/>
  <c r="AA171" i="65"/>
  <c r="Z171" i="65"/>
  <c r="Y171" i="65"/>
  <c r="X171" i="65"/>
  <c r="W171" i="65"/>
  <c r="BC170" i="65"/>
  <c r="BB170" i="65"/>
  <c r="BA170" i="65"/>
  <c r="AZ170" i="65"/>
  <c r="AT170" i="65"/>
  <c r="AS170" i="65"/>
  <c r="AH170" i="65"/>
  <c r="AO170" i="65" s="1"/>
  <c r="AG170" i="65"/>
  <c r="AP170" i="65" s="1"/>
  <c r="AE170" i="65"/>
  <c r="AI170" i="65" s="1"/>
  <c r="AD170" i="65"/>
  <c r="AC170" i="65"/>
  <c r="AB170" i="65"/>
  <c r="AA170" i="65"/>
  <c r="Z170" i="65"/>
  <c r="Y170" i="65"/>
  <c r="X170" i="65"/>
  <c r="W170" i="65"/>
  <c r="BC169" i="65"/>
  <c r="BB169" i="65"/>
  <c r="BA169" i="65"/>
  <c r="AZ169" i="65"/>
  <c r="AT169" i="65"/>
  <c r="AS169" i="65"/>
  <c r="AH169" i="65"/>
  <c r="AO169" i="65" s="1"/>
  <c r="AG169" i="65"/>
  <c r="AP169" i="65" s="1"/>
  <c r="AE169" i="65"/>
  <c r="AI169" i="65" s="1"/>
  <c r="AD169" i="65"/>
  <c r="AC169" i="65"/>
  <c r="AB169" i="65"/>
  <c r="AA169" i="65"/>
  <c r="Z169" i="65"/>
  <c r="Y169" i="65"/>
  <c r="X169" i="65"/>
  <c r="W169" i="65"/>
  <c r="BC168" i="65"/>
  <c r="BB168" i="65"/>
  <c r="BA168" i="65"/>
  <c r="AZ168" i="65"/>
  <c r="AT168" i="65"/>
  <c r="AS168" i="65"/>
  <c r="AH168" i="65"/>
  <c r="AO168" i="65" s="1"/>
  <c r="AG168" i="65"/>
  <c r="AP168" i="65" s="1"/>
  <c r="AE168" i="65"/>
  <c r="AI168" i="65" s="1"/>
  <c r="AD168" i="65"/>
  <c r="AC168" i="65"/>
  <c r="AB168" i="65"/>
  <c r="AA168" i="65"/>
  <c r="Z168" i="65"/>
  <c r="Y168" i="65"/>
  <c r="X168" i="65"/>
  <c r="W168" i="65"/>
  <c r="BC167" i="65"/>
  <c r="BB167" i="65"/>
  <c r="BA167" i="65"/>
  <c r="AZ167" i="65"/>
  <c r="AT167" i="65"/>
  <c r="AS167" i="65"/>
  <c r="AH167" i="65"/>
  <c r="AO167" i="65" s="1"/>
  <c r="AG167" i="65"/>
  <c r="AP167" i="65" s="1"/>
  <c r="AE167" i="65"/>
  <c r="AI167" i="65" s="1"/>
  <c r="AD167" i="65"/>
  <c r="AC167" i="65"/>
  <c r="AB167" i="65"/>
  <c r="AA167" i="65"/>
  <c r="Z167" i="65"/>
  <c r="Y167" i="65"/>
  <c r="X167" i="65"/>
  <c r="W167" i="65"/>
  <c r="BC166" i="65"/>
  <c r="BB166" i="65"/>
  <c r="BA166" i="65"/>
  <c r="AZ166" i="65"/>
  <c r="AT166" i="65"/>
  <c r="AS166" i="65"/>
  <c r="AH166" i="65"/>
  <c r="AO166" i="65" s="1"/>
  <c r="AG166" i="65"/>
  <c r="AP166" i="65" s="1"/>
  <c r="AE166" i="65"/>
  <c r="AI166" i="65" s="1"/>
  <c r="AD166" i="65"/>
  <c r="AC166" i="65"/>
  <c r="AB166" i="65"/>
  <c r="AA166" i="65"/>
  <c r="Z166" i="65"/>
  <c r="Y166" i="65"/>
  <c r="X166" i="65"/>
  <c r="W166" i="65"/>
  <c r="BC165" i="65"/>
  <c r="BB165" i="65"/>
  <c r="BA165" i="65"/>
  <c r="AZ165" i="65"/>
  <c r="AT165" i="65"/>
  <c r="AS165" i="65"/>
  <c r="AH165" i="65"/>
  <c r="AO165" i="65" s="1"/>
  <c r="AG165" i="65"/>
  <c r="AP165" i="65" s="1"/>
  <c r="AW165" i="65" s="1"/>
  <c r="AE165" i="65"/>
  <c r="AD165" i="65"/>
  <c r="AC165" i="65"/>
  <c r="AB165" i="65"/>
  <c r="AA165" i="65"/>
  <c r="Z165" i="65"/>
  <c r="Y165" i="65"/>
  <c r="X165" i="65"/>
  <c r="W165" i="65"/>
  <c r="BC164" i="65"/>
  <c r="BB164" i="65"/>
  <c r="BA164" i="65"/>
  <c r="AZ164" i="65"/>
  <c r="AT164" i="65"/>
  <c r="AS164" i="65"/>
  <c r="AH164" i="65"/>
  <c r="AO164" i="65" s="1"/>
  <c r="AG164" i="65"/>
  <c r="AP164" i="65" s="1"/>
  <c r="AW164" i="65" s="1"/>
  <c r="AE164" i="65"/>
  <c r="AI164" i="65" s="1"/>
  <c r="AD164" i="65"/>
  <c r="AC164" i="65"/>
  <c r="AB164" i="65"/>
  <c r="AA164" i="65"/>
  <c r="Z164" i="65"/>
  <c r="Y164" i="65"/>
  <c r="X164" i="65"/>
  <c r="W164" i="65"/>
  <c r="BC163" i="65"/>
  <c r="BB163" i="65"/>
  <c r="BA163" i="65"/>
  <c r="AZ163" i="65"/>
  <c r="AT163" i="65"/>
  <c r="AS163" i="65"/>
  <c r="AH163" i="65"/>
  <c r="AO163" i="65" s="1"/>
  <c r="AG163" i="65"/>
  <c r="AP163" i="65" s="1"/>
  <c r="AW163" i="65" s="1"/>
  <c r="AE163" i="65"/>
  <c r="AI163" i="65" s="1"/>
  <c r="AD163" i="65"/>
  <c r="AC163" i="65"/>
  <c r="AB163" i="65"/>
  <c r="AA163" i="65"/>
  <c r="Z163" i="65"/>
  <c r="Y163" i="65"/>
  <c r="X163" i="65"/>
  <c r="W163" i="65"/>
  <c r="BC162" i="65"/>
  <c r="BB162" i="65"/>
  <c r="BA162" i="65"/>
  <c r="AZ162" i="65"/>
  <c r="AT162" i="65"/>
  <c r="AS162" i="65"/>
  <c r="AH162" i="65"/>
  <c r="AO162" i="65" s="1"/>
  <c r="AG162" i="65"/>
  <c r="AP162" i="65" s="1"/>
  <c r="AE162" i="65"/>
  <c r="AI162" i="65" s="1"/>
  <c r="AD162" i="65"/>
  <c r="AC162" i="65"/>
  <c r="AB162" i="65"/>
  <c r="AA162" i="65"/>
  <c r="Z162" i="65"/>
  <c r="Y162" i="65"/>
  <c r="X162" i="65"/>
  <c r="W162" i="65"/>
  <c r="BC161" i="65"/>
  <c r="BB161" i="65"/>
  <c r="BA161" i="65"/>
  <c r="AZ161" i="65"/>
  <c r="AT161" i="65"/>
  <c r="AS161" i="65"/>
  <c r="AH161" i="65"/>
  <c r="AO161" i="65" s="1"/>
  <c r="AG161" i="65"/>
  <c r="AP161" i="65" s="1"/>
  <c r="AE161" i="65"/>
  <c r="AI161" i="65" s="1"/>
  <c r="AD161" i="65"/>
  <c r="AC161" i="65"/>
  <c r="AB161" i="65"/>
  <c r="AA161" i="65"/>
  <c r="Z161" i="65"/>
  <c r="Y161" i="65"/>
  <c r="X161" i="65"/>
  <c r="W161" i="65"/>
  <c r="BC160" i="65"/>
  <c r="BB160" i="65"/>
  <c r="BA160" i="65"/>
  <c r="AZ160" i="65"/>
  <c r="AT160" i="65"/>
  <c r="AS160" i="65"/>
  <c r="AH160" i="65"/>
  <c r="AO160" i="65" s="1"/>
  <c r="AG160" i="65"/>
  <c r="AP160" i="65" s="1"/>
  <c r="AE160" i="65"/>
  <c r="AI160" i="65" s="1"/>
  <c r="AD160" i="65"/>
  <c r="AC160" i="65"/>
  <c r="AB160" i="65"/>
  <c r="AA160" i="65"/>
  <c r="Z160" i="65"/>
  <c r="Y160" i="65"/>
  <c r="X160" i="65"/>
  <c r="W160" i="65"/>
  <c r="BC159" i="65"/>
  <c r="BB159" i="65"/>
  <c r="BA159" i="65"/>
  <c r="AZ159" i="65"/>
  <c r="AT159" i="65"/>
  <c r="AS159" i="65"/>
  <c r="AH159" i="65"/>
  <c r="AO159" i="65" s="1"/>
  <c r="AG159" i="65"/>
  <c r="AP159" i="65" s="1"/>
  <c r="AW159" i="65" s="1"/>
  <c r="AE159" i="65"/>
  <c r="AI159" i="65" s="1"/>
  <c r="AD159" i="65"/>
  <c r="AC159" i="65"/>
  <c r="AB159" i="65"/>
  <c r="AA159" i="65"/>
  <c r="Z159" i="65"/>
  <c r="Y159" i="65"/>
  <c r="X159" i="65"/>
  <c r="W159" i="65"/>
  <c r="BC158" i="65"/>
  <c r="BB158" i="65"/>
  <c r="BA158" i="65"/>
  <c r="AZ158" i="65"/>
  <c r="AT158" i="65"/>
  <c r="AS158" i="65"/>
  <c r="AH158" i="65"/>
  <c r="AO158" i="65" s="1"/>
  <c r="AG158" i="65"/>
  <c r="AP158" i="65" s="1"/>
  <c r="AE158" i="65"/>
  <c r="AI158" i="65" s="1"/>
  <c r="AD158" i="65"/>
  <c r="AC158" i="65"/>
  <c r="AB158" i="65"/>
  <c r="AA158" i="65"/>
  <c r="Z158" i="65"/>
  <c r="Y158" i="65"/>
  <c r="X158" i="65"/>
  <c r="W158" i="65"/>
  <c r="BC157" i="65"/>
  <c r="BB157" i="65"/>
  <c r="BA157" i="65"/>
  <c r="AZ157" i="65"/>
  <c r="AT157" i="65"/>
  <c r="AS157" i="65"/>
  <c r="AH157" i="65"/>
  <c r="AO157" i="65" s="1"/>
  <c r="AG157" i="65"/>
  <c r="AP157" i="65" s="1"/>
  <c r="AE157" i="65"/>
  <c r="AD157" i="65"/>
  <c r="AC157" i="65"/>
  <c r="AB157" i="65"/>
  <c r="AA157" i="65"/>
  <c r="Z157" i="65"/>
  <c r="Y157" i="65"/>
  <c r="X157" i="65"/>
  <c r="W157" i="65"/>
  <c r="BC156" i="65"/>
  <c r="BB156" i="65"/>
  <c r="BA156" i="65"/>
  <c r="AZ156" i="65"/>
  <c r="AT156" i="65"/>
  <c r="AS156" i="65"/>
  <c r="AH156" i="65"/>
  <c r="AO156" i="65" s="1"/>
  <c r="AG156" i="65"/>
  <c r="AP156" i="65" s="1"/>
  <c r="AE156" i="65"/>
  <c r="AI156" i="65" s="1"/>
  <c r="AD156" i="65"/>
  <c r="AC156" i="65"/>
  <c r="AB156" i="65"/>
  <c r="AA156" i="65"/>
  <c r="Z156" i="65"/>
  <c r="Y156" i="65"/>
  <c r="X156" i="65"/>
  <c r="W156" i="65"/>
  <c r="BC155" i="65"/>
  <c r="BB155" i="65"/>
  <c r="BA155" i="65"/>
  <c r="AZ155" i="65"/>
  <c r="AT155" i="65"/>
  <c r="AS155" i="65"/>
  <c r="AH155" i="65"/>
  <c r="AO155" i="65" s="1"/>
  <c r="AG155" i="65"/>
  <c r="AP155" i="65" s="1"/>
  <c r="AW155" i="65" s="1"/>
  <c r="AE155" i="65"/>
  <c r="AI155" i="65" s="1"/>
  <c r="AD155" i="65"/>
  <c r="AC155" i="65"/>
  <c r="AB155" i="65"/>
  <c r="AA155" i="65"/>
  <c r="Z155" i="65"/>
  <c r="Y155" i="65"/>
  <c r="X155" i="65"/>
  <c r="W155" i="65"/>
  <c r="BC154" i="65"/>
  <c r="BB154" i="65"/>
  <c r="BA154" i="65"/>
  <c r="AZ154" i="65"/>
  <c r="AT154" i="65"/>
  <c r="AS154" i="65"/>
  <c r="AH154" i="65"/>
  <c r="AO154" i="65" s="1"/>
  <c r="AG154" i="65"/>
  <c r="AP154" i="65" s="1"/>
  <c r="AW154" i="65" s="1"/>
  <c r="AE154" i="65"/>
  <c r="AI154" i="65" s="1"/>
  <c r="AD154" i="65"/>
  <c r="AC154" i="65"/>
  <c r="AB154" i="65"/>
  <c r="AA154" i="65"/>
  <c r="Z154" i="65"/>
  <c r="Y154" i="65"/>
  <c r="X154" i="65"/>
  <c r="W154" i="65"/>
  <c r="BC153" i="65"/>
  <c r="BB153" i="65"/>
  <c r="BA153" i="65"/>
  <c r="AZ153" i="65"/>
  <c r="AT153" i="65"/>
  <c r="AS153" i="65"/>
  <c r="AH153" i="65"/>
  <c r="AO153" i="65" s="1"/>
  <c r="AG153" i="65"/>
  <c r="AP153" i="65" s="1"/>
  <c r="AE153" i="65"/>
  <c r="AI153" i="65" s="1"/>
  <c r="AD153" i="65"/>
  <c r="AC153" i="65"/>
  <c r="AB153" i="65"/>
  <c r="AA153" i="65"/>
  <c r="Z153" i="65"/>
  <c r="Y153" i="65"/>
  <c r="X153" i="65"/>
  <c r="W153" i="65"/>
  <c r="BC152" i="65"/>
  <c r="BB152" i="65"/>
  <c r="BA152" i="65"/>
  <c r="AZ152" i="65"/>
  <c r="AT152" i="65"/>
  <c r="AS152" i="65"/>
  <c r="AH152" i="65"/>
  <c r="AO152" i="65" s="1"/>
  <c r="AG152" i="65"/>
  <c r="AP152" i="65" s="1"/>
  <c r="AE152" i="65"/>
  <c r="AI152" i="65" s="1"/>
  <c r="AD152" i="65"/>
  <c r="AC152" i="65"/>
  <c r="AB152" i="65"/>
  <c r="AA152" i="65"/>
  <c r="Z152" i="65"/>
  <c r="Y152" i="65"/>
  <c r="X152" i="65"/>
  <c r="W152" i="65"/>
  <c r="BC151" i="65"/>
  <c r="BB151" i="65"/>
  <c r="BA151" i="65"/>
  <c r="AZ151" i="65"/>
  <c r="AT151" i="65"/>
  <c r="AS151" i="65"/>
  <c r="AH151" i="65"/>
  <c r="AO151" i="65" s="1"/>
  <c r="AG151" i="65"/>
  <c r="AP151" i="65" s="1"/>
  <c r="AW151" i="65" s="1"/>
  <c r="AE151" i="65"/>
  <c r="AI151" i="65" s="1"/>
  <c r="AD151" i="65"/>
  <c r="AC151" i="65"/>
  <c r="AB151" i="65"/>
  <c r="AA151" i="65"/>
  <c r="Z151" i="65"/>
  <c r="Y151" i="65"/>
  <c r="X151" i="65"/>
  <c r="W151" i="65"/>
  <c r="BC150" i="65"/>
  <c r="BB150" i="65"/>
  <c r="BA150" i="65"/>
  <c r="AZ150" i="65"/>
  <c r="AT150" i="65"/>
  <c r="AS150" i="65"/>
  <c r="AH150" i="65"/>
  <c r="AO150" i="65" s="1"/>
  <c r="AG150" i="65"/>
  <c r="AP150" i="65" s="1"/>
  <c r="AE150" i="65"/>
  <c r="AI150" i="65" s="1"/>
  <c r="AD150" i="65"/>
  <c r="AC150" i="65"/>
  <c r="AB150" i="65"/>
  <c r="AA150" i="65"/>
  <c r="Z150" i="65"/>
  <c r="Y150" i="65"/>
  <c r="X150" i="65"/>
  <c r="W150" i="65"/>
  <c r="BC149" i="65"/>
  <c r="BB149" i="65"/>
  <c r="BA149" i="65"/>
  <c r="AZ149" i="65"/>
  <c r="AT149" i="65"/>
  <c r="AS149" i="65"/>
  <c r="AH149" i="65"/>
  <c r="AO149" i="65" s="1"/>
  <c r="AG149" i="65"/>
  <c r="AP149" i="65" s="1"/>
  <c r="AE149" i="65"/>
  <c r="AD149" i="65"/>
  <c r="AC149" i="65"/>
  <c r="AB149" i="65"/>
  <c r="AA149" i="65"/>
  <c r="Z149" i="65"/>
  <c r="Y149" i="65"/>
  <c r="X149" i="65"/>
  <c r="W149" i="65"/>
  <c r="BC148" i="65"/>
  <c r="BB148" i="65"/>
  <c r="BA148" i="65"/>
  <c r="AZ148" i="65"/>
  <c r="AT148" i="65"/>
  <c r="AS148" i="65"/>
  <c r="AH148" i="65"/>
  <c r="AO148" i="65" s="1"/>
  <c r="AG148" i="65"/>
  <c r="AP148" i="65" s="1"/>
  <c r="AE148" i="65"/>
  <c r="AI148" i="65" s="1"/>
  <c r="AD148" i="65"/>
  <c r="AC148" i="65"/>
  <c r="AB148" i="65"/>
  <c r="AA148" i="65"/>
  <c r="Z148" i="65"/>
  <c r="Y148" i="65"/>
  <c r="X148" i="65"/>
  <c r="W148" i="65"/>
  <c r="BC147" i="65"/>
  <c r="BB147" i="65"/>
  <c r="BA147" i="65"/>
  <c r="AZ147" i="65"/>
  <c r="AT147" i="65"/>
  <c r="AS147" i="65"/>
  <c r="AH147" i="65"/>
  <c r="AO147" i="65" s="1"/>
  <c r="AG147" i="65"/>
  <c r="AP147" i="65" s="1"/>
  <c r="AW147" i="65" s="1"/>
  <c r="AE147" i="65"/>
  <c r="AI147" i="65" s="1"/>
  <c r="AD147" i="65"/>
  <c r="AC147" i="65"/>
  <c r="AB147" i="65"/>
  <c r="AA147" i="65"/>
  <c r="Z147" i="65"/>
  <c r="Y147" i="65"/>
  <c r="X147" i="65"/>
  <c r="W147" i="65"/>
  <c r="BC146" i="65"/>
  <c r="BB146" i="65"/>
  <c r="BA146" i="65"/>
  <c r="AZ146" i="65"/>
  <c r="AT146" i="65"/>
  <c r="AS146" i="65"/>
  <c r="AH146" i="65"/>
  <c r="AO146" i="65" s="1"/>
  <c r="AG146" i="65"/>
  <c r="AP146" i="65" s="1"/>
  <c r="AE146" i="65"/>
  <c r="AI146" i="65" s="1"/>
  <c r="AD146" i="65"/>
  <c r="AC146" i="65"/>
  <c r="AB146" i="65"/>
  <c r="AA146" i="65"/>
  <c r="Z146" i="65"/>
  <c r="Y146" i="65"/>
  <c r="X146" i="65"/>
  <c r="W146" i="65"/>
  <c r="BC145" i="65"/>
  <c r="BB145" i="65"/>
  <c r="BA145" i="65"/>
  <c r="AZ145" i="65"/>
  <c r="AT145" i="65"/>
  <c r="AS145" i="65"/>
  <c r="AH145" i="65"/>
  <c r="AO145" i="65" s="1"/>
  <c r="AG145" i="65"/>
  <c r="AP145" i="65" s="1"/>
  <c r="AE145" i="65"/>
  <c r="AD145" i="65"/>
  <c r="AC145" i="65"/>
  <c r="AB145" i="65"/>
  <c r="AA145" i="65"/>
  <c r="Z145" i="65"/>
  <c r="Y145" i="65"/>
  <c r="X145" i="65"/>
  <c r="W145" i="65"/>
  <c r="BC144" i="65"/>
  <c r="BB144" i="65"/>
  <c r="BA144" i="65"/>
  <c r="AZ144" i="65"/>
  <c r="AT144" i="65"/>
  <c r="AS144" i="65"/>
  <c r="AH144" i="65"/>
  <c r="AO144" i="65" s="1"/>
  <c r="AG144" i="65"/>
  <c r="AP144" i="65" s="1"/>
  <c r="AE144" i="65"/>
  <c r="AI144" i="65" s="1"/>
  <c r="AD144" i="65"/>
  <c r="AC144" i="65"/>
  <c r="AB144" i="65"/>
  <c r="AA144" i="65"/>
  <c r="Z144" i="65"/>
  <c r="Y144" i="65"/>
  <c r="X144" i="65"/>
  <c r="W144" i="65"/>
  <c r="BC143" i="65"/>
  <c r="BB143" i="65"/>
  <c r="BA143" i="65"/>
  <c r="AZ143" i="65"/>
  <c r="AT143" i="65"/>
  <c r="AS143" i="65"/>
  <c r="AH143" i="65"/>
  <c r="AO143" i="65" s="1"/>
  <c r="AG143" i="65"/>
  <c r="AP143" i="65" s="1"/>
  <c r="AW143" i="65" s="1"/>
  <c r="AE143" i="65"/>
  <c r="AI143" i="65" s="1"/>
  <c r="AD143" i="65"/>
  <c r="AC143" i="65"/>
  <c r="AB143" i="65"/>
  <c r="AA143" i="65"/>
  <c r="Z143" i="65"/>
  <c r="Y143" i="65"/>
  <c r="X143" i="65"/>
  <c r="W143" i="65"/>
  <c r="BC142" i="65"/>
  <c r="BB142" i="65"/>
  <c r="BA142" i="65"/>
  <c r="AZ142" i="65"/>
  <c r="AT142" i="65"/>
  <c r="AS142" i="65"/>
  <c r="AH142" i="65"/>
  <c r="AO142" i="65" s="1"/>
  <c r="AG142" i="65"/>
  <c r="AP142" i="65" s="1"/>
  <c r="AE142" i="65"/>
  <c r="AI142" i="65" s="1"/>
  <c r="AD142" i="65"/>
  <c r="AC142" i="65"/>
  <c r="AB142" i="65"/>
  <c r="AA142" i="65"/>
  <c r="Z142" i="65"/>
  <c r="Y142" i="65"/>
  <c r="X142" i="65"/>
  <c r="W142" i="65"/>
  <c r="BC141" i="65"/>
  <c r="BB141" i="65"/>
  <c r="BA141" i="65"/>
  <c r="AZ141" i="65"/>
  <c r="AT141" i="65"/>
  <c r="AS141" i="65"/>
  <c r="AH141" i="65"/>
  <c r="AO141" i="65" s="1"/>
  <c r="AG141" i="65"/>
  <c r="AP141" i="65" s="1"/>
  <c r="AW141" i="65" s="1"/>
  <c r="AE141" i="65"/>
  <c r="AI141" i="65" s="1"/>
  <c r="AD141" i="65"/>
  <c r="AC141" i="65"/>
  <c r="AB141" i="65"/>
  <c r="AA141" i="65"/>
  <c r="Z141" i="65"/>
  <c r="Y141" i="65"/>
  <c r="X141" i="65"/>
  <c r="W141" i="65"/>
  <c r="BC140" i="65"/>
  <c r="BB140" i="65"/>
  <c r="BA140" i="65"/>
  <c r="AZ140" i="65"/>
  <c r="AT140" i="65"/>
  <c r="AS140" i="65"/>
  <c r="AH140" i="65"/>
  <c r="AO140" i="65" s="1"/>
  <c r="AG140" i="65"/>
  <c r="AP140" i="65" s="1"/>
  <c r="AE140" i="65"/>
  <c r="AI140" i="65" s="1"/>
  <c r="AD140" i="65"/>
  <c r="AC140" i="65"/>
  <c r="AB140" i="65"/>
  <c r="AA140" i="65"/>
  <c r="Z140" i="65"/>
  <c r="Y140" i="65"/>
  <c r="X140" i="65"/>
  <c r="W140" i="65"/>
  <c r="BC139" i="65"/>
  <c r="BB139" i="65"/>
  <c r="BA139" i="65"/>
  <c r="AZ139" i="65"/>
  <c r="AT139" i="65"/>
  <c r="AS139" i="65"/>
  <c r="AH139" i="65"/>
  <c r="AO139" i="65" s="1"/>
  <c r="AG139" i="65"/>
  <c r="AP139" i="65" s="1"/>
  <c r="AE139" i="65"/>
  <c r="AI139" i="65" s="1"/>
  <c r="AD139" i="65"/>
  <c r="AC139" i="65"/>
  <c r="AB139" i="65"/>
  <c r="AA139" i="65"/>
  <c r="Z139" i="65"/>
  <c r="Y139" i="65"/>
  <c r="X139" i="65"/>
  <c r="W139" i="65"/>
  <c r="BC138" i="65"/>
  <c r="BB138" i="65"/>
  <c r="BA138" i="65"/>
  <c r="AZ138" i="65"/>
  <c r="AT138" i="65"/>
  <c r="AS138" i="65"/>
  <c r="AH138" i="65"/>
  <c r="AO138" i="65" s="1"/>
  <c r="AG138" i="65"/>
  <c r="AP138" i="65" s="1"/>
  <c r="AE138" i="65"/>
  <c r="AI138" i="65" s="1"/>
  <c r="AD138" i="65"/>
  <c r="AC138" i="65"/>
  <c r="AB138" i="65"/>
  <c r="AA138" i="65"/>
  <c r="Z138" i="65"/>
  <c r="Y138" i="65"/>
  <c r="X138" i="65"/>
  <c r="W138" i="65"/>
  <c r="BC137" i="65"/>
  <c r="BB137" i="65"/>
  <c r="BA137" i="65"/>
  <c r="AZ137" i="65"/>
  <c r="AT137" i="65"/>
  <c r="AS137" i="65"/>
  <c r="AH137" i="65"/>
  <c r="AO137" i="65" s="1"/>
  <c r="AG137" i="65"/>
  <c r="AP137" i="65" s="1"/>
  <c r="AE137" i="65"/>
  <c r="AD137" i="65"/>
  <c r="AC137" i="65"/>
  <c r="AB137" i="65"/>
  <c r="AA137" i="65"/>
  <c r="Z137" i="65"/>
  <c r="Y137" i="65"/>
  <c r="X137" i="65"/>
  <c r="W137" i="65"/>
  <c r="BC136" i="65"/>
  <c r="BB136" i="65"/>
  <c r="BA136" i="65"/>
  <c r="AZ136" i="65"/>
  <c r="AT136" i="65"/>
  <c r="AS136" i="65"/>
  <c r="AH136" i="65"/>
  <c r="AO136" i="65" s="1"/>
  <c r="AG136" i="65"/>
  <c r="AP136" i="65" s="1"/>
  <c r="AE136" i="65"/>
  <c r="AI136" i="65" s="1"/>
  <c r="AD136" i="65"/>
  <c r="AC136" i="65"/>
  <c r="AB136" i="65"/>
  <c r="AA136" i="65"/>
  <c r="Z136" i="65"/>
  <c r="Y136" i="65"/>
  <c r="X136" i="65"/>
  <c r="W136" i="65"/>
  <c r="BC135" i="65"/>
  <c r="BB135" i="65"/>
  <c r="BA135" i="65"/>
  <c r="AZ135" i="65"/>
  <c r="AT135" i="65"/>
  <c r="AS135" i="65"/>
  <c r="AH135" i="65"/>
  <c r="AO135" i="65" s="1"/>
  <c r="AG135" i="65"/>
  <c r="AP135" i="65" s="1"/>
  <c r="AW135" i="65" s="1"/>
  <c r="AE135" i="65"/>
  <c r="AI135" i="65" s="1"/>
  <c r="AD135" i="65"/>
  <c r="AC135" i="65"/>
  <c r="AB135" i="65"/>
  <c r="AA135" i="65"/>
  <c r="Z135" i="65"/>
  <c r="Y135" i="65"/>
  <c r="X135" i="65"/>
  <c r="W135" i="65"/>
  <c r="BC134" i="65"/>
  <c r="BB134" i="65"/>
  <c r="BA134" i="65"/>
  <c r="AZ134" i="65"/>
  <c r="AT134" i="65"/>
  <c r="AS134" i="65"/>
  <c r="AH134" i="65"/>
  <c r="AO134" i="65" s="1"/>
  <c r="AG134" i="65"/>
  <c r="AP134" i="65" s="1"/>
  <c r="AE134" i="65"/>
  <c r="AI134" i="65" s="1"/>
  <c r="AD134" i="65"/>
  <c r="AC134" i="65"/>
  <c r="AB134" i="65"/>
  <c r="AA134" i="65"/>
  <c r="Z134" i="65"/>
  <c r="Y134" i="65"/>
  <c r="X134" i="65"/>
  <c r="W134" i="65"/>
  <c r="BC133" i="65"/>
  <c r="BB133" i="65"/>
  <c r="BA133" i="65"/>
  <c r="AZ133" i="65"/>
  <c r="AT133" i="65"/>
  <c r="AS133" i="65"/>
  <c r="AH133" i="65"/>
  <c r="AO133" i="65" s="1"/>
  <c r="AG133" i="65"/>
  <c r="AP133" i="65" s="1"/>
  <c r="AE133" i="65"/>
  <c r="AI133" i="65" s="1"/>
  <c r="AD133" i="65"/>
  <c r="AC133" i="65"/>
  <c r="AB133" i="65"/>
  <c r="AA133" i="65"/>
  <c r="Z133" i="65"/>
  <c r="Y133" i="65"/>
  <c r="X133" i="65"/>
  <c r="W133" i="65"/>
  <c r="BC132" i="65"/>
  <c r="BB132" i="65"/>
  <c r="BA132" i="65"/>
  <c r="AZ132" i="65"/>
  <c r="AT132" i="65"/>
  <c r="AS132" i="65"/>
  <c r="AH132" i="65"/>
  <c r="AO132" i="65" s="1"/>
  <c r="AG132" i="65"/>
  <c r="AP132" i="65" s="1"/>
  <c r="AE132" i="65"/>
  <c r="AD132" i="65"/>
  <c r="AC132" i="65"/>
  <c r="AB132" i="65"/>
  <c r="AA132" i="65"/>
  <c r="Z132" i="65"/>
  <c r="Y132" i="65"/>
  <c r="X132" i="65"/>
  <c r="W132" i="65"/>
  <c r="BC131" i="65"/>
  <c r="BB131" i="65"/>
  <c r="BA131" i="65"/>
  <c r="AZ131" i="65"/>
  <c r="AT131" i="65"/>
  <c r="AS131" i="65"/>
  <c r="AH131" i="65"/>
  <c r="AO131" i="65" s="1"/>
  <c r="AG131" i="65"/>
  <c r="AP131" i="65" s="1"/>
  <c r="AW131" i="65" s="1"/>
  <c r="AE131" i="65"/>
  <c r="AD131" i="65"/>
  <c r="AC131" i="65"/>
  <c r="AB131" i="65"/>
  <c r="AA131" i="65"/>
  <c r="Z131" i="65"/>
  <c r="Y131" i="65"/>
  <c r="X131" i="65"/>
  <c r="W131" i="65"/>
  <c r="BC130" i="65"/>
  <c r="BB130" i="65"/>
  <c r="BA130" i="65"/>
  <c r="AZ130" i="65"/>
  <c r="AT130" i="65"/>
  <c r="AS130" i="65"/>
  <c r="AH130" i="65"/>
  <c r="AO130" i="65" s="1"/>
  <c r="AG130" i="65"/>
  <c r="AP130" i="65" s="1"/>
  <c r="AE130" i="65"/>
  <c r="AD130" i="65"/>
  <c r="AC130" i="65"/>
  <c r="AB130" i="65"/>
  <c r="AA130" i="65"/>
  <c r="Z130" i="65"/>
  <c r="Y130" i="65"/>
  <c r="X130" i="65"/>
  <c r="W130" i="65"/>
  <c r="BC129" i="65"/>
  <c r="BB129" i="65"/>
  <c r="BA129" i="65"/>
  <c r="AZ129" i="65"/>
  <c r="AT129" i="65"/>
  <c r="AS129" i="65"/>
  <c r="AH129" i="65"/>
  <c r="AO129" i="65" s="1"/>
  <c r="AG129" i="65"/>
  <c r="AP129" i="65" s="1"/>
  <c r="AW129" i="65" s="1"/>
  <c r="AE129" i="65"/>
  <c r="AI129" i="65" s="1"/>
  <c r="AD129" i="65"/>
  <c r="AC129" i="65"/>
  <c r="AB129" i="65"/>
  <c r="AA129" i="65"/>
  <c r="Z129" i="65"/>
  <c r="Y129" i="65"/>
  <c r="X129" i="65"/>
  <c r="W129" i="65"/>
  <c r="BC128" i="65"/>
  <c r="BB128" i="65"/>
  <c r="BA128" i="65"/>
  <c r="AZ128" i="65"/>
  <c r="AT128" i="65"/>
  <c r="AS128" i="65"/>
  <c r="AH128" i="65"/>
  <c r="AO128" i="65" s="1"/>
  <c r="AG128" i="65"/>
  <c r="AP128" i="65" s="1"/>
  <c r="AW128" i="65" s="1"/>
  <c r="AE128" i="65"/>
  <c r="AD128" i="65"/>
  <c r="AC128" i="65"/>
  <c r="AB128" i="65"/>
  <c r="AA128" i="65"/>
  <c r="Z128" i="65"/>
  <c r="Y128" i="65"/>
  <c r="X128" i="65"/>
  <c r="W128" i="65"/>
  <c r="BC127" i="65"/>
  <c r="BB127" i="65"/>
  <c r="BA127" i="65"/>
  <c r="AZ127" i="65"/>
  <c r="AT127" i="65"/>
  <c r="AS127" i="65"/>
  <c r="AH127" i="65"/>
  <c r="AO127" i="65" s="1"/>
  <c r="AG127" i="65"/>
  <c r="AP127" i="65" s="1"/>
  <c r="AW127" i="65" s="1"/>
  <c r="AE127" i="65"/>
  <c r="AI127" i="65" s="1"/>
  <c r="AD127" i="65"/>
  <c r="AC127" i="65"/>
  <c r="AB127" i="65"/>
  <c r="AA127" i="65"/>
  <c r="Z127" i="65"/>
  <c r="Y127" i="65"/>
  <c r="X127" i="65"/>
  <c r="W127" i="65"/>
  <c r="BC126" i="65"/>
  <c r="BB126" i="65"/>
  <c r="BA126" i="65"/>
  <c r="AZ126" i="65"/>
  <c r="AT126" i="65"/>
  <c r="AS126" i="65"/>
  <c r="AH126" i="65"/>
  <c r="AO126" i="65" s="1"/>
  <c r="AG126" i="65"/>
  <c r="AP126" i="65" s="1"/>
  <c r="AE126" i="65"/>
  <c r="AD126" i="65"/>
  <c r="AC126" i="65"/>
  <c r="AB126" i="65"/>
  <c r="AA126" i="65"/>
  <c r="Z126" i="65"/>
  <c r="Y126" i="65"/>
  <c r="X126" i="65"/>
  <c r="W126" i="65"/>
  <c r="BC125" i="65"/>
  <c r="BB125" i="65"/>
  <c r="BA125" i="65"/>
  <c r="AZ125" i="65"/>
  <c r="AT125" i="65"/>
  <c r="AS125" i="65"/>
  <c r="AH125" i="65"/>
  <c r="AO125" i="65" s="1"/>
  <c r="AG125" i="65"/>
  <c r="AP125" i="65" s="1"/>
  <c r="AE125" i="65"/>
  <c r="AI125" i="65" s="1"/>
  <c r="AD125" i="65"/>
  <c r="AC125" i="65"/>
  <c r="AB125" i="65"/>
  <c r="AA125" i="65"/>
  <c r="Z125" i="65"/>
  <c r="Y125" i="65"/>
  <c r="X125" i="65"/>
  <c r="W125" i="65"/>
  <c r="BC124" i="65"/>
  <c r="BB124" i="65"/>
  <c r="BA124" i="65"/>
  <c r="AZ124" i="65"/>
  <c r="AT124" i="65"/>
  <c r="AS124" i="65"/>
  <c r="AH124" i="65"/>
  <c r="AO124" i="65" s="1"/>
  <c r="AG124" i="65"/>
  <c r="AP124" i="65" s="1"/>
  <c r="AE124" i="65"/>
  <c r="AD124" i="65"/>
  <c r="AC124" i="65"/>
  <c r="AB124" i="65"/>
  <c r="AA124" i="65"/>
  <c r="Z124" i="65"/>
  <c r="Y124" i="65"/>
  <c r="X124" i="65"/>
  <c r="W124" i="65"/>
  <c r="BC123" i="65"/>
  <c r="BB123" i="65"/>
  <c r="BA123" i="65"/>
  <c r="AZ123" i="65"/>
  <c r="AT123" i="65"/>
  <c r="AS123" i="65"/>
  <c r="AH123" i="65"/>
  <c r="AO123" i="65" s="1"/>
  <c r="AG123" i="65"/>
  <c r="AP123" i="65" s="1"/>
  <c r="AW123" i="65" s="1"/>
  <c r="AE123" i="65"/>
  <c r="AD123" i="65"/>
  <c r="AC123" i="65"/>
  <c r="AB123" i="65"/>
  <c r="AA123" i="65"/>
  <c r="Z123" i="65"/>
  <c r="Y123" i="65"/>
  <c r="X123" i="65"/>
  <c r="W123" i="65"/>
  <c r="BC122" i="65"/>
  <c r="BB122" i="65"/>
  <c r="BA122" i="65"/>
  <c r="AZ122" i="65"/>
  <c r="AT122" i="65"/>
  <c r="AS122" i="65"/>
  <c r="AH122" i="65"/>
  <c r="AO122" i="65" s="1"/>
  <c r="AG122" i="65"/>
  <c r="AP122" i="65" s="1"/>
  <c r="AE122" i="65"/>
  <c r="AD122" i="65"/>
  <c r="AC122" i="65"/>
  <c r="AB122" i="65"/>
  <c r="AA122" i="65"/>
  <c r="Z122" i="65"/>
  <c r="Y122" i="65"/>
  <c r="X122" i="65"/>
  <c r="W122" i="65"/>
  <c r="BC121" i="65"/>
  <c r="BB121" i="65"/>
  <c r="BA121" i="65"/>
  <c r="AZ121" i="65"/>
  <c r="AT121" i="65"/>
  <c r="AS121" i="65"/>
  <c r="AH121" i="65"/>
  <c r="AO121" i="65" s="1"/>
  <c r="AG121" i="65"/>
  <c r="AP121" i="65" s="1"/>
  <c r="AW121" i="65" s="1"/>
  <c r="AE121" i="65"/>
  <c r="AI121" i="65" s="1"/>
  <c r="AD121" i="65"/>
  <c r="AC121" i="65"/>
  <c r="AB121" i="65"/>
  <c r="AA121" i="65"/>
  <c r="Z121" i="65"/>
  <c r="Y121" i="65"/>
  <c r="X121" i="65"/>
  <c r="W121" i="65"/>
  <c r="BC120" i="65"/>
  <c r="BB120" i="65"/>
  <c r="BA120" i="65"/>
  <c r="AZ120" i="65"/>
  <c r="AT120" i="65"/>
  <c r="AS120" i="65"/>
  <c r="AH120" i="65"/>
  <c r="AO120" i="65" s="1"/>
  <c r="AG120" i="65"/>
  <c r="AP120" i="65" s="1"/>
  <c r="AW120" i="65" s="1"/>
  <c r="AE120" i="65"/>
  <c r="AD120" i="65"/>
  <c r="AC120" i="65"/>
  <c r="AB120" i="65"/>
  <c r="AA120" i="65"/>
  <c r="Z120" i="65"/>
  <c r="Y120" i="65"/>
  <c r="X120" i="65"/>
  <c r="W120" i="65"/>
  <c r="BC119" i="65"/>
  <c r="BB119" i="65"/>
  <c r="BA119" i="65"/>
  <c r="AZ119" i="65"/>
  <c r="AT119" i="65"/>
  <c r="AS119" i="65"/>
  <c r="AH119" i="65"/>
  <c r="AO119" i="65" s="1"/>
  <c r="AG119" i="65"/>
  <c r="AP119" i="65" s="1"/>
  <c r="AW119" i="65" s="1"/>
  <c r="AE119" i="65"/>
  <c r="AI119" i="65" s="1"/>
  <c r="AD119" i="65"/>
  <c r="AC119" i="65"/>
  <c r="AB119" i="65"/>
  <c r="AA119" i="65"/>
  <c r="Z119" i="65"/>
  <c r="Y119" i="65"/>
  <c r="X119" i="65"/>
  <c r="W119" i="65"/>
  <c r="BC118" i="65"/>
  <c r="BB118" i="65"/>
  <c r="BA118" i="65"/>
  <c r="AZ118" i="65"/>
  <c r="AT118" i="65"/>
  <c r="AS118" i="65"/>
  <c r="AH118" i="65"/>
  <c r="AO118" i="65" s="1"/>
  <c r="AG118" i="65"/>
  <c r="AP118" i="65" s="1"/>
  <c r="AW118" i="65" s="1"/>
  <c r="AE118" i="65"/>
  <c r="AD118" i="65"/>
  <c r="AC118" i="65"/>
  <c r="AB118" i="65"/>
  <c r="AA118" i="65"/>
  <c r="Z118" i="65"/>
  <c r="Y118" i="65"/>
  <c r="X118" i="65"/>
  <c r="W118" i="65"/>
  <c r="BC117" i="65"/>
  <c r="BB117" i="65"/>
  <c r="BA117" i="65"/>
  <c r="AZ117" i="65"/>
  <c r="AT117" i="65"/>
  <c r="AS117" i="65"/>
  <c r="AH117" i="65"/>
  <c r="AO117" i="65" s="1"/>
  <c r="AG117" i="65"/>
  <c r="AP117" i="65" s="1"/>
  <c r="AE117" i="65"/>
  <c r="AI117" i="65" s="1"/>
  <c r="AD117" i="65"/>
  <c r="AC117" i="65"/>
  <c r="AB117" i="65"/>
  <c r="AA117" i="65"/>
  <c r="Z117" i="65"/>
  <c r="Y117" i="65"/>
  <c r="X117" i="65"/>
  <c r="W117" i="65"/>
  <c r="BC116" i="65"/>
  <c r="BB116" i="65"/>
  <c r="BA116" i="65"/>
  <c r="AZ116" i="65"/>
  <c r="AT116" i="65"/>
  <c r="AS116" i="65"/>
  <c r="AH116" i="65"/>
  <c r="AO116" i="65" s="1"/>
  <c r="AG116" i="65"/>
  <c r="AP116" i="65" s="1"/>
  <c r="AE116" i="65"/>
  <c r="AD116" i="65"/>
  <c r="AC116" i="65"/>
  <c r="AB116" i="65"/>
  <c r="AA116" i="65"/>
  <c r="Z116" i="65"/>
  <c r="Y116" i="65"/>
  <c r="X116" i="65"/>
  <c r="W116" i="65"/>
  <c r="BC115" i="65"/>
  <c r="BB115" i="65"/>
  <c r="BA115" i="65"/>
  <c r="AZ115" i="65"/>
  <c r="AT115" i="65"/>
  <c r="AS115" i="65"/>
  <c r="AH115" i="65"/>
  <c r="AO115" i="65" s="1"/>
  <c r="AG115" i="65"/>
  <c r="AP115" i="65" s="1"/>
  <c r="AW115" i="65" s="1"/>
  <c r="AE115" i="65"/>
  <c r="AD115" i="65"/>
  <c r="AC115" i="65"/>
  <c r="AB115" i="65"/>
  <c r="AA115" i="65"/>
  <c r="Z115" i="65"/>
  <c r="Y115" i="65"/>
  <c r="X115" i="65"/>
  <c r="W115" i="65"/>
  <c r="BC114" i="65"/>
  <c r="BB114" i="65"/>
  <c r="BA114" i="65"/>
  <c r="AZ114" i="65"/>
  <c r="AT114" i="65"/>
  <c r="AS114" i="65"/>
  <c r="AH114" i="65"/>
  <c r="AO114" i="65" s="1"/>
  <c r="AG114" i="65"/>
  <c r="AP114" i="65" s="1"/>
  <c r="AE114" i="65"/>
  <c r="AD114" i="65"/>
  <c r="AC114" i="65"/>
  <c r="AB114" i="65"/>
  <c r="AA114" i="65"/>
  <c r="Z114" i="65"/>
  <c r="Y114" i="65"/>
  <c r="X114" i="65"/>
  <c r="W114" i="65"/>
  <c r="BC113" i="65"/>
  <c r="BB113" i="65"/>
  <c r="BA113" i="65"/>
  <c r="AZ113" i="65"/>
  <c r="AT113" i="65"/>
  <c r="AS113" i="65"/>
  <c r="AH113" i="65"/>
  <c r="AO113" i="65" s="1"/>
  <c r="AG113" i="65"/>
  <c r="AP113" i="65" s="1"/>
  <c r="AW113" i="65" s="1"/>
  <c r="AE113" i="65"/>
  <c r="AI113" i="65" s="1"/>
  <c r="AD113" i="65"/>
  <c r="AC113" i="65"/>
  <c r="AB113" i="65"/>
  <c r="AA113" i="65"/>
  <c r="Z113" i="65"/>
  <c r="Y113" i="65"/>
  <c r="X113" i="65"/>
  <c r="W113" i="65"/>
  <c r="BC112" i="65"/>
  <c r="BB112" i="65"/>
  <c r="BA112" i="65"/>
  <c r="AZ112" i="65"/>
  <c r="AT112" i="65"/>
  <c r="AS112" i="65"/>
  <c r="AH112" i="65"/>
  <c r="AO112" i="65" s="1"/>
  <c r="AG112" i="65"/>
  <c r="AP112" i="65" s="1"/>
  <c r="AE112" i="65"/>
  <c r="AD112" i="65"/>
  <c r="AC112" i="65"/>
  <c r="AB112" i="65"/>
  <c r="AA112" i="65"/>
  <c r="Z112" i="65"/>
  <c r="Y112" i="65"/>
  <c r="X112" i="65"/>
  <c r="W112" i="65"/>
  <c r="BC111" i="65"/>
  <c r="BB111" i="65"/>
  <c r="BA111" i="65"/>
  <c r="AZ111" i="65"/>
  <c r="AT111" i="65"/>
  <c r="AS111" i="65"/>
  <c r="AH111" i="65"/>
  <c r="AO111" i="65" s="1"/>
  <c r="AG111" i="65"/>
  <c r="AP111" i="65" s="1"/>
  <c r="AE111" i="65"/>
  <c r="AI111" i="65" s="1"/>
  <c r="AD111" i="65"/>
  <c r="AC111" i="65"/>
  <c r="AB111" i="65"/>
  <c r="AA111" i="65"/>
  <c r="Z111" i="65"/>
  <c r="Y111" i="65"/>
  <c r="X111" i="65"/>
  <c r="W111" i="65"/>
  <c r="BC110" i="65"/>
  <c r="BB110" i="65"/>
  <c r="BA110" i="65"/>
  <c r="AZ110" i="65"/>
  <c r="AT110" i="65"/>
  <c r="AS110" i="65"/>
  <c r="AH110" i="65"/>
  <c r="AO110" i="65" s="1"/>
  <c r="AG110" i="65"/>
  <c r="AP110" i="65" s="1"/>
  <c r="AE110" i="65"/>
  <c r="AI110" i="65" s="1"/>
  <c r="AD110" i="65"/>
  <c r="AC110" i="65"/>
  <c r="AB110" i="65"/>
  <c r="AA110" i="65"/>
  <c r="Z110" i="65"/>
  <c r="Y110" i="65"/>
  <c r="X110" i="65"/>
  <c r="W110" i="65"/>
  <c r="BC109" i="65"/>
  <c r="BB109" i="65"/>
  <c r="BA109" i="65"/>
  <c r="AZ109" i="65"/>
  <c r="AT109" i="65"/>
  <c r="AS109" i="65"/>
  <c r="AH109" i="65"/>
  <c r="AO109" i="65" s="1"/>
  <c r="AG109" i="65"/>
  <c r="AP109" i="65" s="1"/>
  <c r="AE109" i="65"/>
  <c r="AI109" i="65" s="1"/>
  <c r="AD109" i="65"/>
  <c r="AC109" i="65"/>
  <c r="AB109" i="65"/>
  <c r="AA109" i="65"/>
  <c r="Z109" i="65"/>
  <c r="Y109" i="65"/>
  <c r="X109" i="65"/>
  <c r="W109" i="65"/>
  <c r="BC108" i="65"/>
  <c r="BB108" i="65"/>
  <c r="BA108" i="65"/>
  <c r="AZ108" i="65"/>
  <c r="AT108" i="65"/>
  <c r="AS108" i="65"/>
  <c r="AH108" i="65"/>
  <c r="AO108" i="65" s="1"/>
  <c r="AG108" i="65"/>
  <c r="AP108" i="65" s="1"/>
  <c r="AE108" i="65"/>
  <c r="AI108" i="65" s="1"/>
  <c r="AD108" i="65"/>
  <c r="AC108" i="65"/>
  <c r="AB108" i="65"/>
  <c r="AA108" i="65"/>
  <c r="Z108" i="65"/>
  <c r="Y108" i="65"/>
  <c r="X108" i="65"/>
  <c r="W108" i="65"/>
  <c r="BC107" i="65"/>
  <c r="BB107" i="65"/>
  <c r="BA107" i="65"/>
  <c r="AZ107" i="65"/>
  <c r="AT107" i="65"/>
  <c r="AS107" i="65"/>
  <c r="AH107" i="65"/>
  <c r="AO107" i="65" s="1"/>
  <c r="AG107" i="65"/>
  <c r="AP107" i="65" s="1"/>
  <c r="AW107" i="65" s="1"/>
  <c r="AE107" i="65"/>
  <c r="AI107" i="65" s="1"/>
  <c r="AD107" i="65"/>
  <c r="AC107" i="65"/>
  <c r="AB107" i="65"/>
  <c r="AA107" i="65"/>
  <c r="Z107" i="65"/>
  <c r="Y107" i="65"/>
  <c r="X107" i="65"/>
  <c r="W107" i="65"/>
  <c r="BC106" i="65"/>
  <c r="BB106" i="65"/>
  <c r="BA106" i="65"/>
  <c r="AZ106" i="65"/>
  <c r="AT106" i="65"/>
  <c r="AS106" i="65"/>
  <c r="AH106" i="65"/>
  <c r="AO106" i="65" s="1"/>
  <c r="AG106" i="65"/>
  <c r="AP106" i="65" s="1"/>
  <c r="AE106" i="65"/>
  <c r="AD106" i="65"/>
  <c r="AC106" i="65"/>
  <c r="AB106" i="65"/>
  <c r="AA106" i="65"/>
  <c r="Z106" i="65"/>
  <c r="Y106" i="65"/>
  <c r="X106" i="65"/>
  <c r="W106" i="65"/>
  <c r="BC105" i="65"/>
  <c r="BB105" i="65"/>
  <c r="BA105" i="65"/>
  <c r="AZ105" i="65"/>
  <c r="AT105" i="65"/>
  <c r="AS105" i="65"/>
  <c r="AH105" i="65"/>
  <c r="AO105" i="65" s="1"/>
  <c r="AG105" i="65"/>
  <c r="AP105" i="65" s="1"/>
  <c r="AW105" i="65" s="1"/>
  <c r="AE105" i="65"/>
  <c r="AI105" i="65" s="1"/>
  <c r="AD105" i="65"/>
  <c r="AC105" i="65"/>
  <c r="AB105" i="65"/>
  <c r="AA105" i="65"/>
  <c r="Z105" i="65"/>
  <c r="Y105" i="65"/>
  <c r="X105" i="65"/>
  <c r="W105" i="65"/>
  <c r="BC104" i="65"/>
  <c r="BB104" i="65"/>
  <c r="BA104" i="65"/>
  <c r="AZ104" i="65"/>
  <c r="AT104" i="65"/>
  <c r="AS104" i="65"/>
  <c r="AH104" i="65"/>
  <c r="AO104" i="65" s="1"/>
  <c r="AG104" i="65"/>
  <c r="AP104" i="65" s="1"/>
  <c r="AW104" i="65" s="1"/>
  <c r="AE104" i="65"/>
  <c r="AI104" i="65" s="1"/>
  <c r="AD104" i="65"/>
  <c r="AC104" i="65"/>
  <c r="AB104" i="65"/>
  <c r="AA104" i="65"/>
  <c r="Z104" i="65"/>
  <c r="Y104" i="65"/>
  <c r="X104" i="65"/>
  <c r="W104" i="65"/>
  <c r="BC103" i="65"/>
  <c r="BB103" i="65"/>
  <c r="BA103" i="65"/>
  <c r="AZ103" i="65"/>
  <c r="AT103" i="65"/>
  <c r="AS103" i="65"/>
  <c r="AH103" i="65"/>
  <c r="AO103" i="65" s="1"/>
  <c r="AG103" i="65"/>
  <c r="AP103" i="65" s="1"/>
  <c r="AE103" i="65"/>
  <c r="AI103" i="65" s="1"/>
  <c r="AD103" i="65"/>
  <c r="AC103" i="65"/>
  <c r="AB103" i="65"/>
  <c r="AA103" i="65"/>
  <c r="Z103" i="65"/>
  <c r="Y103" i="65"/>
  <c r="X103" i="65"/>
  <c r="W103" i="65"/>
  <c r="BC102" i="65"/>
  <c r="BB102" i="65"/>
  <c r="BA102" i="65"/>
  <c r="AZ102" i="65"/>
  <c r="AT102" i="65"/>
  <c r="AS102" i="65"/>
  <c r="AH102" i="65"/>
  <c r="AO102" i="65" s="1"/>
  <c r="AG102" i="65"/>
  <c r="AP102" i="65" s="1"/>
  <c r="AE102" i="65"/>
  <c r="AI102" i="65" s="1"/>
  <c r="AD102" i="65"/>
  <c r="AC102" i="65"/>
  <c r="AB102" i="65"/>
  <c r="AA102" i="65"/>
  <c r="Z102" i="65"/>
  <c r="Y102" i="65"/>
  <c r="X102" i="65"/>
  <c r="W102" i="65"/>
  <c r="BC101" i="65"/>
  <c r="BB101" i="65"/>
  <c r="BA101" i="65"/>
  <c r="AZ101" i="65"/>
  <c r="AT101" i="65"/>
  <c r="AS101" i="65"/>
  <c r="AH101" i="65"/>
  <c r="AO101" i="65" s="1"/>
  <c r="AG101" i="65"/>
  <c r="AP101" i="65" s="1"/>
  <c r="AE101" i="65"/>
  <c r="AI101" i="65" s="1"/>
  <c r="AD101" i="65"/>
  <c r="AC101" i="65"/>
  <c r="AB101" i="65"/>
  <c r="AA101" i="65"/>
  <c r="Z101" i="65"/>
  <c r="Y101" i="65"/>
  <c r="X101" i="65"/>
  <c r="W101" i="65"/>
  <c r="BC100" i="65"/>
  <c r="BB100" i="65"/>
  <c r="BA100" i="65"/>
  <c r="AZ100" i="65"/>
  <c r="AT100" i="65"/>
  <c r="AS100" i="65"/>
  <c r="AH100" i="65"/>
  <c r="AO100" i="65" s="1"/>
  <c r="AG100" i="65"/>
  <c r="AP100" i="65" s="1"/>
  <c r="AE100" i="65"/>
  <c r="AI100" i="65" s="1"/>
  <c r="AD100" i="65"/>
  <c r="AC100" i="65"/>
  <c r="AB100" i="65"/>
  <c r="AA100" i="65"/>
  <c r="Z100" i="65"/>
  <c r="Y100" i="65"/>
  <c r="X100" i="65"/>
  <c r="W100" i="65"/>
  <c r="BC99" i="65"/>
  <c r="BB99" i="65"/>
  <c r="BA99" i="65"/>
  <c r="AZ99" i="65"/>
  <c r="AT99" i="65"/>
  <c r="AS99" i="65"/>
  <c r="AH99" i="65"/>
  <c r="AO99" i="65" s="1"/>
  <c r="AG99" i="65"/>
  <c r="AP99" i="65" s="1"/>
  <c r="AE99" i="65"/>
  <c r="AI99" i="65" s="1"/>
  <c r="AD99" i="65"/>
  <c r="AC99" i="65"/>
  <c r="AB99" i="65"/>
  <c r="AA99" i="65"/>
  <c r="Z99" i="65"/>
  <c r="Y99" i="65"/>
  <c r="X99" i="65"/>
  <c r="W99" i="65"/>
  <c r="BC98" i="65"/>
  <c r="BB98" i="65"/>
  <c r="BA98" i="65"/>
  <c r="AZ98" i="65"/>
  <c r="AT98" i="65"/>
  <c r="AS98" i="65"/>
  <c r="AH98" i="65"/>
  <c r="AO98" i="65" s="1"/>
  <c r="AG98" i="65"/>
  <c r="AP98" i="65" s="1"/>
  <c r="AE98" i="65"/>
  <c r="AI98" i="65" s="1"/>
  <c r="AD98" i="65"/>
  <c r="AC98" i="65"/>
  <c r="AB98" i="65"/>
  <c r="AA98" i="65"/>
  <c r="Z98" i="65"/>
  <c r="Y98" i="65"/>
  <c r="X98" i="65"/>
  <c r="W98" i="65"/>
  <c r="BC97" i="65"/>
  <c r="BB97" i="65"/>
  <c r="BA97" i="65"/>
  <c r="AZ97" i="65"/>
  <c r="AT97" i="65"/>
  <c r="AS97" i="65"/>
  <c r="AH97" i="65"/>
  <c r="AO97" i="65" s="1"/>
  <c r="AG97" i="65"/>
  <c r="AP97" i="65" s="1"/>
  <c r="AE97" i="65"/>
  <c r="AI97" i="65" s="1"/>
  <c r="AD97" i="65"/>
  <c r="AC97" i="65"/>
  <c r="AB97" i="65"/>
  <c r="AA97" i="65"/>
  <c r="Z97" i="65"/>
  <c r="Y97" i="65"/>
  <c r="X97" i="65"/>
  <c r="W97" i="65"/>
  <c r="BC96" i="65"/>
  <c r="BB96" i="65"/>
  <c r="BA96" i="65"/>
  <c r="AZ96" i="65"/>
  <c r="AT96" i="65"/>
  <c r="AS96" i="65"/>
  <c r="AH96" i="65"/>
  <c r="AO96" i="65" s="1"/>
  <c r="AG96" i="65"/>
  <c r="AP96" i="65" s="1"/>
  <c r="AE96" i="65"/>
  <c r="AI96" i="65" s="1"/>
  <c r="AD96" i="65"/>
  <c r="AC96" i="65"/>
  <c r="AB96" i="65"/>
  <c r="AA96" i="65"/>
  <c r="Z96" i="65"/>
  <c r="Y96" i="65"/>
  <c r="X96" i="65"/>
  <c r="W96" i="65"/>
  <c r="BC95" i="65"/>
  <c r="BB95" i="65"/>
  <c r="BA95" i="65"/>
  <c r="AZ95" i="65"/>
  <c r="AT95" i="65"/>
  <c r="AS95" i="65"/>
  <c r="AH95" i="65"/>
  <c r="AO95" i="65" s="1"/>
  <c r="AG95" i="65"/>
  <c r="AP95" i="65" s="1"/>
  <c r="AE95" i="65"/>
  <c r="AI95" i="65" s="1"/>
  <c r="AD95" i="65"/>
  <c r="AC95" i="65"/>
  <c r="AB95" i="65"/>
  <c r="AA95" i="65"/>
  <c r="Z95" i="65"/>
  <c r="Y95" i="65"/>
  <c r="X95" i="65"/>
  <c r="W95" i="65"/>
  <c r="BC94" i="65"/>
  <c r="BB94" i="65"/>
  <c r="BA94" i="65"/>
  <c r="AZ94" i="65"/>
  <c r="AT94" i="65"/>
  <c r="AS94" i="65"/>
  <c r="AH94" i="65"/>
  <c r="AO94" i="65" s="1"/>
  <c r="AG94" i="65"/>
  <c r="AP94" i="65" s="1"/>
  <c r="AE94" i="65"/>
  <c r="AI94" i="65" s="1"/>
  <c r="AD94" i="65"/>
  <c r="AC94" i="65"/>
  <c r="AB94" i="65"/>
  <c r="AA94" i="65"/>
  <c r="Z94" i="65"/>
  <c r="Y94" i="65"/>
  <c r="X94" i="65"/>
  <c r="W94" i="65"/>
  <c r="BC93" i="65"/>
  <c r="BB93" i="65"/>
  <c r="BA93" i="65"/>
  <c r="AZ93" i="65"/>
  <c r="AT93" i="65"/>
  <c r="AS93" i="65"/>
  <c r="AH93" i="65"/>
  <c r="AO93" i="65" s="1"/>
  <c r="AG93" i="65"/>
  <c r="AP93" i="65" s="1"/>
  <c r="AE93" i="65"/>
  <c r="AI93" i="65" s="1"/>
  <c r="AD93" i="65"/>
  <c r="AC93" i="65"/>
  <c r="AB93" i="65"/>
  <c r="AA93" i="65"/>
  <c r="Z93" i="65"/>
  <c r="Y93" i="65"/>
  <c r="X93" i="65"/>
  <c r="W93" i="65"/>
  <c r="BC92" i="65"/>
  <c r="BB92" i="65"/>
  <c r="BA92" i="65"/>
  <c r="AZ92" i="65"/>
  <c r="AT92" i="65"/>
  <c r="AS92" i="65"/>
  <c r="AH92" i="65"/>
  <c r="AO92" i="65" s="1"/>
  <c r="AG92" i="65"/>
  <c r="AP92" i="65" s="1"/>
  <c r="AE92" i="65"/>
  <c r="AI92" i="65" s="1"/>
  <c r="AD92" i="65"/>
  <c r="AC92" i="65"/>
  <c r="AB92" i="65"/>
  <c r="AA92" i="65"/>
  <c r="Z92" i="65"/>
  <c r="Y92" i="65"/>
  <c r="X92" i="65"/>
  <c r="W92" i="65"/>
  <c r="BC91" i="65"/>
  <c r="BB91" i="65"/>
  <c r="BA91" i="65"/>
  <c r="AZ91" i="65"/>
  <c r="AT91" i="65"/>
  <c r="AS91" i="65"/>
  <c r="AH91" i="65"/>
  <c r="AO91" i="65" s="1"/>
  <c r="AG91" i="65"/>
  <c r="AP91" i="65" s="1"/>
  <c r="AE91" i="65"/>
  <c r="AI91" i="65" s="1"/>
  <c r="AD91" i="65"/>
  <c r="AC91" i="65"/>
  <c r="AB91" i="65"/>
  <c r="AA91" i="65"/>
  <c r="Z91" i="65"/>
  <c r="Y91" i="65"/>
  <c r="X91" i="65"/>
  <c r="W91" i="65"/>
  <c r="BC90" i="65"/>
  <c r="BB90" i="65"/>
  <c r="BA90" i="65"/>
  <c r="AZ90" i="65"/>
  <c r="AT90" i="65"/>
  <c r="AS90" i="65"/>
  <c r="AH90" i="65"/>
  <c r="AO90" i="65" s="1"/>
  <c r="AG90" i="65"/>
  <c r="AP90" i="65" s="1"/>
  <c r="AE90" i="65"/>
  <c r="AI90" i="65" s="1"/>
  <c r="AD90" i="65"/>
  <c r="AC90" i="65"/>
  <c r="AB90" i="65"/>
  <c r="AA90" i="65"/>
  <c r="Z90" i="65"/>
  <c r="Y90" i="65"/>
  <c r="X90" i="65"/>
  <c r="W90" i="65"/>
  <c r="BC89" i="65"/>
  <c r="BB89" i="65"/>
  <c r="BA89" i="65"/>
  <c r="AZ89" i="65"/>
  <c r="AT89" i="65"/>
  <c r="AS89" i="65"/>
  <c r="AH89" i="65"/>
  <c r="AO89" i="65" s="1"/>
  <c r="AG89" i="65"/>
  <c r="AP89" i="65" s="1"/>
  <c r="AE89" i="65"/>
  <c r="AI89" i="65" s="1"/>
  <c r="AD89" i="65"/>
  <c r="AC89" i="65"/>
  <c r="AB89" i="65"/>
  <c r="AA89" i="65"/>
  <c r="Z89" i="65"/>
  <c r="Y89" i="65"/>
  <c r="X89" i="65"/>
  <c r="W89" i="65"/>
  <c r="BC88" i="65"/>
  <c r="BB88" i="65"/>
  <c r="BA88" i="65"/>
  <c r="AZ88" i="65"/>
  <c r="AT88" i="65"/>
  <c r="AS88" i="65"/>
  <c r="AH88" i="65"/>
  <c r="AO88" i="65" s="1"/>
  <c r="AG88" i="65"/>
  <c r="AP88" i="65" s="1"/>
  <c r="AE88" i="65"/>
  <c r="AI88" i="65" s="1"/>
  <c r="AD88" i="65"/>
  <c r="AC88" i="65"/>
  <c r="AB88" i="65"/>
  <c r="AA88" i="65"/>
  <c r="Z88" i="65"/>
  <c r="Y88" i="65"/>
  <c r="X88" i="65"/>
  <c r="W88" i="65"/>
  <c r="BC87" i="65"/>
  <c r="BB87" i="65"/>
  <c r="BA87" i="65"/>
  <c r="AZ87" i="65"/>
  <c r="AT87" i="65"/>
  <c r="AS87" i="65"/>
  <c r="AH87" i="65"/>
  <c r="AO87" i="65" s="1"/>
  <c r="AG87" i="65"/>
  <c r="AP87" i="65" s="1"/>
  <c r="AE87" i="65"/>
  <c r="AI87" i="65" s="1"/>
  <c r="AD87" i="65"/>
  <c r="AC87" i="65"/>
  <c r="AB87" i="65"/>
  <c r="AA87" i="65"/>
  <c r="Z87" i="65"/>
  <c r="Y87" i="65"/>
  <c r="X87" i="65"/>
  <c r="W87" i="65"/>
  <c r="BC86" i="65"/>
  <c r="BB86" i="65"/>
  <c r="BA86" i="65"/>
  <c r="AZ86" i="65"/>
  <c r="AT86" i="65"/>
  <c r="AS86" i="65"/>
  <c r="AH86" i="65"/>
  <c r="AO86" i="65" s="1"/>
  <c r="AG86" i="65"/>
  <c r="AP86" i="65" s="1"/>
  <c r="AE86" i="65"/>
  <c r="AI86" i="65" s="1"/>
  <c r="AD86" i="65"/>
  <c r="AC86" i="65"/>
  <c r="AB86" i="65"/>
  <c r="AA86" i="65"/>
  <c r="Z86" i="65"/>
  <c r="Y86" i="65"/>
  <c r="X86" i="65"/>
  <c r="W86" i="65"/>
  <c r="BC85" i="65"/>
  <c r="BB85" i="65"/>
  <c r="BA85" i="65"/>
  <c r="AZ85" i="65"/>
  <c r="AT85" i="65"/>
  <c r="AS85" i="65"/>
  <c r="AH85" i="65"/>
  <c r="AO85" i="65" s="1"/>
  <c r="AG85" i="65"/>
  <c r="AP85" i="65" s="1"/>
  <c r="AE85" i="65"/>
  <c r="AI85" i="65" s="1"/>
  <c r="AD85" i="65"/>
  <c r="AC85" i="65"/>
  <c r="AB85" i="65"/>
  <c r="AA85" i="65"/>
  <c r="Z85" i="65"/>
  <c r="Y85" i="65"/>
  <c r="X85" i="65"/>
  <c r="W85" i="65"/>
  <c r="BC84" i="65"/>
  <c r="BB84" i="65"/>
  <c r="BA84" i="65"/>
  <c r="AZ84" i="65"/>
  <c r="AT84" i="65"/>
  <c r="AS84" i="65"/>
  <c r="AH84" i="65"/>
  <c r="AO84" i="65" s="1"/>
  <c r="AG84" i="65"/>
  <c r="AP84" i="65" s="1"/>
  <c r="AE84" i="65"/>
  <c r="AI84" i="65" s="1"/>
  <c r="AD84" i="65"/>
  <c r="AC84" i="65"/>
  <c r="AB84" i="65"/>
  <c r="AA84" i="65"/>
  <c r="Z84" i="65"/>
  <c r="Y84" i="65"/>
  <c r="X84" i="65"/>
  <c r="W84" i="65"/>
  <c r="BC83" i="65"/>
  <c r="BB83" i="65"/>
  <c r="BA83" i="65"/>
  <c r="AZ83" i="65"/>
  <c r="AT83" i="65"/>
  <c r="AS83" i="65"/>
  <c r="AH83" i="65"/>
  <c r="AO83" i="65" s="1"/>
  <c r="AG83" i="65"/>
  <c r="AP83" i="65" s="1"/>
  <c r="AE83" i="65"/>
  <c r="AI83" i="65" s="1"/>
  <c r="AD83" i="65"/>
  <c r="AC83" i="65"/>
  <c r="AB83" i="65"/>
  <c r="AA83" i="65"/>
  <c r="Z83" i="65"/>
  <c r="Y83" i="65"/>
  <c r="X83" i="65"/>
  <c r="W83" i="65"/>
  <c r="BC82" i="65"/>
  <c r="BB82" i="65"/>
  <c r="BA82" i="65"/>
  <c r="AZ82" i="65"/>
  <c r="AT82" i="65"/>
  <c r="AS82" i="65"/>
  <c r="AH82" i="65"/>
  <c r="AO82" i="65" s="1"/>
  <c r="AG82" i="65"/>
  <c r="AP82" i="65" s="1"/>
  <c r="AE82" i="65"/>
  <c r="AI82" i="65" s="1"/>
  <c r="AD82" i="65"/>
  <c r="AC82" i="65"/>
  <c r="AB82" i="65"/>
  <c r="AA82" i="65"/>
  <c r="Z82" i="65"/>
  <c r="Y82" i="65"/>
  <c r="X82" i="65"/>
  <c r="W82" i="65"/>
  <c r="BC81" i="65"/>
  <c r="BB81" i="65"/>
  <c r="BA81" i="65"/>
  <c r="AZ81" i="65"/>
  <c r="AT81" i="65"/>
  <c r="AS81" i="65"/>
  <c r="AH81" i="65"/>
  <c r="AO81" i="65" s="1"/>
  <c r="AG81" i="65"/>
  <c r="AP81" i="65" s="1"/>
  <c r="AE81" i="65"/>
  <c r="AI81" i="65" s="1"/>
  <c r="AD81" i="65"/>
  <c r="AC81" i="65"/>
  <c r="AB81" i="65"/>
  <c r="AA81" i="65"/>
  <c r="Z81" i="65"/>
  <c r="Y81" i="65"/>
  <c r="X81" i="65"/>
  <c r="W81" i="65"/>
  <c r="BC80" i="65"/>
  <c r="BB80" i="65"/>
  <c r="BA80" i="65"/>
  <c r="AZ80" i="65"/>
  <c r="AT80" i="65"/>
  <c r="AS80" i="65"/>
  <c r="AH80" i="65"/>
  <c r="AO80" i="65" s="1"/>
  <c r="AG80" i="65"/>
  <c r="AP80" i="65" s="1"/>
  <c r="AE80" i="65"/>
  <c r="AI80" i="65" s="1"/>
  <c r="AD80" i="65"/>
  <c r="AC80" i="65"/>
  <c r="AB80" i="65"/>
  <c r="AA80" i="65"/>
  <c r="Z80" i="65"/>
  <c r="Y80" i="65"/>
  <c r="X80" i="65"/>
  <c r="W80" i="65"/>
  <c r="BC79" i="65"/>
  <c r="BB79" i="65"/>
  <c r="BA79" i="65"/>
  <c r="AZ79" i="65"/>
  <c r="AT79" i="65"/>
  <c r="AS79" i="65"/>
  <c r="AH79" i="65"/>
  <c r="AO79" i="65" s="1"/>
  <c r="AG79" i="65"/>
  <c r="AP79" i="65" s="1"/>
  <c r="AE79" i="65"/>
  <c r="AI79" i="65" s="1"/>
  <c r="AD79" i="65"/>
  <c r="AC79" i="65"/>
  <c r="AB79" i="65"/>
  <c r="AA79" i="65"/>
  <c r="Z79" i="65"/>
  <c r="Y79" i="65"/>
  <c r="X79" i="65"/>
  <c r="W79" i="65"/>
  <c r="BC78" i="65"/>
  <c r="BB78" i="65"/>
  <c r="BA78" i="65"/>
  <c r="AZ78" i="65"/>
  <c r="AT78" i="65"/>
  <c r="AS78" i="65"/>
  <c r="AH78" i="65"/>
  <c r="AO78" i="65" s="1"/>
  <c r="AG78" i="65"/>
  <c r="AP78" i="65" s="1"/>
  <c r="AE78" i="65"/>
  <c r="AI78" i="65" s="1"/>
  <c r="AD78" i="65"/>
  <c r="AC78" i="65"/>
  <c r="AB78" i="65"/>
  <c r="AA78" i="65"/>
  <c r="Z78" i="65"/>
  <c r="Y78" i="65"/>
  <c r="X78" i="65"/>
  <c r="W78" i="65"/>
  <c r="BC77" i="65"/>
  <c r="BB77" i="65"/>
  <c r="BA77" i="65"/>
  <c r="AZ77" i="65"/>
  <c r="AT77" i="65"/>
  <c r="AS77" i="65"/>
  <c r="AH77" i="65"/>
  <c r="AO77" i="65" s="1"/>
  <c r="AG77" i="65"/>
  <c r="AP77" i="65" s="1"/>
  <c r="AE77" i="65"/>
  <c r="AI77" i="65" s="1"/>
  <c r="AD77" i="65"/>
  <c r="AC77" i="65"/>
  <c r="AB77" i="65"/>
  <c r="AA77" i="65"/>
  <c r="Z77" i="65"/>
  <c r="Y77" i="65"/>
  <c r="X77" i="65"/>
  <c r="W77" i="65"/>
  <c r="BC76" i="65"/>
  <c r="BB76" i="65"/>
  <c r="BA76" i="65"/>
  <c r="AZ76" i="65"/>
  <c r="AT76" i="65"/>
  <c r="AS76" i="65"/>
  <c r="AH76" i="65"/>
  <c r="AO76" i="65" s="1"/>
  <c r="AG76" i="65"/>
  <c r="AP76" i="65" s="1"/>
  <c r="AE76" i="65"/>
  <c r="AI76" i="65" s="1"/>
  <c r="AD76" i="65"/>
  <c r="AC76" i="65"/>
  <c r="AB76" i="65"/>
  <c r="AA76" i="65"/>
  <c r="Z76" i="65"/>
  <c r="Y76" i="65"/>
  <c r="X76" i="65"/>
  <c r="W76" i="65"/>
  <c r="BC75" i="65"/>
  <c r="BB75" i="65"/>
  <c r="BA75" i="65"/>
  <c r="AZ75" i="65"/>
  <c r="AT75" i="65"/>
  <c r="AS75" i="65"/>
  <c r="AH75" i="65"/>
  <c r="AO75" i="65" s="1"/>
  <c r="AG75" i="65"/>
  <c r="AP75" i="65" s="1"/>
  <c r="AE75" i="65"/>
  <c r="AI75" i="65" s="1"/>
  <c r="AD75" i="65"/>
  <c r="AC75" i="65"/>
  <c r="AB75" i="65"/>
  <c r="AA75" i="65"/>
  <c r="Z75" i="65"/>
  <c r="Y75" i="65"/>
  <c r="X75" i="65"/>
  <c r="W75" i="65"/>
  <c r="BC74" i="65"/>
  <c r="BB74" i="65"/>
  <c r="BA74" i="65"/>
  <c r="AZ74" i="65"/>
  <c r="AT74" i="65"/>
  <c r="AS74" i="65"/>
  <c r="AH74" i="65"/>
  <c r="AO74" i="65" s="1"/>
  <c r="AG74" i="65"/>
  <c r="AP74" i="65" s="1"/>
  <c r="AE74" i="65"/>
  <c r="AI74" i="65" s="1"/>
  <c r="AD74" i="65"/>
  <c r="AC74" i="65"/>
  <c r="AB74" i="65"/>
  <c r="AA74" i="65"/>
  <c r="Z74" i="65"/>
  <c r="Y74" i="65"/>
  <c r="X74" i="65"/>
  <c r="W74" i="65"/>
  <c r="BC73" i="65"/>
  <c r="BB73" i="65"/>
  <c r="BA73" i="65"/>
  <c r="AZ73" i="65"/>
  <c r="AT73" i="65"/>
  <c r="AS73" i="65"/>
  <c r="AH73" i="65"/>
  <c r="AO73" i="65" s="1"/>
  <c r="AG73" i="65"/>
  <c r="AP73" i="65" s="1"/>
  <c r="AE73" i="65"/>
  <c r="AI73" i="65" s="1"/>
  <c r="AD73" i="65"/>
  <c r="AC73" i="65"/>
  <c r="AB73" i="65"/>
  <c r="AA73" i="65"/>
  <c r="Z73" i="65"/>
  <c r="Y73" i="65"/>
  <c r="X73" i="65"/>
  <c r="W73" i="65"/>
  <c r="BC72" i="65"/>
  <c r="BB72" i="65"/>
  <c r="BA72" i="65"/>
  <c r="AZ72" i="65"/>
  <c r="AT72" i="65"/>
  <c r="AS72" i="65"/>
  <c r="AH72" i="65"/>
  <c r="AO72" i="65" s="1"/>
  <c r="AG72" i="65"/>
  <c r="AP72" i="65" s="1"/>
  <c r="AE72" i="65"/>
  <c r="AI72" i="65" s="1"/>
  <c r="AD72" i="65"/>
  <c r="AC72" i="65"/>
  <c r="AB72" i="65"/>
  <c r="AA72" i="65"/>
  <c r="Z72" i="65"/>
  <c r="Y72" i="65"/>
  <c r="X72" i="65"/>
  <c r="W72" i="65"/>
  <c r="BC71" i="65"/>
  <c r="BB71" i="65"/>
  <c r="BA71" i="65"/>
  <c r="AZ71" i="65"/>
  <c r="AT71" i="65"/>
  <c r="AS71" i="65"/>
  <c r="AH71" i="65"/>
  <c r="AO71" i="65" s="1"/>
  <c r="AG71" i="65"/>
  <c r="AP71" i="65" s="1"/>
  <c r="AE71" i="65"/>
  <c r="AI71" i="65" s="1"/>
  <c r="AD71" i="65"/>
  <c r="AC71" i="65"/>
  <c r="AB71" i="65"/>
  <c r="AA71" i="65"/>
  <c r="Z71" i="65"/>
  <c r="Y71" i="65"/>
  <c r="X71" i="65"/>
  <c r="W71" i="65"/>
  <c r="BC70" i="65"/>
  <c r="BB70" i="65"/>
  <c r="BA70" i="65"/>
  <c r="AZ70" i="65"/>
  <c r="AT70" i="65"/>
  <c r="AS70" i="65"/>
  <c r="AH70" i="65"/>
  <c r="AO70" i="65" s="1"/>
  <c r="AG70" i="65"/>
  <c r="AP70" i="65" s="1"/>
  <c r="AE70" i="65"/>
  <c r="AI70" i="65" s="1"/>
  <c r="AD70" i="65"/>
  <c r="AC70" i="65"/>
  <c r="AB70" i="65"/>
  <c r="AA70" i="65"/>
  <c r="Z70" i="65"/>
  <c r="Y70" i="65"/>
  <c r="X70" i="65"/>
  <c r="W70" i="65"/>
  <c r="BC69" i="65"/>
  <c r="BB69" i="65"/>
  <c r="BA69" i="65"/>
  <c r="AZ69" i="65"/>
  <c r="AT69" i="65"/>
  <c r="AS69" i="65"/>
  <c r="AH69" i="65"/>
  <c r="AO69" i="65" s="1"/>
  <c r="AG69" i="65"/>
  <c r="AP69" i="65" s="1"/>
  <c r="AE69" i="65"/>
  <c r="AI69" i="65" s="1"/>
  <c r="AD69" i="65"/>
  <c r="AC69" i="65"/>
  <c r="AB69" i="65"/>
  <c r="AA69" i="65"/>
  <c r="Z69" i="65"/>
  <c r="Y69" i="65"/>
  <c r="X69" i="65"/>
  <c r="W69" i="65"/>
  <c r="BC68" i="65"/>
  <c r="BB68" i="65"/>
  <c r="BA68" i="65"/>
  <c r="AZ68" i="65"/>
  <c r="AT68" i="65"/>
  <c r="AS68" i="65"/>
  <c r="AH68" i="65"/>
  <c r="AO68" i="65" s="1"/>
  <c r="AG68" i="65"/>
  <c r="AP68" i="65" s="1"/>
  <c r="AE68" i="65"/>
  <c r="AI68" i="65" s="1"/>
  <c r="AD68" i="65"/>
  <c r="AC68" i="65"/>
  <c r="AB68" i="65"/>
  <c r="AA68" i="65"/>
  <c r="Z68" i="65"/>
  <c r="Y68" i="65"/>
  <c r="X68" i="65"/>
  <c r="W68" i="65"/>
  <c r="BC67" i="65"/>
  <c r="BB67" i="65"/>
  <c r="BA67" i="65"/>
  <c r="AZ67" i="65"/>
  <c r="AT67" i="65"/>
  <c r="AS67" i="65"/>
  <c r="AH67" i="65"/>
  <c r="AO67" i="65" s="1"/>
  <c r="AG67" i="65"/>
  <c r="AP67" i="65" s="1"/>
  <c r="AE67" i="65"/>
  <c r="AI67" i="65" s="1"/>
  <c r="AD67" i="65"/>
  <c r="AC67" i="65"/>
  <c r="AB67" i="65"/>
  <c r="AA67" i="65"/>
  <c r="Z67" i="65"/>
  <c r="Y67" i="65"/>
  <c r="X67" i="65"/>
  <c r="W67" i="65"/>
  <c r="BC66" i="65"/>
  <c r="BB66" i="65"/>
  <c r="BA66" i="65"/>
  <c r="AZ66" i="65"/>
  <c r="AT66" i="65"/>
  <c r="AS66" i="65"/>
  <c r="AH66" i="65"/>
  <c r="AO66" i="65" s="1"/>
  <c r="AG66" i="65"/>
  <c r="AP66" i="65" s="1"/>
  <c r="AE66" i="65"/>
  <c r="AI66" i="65" s="1"/>
  <c r="AD66" i="65"/>
  <c r="AC66" i="65"/>
  <c r="AB66" i="65"/>
  <c r="AA66" i="65"/>
  <c r="Z66" i="65"/>
  <c r="Y66" i="65"/>
  <c r="X66" i="65"/>
  <c r="W66" i="65"/>
  <c r="BC65" i="65"/>
  <c r="BB65" i="65"/>
  <c r="BA65" i="65"/>
  <c r="AZ65" i="65"/>
  <c r="AT65" i="65"/>
  <c r="AS65" i="65"/>
  <c r="AH65" i="65"/>
  <c r="AO65" i="65" s="1"/>
  <c r="AG65" i="65"/>
  <c r="AP65" i="65" s="1"/>
  <c r="AE65" i="65"/>
  <c r="AI65" i="65" s="1"/>
  <c r="AD65" i="65"/>
  <c r="AC65" i="65"/>
  <c r="AB65" i="65"/>
  <c r="AA65" i="65"/>
  <c r="Z65" i="65"/>
  <c r="Y65" i="65"/>
  <c r="X65" i="65"/>
  <c r="W65" i="65"/>
  <c r="BC64" i="65"/>
  <c r="BB64" i="65"/>
  <c r="BA64" i="65"/>
  <c r="AZ64" i="65"/>
  <c r="AT64" i="65"/>
  <c r="AS64" i="65"/>
  <c r="AH64" i="65"/>
  <c r="AO64" i="65" s="1"/>
  <c r="AG64" i="65"/>
  <c r="AP64" i="65" s="1"/>
  <c r="AE64" i="65"/>
  <c r="AI64" i="65" s="1"/>
  <c r="AD64" i="65"/>
  <c r="AC64" i="65"/>
  <c r="AB64" i="65"/>
  <c r="AA64" i="65"/>
  <c r="Z64" i="65"/>
  <c r="Y64" i="65"/>
  <c r="X64" i="65"/>
  <c r="W64" i="65"/>
  <c r="BC63" i="65"/>
  <c r="BB63" i="65"/>
  <c r="BA63" i="65"/>
  <c r="AZ63" i="65"/>
  <c r="AT63" i="65"/>
  <c r="AS63" i="65"/>
  <c r="AH63" i="65"/>
  <c r="AO63" i="65" s="1"/>
  <c r="AG63" i="65"/>
  <c r="AP63" i="65" s="1"/>
  <c r="AE63" i="65"/>
  <c r="AI63" i="65" s="1"/>
  <c r="AD63" i="65"/>
  <c r="AC63" i="65"/>
  <c r="AB63" i="65"/>
  <c r="AA63" i="65"/>
  <c r="Z63" i="65"/>
  <c r="Y63" i="65"/>
  <c r="X63" i="65"/>
  <c r="W63" i="65"/>
  <c r="BC62" i="65"/>
  <c r="BB62" i="65"/>
  <c r="BA62" i="65"/>
  <c r="AZ62" i="65"/>
  <c r="AT62" i="65"/>
  <c r="AS62" i="65"/>
  <c r="AH62" i="65"/>
  <c r="AO62" i="65" s="1"/>
  <c r="AG62" i="65"/>
  <c r="AP62" i="65" s="1"/>
  <c r="AE62" i="65"/>
  <c r="AI62" i="65" s="1"/>
  <c r="AD62" i="65"/>
  <c r="AC62" i="65"/>
  <c r="AB62" i="65"/>
  <c r="AA62" i="65"/>
  <c r="Z62" i="65"/>
  <c r="Y62" i="65"/>
  <c r="X62" i="65"/>
  <c r="W62" i="65"/>
  <c r="BC61" i="65"/>
  <c r="BB61" i="65"/>
  <c r="BA61" i="65"/>
  <c r="AZ61" i="65"/>
  <c r="AT61" i="65"/>
  <c r="AS61" i="65"/>
  <c r="AH61" i="65"/>
  <c r="AO61" i="65" s="1"/>
  <c r="AG61" i="65"/>
  <c r="AP61" i="65" s="1"/>
  <c r="AE61" i="65"/>
  <c r="AI61" i="65" s="1"/>
  <c r="AD61" i="65"/>
  <c r="AC61" i="65"/>
  <c r="AB61" i="65"/>
  <c r="AA61" i="65"/>
  <c r="Z61" i="65"/>
  <c r="Y61" i="65"/>
  <c r="X61" i="65"/>
  <c r="W61" i="65"/>
  <c r="BC60" i="65"/>
  <c r="BB60" i="65"/>
  <c r="BA60" i="65"/>
  <c r="AZ60" i="65"/>
  <c r="AT60" i="65"/>
  <c r="AS60" i="65"/>
  <c r="AH60" i="65"/>
  <c r="AO60" i="65" s="1"/>
  <c r="AG60" i="65"/>
  <c r="AP60" i="65" s="1"/>
  <c r="AE60" i="65"/>
  <c r="AI60" i="65" s="1"/>
  <c r="AD60" i="65"/>
  <c r="AC60" i="65"/>
  <c r="AB60" i="65"/>
  <c r="AA60" i="65"/>
  <c r="Z60" i="65"/>
  <c r="Y60" i="65"/>
  <c r="X60" i="65"/>
  <c r="W60" i="65"/>
  <c r="BC59" i="65"/>
  <c r="BB59" i="65"/>
  <c r="BA59" i="65"/>
  <c r="AZ59" i="65"/>
  <c r="AT59" i="65"/>
  <c r="AS59" i="65"/>
  <c r="AH59" i="65"/>
  <c r="AO59" i="65" s="1"/>
  <c r="AG59" i="65"/>
  <c r="AP59" i="65" s="1"/>
  <c r="AE59" i="65"/>
  <c r="AI59" i="65" s="1"/>
  <c r="AD59" i="65"/>
  <c r="AC59" i="65"/>
  <c r="AB59" i="65"/>
  <c r="AA59" i="65"/>
  <c r="Z59" i="65"/>
  <c r="Y59" i="65"/>
  <c r="X59" i="65"/>
  <c r="W59" i="65"/>
  <c r="BC58" i="65"/>
  <c r="BB58" i="65"/>
  <c r="BA58" i="65"/>
  <c r="AZ58" i="65"/>
  <c r="AT58" i="65"/>
  <c r="AS58" i="65"/>
  <c r="AH58" i="65"/>
  <c r="AO58" i="65" s="1"/>
  <c r="AG58" i="65"/>
  <c r="AP58" i="65" s="1"/>
  <c r="AE58" i="65"/>
  <c r="AI58" i="65" s="1"/>
  <c r="AD58" i="65"/>
  <c r="AC58" i="65"/>
  <c r="AB58" i="65"/>
  <c r="AA58" i="65"/>
  <c r="Z58" i="65"/>
  <c r="Y58" i="65"/>
  <c r="X58" i="65"/>
  <c r="W58" i="65"/>
  <c r="BC57" i="65"/>
  <c r="BB57" i="65"/>
  <c r="BA57" i="65"/>
  <c r="AZ57" i="65"/>
  <c r="AT57" i="65"/>
  <c r="AS57" i="65"/>
  <c r="AH57" i="65"/>
  <c r="AO57" i="65" s="1"/>
  <c r="AG57" i="65"/>
  <c r="AP57" i="65" s="1"/>
  <c r="AE57" i="65"/>
  <c r="AI57" i="65" s="1"/>
  <c r="AD57" i="65"/>
  <c r="AC57" i="65"/>
  <c r="AB57" i="65"/>
  <c r="AA57" i="65"/>
  <c r="Z57" i="65"/>
  <c r="Y57" i="65"/>
  <c r="X57" i="65"/>
  <c r="W57" i="65"/>
  <c r="BC56" i="65"/>
  <c r="BB56" i="65"/>
  <c r="BA56" i="65"/>
  <c r="AZ56" i="65"/>
  <c r="AT56" i="65"/>
  <c r="AS56" i="65"/>
  <c r="AH56" i="65"/>
  <c r="AO56" i="65" s="1"/>
  <c r="AG56" i="65"/>
  <c r="AP56" i="65" s="1"/>
  <c r="AE56" i="65"/>
  <c r="AI56" i="65" s="1"/>
  <c r="AD56" i="65"/>
  <c r="AC56" i="65"/>
  <c r="AB56" i="65"/>
  <c r="AA56" i="65"/>
  <c r="Z56" i="65"/>
  <c r="Y56" i="65"/>
  <c r="X56" i="65"/>
  <c r="W56" i="65"/>
  <c r="BC55" i="65"/>
  <c r="BB55" i="65"/>
  <c r="BA55" i="65"/>
  <c r="AZ55" i="65"/>
  <c r="AT55" i="65"/>
  <c r="AS55" i="65"/>
  <c r="AH55" i="65"/>
  <c r="AO55" i="65" s="1"/>
  <c r="AG55" i="65"/>
  <c r="AP55" i="65" s="1"/>
  <c r="AE55" i="65"/>
  <c r="AI55" i="65" s="1"/>
  <c r="AD55" i="65"/>
  <c r="AC55" i="65"/>
  <c r="AB55" i="65"/>
  <c r="AA55" i="65"/>
  <c r="Z55" i="65"/>
  <c r="Y55" i="65"/>
  <c r="X55" i="65"/>
  <c r="W55" i="65"/>
  <c r="BC54" i="65"/>
  <c r="BB54" i="65"/>
  <c r="BA54" i="65"/>
  <c r="AZ54" i="65"/>
  <c r="AT54" i="65"/>
  <c r="AS54" i="65"/>
  <c r="AH54" i="65"/>
  <c r="AO54" i="65" s="1"/>
  <c r="AG54" i="65"/>
  <c r="AP54" i="65" s="1"/>
  <c r="AE54" i="65"/>
  <c r="AI54" i="65" s="1"/>
  <c r="AD54" i="65"/>
  <c r="AC54" i="65"/>
  <c r="AB54" i="65"/>
  <c r="AA54" i="65"/>
  <c r="Z54" i="65"/>
  <c r="Y54" i="65"/>
  <c r="X54" i="65"/>
  <c r="W54" i="65"/>
  <c r="BC53" i="65"/>
  <c r="BB53" i="65"/>
  <c r="BA53" i="65"/>
  <c r="AZ53" i="65"/>
  <c r="AT53" i="65"/>
  <c r="AS53" i="65"/>
  <c r="AH53" i="65"/>
  <c r="AO53" i="65" s="1"/>
  <c r="AG53" i="65"/>
  <c r="AP53" i="65" s="1"/>
  <c r="AE53" i="65"/>
  <c r="AI53" i="65" s="1"/>
  <c r="AD53" i="65"/>
  <c r="AC53" i="65"/>
  <c r="AB53" i="65"/>
  <c r="AA53" i="65"/>
  <c r="Z53" i="65"/>
  <c r="Y53" i="65"/>
  <c r="X53" i="65"/>
  <c r="W53" i="65"/>
  <c r="BC52" i="65"/>
  <c r="BB52" i="65"/>
  <c r="BA52" i="65"/>
  <c r="AZ52" i="65"/>
  <c r="AT52" i="65"/>
  <c r="AS52" i="65"/>
  <c r="AH52" i="65"/>
  <c r="AO52" i="65" s="1"/>
  <c r="AG52" i="65"/>
  <c r="AP52" i="65" s="1"/>
  <c r="AE52" i="65"/>
  <c r="AI52" i="65" s="1"/>
  <c r="AD52" i="65"/>
  <c r="AC52" i="65"/>
  <c r="AB52" i="65"/>
  <c r="AA52" i="65"/>
  <c r="Z52" i="65"/>
  <c r="Y52" i="65"/>
  <c r="X52" i="65"/>
  <c r="W52" i="65"/>
  <c r="BC51" i="65"/>
  <c r="BB51" i="65"/>
  <c r="BA51" i="65"/>
  <c r="AZ51" i="65"/>
  <c r="AT51" i="65"/>
  <c r="AS51" i="65"/>
  <c r="AH51" i="65"/>
  <c r="AO51" i="65" s="1"/>
  <c r="AG51" i="65"/>
  <c r="AP51" i="65" s="1"/>
  <c r="AE51" i="65"/>
  <c r="AI51" i="65" s="1"/>
  <c r="AD51" i="65"/>
  <c r="AC51" i="65"/>
  <c r="AB51" i="65"/>
  <c r="AA51" i="65"/>
  <c r="Z51" i="65"/>
  <c r="Y51" i="65"/>
  <c r="X51" i="65"/>
  <c r="W51" i="65"/>
  <c r="BC50" i="65"/>
  <c r="BB50" i="65"/>
  <c r="BA50" i="65"/>
  <c r="AZ50" i="65"/>
  <c r="AT50" i="65"/>
  <c r="AS50" i="65"/>
  <c r="AH50" i="65"/>
  <c r="AO50" i="65" s="1"/>
  <c r="AG50" i="65"/>
  <c r="AP50" i="65" s="1"/>
  <c r="AE50" i="65"/>
  <c r="AI50" i="65" s="1"/>
  <c r="AD50" i="65"/>
  <c r="AC50" i="65"/>
  <c r="AB50" i="65"/>
  <c r="AA50" i="65"/>
  <c r="Z50" i="65"/>
  <c r="Y50" i="65"/>
  <c r="X50" i="65"/>
  <c r="W50" i="65"/>
  <c r="BC49" i="65"/>
  <c r="BB49" i="65"/>
  <c r="BA49" i="65"/>
  <c r="AZ49" i="65"/>
  <c r="AT49" i="65"/>
  <c r="AS49" i="65"/>
  <c r="AH49" i="65"/>
  <c r="AO49" i="65" s="1"/>
  <c r="AG49" i="65"/>
  <c r="AP49" i="65" s="1"/>
  <c r="AE49" i="65"/>
  <c r="AI49" i="65" s="1"/>
  <c r="AD49" i="65"/>
  <c r="AC49" i="65"/>
  <c r="AB49" i="65"/>
  <c r="AA49" i="65"/>
  <c r="Z49" i="65"/>
  <c r="Y49" i="65"/>
  <c r="X49" i="65"/>
  <c r="W49" i="65"/>
  <c r="BC48" i="65"/>
  <c r="BB48" i="65"/>
  <c r="BA48" i="65"/>
  <c r="AZ48" i="65"/>
  <c r="AT48" i="65"/>
  <c r="AS48" i="65"/>
  <c r="AH48" i="65"/>
  <c r="AO48" i="65" s="1"/>
  <c r="AG48" i="65"/>
  <c r="AP48" i="65" s="1"/>
  <c r="AE48" i="65"/>
  <c r="AI48" i="65" s="1"/>
  <c r="AD48" i="65"/>
  <c r="AC48" i="65"/>
  <c r="AB48" i="65"/>
  <c r="AA48" i="65"/>
  <c r="Z48" i="65"/>
  <c r="Y48" i="65"/>
  <c r="X48" i="65"/>
  <c r="W48" i="65"/>
  <c r="BC47" i="65"/>
  <c r="BB47" i="65"/>
  <c r="BA47" i="65"/>
  <c r="AZ47" i="65"/>
  <c r="AT47" i="65"/>
  <c r="AS47" i="65"/>
  <c r="AH47" i="65"/>
  <c r="AO47" i="65" s="1"/>
  <c r="AG47" i="65"/>
  <c r="AP47" i="65" s="1"/>
  <c r="AE47" i="65"/>
  <c r="AI47" i="65" s="1"/>
  <c r="AD47" i="65"/>
  <c r="AC47" i="65"/>
  <c r="AB47" i="65"/>
  <c r="AA47" i="65"/>
  <c r="Z47" i="65"/>
  <c r="Y47" i="65"/>
  <c r="X47" i="65"/>
  <c r="W47" i="65"/>
  <c r="BC46" i="65"/>
  <c r="BB46" i="65"/>
  <c r="BA46" i="65"/>
  <c r="AZ46" i="65"/>
  <c r="AT46" i="65"/>
  <c r="AS46" i="65"/>
  <c r="AH46" i="65"/>
  <c r="AO46" i="65" s="1"/>
  <c r="AG46" i="65"/>
  <c r="AP46" i="65" s="1"/>
  <c r="AE46" i="65"/>
  <c r="AI46" i="65" s="1"/>
  <c r="AD46" i="65"/>
  <c r="AC46" i="65"/>
  <c r="AB46" i="65"/>
  <c r="AA46" i="65"/>
  <c r="Z46" i="65"/>
  <c r="Y46" i="65"/>
  <c r="X46" i="65"/>
  <c r="W46" i="65"/>
  <c r="BC45" i="65"/>
  <c r="BB45" i="65"/>
  <c r="BA45" i="65"/>
  <c r="AZ45" i="65"/>
  <c r="AT45" i="65"/>
  <c r="AS45" i="65"/>
  <c r="AH45" i="65"/>
  <c r="AO45" i="65" s="1"/>
  <c r="AG45" i="65"/>
  <c r="AP45" i="65" s="1"/>
  <c r="AE45" i="65"/>
  <c r="AI45" i="65" s="1"/>
  <c r="AD45" i="65"/>
  <c r="AC45" i="65"/>
  <c r="AB45" i="65"/>
  <c r="AA45" i="65"/>
  <c r="Z45" i="65"/>
  <c r="Y45" i="65"/>
  <c r="X45" i="65"/>
  <c r="W45" i="65"/>
  <c r="BC44" i="65"/>
  <c r="BB44" i="65"/>
  <c r="BA44" i="65"/>
  <c r="AZ44" i="65"/>
  <c r="AT44" i="65"/>
  <c r="AS44" i="65"/>
  <c r="AH44" i="65"/>
  <c r="AO44" i="65" s="1"/>
  <c r="AG44" i="65"/>
  <c r="AP44" i="65" s="1"/>
  <c r="AE44" i="65"/>
  <c r="AI44" i="65" s="1"/>
  <c r="AD44" i="65"/>
  <c r="AC44" i="65"/>
  <c r="AB44" i="65"/>
  <c r="AA44" i="65"/>
  <c r="Z44" i="65"/>
  <c r="Y44" i="65"/>
  <c r="X44" i="65"/>
  <c r="W44" i="65"/>
  <c r="BC43" i="65"/>
  <c r="BB43" i="65"/>
  <c r="BA43" i="65"/>
  <c r="AZ43" i="65"/>
  <c r="AT43" i="65"/>
  <c r="AS43" i="65"/>
  <c r="AH43" i="65"/>
  <c r="AO43" i="65" s="1"/>
  <c r="AG43" i="65"/>
  <c r="AP43" i="65" s="1"/>
  <c r="AE43" i="65"/>
  <c r="AI43" i="65" s="1"/>
  <c r="AD43" i="65"/>
  <c r="AC43" i="65"/>
  <c r="AB43" i="65"/>
  <c r="AA43" i="65"/>
  <c r="Z43" i="65"/>
  <c r="Y43" i="65"/>
  <c r="X43" i="65"/>
  <c r="W43" i="65"/>
  <c r="BC42" i="65"/>
  <c r="BB42" i="65"/>
  <c r="BA42" i="65"/>
  <c r="AZ42" i="65"/>
  <c r="AT42" i="65"/>
  <c r="AS42" i="65"/>
  <c r="AH42" i="65"/>
  <c r="AO42" i="65" s="1"/>
  <c r="AG42" i="65"/>
  <c r="AP42" i="65" s="1"/>
  <c r="AE42" i="65"/>
  <c r="AI42" i="65" s="1"/>
  <c r="AD42" i="65"/>
  <c r="AC42" i="65"/>
  <c r="AB42" i="65"/>
  <c r="AA42" i="65"/>
  <c r="Z42" i="65"/>
  <c r="Y42" i="65"/>
  <c r="X42" i="65"/>
  <c r="W42" i="65"/>
  <c r="BC41" i="65"/>
  <c r="BB41" i="65"/>
  <c r="BA41" i="65"/>
  <c r="AZ41" i="65"/>
  <c r="AT41" i="65"/>
  <c r="AS41" i="65"/>
  <c r="AH41" i="65"/>
  <c r="AO41" i="65" s="1"/>
  <c r="AG41" i="65"/>
  <c r="AP41" i="65" s="1"/>
  <c r="AE41" i="65"/>
  <c r="AI41" i="65" s="1"/>
  <c r="AD41" i="65"/>
  <c r="AC41" i="65"/>
  <c r="AB41" i="65"/>
  <c r="AA41" i="65"/>
  <c r="Z41" i="65"/>
  <c r="Y41" i="65"/>
  <c r="X41" i="65"/>
  <c r="W41" i="65"/>
  <c r="BC40" i="65"/>
  <c r="BB40" i="65"/>
  <c r="BA40" i="65"/>
  <c r="AZ40" i="65"/>
  <c r="AT40" i="65"/>
  <c r="AS40" i="65"/>
  <c r="AH40" i="65"/>
  <c r="AO40" i="65" s="1"/>
  <c r="AG40" i="65"/>
  <c r="AP40" i="65" s="1"/>
  <c r="AE40" i="65"/>
  <c r="AI40" i="65" s="1"/>
  <c r="AD40" i="65"/>
  <c r="AC40" i="65"/>
  <c r="AB40" i="65"/>
  <c r="AA40" i="65"/>
  <c r="Z40" i="65"/>
  <c r="Y40" i="65"/>
  <c r="X40" i="65"/>
  <c r="W40" i="65"/>
  <c r="BC39" i="65"/>
  <c r="BB39" i="65"/>
  <c r="BA39" i="65"/>
  <c r="AZ39" i="65"/>
  <c r="AT39" i="65"/>
  <c r="AS39" i="65"/>
  <c r="AH39" i="65"/>
  <c r="AO39" i="65" s="1"/>
  <c r="AG39" i="65"/>
  <c r="AP39" i="65" s="1"/>
  <c r="AE39" i="65"/>
  <c r="AI39" i="65" s="1"/>
  <c r="AD39" i="65"/>
  <c r="AC39" i="65"/>
  <c r="AB39" i="65"/>
  <c r="AA39" i="65"/>
  <c r="Z39" i="65"/>
  <c r="Y39" i="65"/>
  <c r="X39" i="65"/>
  <c r="W39" i="65"/>
  <c r="BC38" i="65"/>
  <c r="BB38" i="65"/>
  <c r="BA38" i="65"/>
  <c r="AZ38" i="65"/>
  <c r="AT38" i="65"/>
  <c r="AS38" i="65"/>
  <c r="AH38" i="65"/>
  <c r="AO38" i="65" s="1"/>
  <c r="AG38" i="65"/>
  <c r="AP38" i="65" s="1"/>
  <c r="AE38" i="65"/>
  <c r="AI38" i="65" s="1"/>
  <c r="AD38" i="65"/>
  <c r="AC38" i="65"/>
  <c r="AB38" i="65"/>
  <c r="AA38" i="65"/>
  <c r="Z38" i="65"/>
  <c r="Y38" i="65"/>
  <c r="X38" i="65"/>
  <c r="W38" i="65"/>
  <c r="BC37" i="65"/>
  <c r="BB37" i="65"/>
  <c r="BA37" i="65"/>
  <c r="AZ37" i="65"/>
  <c r="AT37" i="65"/>
  <c r="AS37" i="65"/>
  <c r="AH37" i="65"/>
  <c r="AO37" i="65" s="1"/>
  <c r="AG37" i="65"/>
  <c r="AP37" i="65" s="1"/>
  <c r="AE37" i="65"/>
  <c r="AI37" i="65" s="1"/>
  <c r="AD37" i="65"/>
  <c r="AC37" i="65"/>
  <c r="AB37" i="65"/>
  <c r="AA37" i="65"/>
  <c r="Z37" i="65"/>
  <c r="Y37" i="65"/>
  <c r="X37" i="65"/>
  <c r="W37" i="65"/>
  <c r="BC36" i="65"/>
  <c r="BB36" i="65"/>
  <c r="BA36" i="65"/>
  <c r="AZ36" i="65"/>
  <c r="AT36" i="65"/>
  <c r="AS36" i="65"/>
  <c r="AH36" i="65"/>
  <c r="AO36" i="65" s="1"/>
  <c r="AG36" i="65"/>
  <c r="AP36" i="65" s="1"/>
  <c r="AE36" i="65"/>
  <c r="AI36" i="65" s="1"/>
  <c r="AD36" i="65"/>
  <c r="AC36" i="65"/>
  <c r="AB36" i="65"/>
  <c r="AA36" i="65"/>
  <c r="Z36" i="65"/>
  <c r="Y36" i="65"/>
  <c r="X36" i="65"/>
  <c r="W36" i="65"/>
  <c r="BC35" i="65"/>
  <c r="BB35" i="65"/>
  <c r="BA35" i="65"/>
  <c r="AZ35" i="65"/>
  <c r="AT35" i="65"/>
  <c r="AS35" i="65"/>
  <c r="AH35" i="65"/>
  <c r="AO35" i="65" s="1"/>
  <c r="AG35" i="65"/>
  <c r="AP35" i="65" s="1"/>
  <c r="AE35" i="65"/>
  <c r="AI35" i="65" s="1"/>
  <c r="AD35" i="65"/>
  <c r="AC35" i="65"/>
  <c r="AB35" i="65"/>
  <c r="AA35" i="65"/>
  <c r="Z35" i="65"/>
  <c r="Y35" i="65"/>
  <c r="X35" i="65"/>
  <c r="W35" i="65"/>
  <c r="BC34" i="65"/>
  <c r="BB34" i="65"/>
  <c r="BA34" i="65"/>
  <c r="AZ34" i="65"/>
  <c r="AT34" i="65"/>
  <c r="AS34" i="65"/>
  <c r="AH34" i="65"/>
  <c r="AO34" i="65" s="1"/>
  <c r="AG34" i="65"/>
  <c r="AP34" i="65" s="1"/>
  <c r="AE34" i="65"/>
  <c r="AI34" i="65" s="1"/>
  <c r="AD34" i="65"/>
  <c r="AC34" i="65"/>
  <c r="AB34" i="65"/>
  <c r="AA34" i="65"/>
  <c r="Z34" i="65"/>
  <c r="Y34" i="65"/>
  <c r="X34" i="65"/>
  <c r="W34" i="65"/>
  <c r="BC33" i="65"/>
  <c r="BB33" i="65"/>
  <c r="BA33" i="65"/>
  <c r="AZ33" i="65"/>
  <c r="AT33" i="65"/>
  <c r="AS33" i="65"/>
  <c r="AH33" i="65"/>
  <c r="AO33" i="65" s="1"/>
  <c r="AG33" i="65"/>
  <c r="AP33" i="65" s="1"/>
  <c r="AE33" i="65"/>
  <c r="AI33" i="65" s="1"/>
  <c r="AD33" i="65"/>
  <c r="AC33" i="65"/>
  <c r="AB33" i="65"/>
  <c r="AA33" i="65"/>
  <c r="Z33" i="65"/>
  <c r="Y33" i="65"/>
  <c r="X33" i="65"/>
  <c r="W33" i="65"/>
  <c r="BC32" i="65"/>
  <c r="BB32" i="65"/>
  <c r="BA32" i="65"/>
  <c r="AZ32" i="65"/>
  <c r="AT32" i="65"/>
  <c r="AS32" i="65"/>
  <c r="AH32" i="65"/>
  <c r="AO32" i="65" s="1"/>
  <c r="AG32" i="65"/>
  <c r="AP32" i="65" s="1"/>
  <c r="AE32" i="65"/>
  <c r="AI32" i="65" s="1"/>
  <c r="AD32" i="65"/>
  <c r="AC32" i="65"/>
  <c r="AB32" i="65"/>
  <c r="AA32" i="65"/>
  <c r="Z32" i="65"/>
  <c r="Y32" i="65"/>
  <c r="X32" i="65"/>
  <c r="W32" i="65"/>
  <c r="BC31" i="65"/>
  <c r="BB31" i="65"/>
  <c r="BA31" i="65"/>
  <c r="AZ31" i="65"/>
  <c r="AT31" i="65"/>
  <c r="AS31" i="65"/>
  <c r="AH31" i="65"/>
  <c r="AO31" i="65" s="1"/>
  <c r="AG31" i="65"/>
  <c r="AP31" i="65" s="1"/>
  <c r="AE31" i="65"/>
  <c r="AI31" i="65" s="1"/>
  <c r="AD31" i="65"/>
  <c r="AC31" i="65"/>
  <c r="AB31" i="65"/>
  <c r="AA31" i="65"/>
  <c r="Z31" i="65"/>
  <c r="Y31" i="65"/>
  <c r="X31" i="65"/>
  <c r="W31" i="65"/>
  <c r="BC30" i="65"/>
  <c r="BB30" i="65"/>
  <c r="BA30" i="65"/>
  <c r="AZ30" i="65"/>
  <c r="AT30" i="65"/>
  <c r="AS30" i="65"/>
  <c r="AH30" i="65"/>
  <c r="AO30" i="65" s="1"/>
  <c r="AG30" i="65"/>
  <c r="AP30" i="65" s="1"/>
  <c r="AE30" i="65"/>
  <c r="AI30" i="65" s="1"/>
  <c r="AD30" i="65"/>
  <c r="AC30" i="65"/>
  <c r="AB30" i="65"/>
  <c r="AA30" i="65"/>
  <c r="Z30" i="65"/>
  <c r="Y30" i="65"/>
  <c r="X30" i="65"/>
  <c r="W30" i="65"/>
  <c r="BC29" i="65"/>
  <c r="BB29" i="65"/>
  <c r="BA29" i="65"/>
  <c r="AZ29" i="65"/>
  <c r="AT29" i="65"/>
  <c r="AS29" i="65"/>
  <c r="AH29" i="65"/>
  <c r="AO29" i="65" s="1"/>
  <c r="AG29" i="65"/>
  <c r="AP29" i="65" s="1"/>
  <c r="AE29" i="65"/>
  <c r="AI29" i="65" s="1"/>
  <c r="AD29" i="65"/>
  <c r="AC29" i="65"/>
  <c r="AB29" i="65"/>
  <c r="AA29" i="65"/>
  <c r="Z29" i="65"/>
  <c r="Y29" i="65"/>
  <c r="X29" i="65"/>
  <c r="W29" i="65"/>
  <c r="BC28" i="65"/>
  <c r="BB28" i="65"/>
  <c r="BA28" i="65"/>
  <c r="AZ28" i="65"/>
  <c r="AT28" i="65"/>
  <c r="AS28" i="65"/>
  <c r="AH28" i="65"/>
  <c r="AO28" i="65" s="1"/>
  <c r="AG28" i="65"/>
  <c r="AP28" i="65" s="1"/>
  <c r="AE28" i="65"/>
  <c r="AI28" i="65" s="1"/>
  <c r="AD28" i="65"/>
  <c r="AC28" i="65"/>
  <c r="AB28" i="65"/>
  <c r="AA28" i="65"/>
  <c r="Z28" i="65"/>
  <c r="Y28" i="65"/>
  <c r="X28" i="65"/>
  <c r="W28" i="65"/>
  <c r="BC27" i="65"/>
  <c r="BB27" i="65"/>
  <c r="BA27" i="65"/>
  <c r="AZ27" i="65"/>
  <c r="AT27" i="65"/>
  <c r="AS27" i="65"/>
  <c r="AH27" i="65"/>
  <c r="AO27" i="65" s="1"/>
  <c r="AG27" i="65"/>
  <c r="AP27" i="65" s="1"/>
  <c r="AE27" i="65"/>
  <c r="AI27" i="65" s="1"/>
  <c r="AD27" i="65"/>
  <c r="AC27" i="65"/>
  <c r="AB27" i="65"/>
  <c r="AA27" i="65"/>
  <c r="Z27" i="65"/>
  <c r="Y27" i="65"/>
  <c r="X27" i="65"/>
  <c r="W27" i="65"/>
  <c r="BC26" i="65"/>
  <c r="BB26" i="65"/>
  <c r="BA26" i="65"/>
  <c r="AZ26" i="65"/>
  <c r="AT26" i="65"/>
  <c r="AS26" i="65"/>
  <c r="AH26" i="65"/>
  <c r="AO26" i="65" s="1"/>
  <c r="AG26" i="65"/>
  <c r="AP26" i="65" s="1"/>
  <c r="AE26" i="65"/>
  <c r="AI26" i="65" s="1"/>
  <c r="AD26" i="65"/>
  <c r="AC26" i="65"/>
  <c r="AB26" i="65"/>
  <c r="AA26" i="65"/>
  <c r="Z26" i="65"/>
  <c r="Y26" i="65"/>
  <c r="X26" i="65"/>
  <c r="W26" i="65"/>
  <c r="BC25" i="65"/>
  <c r="BB25" i="65"/>
  <c r="BA25" i="65"/>
  <c r="AZ25" i="65"/>
  <c r="AT25" i="65"/>
  <c r="AS25" i="65"/>
  <c r="AH25" i="65"/>
  <c r="AO25" i="65" s="1"/>
  <c r="AG25" i="65"/>
  <c r="AP25" i="65" s="1"/>
  <c r="AE25" i="65"/>
  <c r="AI25" i="65" s="1"/>
  <c r="AD25" i="65"/>
  <c r="AC25" i="65"/>
  <c r="AB25" i="65"/>
  <c r="AA25" i="65"/>
  <c r="Z25" i="65"/>
  <c r="Y25" i="65"/>
  <c r="X25" i="65"/>
  <c r="W25" i="65"/>
  <c r="BC24" i="65"/>
  <c r="BB24" i="65"/>
  <c r="BA24" i="65"/>
  <c r="AZ24" i="65"/>
  <c r="AT24" i="65"/>
  <c r="AS24" i="65"/>
  <c r="AH24" i="65"/>
  <c r="AO24" i="65" s="1"/>
  <c r="AG24" i="65"/>
  <c r="AP24" i="65" s="1"/>
  <c r="AE24" i="65"/>
  <c r="AD24" i="65"/>
  <c r="AC24" i="65"/>
  <c r="AB24" i="65"/>
  <c r="AA24" i="65"/>
  <c r="Z24" i="65"/>
  <c r="Y24" i="65"/>
  <c r="X24" i="65"/>
  <c r="W24" i="65"/>
  <c r="BC23" i="65"/>
  <c r="BB23" i="65"/>
  <c r="BA23" i="65"/>
  <c r="AZ23" i="65"/>
  <c r="AT23" i="65"/>
  <c r="AS23" i="65"/>
  <c r="AH23" i="65"/>
  <c r="AO23" i="65" s="1"/>
  <c r="AG23" i="65"/>
  <c r="AP23" i="65" s="1"/>
  <c r="AE23" i="65"/>
  <c r="AD23" i="65"/>
  <c r="AC23" i="65"/>
  <c r="AB23" i="65"/>
  <c r="AA23" i="65"/>
  <c r="Z23" i="65"/>
  <c r="Y23" i="65"/>
  <c r="X23" i="65"/>
  <c r="W23" i="65"/>
  <c r="BC22" i="65"/>
  <c r="BB22" i="65"/>
  <c r="BA22" i="65"/>
  <c r="AZ22" i="65"/>
  <c r="AT22" i="65"/>
  <c r="AS22" i="65"/>
  <c r="AH22" i="65"/>
  <c r="AO22" i="65" s="1"/>
  <c r="AG22" i="65"/>
  <c r="AP22" i="65" s="1"/>
  <c r="AE22" i="65"/>
  <c r="AD22" i="65"/>
  <c r="AC22" i="65"/>
  <c r="AB22" i="65"/>
  <c r="AA22" i="65"/>
  <c r="Z22" i="65"/>
  <c r="Y22" i="65"/>
  <c r="X22" i="65"/>
  <c r="W22" i="65"/>
  <c r="BC21" i="65"/>
  <c r="BB21" i="65"/>
  <c r="BA21" i="65"/>
  <c r="AZ21" i="65"/>
  <c r="AT21" i="65"/>
  <c r="AS21" i="65"/>
  <c r="AH21" i="65"/>
  <c r="AO21" i="65" s="1"/>
  <c r="AG21" i="65"/>
  <c r="AP21" i="65" s="1"/>
  <c r="AE21" i="65"/>
  <c r="AD21" i="65"/>
  <c r="AC21" i="65"/>
  <c r="AB21" i="65"/>
  <c r="AA21" i="65"/>
  <c r="Z21" i="65"/>
  <c r="Y21" i="65"/>
  <c r="X21" i="65"/>
  <c r="W21" i="65"/>
  <c r="BC20" i="65"/>
  <c r="BB20" i="65"/>
  <c r="BA20" i="65"/>
  <c r="AZ20" i="65"/>
  <c r="AT20" i="65"/>
  <c r="AS20" i="65"/>
  <c r="AH20" i="65"/>
  <c r="AO20" i="65" s="1"/>
  <c r="AG20" i="65"/>
  <c r="AP20" i="65" s="1"/>
  <c r="AE20" i="65"/>
  <c r="AD20" i="65"/>
  <c r="AC20" i="65"/>
  <c r="AB20" i="65"/>
  <c r="AA20" i="65"/>
  <c r="Z20" i="65"/>
  <c r="Y20" i="65"/>
  <c r="X20" i="65"/>
  <c r="W20" i="65"/>
  <c r="BC19" i="65"/>
  <c r="BB19" i="65"/>
  <c r="BA19" i="65"/>
  <c r="AZ19" i="65"/>
  <c r="AT19" i="65"/>
  <c r="AS19" i="65"/>
  <c r="AH19" i="65"/>
  <c r="AO19" i="65" s="1"/>
  <c r="AG19" i="65"/>
  <c r="AP19" i="65" s="1"/>
  <c r="AE19" i="65"/>
  <c r="AD19" i="65"/>
  <c r="AC19" i="65"/>
  <c r="AB19" i="65"/>
  <c r="AA19" i="65"/>
  <c r="Z19" i="65"/>
  <c r="Y19" i="65"/>
  <c r="X19" i="65"/>
  <c r="W19" i="65"/>
  <c r="BC18" i="65"/>
  <c r="BB18" i="65"/>
  <c r="BA18" i="65"/>
  <c r="AZ18" i="65"/>
  <c r="AT18" i="65"/>
  <c r="AS18" i="65"/>
  <c r="AH18" i="65"/>
  <c r="AO18" i="65" s="1"/>
  <c r="AG18" i="65"/>
  <c r="AP18" i="65" s="1"/>
  <c r="AE18" i="65"/>
  <c r="AD18" i="65"/>
  <c r="AC18" i="65"/>
  <c r="AB18" i="65"/>
  <c r="AA18" i="65"/>
  <c r="Z18" i="65"/>
  <c r="Y18" i="65"/>
  <c r="X18" i="65"/>
  <c r="W18" i="65"/>
  <c r="BC17" i="65"/>
  <c r="BB17" i="65"/>
  <c r="BA17" i="65"/>
  <c r="AZ17" i="65"/>
  <c r="AT17" i="65"/>
  <c r="AS17" i="65"/>
  <c r="AH17" i="65"/>
  <c r="AO17" i="65" s="1"/>
  <c r="AG17" i="65"/>
  <c r="AP17" i="65" s="1"/>
  <c r="AE17" i="65"/>
  <c r="AD17" i="65"/>
  <c r="AC17" i="65"/>
  <c r="AB17" i="65"/>
  <c r="AA17" i="65"/>
  <c r="Z17" i="65"/>
  <c r="Y17" i="65"/>
  <c r="X17" i="65"/>
  <c r="W17" i="65"/>
  <c r="BC16" i="65"/>
  <c r="BB16" i="65"/>
  <c r="BA16" i="65"/>
  <c r="AZ16" i="65"/>
  <c r="AT16" i="65"/>
  <c r="AS16" i="65"/>
  <c r="AH16" i="65"/>
  <c r="AO16" i="65" s="1"/>
  <c r="AG16" i="65"/>
  <c r="AP16" i="65" s="1"/>
  <c r="AE16" i="65"/>
  <c r="AD16" i="65"/>
  <c r="AC16" i="65"/>
  <c r="AB16" i="65"/>
  <c r="AA16" i="65"/>
  <c r="Z16" i="65"/>
  <c r="Y16" i="65"/>
  <c r="X16" i="65"/>
  <c r="W16" i="65"/>
  <c r="BC15" i="65"/>
  <c r="BB15" i="65"/>
  <c r="BA15" i="65"/>
  <c r="AZ15" i="65"/>
  <c r="AT15" i="65"/>
  <c r="AS15" i="65"/>
  <c r="AH15" i="65"/>
  <c r="AO15" i="65" s="1"/>
  <c r="AG15" i="65"/>
  <c r="AP15" i="65" s="1"/>
  <c r="AE15" i="65"/>
  <c r="AD15" i="65"/>
  <c r="AC15" i="65"/>
  <c r="AB15" i="65"/>
  <c r="AA15" i="65"/>
  <c r="Z15" i="65"/>
  <c r="Y15" i="65"/>
  <c r="X15" i="65"/>
  <c r="W15" i="65"/>
  <c r="BC14" i="65"/>
  <c r="BB14" i="65"/>
  <c r="BA14" i="65"/>
  <c r="AZ14" i="65"/>
  <c r="AT14" i="65"/>
  <c r="AS14" i="65"/>
  <c r="AH14" i="65"/>
  <c r="AO14" i="65" s="1"/>
  <c r="AG14" i="65"/>
  <c r="AP14" i="65" s="1"/>
  <c r="AE14" i="65"/>
  <c r="AD14" i="65"/>
  <c r="AC14" i="65"/>
  <c r="AB14" i="65"/>
  <c r="AA14" i="65"/>
  <c r="Z14" i="65"/>
  <c r="Y14" i="65"/>
  <c r="X14" i="65"/>
  <c r="W14" i="65"/>
  <c r="BC13" i="65"/>
  <c r="BB13" i="65"/>
  <c r="BA13" i="65"/>
  <c r="AZ13" i="65"/>
  <c r="AT13" i="65"/>
  <c r="AS13" i="65"/>
  <c r="AH13" i="65"/>
  <c r="AO13" i="65" s="1"/>
  <c r="AG13" i="65"/>
  <c r="AP13" i="65" s="1"/>
  <c r="AE13" i="65"/>
  <c r="AD13" i="65"/>
  <c r="AC13" i="65"/>
  <c r="AB13" i="65"/>
  <c r="AA13" i="65"/>
  <c r="Z13" i="65"/>
  <c r="Y13" i="65"/>
  <c r="X13" i="65"/>
  <c r="W13" i="65"/>
  <c r="BC12" i="65"/>
  <c r="BB12" i="65"/>
  <c r="BA12" i="65"/>
  <c r="AZ12" i="65"/>
  <c r="AT12" i="65"/>
  <c r="AS12" i="65"/>
  <c r="AH12" i="65"/>
  <c r="AO12" i="65" s="1"/>
  <c r="AG12" i="65"/>
  <c r="AP12" i="65" s="1"/>
  <c r="AE12" i="65"/>
  <c r="AD12" i="65"/>
  <c r="AC12" i="65"/>
  <c r="AB12" i="65"/>
  <c r="AA12" i="65"/>
  <c r="Z12" i="65"/>
  <c r="Y12" i="65"/>
  <c r="X12" i="65"/>
  <c r="W12" i="65"/>
  <c r="BC11" i="65"/>
  <c r="BB11" i="65"/>
  <c r="BA11" i="65"/>
  <c r="AZ11" i="65"/>
  <c r="AT11" i="65"/>
  <c r="AS11" i="65"/>
  <c r="AH11" i="65"/>
  <c r="AO11" i="65" s="1"/>
  <c r="AG11" i="65"/>
  <c r="AP11" i="65" s="1"/>
  <c r="AE11" i="65"/>
  <c r="AD11" i="65"/>
  <c r="AC11" i="65"/>
  <c r="AB11" i="65"/>
  <c r="AA11" i="65"/>
  <c r="Z11" i="65"/>
  <c r="Y11" i="65"/>
  <c r="X11" i="65"/>
  <c r="W11" i="65"/>
  <c r="BC10" i="65"/>
  <c r="BB10" i="65"/>
  <c r="BA10" i="65"/>
  <c r="AZ10" i="65"/>
  <c r="AT10" i="65"/>
  <c r="AS10" i="65"/>
  <c r="AH10" i="65"/>
  <c r="AO10" i="65" s="1"/>
  <c r="AG10" i="65"/>
  <c r="AP10" i="65" s="1"/>
  <c r="AE10" i="65"/>
  <c r="AD10" i="65"/>
  <c r="AC10" i="65"/>
  <c r="AB10" i="65"/>
  <c r="AA10" i="65"/>
  <c r="Z10" i="65"/>
  <c r="Y10" i="65"/>
  <c r="X10" i="65"/>
  <c r="W10" i="65"/>
  <c r="BC9" i="65"/>
  <c r="BB9" i="65"/>
  <c r="BA9" i="65"/>
  <c r="AZ9" i="65"/>
  <c r="AT9" i="65"/>
  <c r="AS9" i="65"/>
  <c r="AH9" i="65"/>
  <c r="AO9" i="65" s="1"/>
  <c r="AG9" i="65"/>
  <c r="AP9" i="65" s="1"/>
  <c r="AE9" i="65"/>
  <c r="AD9" i="65"/>
  <c r="AC9" i="65"/>
  <c r="AB9" i="65"/>
  <c r="AA9" i="65"/>
  <c r="Z9" i="65"/>
  <c r="Y9" i="65"/>
  <c r="X9" i="65"/>
  <c r="W9" i="65"/>
  <c r="BC8" i="65"/>
  <c r="BB8" i="65"/>
  <c r="BA8" i="65"/>
  <c r="AZ8" i="65"/>
  <c r="AT8" i="65"/>
  <c r="AS8" i="65"/>
  <c r="AH8" i="65"/>
  <c r="AO8" i="65" s="1"/>
  <c r="AG8" i="65"/>
  <c r="AP8" i="65" s="1"/>
  <c r="AE8" i="65"/>
  <c r="AD8" i="65"/>
  <c r="AC8" i="65"/>
  <c r="AB8" i="65"/>
  <c r="AA8" i="65"/>
  <c r="Z8" i="65"/>
  <c r="Y8" i="65"/>
  <c r="X8" i="65"/>
  <c r="W8" i="65"/>
  <c r="BC7" i="65"/>
  <c r="BB7" i="65"/>
  <c r="BA7" i="65"/>
  <c r="AZ7" i="65"/>
  <c r="AT7" i="65"/>
  <c r="AS7" i="65"/>
  <c r="AH7" i="65"/>
  <c r="AO7" i="65" s="1"/>
  <c r="AG7" i="65"/>
  <c r="AP7" i="65" s="1"/>
  <c r="AE7" i="65"/>
  <c r="AD7" i="65"/>
  <c r="AC7" i="65"/>
  <c r="AB7" i="65"/>
  <c r="AA7" i="65"/>
  <c r="Z7" i="65"/>
  <c r="Y7" i="65"/>
  <c r="X7" i="65"/>
  <c r="W7" i="65"/>
  <c r="BC6" i="65"/>
  <c r="BB6" i="65"/>
  <c r="BA6" i="65"/>
  <c r="AZ6" i="65"/>
  <c r="AT6" i="65"/>
  <c r="AS6" i="65"/>
  <c r="AH6" i="65"/>
  <c r="AO6" i="65" s="1"/>
  <c r="AG6" i="65"/>
  <c r="AP6" i="65" s="1"/>
  <c r="AE6" i="65"/>
  <c r="AD6" i="65"/>
  <c r="AC6" i="65"/>
  <c r="AB6" i="65"/>
  <c r="AA6" i="65"/>
  <c r="Z6" i="65"/>
  <c r="Y6" i="65"/>
  <c r="X6" i="65"/>
  <c r="W6" i="65"/>
  <c r="BC5" i="65"/>
  <c r="BB5" i="65"/>
  <c r="BA5" i="65"/>
  <c r="AZ5" i="65"/>
  <c r="AT5" i="65"/>
  <c r="AS5" i="65"/>
  <c r="AH5" i="65"/>
  <c r="AO5" i="65" s="1"/>
  <c r="AG5" i="65"/>
  <c r="AP5" i="65" s="1"/>
  <c r="AE5" i="65"/>
  <c r="AD5" i="65"/>
  <c r="AC5" i="65"/>
  <c r="AB5" i="65"/>
  <c r="AA5" i="65"/>
  <c r="Z5" i="65"/>
  <c r="Y5" i="65"/>
  <c r="X5" i="65"/>
  <c r="W5" i="65"/>
  <c r="BC4" i="65"/>
  <c r="BB4" i="65"/>
  <c r="BA4" i="65"/>
  <c r="AZ4" i="65"/>
  <c r="AT4" i="65"/>
  <c r="AS4" i="65"/>
  <c r="AH4" i="65"/>
  <c r="AO4" i="65" s="1"/>
  <c r="AG4" i="65"/>
  <c r="AP4" i="65" s="1"/>
  <c r="AE4" i="65"/>
  <c r="AD4" i="65"/>
  <c r="AC4" i="65"/>
  <c r="AB4" i="65"/>
  <c r="AA4" i="65"/>
  <c r="Z4" i="65"/>
  <c r="Y4" i="65"/>
  <c r="X4" i="65"/>
  <c r="W4" i="65"/>
  <c r="BC3" i="65"/>
  <c r="BB3" i="65"/>
  <c r="BA3" i="65"/>
  <c r="AZ3" i="65"/>
  <c r="AT3" i="65"/>
  <c r="AS3" i="65"/>
  <c r="AH3" i="65"/>
  <c r="AO3" i="65" s="1"/>
  <c r="AG3" i="65"/>
  <c r="AP3" i="65" s="1"/>
  <c r="AE3" i="65"/>
  <c r="AD3" i="65"/>
  <c r="AC3" i="65"/>
  <c r="AB3" i="65"/>
  <c r="AA3" i="65"/>
  <c r="Z3" i="65"/>
  <c r="Y3" i="65"/>
  <c r="X3" i="65"/>
  <c r="W3" i="65"/>
  <c r="AQ86" i="65" l="1"/>
  <c r="AR86" i="65" s="1"/>
  <c r="AQ90" i="65"/>
  <c r="AR90" i="65" s="1"/>
  <c r="AQ94" i="65"/>
  <c r="AR94" i="65" s="1"/>
  <c r="AQ235" i="65"/>
  <c r="AR235" i="65" s="1"/>
  <c r="AQ92" i="65"/>
  <c r="AR92" i="65" s="1"/>
  <c r="AQ96" i="65"/>
  <c r="AR96" i="65" s="1"/>
  <c r="AQ98" i="65"/>
  <c r="AR98" i="65" s="1"/>
  <c r="AQ102" i="65"/>
  <c r="AR102" i="65" s="1"/>
  <c r="AQ208" i="65"/>
  <c r="AQ88" i="65"/>
  <c r="AR88" i="65" s="1"/>
  <c r="AQ245" i="65"/>
  <c r="AR245" i="65" s="1"/>
  <c r="AQ100" i="65"/>
  <c r="AR100" i="65" s="1"/>
  <c r="AQ237" i="65"/>
  <c r="AR237" i="65" s="1"/>
  <c r="AW161" i="65"/>
  <c r="AQ161" i="65"/>
  <c r="AR161" i="65" s="1"/>
  <c r="AQ204" i="65"/>
  <c r="AR204" i="65" s="1"/>
  <c r="AQ212" i="65"/>
  <c r="AQ241" i="65"/>
  <c r="AR241" i="65" s="1"/>
  <c r="AQ108" i="65"/>
  <c r="AQ152" i="65"/>
  <c r="AR152" i="65" s="1"/>
  <c r="AQ156" i="65"/>
  <c r="AR156" i="65" s="1"/>
  <c r="AQ239" i="65"/>
  <c r="AR239" i="65" s="1"/>
  <c r="AQ32" i="65"/>
  <c r="AR32" i="65" s="1"/>
  <c r="AQ34" i="65"/>
  <c r="AR34" i="65" s="1"/>
  <c r="AQ36" i="65"/>
  <c r="AR36" i="65" s="1"/>
  <c r="AQ38" i="65"/>
  <c r="AR38" i="65" s="1"/>
  <c r="AQ40" i="65"/>
  <c r="AR40" i="65" s="1"/>
  <c r="AQ42" i="65"/>
  <c r="AR42" i="65" s="1"/>
  <c r="AQ44" i="65"/>
  <c r="AR44" i="65" s="1"/>
  <c r="AQ46" i="65"/>
  <c r="AR46" i="65" s="1"/>
  <c r="AQ48" i="65"/>
  <c r="AR48" i="65" s="1"/>
  <c r="AQ50" i="65"/>
  <c r="AR50" i="65" s="1"/>
  <c r="AQ52" i="65"/>
  <c r="AR52" i="65" s="1"/>
  <c r="AQ54" i="65"/>
  <c r="AR54" i="65" s="1"/>
  <c r="AQ56" i="65"/>
  <c r="AR56" i="65" s="1"/>
  <c r="AQ58" i="65"/>
  <c r="AR58" i="65" s="1"/>
  <c r="AQ60" i="65"/>
  <c r="AR60" i="65" s="1"/>
  <c r="AQ62" i="65"/>
  <c r="AR62" i="65" s="1"/>
  <c r="AQ64" i="65"/>
  <c r="AR64" i="65" s="1"/>
  <c r="AQ66" i="65"/>
  <c r="AR66" i="65" s="1"/>
  <c r="AQ68" i="65"/>
  <c r="AR68" i="65" s="1"/>
  <c r="AQ70" i="65"/>
  <c r="AR70" i="65" s="1"/>
  <c r="AQ72" i="65"/>
  <c r="AR72" i="65" s="1"/>
  <c r="AQ74" i="65"/>
  <c r="AR74" i="65" s="1"/>
  <c r="AQ76" i="65"/>
  <c r="AR76" i="65" s="1"/>
  <c r="AQ78" i="65"/>
  <c r="AR78" i="65" s="1"/>
  <c r="AQ80" i="65"/>
  <c r="AR80" i="65" s="1"/>
  <c r="AQ82" i="65"/>
  <c r="AR82" i="65" s="1"/>
  <c r="AQ84" i="65"/>
  <c r="AR84" i="65" s="1"/>
  <c r="AW149" i="65"/>
  <c r="AQ149" i="65"/>
  <c r="AR149" i="65" s="1"/>
  <c r="AW223" i="65"/>
  <c r="AQ223" i="65"/>
  <c r="AR223" i="65" s="1"/>
  <c r="AW227" i="65"/>
  <c r="AQ227" i="65"/>
  <c r="AR227" i="65" s="1"/>
  <c r="AQ243" i="65"/>
  <c r="AR243" i="65" s="1"/>
  <c r="AW137" i="65"/>
  <c r="AQ137" i="65"/>
  <c r="AR137" i="65" s="1"/>
  <c r="AW139" i="65"/>
  <c r="AQ139" i="65"/>
  <c r="AR139" i="65" s="1"/>
  <c r="AW221" i="65"/>
  <c r="AQ221" i="65"/>
  <c r="AR221" i="65" s="1"/>
  <c r="AW231" i="65"/>
  <c r="AQ231" i="65"/>
  <c r="AR231" i="65" s="1"/>
  <c r="AQ109" i="65"/>
  <c r="AR109" i="65" s="1"/>
  <c r="AW109" i="65"/>
  <c r="AQ111" i="65"/>
  <c r="AR111" i="65" s="1"/>
  <c r="AQ126" i="65"/>
  <c r="AR126" i="65" s="1"/>
  <c r="AW126" i="65"/>
  <c r="AQ141" i="65"/>
  <c r="AR141" i="65" s="1"/>
  <c r="AW145" i="65"/>
  <c r="AQ145" i="65"/>
  <c r="AR145" i="65" s="1"/>
  <c r="AQ151" i="65"/>
  <c r="AR151" i="65" s="1"/>
  <c r="AW153" i="65"/>
  <c r="AQ153" i="65"/>
  <c r="AR153" i="65" s="1"/>
  <c r="AQ162" i="65"/>
  <c r="AR162" i="65" s="1"/>
  <c r="AW162" i="65"/>
  <c r="AW225" i="65"/>
  <c r="AQ225" i="65"/>
  <c r="AR225" i="65" s="1"/>
  <c r="AQ118" i="65"/>
  <c r="AR118" i="65" s="1"/>
  <c r="AQ147" i="65"/>
  <c r="AR147" i="65" s="1"/>
  <c r="AQ155" i="65"/>
  <c r="AR155" i="65" s="1"/>
  <c r="AW157" i="65"/>
  <c r="AQ157" i="65"/>
  <c r="AR157" i="65" s="1"/>
  <c r="AW229" i="65"/>
  <c r="AQ229" i="65"/>
  <c r="AR229" i="65" s="1"/>
  <c r="AQ216" i="65"/>
  <c r="AR216" i="65" s="1"/>
  <c r="AQ122" i="65"/>
  <c r="AR122" i="65" s="1"/>
  <c r="AQ127" i="65"/>
  <c r="AQ128" i="65"/>
  <c r="AR128" i="65" s="1"/>
  <c r="AQ143" i="65"/>
  <c r="AR143" i="65" s="1"/>
  <c r="AQ159" i="65"/>
  <c r="AR159" i="65" s="1"/>
  <c r="AQ160" i="65"/>
  <c r="AR160" i="65" s="1"/>
  <c r="AQ163" i="65"/>
  <c r="AR163" i="65" s="1"/>
  <c r="AQ164" i="65"/>
  <c r="AR164" i="65" s="1"/>
  <c r="AQ172" i="65"/>
  <c r="AR172" i="65" s="1"/>
  <c r="AQ174" i="65"/>
  <c r="AR174" i="65" s="1"/>
  <c r="AQ176" i="65"/>
  <c r="AR176" i="65" s="1"/>
  <c r="AQ178" i="65"/>
  <c r="AR178" i="65" s="1"/>
  <c r="AQ180" i="65"/>
  <c r="AR180" i="65" s="1"/>
  <c r="AQ182" i="65"/>
  <c r="AR182" i="65" s="1"/>
  <c r="AQ184" i="65"/>
  <c r="AR184" i="65" s="1"/>
  <c r="AQ186" i="65"/>
  <c r="AR186" i="65" s="1"/>
  <c r="AQ188" i="65"/>
  <c r="AR188" i="65" s="1"/>
  <c r="AQ190" i="65"/>
  <c r="AR190" i="65" s="1"/>
  <c r="AQ192" i="65"/>
  <c r="AR192" i="65" s="1"/>
  <c r="AQ194" i="65"/>
  <c r="AR194" i="65" s="1"/>
  <c r="AQ196" i="65"/>
  <c r="AR196" i="65" s="1"/>
  <c r="AQ198" i="65"/>
  <c r="AQ200" i="65"/>
  <c r="AR200" i="65" s="1"/>
  <c r="AQ202" i="65"/>
  <c r="AR202" i="65" s="1"/>
  <c r="AQ207" i="65"/>
  <c r="AR207" i="65" s="1"/>
  <c r="AQ213" i="65"/>
  <c r="AR213" i="65" s="1"/>
  <c r="AQ105" i="65"/>
  <c r="AQ107" i="65"/>
  <c r="AR107" i="65" s="1"/>
  <c r="AQ114" i="65"/>
  <c r="AR114" i="65" s="1"/>
  <c r="AQ119" i="65"/>
  <c r="AR119" i="65" s="1"/>
  <c r="AQ120" i="65"/>
  <c r="AR120" i="65" s="1"/>
  <c r="AQ130" i="65"/>
  <c r="AR130" i="65" s="1"/>
  <c r="AQ154" i="65"/>
  <c r="AR154" i="65" s="1"/>
  <c r="AQ165" i="65"/>
  <c r="AR165" i="65" s="1"/>
  <c r="AQ205" i="65"/>
  <c r="AR205" i="65" s="1"/>
  <c r="AQ211" i="65"/>
  <c r="AR211" i="65" s="1"/>
  <c r="AQ215" i="65"/>
  <c r="AR215" i="65" s="1"/>
  <c r="AQ219" i="65"/>
  <c r="AR219" i="65" s="1"/>
  <c r="AQ3" i="65"/>
  <c r="AR3" i="65" s="1"/>
  <c r="AW3" i="65"/>
  <c r="AQ5" i="65"/>
  <c r="AR5" i="65" s="1"/>
  <c r="AW5" i="65"/>
  <c r="AQ7" i="65"/>
  <c r="AR7" i="65" s="1"/>
  <c r="AW7" i="65"/>
  <c r="AQ9" i="65"/>
  <c r="AR9" i="65" s="1"/>
  <c r="AW9" i="65"/>
  <c r="AQ11" i="65"/>
  <c r="AR11" i="65" s="1"/>
  <c r="AW11" i="65"/>
  <c r="AQ13" i="65"/>
  <c r="AW13" i="65"/>
  <c r="AQ15" i="65"/>
  <c r="AR15" i="65" s="1"/>
  <c r="AW15" i="65"/>
  <c r="AQ17" i="65"/>
  <c r="AR17" i="65" s="1"/>
  <c r="AW17" i="65"/>
  <c r="AW19" i="65"/>
  <c r="AQ19" i="65"/>
  <c r="AR19" i="65" s="1"/>
  <c r="AQ21" i="65"/>
  <c r="AR21" i="65" s="1"/>
  <c r="AW21" i="65"/>
  <c r="AQ23" i="65"/>
  <c r="AR23" i="65" s="1"/>
  <c r="AW23" i="65"/>
  <c r="AW4" i="65"/>
  <c r="AQ4" i="65"/>
  <c r="AR4" i="65" s="1"/>
  <c r="AW6" i="65"/>
  <c r="AQ6" i="65"/>
  <c r="AR6" i="65" s="1"/>
  <c r="AW8" i="65"/>
  <c r="AQ8" i="65"/>
  <c r="AR8" i="65" s="1"/>
  <c r="AW10" i="65"/>
  <c r="AQ10" i="65"/>
  <c r="AR10" i="65" s="1"/>
  <c r="AW12" i="65"/>
  <c r="AQ12" i="65"/>
  <c r="AR12" i="65" s="1"/>
  <c r="AW14" i="65"/>
  <c r="AQ14" i="65"/>
  <c r="AR14" i="65" s="1"/>
  <c r="AW16" i="65"/>
  <c r="AQ16" i="65"/>
  <c r="AQ18" i="65"/>
  <c r="AR18" i="65" s="1"/>
  <c r="AW18" i="65"/>
  <c r="AQ20" i="65"/>
  <c r="AW20" i="65"/>
  <c r="AW22" i="65"/>
  <c r="AQ22" i="65"/>
  <c r="AQ24" i="65"/>
  <c r="AR24" i="65" s="1"/>
  <c r="AW24" i="65"/>
  <c r="AI12" i="65"/>
  <c r="AI18" i="65"/>
  <c r="AI137" i="65"/>
  <c r="AQ26" i="65"/>
  <c r="AW26" i="65"/>
  <c r="AQ28" i="65"/>
  <c r="AW28" i="65"/>
  <c r="AQ30" i="65"/>
  <c r="AW30" i="65"/>
  <c r="AW125" i="65"/>
  <c r="AQ125" i="65"/>
  <c r="AQ132" i="65"/>
  <c r="AR132" i="65" s="1"/>
  <c r="AW132" i="65"/>
  <c r="AI4" i="65"/>
  <c r="AI8" i="65"/>
  <c r="AI16" i="65"/>
  <c r="AI22" i="65"/>
  <c r="AI24" i="65"/>
  <c r="AW106" i="65"/>
  <c r="AQ106" i="65"/>
  <c r="AI7" i="65"/>
  <c r="AI9" i="65"/>
  <c r="AI11" i="65"/>
  <c r="AI13" i="65"/>
  <c r="AI17" i="65"/>
  <c r="AI19" i="65"/>
  <c r="AI21" i="65"/>
  <c r="AI23" i="65"/>
  <c r="AQ116" i="65"/>
  <c r="AW116" i="65"/>
  <c r="AI131" i="65"/>
  <c r="AI6" i="65"/>
  <c r="AI10" i="65"/>
  <c r="AI14" i="65"/>
  <c r="AI20" i="65"/>
  <c r="AQ140" i="65"/>
  <c r="AR140" i="65" s="1"/>
  <c r="AW140" i="65"/>
  <c r="AI3" i="65"/>
  <c r="AI5" i="65"/>
  <c r="AI15" i="65"/>
  <c r="AW25" i="65"/>
  <c r="AQ25" i="65"/>
  <c r="AW27" i="65"/>
  <c r="AQ27" i="65"/>
  <c r="AW29" i="65"/>
  <c r="AQ29" i="65"/>
  <c r="AW31" i="65"/>
  <c r="AQ31" i="65"/>
  <c r="AR31" i="65" s="1"/>
  <c r="AW33" i="65"/>
  <c r="AQ33" i="65"/>
  <c r="AW35" i="65"/>
  <c r="AQ35" i="65"/>
  <c r="AR35" i="65" s="1"/>
  <c r="AW37" i="65"/>
  <c r="AQ37" i="65"/>
  <c r="AW39" i="65"/>
  <c r="AQ39" i="65"/>
  <c r="AR39" i="65" s="1"/>
  <c r="AW41" i="65"/>
  <c r="AQ41" i="65"/>
  <c r="AW43" i="65"/>
  <c r="AQ43" i="65"/>
  <c r="AR43" i="65" s="1"/>
  <c r="AW45" i="65"/>
  <c r="AQ45" i="65"/>
  <c r="AW47" i="65"/>
  <c r="AQ47" i="65"/>
  <c r="AR47" i="65" s="1"/>
  <c r="AW49" i="65"/>
  <c r="AQ49" i="65"/>
  <c r="AW51" i="65"/>
  <c r="AQ51" i="65"/>
  <c r="AR51" i="65" s="1"/>
  <c r="AW53" i="65"/>
  <c r="AQ53" i="65"/>
  <c r="AW55" i="65"/>
  <c r="AQ55" i="65"/>
  <c r="AR55" i="65" s="1"/>
  <c r="AW57" i="65"/>
  <c r="AQ57" i="65"/>
  <c r="AW59" i="65"/>
  <c r="AQ59" i="65"/>
  <c r="AR59" i="65" s="1"/>
  <c r="AW61" i="65"/>
  <c r="AQ61" i="65"/>
  <c r="AW63" i="65"/>
  <c r="AQ63" i="65"/>
  <c r="AR63" i="65" s="1"/>
  <c r="AW65" i="65"/>
  <c r="AQ65" i="65"/>
  <c r="AW67" i="65"/>
  <c r="AQ67" i="65"/>
  <c r="AR67" i="65" s="1"/>
  <c r="AW69" i="65"/>
  <c r="AQ69" i="65"/>
  <c r="AW71" i="65"/>
  <c r="AQ71" i="65"/>
  <c r="AR71" i="65" s="1"/>
  <c r="AW73" i="65"/>
  <c r="AQ73" i="65"/>
  <c r="AW75" i="65"/>
  <c r="AQ75" i="65"/>
  <c r="AR75" i="65" s="1"/>
  <c r="AW77" i="65"/>
  <c r="AQ77" i="65"/>
  <c r="AW79" i="65"/>
  <c r="AQ79" i="65"/>
  <c r="AR79" i="65" s="1"/>
  <c r="AW81" i="65"/>
  <c r="AQ81" i="65"/>
  <c r="AW83" i="65"/>
  <c r="AQ83" i="65"/>
  <c r="AR83" i="65" s="1"/>
  <c r="AW85" i="65"/>
  <c r="AQ85" i="65"/>
  <c r="AW87" i="65"/>
  <c r="AQ87" i="65"/>
  <c r="AR87" i="65" s="1"/>
  <c r="AW89" i="65"/>
  <c r="AQ89" i="65"/>
  <c r="AW91" i="65"/>
  <c r="AQ91" i="65"/>
  <c r="AR91" i="65" s="1"/>
  <c r="AW93" i="65"/>
  <c r="AQ93" i="65"/>
  <c r="AW95" i="65"/>
  <c r="AQ95" i="65"/>
  <c r="AR95" i="65" s="1"/>
  <c r="AW97" i="65"/>
  <c r="AQ97" i="65"/>
  <c r="AW99" i="65"/>
  <c r="AQ99" i="65"/>
  <c r="AR99" i="65" s="1"/>
  <c r="AW101" i="65"/>
  <c r="AQ101" i="65"/>
  <c r="AW103" i="65"/>
  <c r="AQ103" i="65"/>
  <c r="AR103" i="65" s="1"/>
  <c r="AR105" i="65"/>
  <c r="AI112" i="65"/>
  <c r="AI115" i="65"/>
  <c r="AW32" i="65"/>
  <c r="AW34" i="65"/>
  <c r="AW36" i="65"/>
  <c r="AW38" i="65"/>
  <c r="AW40" i="65"/>
  <c r="AW42" i="65"/>
  <c r="AW44" i="65"/>
  <c r="AW46" i="65"/>
  <c r="AW48" i="65"/>
  <c r="AW50" i="65"/>
  <c r="AW52" i="65"/>
  <c r="AW54" i="65"/>
  <c r="AW56" i="65"/>
  <c r="AW58" i="65"/>
  <c r="AW60" i="65"/>
  <c r="AW62" i="65"/>
  <c r="AW64" i="65"/>
  <c r="AW66" i="65"/>
  <c r="AW68" i="65"/>
  <c r="AW70" i="65"/>
  <c r="AW72" i="65"/>
  <c r="AW74" i="65"/>
  <c r="AW76" i="65"/>
  <c r="AW78" i="65"/>
  <c r="AW80" i="65"/>
  <c r="AW82" i="65"/>
  <c r="AW84" i="65"/>
  <c r="AW86" i="65"/>
  <c r="AW88" i="65"/>
  <c r="AW90" i="65"/>
  <c r="AW92" i="65"/>
  <c r="AW94" i="65"/>
  <c r="AW96" i="65"/>
  <c r="AW98" i="65"/>
  <c r="AW100" i="65"/>
  <c r="AW102" i="65"/>
  <c r="AW112" i="65"/>
  <c r="AI145" i="65"/>
  <c r="AQ148" i="65"/>
  <c r="AW148" i="65"/>
  <c r="AQ209" i="65"/>
  <c r="AR209" i="65" s="1"/>
  <c r="AW209" i="65"/>
  <c r="AI106" i="65"/>
  <c r="AW110" i="65"/>
  <c r="AQ112" i="65"/>
  <c r="AW117" i="65"/>
  <c r="AQ117" i="65"/>
  <c r="AR117" i="65" s="1"/>
  <c r="AI123" i="65"/>
  <c r="AQ124" i="65"/>
  <c r="AR124" i="65" s="1"/>
  <c r="AW124" i="65"/>
  <c r="AW133" i="65"/>
  <c r="AQ133" i="65"/>
  <c r="AW167" i="65"/>
  <c r="AQ167" i="65"/>
  <c r="AR167" i="65" s="1"/>
  <c r="AQ104" i="65"/>
  <c r="AW108" i="65"/>
  <c r="AR108" i="65"/>
  <c r="AQ110" i="65"/>
  <c r="AR110" i="65" s="1"/>
  <c r="AW111" i="65"/>
  <c r="AR125" i="65"/>
  <c r="AW114" i="65"/>
  <c r="AR116" i="65"/>
  <c r="AQ121" i="65"/>
  <c r="AR121" i="65" s="1"/>
  <c r="AW122" i="65"/>
  <c r="AR127" i="65"/>
  <c r="AQ129" i="65"/>
  <c r="AR129" i="65" s="1"/>
  <c r="AW130" i="65"/>
  <c r="AQ138" i="65"/>
  <c r="AR138" i="65" s="1"/>
  <c r="AW138" i="65"/>
  <c r="AQ146" i="65"/>
  <c r="AR146" i="65" s="1"/>
  <c r="AW146" i="65"/>
  <c r="AQ150" i="65"/>
  <c r="AR150" i="65" s="1"/>
  <c r="AW150" i="65"/>
  <c r="AQ134" i="65"/>
  <c r="AR134" i="65" s="1"/>
  <c r="AW134" i="65"/>
  <c r="AQ142" i="65"/>
  <c r="AR142" i="65" s="1"/>
  <c r="AW142" i="65"/>
  <c r="AI157" i="65"/>
  <c r="AI165" i="65"/>
  <c r="AQ113" i="65"/>
  <c r="AR113" i="65" s="1"/>
  <c r="AQ115" i="65"/>
  <c r="AQ123" i="65"/>
  <c r="AR123" i="65" s="1"/>
  <c r="AQ131" i="65"/>
  <c r="AR131" i="65" s="1"/>
  <c r="AQ136" i="65"/>
  <c r="AW136" i="65"/>
  <c r="AQ144" i="65"/>
  <c r="AW144" i="65"/>
  <c r="AI149" i="65"/>
  <c r="AQ158" i="65"/>
  <c r="AR158" i="65" s="1"/>
  <c r="AW158" i="65"/>
  <c r="AQ166" i="65"/>
  <c r="AW166" i="65"/>
  <c r="AW152" i="65"/>
  <c r="AW160" i="65"/>
  <c r="AI114" i="65"/>
  <c r="AI116" i="65"/>
  <c r="AI118" i="65"/>
  <c r="AI120" i="65"/>
  <c r="AI122" i="65"/>
  <c r="AI124" i="65"/>
  <c r="AI126" i="65"/>
  <c r="AI128" i="65"/>
  <c r="AI130" i="65"/>
  <c r="AI132" i="65"/>
  <c r="AW218" i="65"/>
  <c r="AQ218" i="65"/>
  <c r="AR218" i="65" s="1"/>
  <c r="AQ135" i="65"/>
  <c r="AW156" i="65"/>
  <c r="AR198" i="65"/>
  <c r="AQ168" i="65"/>
  <c r="AW168" i="65"/>
  <c r="AQ170" i="65"/>
  <c r="AW170" i="65"/>
  <c r="AI216" i="65"/>
  <c r="AW173" i="65"/>
  <c r="AQ173" i="65"/>
  <c r="AR173" i="65" s="1"/>
  <c r="AW175" i="65"/>
  <c r="AQ175" i="65"/>
  <c r="AW177" i="65"/>
  <c r="AQ177" i="65"/>
  <c r="AR177" i="65" s="1"/>
  <c r="AW179" i="65"/>
  <c r="AQ179" i="65"/>
  <c r="AR179" i="65" s="1"/>
  <c r="AW181" i="65"/>
  <c r="AQ181" i="65"/>
  <c r="AR181" i="65" s="1"/>
  <c r="AW183" i="65"/>
  <c r="AQ183" i="65"/>
  <c r="AW185" i="65"/>
  <c r="AQ185" i="65"/>
  <c r="AW187" i="65"/>
  <c r="AQ187" i="65"/>
  <c r="AW189" i="65"/>
  <c r="AQ189" i="65"/>
  <c r="AR189" i="65" s="1"/>
  <c r="AW191" i="65"/>
  <c r="AQ191" i="65"/>
  <c r="AW193" i="65"/>
  <c r="AQ193" i="65"/>
  <c r="AR193" i="65" s="1"/>
  <c r="AW195" i="65"/>
  <c r="AQ195" i="65"/>
  <c r="AW197" i="65"/>
  <c r="AQ197" i="65"/>
  <c r="AW199" i="65"/>
  <c r="AQ199" i="65"/>
  <c r="AW201" i="65"/>
  <c r="AQ201" i="65"/>
  <c r="AR201" i="65" s="1"/>
  <c r="AW210" i="65"/>
  <c r="AQ210" i="65"/>
  <c r="AW217" i="65"/>
  <c r="AQ217" i="65"/>
  <c r="AR217" i="65" s="1"/>
  <c r="AW169" i="65"/>
  <c r="AQ169" i="65"/>
  <c r="AW171" i="65"/>
  <c r="AQ171" i="65"/>
  <c r="AW203" i="65"/>
  <c r="AQ203" i="65"/>
  <c r="AI208" i="65"/>
  <c r="AW172" i="65"/>
  <c r="AW174" i="65"/>
  <c r="AW176" i="65"/>
  <c r="AW178" i="65"/>
  <c r="AW180" i="65"/>
  <c r="AW182" i="65"/>
  <c r="AW184" i="65"/>
  <c r="AW186" i="65"/>
  <c r="AW188" i="65"/>
  <c r="AW190" i="65"/>
  <c r="AW192" i="65"/>
  <c r="AW194" i="65"/>
  <c r="AW196" i="65"/>
  <c r="AW198" i="65"/>
  <c r="AW200" i="65"/>
  <c r="AW202" i="65"/>
  <c r="AI204" i="65"/>
  <c r="AW208" i="65"/>
  <c r="AR208" i="65"/>
  <c r="AW216" i="65"/>
  <c r="AW224" i="65"/>
  <c r="AQ224" i="65"/>
  <c r="AR224" i="65" s="1"/>
  <c r="AW206" i="65"/>
  <c r="AW214" i="65"/>
  <c r="AW232" i="65"/>
  <c r="AQ232" i="65"/>
  <c r="AR232" i="65" s="1"/>
  <c r="AW204" i="65"/>
  <c r="AQ206" i="65"/>
  <c r="AW207" i="65"/>
  <c r="AW212" i="65"/>
  <c r="AR212" i="65"/>
  <c r="AQ214" i="65"/>
  <c r="AW215" i="65"/>
  <c r="AW226" i="65"/>
  <c r="AQ226" i="65"/>
  <c r="AW248" i="65"/>
  <c r="AQ248" i="65"/>
  <c r="AR248" i="65" s="1"/>
  <c r="AI205" i="65"/>
  <c r="AI207" i="65"/>
  <c r="AI209" i="65"/>
  <c r="AI211" i="65"/>
  <c r="AI213" i="65"/>
  <c r="AI215" i="65"/>
  <c r="AI217" i="65"/>
  <c r="AW220" i="65"/>
  <c r="AQ220" i="65"/>
  <c r="AW228" i="65"/>
  <c r="AQ228" i="65"/>
  <c r="AW222" i="65"/>
  <c r="AQ222" i="65"/>
  <c r="AR226" i="65"/>
  <c r="AW230" i="65"/>
  <c r="AQ230" i="65"/>
  <c r="AQ253" i="65"/>
  <c r="AW253" i="65"/>
  <c r="AW234" i="65"/>
  <c r="AQ234" i="65"/>
  <c r="AR234" i="65" s="1"/>
  <c r="AW236" i="65"/>
  <c r="AQ236" i="65"/>
  <c r="AW238" i="65"/>
  <c r="AQ238" i="65"/>
  <c r="AR238" i="65" s="1"/>
  <c r="AW240" i="65"/>
  <c r="AQ240" i="65"/>
  <c r="AW242" i="65"/>
  <c r="AQ242" i="65"/>
  <c r="AR242" i="65" s="1"/>
  <c r="AW244" i="65"/>
  <c r="AQ244" i="65"/>
  <c r="AW246" i="65"/>
  <c r="AQ246" i="65"/>
  <c r="AR246" i="65" s="1"/>
  <c r="AQ251" i="65"/>
  <c r="AR251" i="65" s="1"/>
  <c r="AW251" i="65"/>
  <c r="AQ233" i="65"/>
  <c r="AW233" i="65"/>
  <c r="AQ249" i="65"/>
  <c r="AR249" i="65" s="1"/>
  <c r="AW249" i="65"/>
  <c r="AW252" i="65"/>
  <c r="AQ252" i="65"/>
  <c r="AR252" i="65" s="1"/>
  <c r="AQ247" i="65"/>
  <c r="AR247" i="65" s="1"/>
  <c r="AW247" i="65"/>
  <c r="AW250" i="65"/>
  <c r="AQ250" i="65"/>
  <c r="AR250" i="65" s="1"/>
  <c r="AW235" i="65"/>
  <c r="AW237" i="65"/>
  <c r="AW239" i="65"/>
  <c r="AW241" i="65"/>
  <c r="AW243" i="65"/>
  <c r="AW245" i="65"/>
  <c r="O5" i="107"/>
  <c r="AR233" i="65" l="1"/>
  <c r="AR253" i="65"/>
  <c r="AR206" i="65"/>
  <c r="AR169" i="65"/>
  <c r="AR191" i="65"/>
  <c r="AR175" i="65"/>
  <c r="AR148" i="65"/>
  <c r="AR136" i="65"/>
  <c r="AR195" i="65"/>
  <c r="AR28" i="65"/>
  <c r="AR20" i="65"/>
  <c r="AR25" i="65"/>
  <c r="AR240" i="65"/>
  <c r="AR214" i="65"/>
  <c r="AR203" i="65"/>
  <c r="AR170" i="65"/>
  <c r="AR187" i="65"/>
  <c r="AR115" i="65"/>
  <c r="AR112" i="65"/>
  <c r="AR27" i="65"/>
  <c r="AR13" i="65"/>
  <c r="AR22" i="65"/>
  <c r="AR228" i="65"/>
  <c r="AR29" i="65"/>
  <c r="AR244" i="65"/>
  <c r="AR236" i="65"/>
  <c r="AR230" i="65"/>
  <c r="AR222" i="65"/>
  <c r="AR171" i="65"/>
  <c r="AR220" i="65"/>
  <c r="AR210" i="65"/>
  <c r="AR185" i="65"/>
  <c r="AR166" i="65"/>
  <c r="AR135" i="65"/>
  <c r="AR199" i="65"/>
  <c r="AR183" i="65"/>
  <c r="AR168" i="65"/>
  <c r="AR144" i="65"/>
  <c r="AR197" i="65"/>
  <c r="AR104" i="65"/>
  <c r="AR133" i="65"/>
  <c r="AR106" i="65"/>
  <c r="AR101" i="65"/>
  <c r="AR97" i="65"/>
  <c r="AR93" i="65"/>
  <c r="AR89" i="65"/>
  <c r="AR85" i="65"/>
  <c r="AR81" i="65"/>
  <c r="AR77" i="65"/>
  <c r="AR73" i="65"/>
  <c r="AR69" i="65"/>
  <c r="AR65" i="65"/>
  <c r="AR61" i="65"/>
  <c r="AR57" i="65"/>
  <c r="AR53" i="65"/>
  <c r="AR49" i="65"/>
  <c r="AR45" i="65"/>
  <c r="AR41" i="65"/>
  <c r="AR37" i="65"/>
  <c r="AR33" i="65"/>
  <c r="AR30" i="65"/>
  <c r="AR26" i="65"/>
  <c r="AR16" i="65"/>
  <c r="F5" i="107"/>
  <c r="G5" i="107"/>
  <c r="E5" i="107"/>
  <c r="I4" i="107"/>
  <c r="L4" i="107" l="1"/>
  <c r="H4" i="107" l="1"/>
  <c r="J4" i="107" s="1"/>
  <c r="K4" i="107"/>
  <c r="K6" i="107" s="1"/>
  <c r="E5" i="92" l="1"/>
  <c r="G5" i="92" s="1"/>
  <c r="E4" i="92"/>
  <c r="G4" i="92" s="1"/>
  <c r="J6" i="107"/>
  <c r="N4" i="107"/>
  <c r="N6" i="107" s="1"/>
  <c r="M4" i="107"/>
  <c r="M6" i="107" s="1"/>
  <c r="AF7" i="65" l="1"/>
  <c r="AF5" i="65"/>
  <c r="AF6" i="65"/>
  <c r="AF252" i="65"/>
  <c r="AF250" i="65"/>
  <c r="AF248" i="65"/>
  <c r="AF246" i="65"/>
  <c r="AF244" i="65"/>
  <c r="AF242" i="65"/>
  <c r="AF240" i="65"/>
  <c r="AF238" i="65"/>
  <c r="AF236" i="65"/>
  <c r="AF234" i="65"/>
  <c r="AF253" i="65"/>
  <c r="AF247" i="65"/>
  <c r="AF245" i="65"/>
  <c r="AF243" i="65"/>
  <c r="AF241" i="65"/>
  <c r="AF239" i="65"/>
  <c r="AF237" i="65"/>
  <c r="AF235" i="65"/>
  <c r="AF232" i="65"/>
  <c r="AF230" i="65"/>
  <c r="AF228" i="65"/>
  <c r="AF226" i="65"/>
  <c r="AF224" i="65"/>
  <c r="AF222" i="65"/>
  <c r="AF220" i="65"/>
  <c r="AF218" i="65"/>
  <c r="AF249" i="65"/>
  <c r="AF229" i="65"/>
  <c r="AF221" i="65"/>
  <c r="AF217" i="65"/>
  <c r="AF215" i="65"/>
  <c r="AF213" i="65"/>
  <c r="AF211" i="65"/>
  <c r="AF209" i="65"/>
  <c r="AF207" i="65"/>
  <c r="AF205" i="65"/>
  <c r="AF203" i="65"/>
  <c r="AF227" i="65"/>
  <c r="AF219" i="65"/>
  <c r="AF251" i="65"/>
  <c r="AF233" i="65"/>
  <c r="AF225" i="65"/>
  <c r="AF216" i="65"/>
  <c r="AF214" i="65"/>
  <c r="AF212" i="65"/>
  <c r="AF210" i="65"/>
  <c r="AF208" i="65"/>
  <c r="AF206" i="65"/>
  <c r="AF231" i="65"/>
  <c r="AF223" i="65"/>
  <c r="AF204" i="65"/>
  <c r="AF201" i="65"/>
  <c r="AF199" i="65"/>
  <c r="AF197" i="65"/>
  <c r="AF195" i="65"/>
  <c r="AF193" i="65"/>
  <c r="AF191" i="65"/>
  <c r="AF189" i="65"/>
  <c r="AF187" i="65"/>
  <c r="AF185" i="65"/>
  <c r="AF183" i="65"/>
  <c r="AF181" i="65"/>
  <c r="AF179" i="65"/>
  <c r="AF177" i="65"/>
  <c r="AF175" i="65"/>
  <c r="AF173" i="65"/>
  <c r="AF202" i="65"/>
  <c r="AF200" i="65"/>
  <c r="AF198" i="65"/>
  <c r="AF196" i="65"/>
  <c r="AF194" i="65"/>
  <c r="AF192" i="65"/>
  <c r="AF190" i="65"/>
  <c r="AF188" i="65"/>
  <c r="AF186" i="65"/>
  <c r="AF184" i="65"/>
  <c r="AF182" i="65"/>
  <c r="AF180" i="65"/>
  <c r="AF178" i="65"/>
  <c r="AF176" i="65"/>
  <c r="AF174" i="65"/>
  <c r="AF172" i="65"/>
  <c r="AF170" i="65"/>
  <c r="AF168" i="65"/>
  <c r="AF166" i="65"/>
  <c r="AF164" i="65"/>
  <c r="AF162" i="65"/>
  <c r="AF160" i="65"/>
  <c r="AF158" i="65"/>
  <c r="AF156" i="65"/>
  <c r="AF154" i="65"/>
  <c r="AF152" i="65"/>
  <c r="AF150" i="65"/>
  <c r="AF148" i="65"/>
  <c r="AF146" i="65"/>
  <c r="AF144" i="65"/>
  <c r="AF142" i="65"/>
  <c r="AF140" i="65"/>
  <c r="AF138" i="65"/>
  <c r="AF171" i="65"/>
  <c r="AF169" i="65"/>
  <c r="AF167" i="65"/>
  <c r="AF165" i="65"/>
  <c r="AF163" i="65"/>
  <c r="AF161" i="65"/>
  <c r="AF159" i="65"/>
  <c r="AF157" i="65"/>
  <c r="AF155" i="65"/>
  <c r="AF153" i="65"/>
  <c r="AF151" i="65"/>
  <c r="AF149" i="65"/>
  <c r="AF132" i="65"/>
  <c r="AF130" i="65"/>
  <c r="AF128" i="65"/>
  <c r="AF126" i="65"/>
  <c r="AF124" i="65"/>
  <c r="AF122" i="65"/>
  <c r="AF120" i="65"/>
  <c r="AF118" i="65"/>
  <c r="AF116" i="65"/>
  <c r="AF114" i="65"/>
  <c r="AF135" i="65"/>
  <c r="AF147" i="65"/>
  <c r="AF145" i="65"/>
  <c r="AF143" i="65"/>
  <c r="AF141" i="65"/>
  <c r="AF139" i="65"/>
  <c r="AF137" i="65"/>
  <c r="AF136" i="65"/>
  <c r="AF134" i="65"/>
  <c r="AF133" i="65"/>
  <c r="AF131" i="65"/>
  <c r="AF129" i="65"/>
  <c r="AF127" i="65"/>
  <c r="AF125" i="65"/>
  <c r="AF123" i="65"/>
  <c r="AF121" i="65"/>
  <c r="AF119" i="65"/>
  <c r="AF117" i="65"/>
  <c r="AF115" i="65"/>
  <c r="AF113" i="65"/>
  <c r="AF112" i="65"/>
  <c r="AF110" i="65"/>
  <c r="AF108" i="65"/>
  <c r="AF111" i="65"/>
  <c r="AF109" i="65"/>
  <c r="AF107" i="65"/>
  <c r="AF105" i="65"/>
  <c r="AF106" i="65"/>
  <c r="AF103" i="65"/>
  <c r="AF101" i="65"/>
  <c r="AF99" i="65"/>
  <c r="AF97" i="65"/>
  <c r="AF95" i="65"/>
  <c r="AF93" i="65"/>
  <c r="AF91" i="65"/>
  <c r="AF89" i="65"/>
  <c r="AF87" i="65"/>
  <c r="AF85" i="65"/>
  <c r="AF83" i="65"/>
  <c r="AF81" i="65"/>
  <c r="AF79" i="65"/>
  <c r="AF77" i="65"/>
  <c r="AF75" i="65"/>
  <c r="AF73" i="65"/>
  <c r="AF71" i="65"/>
  <c r="AF69" i="65"/>
  <c r="AF67" i="65"/>
  <c r="AF65" i="65"/>
  <c r="AF63" i="65"/>
  <c r="AF61" i="65"/>
  <c r="AF59" i="65"/>
  <c r="AF57" i="65"/>
  <c r="AF55" i="65"/>
  <c r="AF53" i="65"/>
  <c r="AF51" i="65"/>
  <c r="AF49" i="65"/>
  <c r="AF47" i="65"/>
  <c r="AF45" i="65"/>
  <c r="AF43" i="65"/>
  <c r="AF41" i="65"/>
  <c r="AF39" i="65"/>
  <c r="AF37" i="65"/>
  <c r="AF35" i="65"/>
  <c r="AF33" i="65"/>
  <c r="AF31" i="65"/>
  <c r="AF30" i="65"/>
  <c r="AF28" i="65"/>
  <c r="AF26" i="65"/>
  <c r="AF23" i="65"/>
  <c r="AF21" i="65"/>
  <c r="AF19" i="65"/>
  <c r="AF17" i="65"/>
  <c r="AF15" i="65"/>
  <c r="AF13" i="65"/>
  <c r="AF11" i="65"/>
  <c r="AF9" i="65"/>
  <c r="AF3" i="65"/>
  <c r="AF4" i="65"/>
  <c r="AF98" i="65"/>
  <c r="AF94" i="65"/>
  <c r="AF90" i="65"/>
  <c r="AF86" i="65"/>
  <c r="AF80" i="65"/>
  <c r="AF66" i="65"/>
  <c r="AF60" i="65"/>
  <c r="AF52" i="65"/>
  <c r="AF50" i="65"/>
  <c r="AF48" i="65"/>
  <c r="AF40" i="65"/>
  <c r="AF102" i="65"/>
  <c r="AF92" i="65"/>
  <c r="AF74" i="65"/>
  <c r="AF72" i="65"/>
  <c r="AF70" i="65"/>
  <c r="AF64" i="65"/>
  <c r="AF62" i="65"/>
  <c r="AF56" i="65"/>
  <c r="AF54" i="65"/>
  <c r="AF46" i="65"/>
  <c r="AF42" i="65"/>
  <c r="AF36" i="65"/>
  <c r="AF34" i="65"/>
  <c r="AF29" i="65"/>
  <c r="AF27" i="65"/>
  <c r="AF25" i="65"/>
  <c r="AF24" i="65"/>
  <c r="AF22" i="65"/>
  <c r="AF20" i="65"/>
  <c r="AF18" i="65"/>
  <c r="AF16" i="65"/>
  <c r="AF14" i="65"/>
  <c r="AF12" i="65"/>
  <c r="AF10" i="65"/>
  <c r="AF8" i="65"/>
  <c r="AF104" i="65"/>
  <c r="AF100" i="65"/>
  <c r="AF96" i="65"/>
  <c r="AF88" i="65"/>
  <c r="AF84" i="65"/>
  <c r="AF82" i="65"/>
  <c r="AF78" i="65"/>
  <c r="AF76" i="65"/>
  <c r="AF68" i="65"/>
  <c r="AF58" i="65"/>
  <c r="AF44" i="65"/>
  <c r="AF38" i="65"/>
  <c r="AF32" i="65"/>
  <c r="O4" i="107"/>
  <c r="O6" i="107"/>
  <c r="AJ12" i="65" l="1"/>
  <c r="V12" i="65"/>
  <c r="V42" i="65"/>
  <c r="AJ42" i="65"/>
  <c r="V48" i="65"/>
  <c r="AJ48" i="65"/>
  <c r="V9" i="65"/>
  <c r="AJ9" i="65"/>
  <c r="AJ33" i="65"/>
  <c r="V33" i="65"/>
  <c r="AJ57" i="65"/>
  <c r="V57" i="65"/>
  <c r="AJ81" i="65"/>
  <c r="V81" i="65"/>
  <c r="V106" i="65"/>
  <c r="AJ106" i="65"/>
  <c r="AJ121" i="65"/>
  <c r="V121" i="65"/>
  <c r="AJ143" i="65"/>
  <c r="V143" i="65"/>
  <c r="V130" i="65"/>
  <c r="AJ130" i="65"/>
  <c r="V161" i="65"/>
  <c r="AJ161" i="65"/>
  <c r="AJ150" i="65"/>
  <c r="V150" i="65"/>
  <c r="V174" i="65"/>
  <c r="AJ174" i="65"/>
  <c r="V198" i="65"/>
  <c r="AJ198" i="65"/>
  <c r="AJ191" i="65"/>
  <c r="V191" i="65"/>
  <c r="V233" i="65"/>
  <c r="AJ233" i="65"/>
  <c r="AJ221" i="65"/>
  <c r="V221" i="65"/>
  <c r="AJ228" i="65"/>
  <c r="V228" i="65"/>
  <c r="V245" i="65"/>
  <c r="AJ245" i="65"/>
  <c r="AJ244" i="65"/>
  <c r="V244" i="65"/>
  <c r="AJ252" i="65"/>
  <c r="V252" i="65"/>
  <c r="V32" i="65"/>
  <c r="AJ32" i="65"/>
  <c r="V68" i="65"/>
  <c r="AJ68" i="65"/>
  <c r="V84" i="65"/>
  <c r="AJ84" i="65"/>
  <c r="V104" i="65"/>
  <c r="AJ104" i="65"/>
  <c r="V14" i="65"/>
  <c r="AJ14" i="65"/>
  <c r="V22" i="65"/>
  <c r="AJ22" i="65"/>
  <c r="V29" i="65"/>
  <c r="AJ29" i="65"/>
  <c r="V46" i="65"/>
  <c r="AJ46" i="65"/>
  <c r="V64" i="65"/>
  <c r="AJ64" i="65"/>
  <c r="V92" i="65"/>
  <c r="AJ92" i="65"/>
  <c r="V50" i="65"/>
  <c r="AJ50" i="65"/>
  <c r="V80" i="65"/>
  <c r="AJ80" i="65"/>
  <c r="V98" i="65"/>
  <c r="AJ98" i="65"/>
  <c r="V11" i="65"/>
  <c r="AJ11" i="65"/>
  <c r="AJ19" i="65"/>
  <c r="V19" i="65"/>
  <c r="AJ28" i="65"/>
  <c r="V28" i="65"/>
  <c r="AJ35" i="65"/>
  <c r="V35" i="65"/>
  <c r="AJ43" i="65"/>
  <c r="V43" i="65"/>
  <c r="AJ51" i="65"/>
  <c r="V51" i="65"/>
  <c r="AJ59" i="65"/>
  <c r="V59" i="65"/>
  <c r="AJ67" i="65"/>
  <c r="V67" i="65"/>
  <c r="AJ75" i="65"/>
  <c r="V75" i="65"/>
  <c r="AJ83" i="65"/>
  <c r="V83" i="65"/>
  <c r="AJ91" i="65"/>
  <c r="V91" i="65"/>
  <c r="AJ99" i="65"/>
  <c r="V99" i="65"/>
  <c r="V105" i="65"/>
  <c r="AJ105" i="65"/>
  <c r="V108" i="65"/>
  <c r="AJ108" i="65"/>
  <c r="V115" i="65"/>
  <c r="AJ115" i="65"/>
  <c r="V123" i="65"/>
  <c r="AJ123" i="65"/>
  <c r="V131" i="65"/>
  <c r="AJ131" i="65"/>
  <c r="V137" i="65"/>
  <c r="AJ137" i="65"/>
  <c r="V145" i="65"/>
  <c r="AJ145" i="65"/>
  <c r="AJ116" i="65"/>
  <c r="V116" i="65"/>
  <c r="AJ124" i="65"/>
  <c r="V124" i="65"/>
  <c r="AJ132" i="65"/>
  <c r="V132" i="65"/>
  <c r="AJ155" i="65"/>
  <c r="V155" i="65"/>
  <c r="V163" i="65"/>
  <c r="AJ163" i="65"/>
  <c r="V171" i="65"/>
  <c r="AJ171" i="65"/>
  <c r="AJ144" i="65"/>
  <c r="V144" i="65"/>
  <c r="AJ152" i="65"/>
  <c r="V152" i="65"/>
  <c r="AJ160" i="65"/>
  <c r="V160" i="65"/>
  <c r="AJ168" i="65"/>
  <c r="V168" i="65"/>
  <c r="V176" i="65"/>
  <c r="AJ176" i="65"/>
  <c r="V184" i="65"/>
  <c r="AJ184" i="65"/>
  <c r="V192" i="65"/>
  <c r="AJ192" i="65"/>
  <c r="V200" i="65"/>
  <c r="AJ200" i="65"/>
  <c r="AJ177" i="65"/>
  <c r="V177" i="65"/>
  <c r="AJ185" i="65"/>
  <c r="V185" i="65"/>
  <c r="AJ193" i="65"/>
  <c r="V193" i="65"/>
  <c r="AJ201" i="65"/>
  <c r="V201" i="65"/>
  <c r="AJ206" i="65"/>
  <c r="V206" i="65"/>
  <c r="V214" i="65"/>
  <c r="AJ214" i="65"/>
  <c r="V251" i="65"/>
  <c r="AJ251" i="65"/>
  <c r="V205" i="65"/>
  <c r="AJ205" i="65"/>
  <c r="V213" i="65"/>
  <c r="AJ213" i="65"/>
  <c r="AJ229" i="65"/>
  <c r="V229" i="65"/>
  <c r="AJ222" i="65"/>
  <c r="V222" i="65"/>
  <c r="AJ230" i="65"/>
  <c r="V230" i="65"/>
  <c r="V239" i="65"/>
  <c r="AJ239" i="65"/>
  <c r="V247" i="65"/>
  <c r="AJ247" i="65"/>
  <c r="AJ238" i="65"/>
  <c r="V238" i="65"/>
  <c r="AJ246" i="65"/>
  <c r="V246" i="65"/>
  <c r="V6" i="65"/>
  <c r="AJ6" i="65"/>
  <c r="V82" i="65"/>
  <c r="AJ82" i="65"/>
  <c r="V20" i="65"/>
  <c r="AJ20" i="65"/>
  <c r="V62" i="65"/>
  <c r="AJ62" i="65"/>
  <c r="V66" i="65"/>
  <c r="AJ66" i="65"/>
  <c r="AJ17" i="65"/>
  <c r="V17" i="65"/>
  <c r="AJ41" i="65"/>
  <c r="V41" i="65"/>
  <c r="AJ65" i="65"/>
  <c r="V65" i="65"/>
  <c r="AJ89" i="65"/>
  <c r="V89" i="65"/>
  <c r="V111" i="65"/>
  <c r="AJ111" i="65"/>
  <c r="V129" i="65"/>
  <c r="AJ129" i="65"/>
  <c r="V114" i="65"/>
  <c r="AJ114" i="65"/>
  <c r="V153" i="65"/>
  <c r="AJ153" i="65"/>
  <c r="AJ142" i="65"/>
  <c r="V142" i="65"/>
  <c r="AJ166" i="65"/>
  <c r="V166" i="65"/>
  <c r="V190" i="65"/>
  <c r="AJ190" i="65"/>
  <c r="AJ183" i="65"/>
  <c r="V183" i="65"/>
  <c r="AJ231" i="65"/>
  <c r="V231" i="65"/>
  <c r="V203" i="65"/>
  <c r="AJ203" i="65"/>
  <c r="V237" i="65"/>
  <c r="AJ237" i="65"/>
  <c r="V38" i="65"/>
  <c r="AJ38" i="65"/>
  <c r="V88" i="65"/>
  <c r="AJ88" i="65"/>
  <c r="V16" i="65"/>
  <c r="AJ16" i="65"/>
  <c r="AJ24" i="65"/>
  <c r="V24" i="65"/>
  <c r="V34" i="65"/>
  <c r="AJ34" i="65"/>
  <c r="V54" i="65"/>
  <c r="AJ54" i="65"/>
  <c r="V70" i="65"/>
  <c r="AJ70" i="65"/>
  <c r="V102" i="65"/>
  <c r="AJ102" i="65"/>
  <c r="V52" i="65"/>
  <c r="AJ52" i="65"/>
  <c r="V86" i="65"/>
  <c r="AJ86" i="65"/>
  <c r="AJ4" i="65"/>
  <c r="V4" i="65"/>
  <c r="V13" i="65"/>
  <c r="AJ13" i="65"/>
  <c r="V21" i="65"/>
  <c r="AJ21" i="65"/>
  <c r="AJ30" i="65"/>
  <c r="V30" i="65"/>
  <c r="AJ37" i="65"/>
  <c r="V37" i="65"/>
  <c r="AJ45" i="65"/>
  <c r="V45" i="65"/>
  <c r="AJ53" i="65"/>
  <c r="V53" i="65"/>
  <c r="AJ61" i="65"/>
  <c r="V61" i="65"/>
  <c r="AJ69" i="65"/>
  <c r="V69" i="65"/>
  <c r="AJ77" i="65"/>
  <c r="V77" i="65"/>
  <c r="AJ85" i="65"/>
  <c r="V85" i="65"/>
  <c r="AJ93" i="65"/>
  <c r="V93" i="65"/>
  <c r="AJ101" i="65"/>
  <c r="V101" i="65"/>
  <c r="V107" i="65"/>
  <c r="AJ107" i="65"/>
  <c r="AJ110" i="65"/>
  <c r="V110" i="65"/>
  <c r="AJ117" i="65"/>
  <c r="V117" i="65"/>
  <c r="AJ125" i="65"/>
  <c r="V125" i="65"/>
  <c r="V133" i="65"/>
  <c r="AJ133" i="65"/>
  <c r="AJ139" i="65"/>
  <c r="V139" i="65"/>
  <c r="AJ147" i="65"/>
  <c r="V147" i="65"/>
  <c r="V118" i="65"/>
  <c r="AJ118" i="65"/>
  <c r="AJ126" i="65"/>
  <c r="V126" i="65"/>
  <c r="V149" i="65"/>
  <c r="AJ149" i="65"/>
  <c r="V157" i="65"/>
  <c r="AJ157" i="65"/>
  <c r="V165" i="65"/>
  <c r="AJ165" i="65"/>
  <c r="AJ138" i="65"/>
  <c r="V138" i="65"/>
  <c r="AJ146" i="65"/>
  <c r="V146" i="65"/>
  <c r="AJ154" i="65"/>
  <c r="V154" i="65"/>
  <c r="AJ162" i="65"/>
  <c r="V162" i="65"/>
  <c r="AJ170" i="65"/>
  <c r="V170" i="65"/>
  <c r="V178" i="65"/>
  <c r="AJ178" i="65"/>
  <c r="V186" i="65"/>
  <c r="AJ186" i="65"/>
  <c r="V194" i="65"/>
  <c r="AJ194" i="65"/>
  <c r="V202" i="65"/>
  <c r="AJ202" i="65"/>
  <c r="AJ179" i="65"/>
  <c r="V179" i="65"/>
  <c r="AJ187" i="65"/>
  <c r="V187" i="65"/>
  <c r="AJ195" i="65"/>
  <c r="V195" i="65"/>
  <c r="V204" i="65"/>
  <c r="AJ204" i="65"/>
  <c r="AJ208" i="65"/>
  <c r="V208" i="65"/>
  <c r="V216" i="65"/>
  <c r="AJ216" i="65"/>
  <c r="AJ219" i="65"/>
  <c r="V219" i="65"/>
  <c r="V207" i="65"/>
  <c r="AJ207" i="65"/>
  <c r="V215" i="65"/>
  <c r="AJ215" i="65"/>
  <c r="V249" i="65"/>
  <c r="AJ249" i="65"/>
  <c r="AJ224" i="65"/>
  <c r="V224" i="65"/>
  <c r="AJ232" i="65"/>
  <c r="V232" i="65"/>
  <c r="V241" i="65"/>
  <c r="AJ241" i="65"/>
  <c r="V253" i="65"/>
  <c r="AJ253" i="65"/>
  <c r="AJ240" i="65"/>
  <c r="V240" i="65"/>
  <c r="AJ248" i="65"/>
  <c r="V248" i="65"/>
  <c r="V5" i="65"/>
  <c r="AJ5" i="65"/>
  <c r="V58" i="65"/>
  <c r="AJ58" i="65"/>
  <c r="V100" i="65"/>
  <c r="AJ100" i="65"/>
  <c r="V27" i="65"/>
  <c r="AJ27" i="65"/>
  <c r="V74" i="65"/>
  <c r="AJ74" i="65"/>
  <c r="V94" i="65"/>
  <c r="AJ94" i="65"/>
  <c r="AJ26" i="65"/>
  <c r="V26" i="65"/>
  <c r="AJ49" i="65"/>
  <c r="V49" i="65"/>
  <c r="AJ73" i="65"/>
  <c r="V73" i="65"/>
  <c r="AJ97" i="65"/>
  <c r="V97" i="65"/>
  <c r="V113" i="65"/>
  <c r="AJ113" i="65"/>
  <c r="V136" i="65"/>
  <c r="AJ136" i="65"/>
  <c r="AJ122" i="65"/>
  <c r="V122" i="65"/>
  <c r="V169" i="65"/>
  <c r="AJ169" i="65"/>
  <c r="AJ158" i="65"/>
  <c r="V158" i="65"/>
  <c r="V182" i="65"/>
  <c r="AJ182" i="65"/>
  <c r="AJ175" i="65"/>
  <c r="V175" i="65"/>
  <c r="AJ199" i="65"/>
  <c r="V199" i="65"/>
  <c r="V212" i="65"/>
  <c r="AJ212" i="65"/>
  <c r="V211" i="65"/>
  <c r="AJ211" i="65"/>
  <c r="AJ220" i="65"/>
  <c r="V220" i="65"/>
  <c r="AJ236" i="65"/>
  <c r="V236" i="65"/>
  <c r="V76" i="65"/>
  <c r="AJ76" i="65"/>
  <c r="V8" i="65"/>
  <c r="AJ8" i="65"/>
  <c r="V44" i="65"/>
  <c r="AJ44" i="65"/>
  <c r="V78" i="65"/>
  <c r="AJ78" i="65"/>
  <c r="V96" i="65"/>
  <c r="AJ96" i="65"/>
  <c r="V10" i="65"/>
  <c r="AJ10" i="65"/>
  <c r="AJ18" i="65"/>
  <c r="V18" i="65"/>
  <c r="V25" i="65"/>
  <c r="AJ25" i="65"/>
  <c r="V36" i="65"/>
  <c r="AJ36" i="65"/>
  <c r="V56" i="65"/>
  <c r="AJ56" i="65"/>
  <c r="V72" i="65"/>
  <c r="AJ72" i="65"/>
  <c r="V40" i="65"/>
  <c r="AJ40" i="65"/>
  <c r="V60" i="65"/>
  <c r="AJ60" i="65"/>
  <c r="V90" i="65"/>
  <c r="AJ90" i="65"/>
  <c r="V3" i="65"/>
  <c r="AJ3" i="65"/>
  <c r="AJ15" i="65"/>
  <c r="V15" i="65"/>
  <c r="AJ23" i="65"/>
  <c r="V23" i="65"/>
  <c r="AJ31" i="65"/>
  <c r="V31" i="65"/>
  <c r="AJ39" i="65"/>
  <c r="V39" i="65"/>
  <c r="AJ47" i="65"/>
  <c r="V47" i="65"/>
  <c r="AJ55" i="65"/>
  <c r="V55" i="65"/>
  <c r="AJ63" i="65"/>
  <c r="V63" i="65"/>
  <c r="AJ71" i="65"/>
  <c r="V71" i="65"/>
  <c r="AJ79" i="65"/>
  <c r="V79" i="65"/>
  <c r="AJ87" i="65"/>
  <c r="V87" i="65"/>
  <c r="AJ95" i="65"/>
  <c r="V95" i="65"/>
  <c r="AJ103" i="65"/>
  <c r="V103" i="65"/>
  <c r="V109" i="65"/>
  <c r="AJ109" i="65"/>
  <c r="V112" i="65"/>
  <c r="AJ112" i="65"/>
  <c r="V119" i="65"/>
  <c r="AJ119" i="65"/>
  <c r="AJ127" i="65"/>
  <c r="V127" i="65"/>
  <c r="V134" i="65"/>
  <c r="AJ134" i="65"/>
  <c r="V141" i="65"/>
  <c r="AJ141" i="65"/>
  <c r="AJ135" i="65"/>
  <c r="V135" i="65"/>
  <c r="AJ120" i="65"/>
  <c r="V120" i="65"/>
  <c r="AJ128" i="65"/>
  <c r="V128" i="65"/>
  <c r="AJ151" i="65"/>
  <c r="V151" i="65"/>
  <c r="V159" i="65"/>
  <c r="AJ159" i="65"/>
  <c r="V167" i="65"/>
  <c r="AJ167" i="65"/>
  <c r="AJ140" i="65"/>
  <c r="V140" i="65"/>
  <c r="AJ148" i="65"/>
  <c r="V148" i="65"/>
  <c r="AJ156" i="65"/>
  <c r="V156" i="65"/>
  <c r="AJ164" i="65"/>
  <c r="V164" i="65"/>
  <c r="AJ172" i="65"/>
  <c r="V172" i="65"/>
  <c r="V180" i="65"/>
  <c r="AJ180" i="65"/>
  <c r="V188" i="65"/>
  <c r="AJ188" i="65"/>
  <c r="V196" i="65"/>
  <c r="AJ196" i="65"/>
  <c r="AJ173" i="65"/>
  <c r="V173" i="65"/>
  <c r="AJ181" i="65"/>
  <c r="V181" i="65"/>
  <c r="AJ189" i="65"/>
  <c r="V189" i="65"/>
  <c r="AJ197" i="65"/>
  <c r="V197" i="65"/>
  <c r="AJ223" i="65"/>
  <c r="V223" i="65"/>
  <c r="AJ210" i="65"/>
  <c r="V210" i="65"/>
  <c r="AJ225" i="65"/>
  <c r="V225" i="65"/>
  <c r="AJ227" i="65"/>
  <c r="V227" i="65"/>
  <c r="V209" i="65"/>
  <c r="AJ209" i="65"/>
  <c r="V217" i="65"/>
  <c r="AJ217" i="65"/>
  <c r="AJ218" i="65"/>
  <c r="V218" i="65"/>
  <c r="AJ226" i="65"/>
  <c r="V226" i="65"/>
  <c r="V235" i="65"/>
  <c r="AJ235" i="65"/>
  <c r="V243" i="65"/>
  <c r="AJ243" i="65"/>
  <c r="AJ234" i="65"/>
  <c r="V234" i="65"/>
  <c r="AJ242" i="65"/>
  <c r="V242" i="65"/>
  <c r="AJ250" i="65"/>
  <c r="V250" i="65"/>
  <c r="V7" i="65"/>
  <c r="AJ7" i="65"/>
  <c r="O4" i="114"/>
  <c r="K4" i="109"/>
  <c r="K4" i="110"/>
  <c r="O3" i="114"/>
  <c r="K3" i="110"/>
  <c r="K3" i="109"/>
  <c r="AU209" i="65" l="1"/>
  <c r="AL209" i="65"/>
  <c r="AM209" i="65" s="1"/>
  <c r="AK209" i="65"/>
  <c r="AL159" i="65"/>
  <c r="AK159" i="65"/>
  <c r="AU159" i="65"/>
  <c r="AU134" i="65"/>
  <c r="AL134" i="65"/>
  <c r="AM134" i="65" s="1"/>
  <c r="AK134" i="65"/>
  <c r="AU109" i="65"/>
  <c r="AL109" i="65"/>
  <c r="AM109" i="65" s="1"/>
  <c r="AK109" i="65"/>
  <c r="AU56" i="65"/>
  <c r="AL56" i="65"/>
  <c r="AM56" i="65" s="1"/>
  <c r="AK56" i="65"/>
  <c r="AU78" i="65"/>
  <c r="AL78" i="65"/>
  <c r="AM78" i="65" s="1"/>
  <c r="AK78" i="65"/>
  <c r="AU211" i="65"/>
  <c r="AL211" i="65"/>
  <c r="AM211" i="65" s="1"/>
  <c r="AK211" i="65"/>
  <c r="AK169" i="65"/>
  <c r="AU169" i="65"/>
  <c r="AL169" i="65"/>
  <c r="AM169" i="65" s="1"/>
  <c r="AU58" i="65"/>
  <c r="AL58" i="65"/>
  <c r="AM58" i="65" s="1"/>
  <c r="AK58" i="65"/>
  <c r="AL216" i="65"/>
  <c r="AK216" i="65"/>
  <c r="AU216" i="65"/>
  <c r="AL157" i="65"/>
  <c r="AK157" i="65"/>
  <c r="AU157" i="65"/>
  <c r="AU102" i="65"/>
  <c r="AL102" i="65"/>
  <c r="AM102" i="65" s="1"/>
  <c r="AK102" i="65"/>
  <c r="AU114" i="65"/>
  <c r="AL114" i="65"/>
  <c r="AM114" i="65" s="1"/>
  <c r="AK114" i="65"/>
  <c r="AU184" i="65"/>
  <c r="AL184" i="65"/>
  <c r="AK184" i="65"/>
  <c r="AK171" i="65"/>
  <c r="AU171" i="65"/>
  <c r="AL171" i="65"/>
  <c r="AM171" i="65" s="1"/>
  <c r="AL145" i="65"/>
  <c r="AM145" i="65" s="1"/>
  <c r="AK145" i="65"/>
  <c r="AU145" i="65"/>
  <c r="AU80" i="65"/>
  <c r="AL80" i="65"/>
  <c r="AM80" i="65" s="1"/>
  <c r="AK80" i="65"/>
  <c r="AL22" i="65"/>
  <c r="AM22" i="65" s="1"/>
  <c r="AK22" i="65"/>
  <c r="AU22" i="65"/>
  <c r="AU68" i="65"/>
  <c r="AL68" i="65"/>
  <c r="AM68" i="65" s="1"/>
  <c r="AK68" i="65"/>
  <c r="AU174" i="65"/>
  <c r="AL174" i="65"/>
  <c r="AM174" i="65" s="1"/>
  <c r="AK174" i="65"/>
  <c r="AK106" i="65"/>
  <c r="AL106" i="65"/>
  <c r="AM106" i="65" s="1"/>
  <c r="AU106" i="65"/>
  <c r="AU42" i="65"/>
  <c r="AL42" i="65"/>
  <c r="AM42" i="65" s="1"/>
  <c r="AK42" i="65"/>
  <c r="AK250" i="65"/>
  <c r="AU250" i="65"/>
  <c r="AL250" i="65"/>
  <c r="AM250" i="65" s="1"/>
  <c r="AK234" i="65"/>
  <c r="AU234" i="65"/>
  <c r="AL234" i="65"/>
  <c r="AM234" i="65" s="1"/>
  <c r="AU218" i="65"/>
  <c r="AL218" i="65"/>
  <c r="AM218" i="65" s="1"/>
  <c r="AK218" i="65"/>
  <c r="AU225" i="65"/>
  <c r="AL225" i="65"/>
  <c r="AM225" i="65" s="1"/>
  <c r="AK225" i="65"/>
  <c r="AU223" i="65"/>
  <c r="AL223" i="65"/>
  <c r="AM223" i="65" s="1"/>
  <c r="AK223" i="65"/>
  <c r="AK189" i="65"/>
  <c r="AU189" i="65"/>
  <c r="AL189" i="65"/>
  <c r="AM189" i="65" s="1"/>
  <c r="AK173" i="65"/>
  <c r="AU173" i="65"/>
  <c r="AL173" i="65"/>
  <c r="AM173" i="65" s="1"/>
  <c r="AU172" i="65"/>
  <c r="AL172" i="65"/>
  <c r="AM172" i="65" s="1"/>
  <c r="AK172" i="65"/>
  <c r="AU156" i="65"/>
  <c r="AL156" i="65"/>
  <c r="AM156" i="65" s="1"/>
  <c r="AK156" i="65"/>
  <c r="AU140" i="65"/>
  <c r="AL140" i="65"/>
  <c r="AM140" i="65" s="1"/>
  <c r="AK140" i="65"/>
  <c r="AU128" i="65"/>
  <c r="AL128" i="65"/>
  <c r="AM128" i="65" s="1"/>
  <c r="AK128" i="65"/>
  <c r="AK135" i="65"/>
  <c r="AU135" i="65"/>
  <c r="AL135" i="65"/>
  <c r="AM135" i="65" s="1"/>
  <c r="AK95" i="65"/>
  <c r="AU95" i="65"/>
  <c r="AL95" i="65"/>
  <c r="AM95" i="65" s="1"/>
  <c r="AK79" i="65"/>
  <c r="AU79" i="65"/>
  <c r="AL79" i="65"/>
  <c r="AM79" i="65" s="1"/>
  <c r="AK63" i="65"/>
  <c r="AU63" i="65"/>
  <c r="AL63" i="65"/>
  <c r="AM63" i="65" s="1"/>
  <c r="AK47" i="65"/>
  <c r="AU47" i="65"/>
  <c r="AL47" i="65"/>
  <c r="AM47" i="65" s="1"/>
  <c r="AK31" i="65"/>
  <c r="AU31" i="65"/>
  <c r="AL31" i="65"/>
  <c r="AM31" i="65" s="1"/>
  <c r="AU15" i="65"/>
  <c r="AK15" i="65"/>
  <c r="AL15" i="65"/>
  <c r="AM15" i="65" s="1"/>
  <c r="AK236" i="65"/>
  <c r="AU236" i="65"/>
  <c r="AL236" i="65"/>
  <c r="AM236" i="65" s="1"/>
  <c r="AK199" i="65"/>
  <c r="AU199" i="65"/>
  <c r="AL199" i="65"/>
  <c r="AM199" i="65" s="1"/>
  <c r="AK97" i="65"/>
  <c r="AU97" i="65"/>
  <c r="AL97" i="65"/>
  <c r="AM97" i="65" s="1"/>
  <c r="AK49" i="65"/>
  <c r="AU49" i="65"/>
  <c r="AL49" i="65"/>
  <c r="AM49" i="65" s="1"/>
  <c r="AK248" i="65"/>
  <c r="AU248" i="65"/>
  <c r="AL248" i="65"/>
  <c r="AM248" i="65" s="1"/>
  <c r="AK232" i="65"/>
  <c r="AU232" i="65"/>
  <c r="AL232" i="65"/>
  <c r="AM232" i="65" s="1"/>
  <c r="AK187" i="65"/>
  <c r="AU187" i="65"/>
  <c r="AL187" i="65"/>
  <c r="AM187" i="65" s="1"/>
  <c r="AU170" i="65"/>
  <c r="AK170" i="65"/>
  <c r="AL170" i="65"/>
  <c r="AU154" i="65"/>
  <c r="AL154" i="65"/>
  <c r="AM154" i="65" s="1"/>
  <c r="AK154" i="65"/>
  <c r="AU138" i="65"/>
  <c r="AL138" i="65"/>
  <c r="AM138" i="65" s="1"/>
  <c r="AK138" i="65"/>
  <c r="AU126" i="65"/>
  <c r="AL126" i="65"/>
  <c r="AM126" i="65" s="1"/>
  <c r="AK126" i="65"/>
  <c r="AL147" i="65"/>
  <c r="AM147" i="65" s="1"/>
  <c r="AK147" i="65"/>
  <c r="AU147" i="65"/>
  <c r="AL117" i="65"/>
  <c r="AK117" i="65"/>
  <c r="AU117" i="65"/>
  <c r="AK93" i="65"/>
  <c r="AU93" i="65"/>
  <c r="AL93" i="65"/>
  <c r="AM93" i="65" s="1"/>
  <c r="AK77" i="65"/>
  <c r="AU77" i="65"/>
  <c r="AL77" i="65"/>
  <c r="AK61" i="65"/>
  <c r="AU61" i="65"/>
  <c r="AL61" i="65"/>
  <c r="AM61" i="65" s="1"/>
  <c r="AK45" i="65"/>
  <c r="AU45" i="65"/>
  <c r="AL45" i="65"/>
  <c r="AU30" i="65"/>
  <c r="AK30" i="65"/>
  <c r="AL30" i="65"/>
  <c r="AM30" i="65" s="1"/>
  <c r="AU24" i="65"/>
  <c r="AL24" i="65"/>
  <c r="AM24" i="65" s="1"/>
  <c r="AK24" i="65"/>
  <c r="AU231" i="65"/>
  <c r="AL231" i="65"/>
  <c r="AK231" i="65"/>
  <c r="AU142" i="65"/>
  <c r="AL142" i="65"/>
  <c r="AM142" i="65" s="1"/>
  <c r="AK142" i="65"/>
  <c r="AK65" i="65"/>
  <c r="AU65" i="65"/>
  <c r="AL65" i="65"/>
  <c r="AM65" i="65" s="1"/>
  <c r="AU17" i="65"/>
  <c r="AL17" i="65"/>
  <c r="AM17" i="65" s="1"/>
  <c r="AK17" i="65"/>
  <c r="AK246" i="65"/>
  <c r="AU246" i="65"/>
  <c r="AL246" i="65"/>
  <c r="AM246" i="65" s="1"/>
  <c r="AK230" i="65"/>
  <c r="AU230" i="65"/>
  <c r="AL230" i="65"/>
  <c r="AM230" i="65" s="1"/>
  <c r="AU229" i="65"/>
  <c r="AL229" i="65"/>
  <c r="AK229" i="65"/>
  <c r="AK201" i="65"/>
  <c r="AU201" i="65"/>
  <c r="AL201" i="65"/>
  <c r="AM201" i="65" s="1"/>
  <c r="AK185" i="65"/>
  <c r="AU185" i="65"/>
  <c r="AL185" i="65"/>
  <c r="AM185" i="65" s="1"/>
  <c r="AU168" i="65"/>
  <c r="AK168" i="65"/>
  <c r="AL168" i="65"/>
  <c r="AU152" i="65"/>
  <c r="AL152" i="65"/>
  <c r="AK152" i="65"/>
  <c r="AL155" i="65"/>
  <c r="AM155" i="65" s="1"/>
  <c r="AK155" i="65"/>
  <c r="AU155" i="65"/>
  <c r="AU124" i="65"/>
  <c r="AL124" i="65"/>
  <c r="AM124" i="65" s="1"/>
  <c r="AK124" i="65"/>
  <c r="AK91" i="65"/>
  <c r="AU91" i="65"/>
  <c r="AL91" i="65"/>
  <c r="AM91" i="65" s="1"/>
  <c r="AK75" i="65"/>
  <c r="AU75" i="65"/>
  <c r="AL75" i="65"/>
  <c r="AM75" i="65" s="1"/>
  <c r="AK59" i="65"/>
  <c r="AU59" i="65"/>
  <c r="AL59" i="65"/>
  <c r="AM59" i="65" s="1"/>
  <c r="AK43" i="65"/>
  <c r="AU43" i="65"/>
  <c r="AL43" i="65"/>
  <c r="AM43" i="65" s="1"/>
  <c r="AU28" i="65"/>
  <c r="AK28" i="65"/>
  <c r="AL28" i="65"/>
  <c r="AM28" i="65" s="1"/>
  <c r="AK252" i="65"/>
  <c r="AU252" i="65"/>
  <c r="AL252" i="65"/>
  <c r="AM252" i="65" s="1"/>
  <c r="AU221" i="65"/>
  <c r="AL221" i="65"/>
  <c r="AM221" i="65" s="1"/>
  <c r="AK221" i="65"/>
  <c r="AK191" i="65"/>
  <c r="AU191" i="65"/>
  <c r="AL191" i="65"/>
  <c r="AM191" i="65" s="1"/>
  <c r="AL143" i="65"/>
  <c r="AM143" i="65" s="1"/>
  <c r="AK143" i="65"/>
  <c r="AU143" i="65"/>
  <c r="AK57" i="65"/>
  <c r="AU57" i="65"/>
  <c r="AL57" i="65"/>
  <c r="AM57" i="65" s="1"/>
  <c r="AU235" i="65"/>
  <c r="AL235" i="65"/>
  <c r="AM235" i="65" s="1"/>
  <c r="AK235" i="65"/>
  <c r="AU188" i="65"/>
  <c r="AL188" i="65"/>
  <c r="AM188" i="65" s="1"/>
  <c r="AK188" i="65"/>
  <c r="AU90" i="65"/>
  <c r="AL90" i="65"/>
  <c r="AM90" i="65" s="1"/>
  <c r="AK90" i="65"/>
  <c r="AK25" i="65"/>
  <c r="AU25" i="65"/>
  <c r="AL25" i="65"/>
  <c r="AM25" i="65" s="1"/>
  <c r="AL8" i="65"/>
  <c r="AM8" i="65" s="1"/>
  <c r="AK8" i="65"/>
  <c r="AU8" i="65"/>
  <c r="AU136" i="65"/>
  <c r="AL136" i="65"/>
  <c r="AM136" i="65" s="1"/>
  <c r="AK136" i="65"/>
  <c r="AU94" i="65"/>
  <c r="AL94" i="65"/>
  <c r="AM94" i="65" s="1"/>
  <c r="AK94" i="65"/>
  <c r="AU249" i="65"/>
  <c r="AL249" i="65"/>
  <c r="AM249" i="65" s="1"/>
  <c r="AK249" i="65"/>
  <c r="AL204" i="65"/>
  <c r="AM204" i="65" s="1"/>
  <c r="AK204" i="65"/>
  <c r="AU204" i="65"/>
  <c r="AU186" i="65"/>
  <c r="AL186" i="65"/>
  <c r="AM186" i="65" s="1"/>
  <c r="AK186" i="65"/>
  <c r="AU107" i="65"/>
  <c r="AL107" i="65"/>
  <c r="AM107" i="65" s="1"/>
  <c r="AK107" i="65"/>
  <c r="AU13" i="65"/>
  <c r="AK13" i="65"/>
  <c r="AL13" i="65"/>
  <c r="AM13" i="65" s="1"/>
  <c r="AU54" i="65"/>
  <c r="AL54" i="65"/>
  <c r="AM54" i="65" s="1"/>
  <c r="AK54" i="65"/>
  <c r="AU237" i="65"/>
  <c r="AL237" i="65"/>
  <c r="AM237" i="65" s="1"/>
  <c r="AK237" i="65"/>
  <c r="AU82" i="65"/>
  <c r="AL82" i="65"/>
  <c r="AM82" i="65" s="1"/>
  <c r="AK82" i="65"/>
  <c r="AL214" i="65"/>
  <c r="AM214" i="65" s="1"/>
  <c r="AK214" i="65"/>
  <c r="AU214" i="65"/>
  <c r="AU200" i="65"/>
  <c r="AL200" i="65"/>
  <c r="AM200" i="65" s="1"/>
  <c r="AK200" i="65"/>
  <c r="AL115" i="65"/>
  <c r="AM115" i="65" s="1"/>
  <c r="AK115" i="65"/>
  <c r="AU115" i="65"/>
  <c r="AU92" i="65"/>
  <c r="AL92" i="65"/>
  <c r="AM92" i="65" s="1"/>
  <c r="AK92" i="65"/>
  <c r="AK104" i="65"/>
  <c r="AL104" i="65"/>
  <c r="AU104" i="65"/>
  <c r="AU245" i="65"/>
  <c r="AL245" i="65"/>
  <c r="AM245" i="65" s="1"/>
  <c r="AK245" i="65"/>
  <c r="AU196" i="65"/>
  <c r="AL196" i="65"/>
  <c r="AM196" i="65" s="1"/>
  <c r="AK196" i="65"/>
  <c r="AU180" i="65"/>
  <c r="AL180" i="65"/>
  <c r="AM180" i="65" s="1"/>
  <c r="AK180" i="65"/>
  <c r="AU167" i="65"/>
  <c r="AL167" i="65"/>
  <c r="AM167" i="65" s="1"/>
  <c r="AK167" i="65"/>
  <c r="AL141" i="65"/>
  <c r="AM141" i="65" s="1"/>
  <c r="AK141" i="65"/>
  <c r="AU141" i="65"/>
  <c r="AK112" i="65"/>
  <c r="AL112" i="65"/>
  <c r="AU112" i="65"/>
  <c r="AU3" i="65"/>
  <c r="AL3" i="65"/>
  <c r="AM3" i="65" s="1"/>
  <c r="AK3" i="65"/>
  <c r="AU60" i="65"/>
  <c r="AL60" i="65"/>
  <c r="AM60" i="65" s="1"/>
  <c r="AK60" i="65"/>
  <c r="AU72" i="65"/>
  <c r="AL72" i="65"/>
  <c r="AM72" i="65" s="1"/>
  <c r="AK72" i="65"/>
  <c r="AU36" i="65"/>
  <c r="AL36" i="65"/>
  <c r="AM36" i="65" s="1"/>
  <c r="AK36" i="65"/>
  <c r="AU96" i="65"/>
  <c r="AL96" i="65"/>
  <c r="AM96" i="65" s="1"/>
  <c r="AK96" i="65"/>
  <c r="AU44" i="65"/>
  <c r="AL44" i="65"/>
  <c r="AM44" i="65" s="1"/>
  <c r="AK44" i="65"/>
  <c r="AU76" i="65"/>
  <c r="AL76" i="65"/>
  <c r="AM76" i="65" s="1"/>
  <c r="AK76" i="65"/>
  <c r="AL212" i="65"/>
  <c r="AM212" i="65" s="1"/>
  <c r="AK212" i="65"/>
  <c r="AU212" i="65"/>
  <c r="AL113" i="65"/>
  <c r="AM113" i="65" s="1"/>
  <c r="AK113" i="65"/>
  <c r="AU113" i="65"/>
  <c r="AU74" i="65"/>
  <c r="AL74" i="65"/>
  <c r="AM74" i="65" s="1"/>
  <c r="AK74" i="65"/>
  <c r="AU100" i="65"/>
  <c r="AL100" i="65"/>
  <c r="AM100" i="65" s="1"/>
  <c r="AK100" i="65"/>
  <c r="AU5" i="65"/>
  <c r="AL5" i="65"/>
  <c r="AM5" i="65" s="1"/>
  <c r="AK5" i="65"/>
  <c r="AU241" i="65"/>
  <c r="AL241" i="65"/>
  <c r="AM241" i="65" s="1"/>
  <c r="AK241" i="65"/>
  <c r="AU215" i="65"/>
  <c r="AL215" i="65"/>
  <c r="AM215" i="65" s="1"/>
  <c r="AK215" i="65"/>
  <c r="AU194" i="65"/>
  <c r="AL194" i="65"/>
  <c r="AM194" i="65" s="1"/>
  <c r="AK194" i="65"/>
  <c r="AU178" i="65"/>
  <c r="AL178" i="65"/>
  <c r="AM178" i="65" s="1"/>
  <c r="AK178" i="65"/>
  <c r="AL165" i="65"/>
  <c r="AK165" i="65"/>
  <c r="AU165" i="65"/>
  <c r="AL149" i="65"/>
  <c r="AM149" i="65" s="1"/>
  <c r="AK149" i="65"/>
  <c r="AU149" i="65"/>
  <c r="AU118" i="65"/>
  <c r="AL118" i="65"/>
  <c r="AM118" i="65" s="1"/>
  <c r="AK118" i="65"/>
  <c r="AU21" i="65"/>
  <c r="AK21" i="65"/>
  <c r="AL21" i="65"/>
  <c r="AM21" i="65" s="1"/>
  <c r="AU52" i="65"/>
  <c r="AL52" i="65"/>
  <c r="AM52" i="65" s="1"/>
  <c r="AK52" i="65"/>
  <c r="AU70" i="65"/>
  <c r="AL70" i="65"/>
  <c r="AM70" i="65" s="1"/>
  <c r="AK70" i="65"/>
  <c r="AU34" i="65"/>
  <c r="AL34" i="65"/>
  <c r="AM34" i="65" s="1"/>
  <c r="AK34" i="65"/>
  <c r="AL16" i="65"/>
  <c r="AM16" i="65" s="1"/>
  <c r="AK16" i="65"/>
  <c r="AU16" i="65"/>
  <c r="AU38" i="65"/>
  <c r="AL38" i="65"/>
  <c r="AM38" i="65" s="1"/>
  <c r="AK38" i="65"/>
  <c r="AL203" i="65"/>
  <c r="AM203" i="65" s="1"/>
  <c r="AU203" i="65"/>
  <c r="AK203" i="65"/>
  <c r="AL153" i="65"/>
  <c r="AM153" i="65" s="1"/>
  <c r="AK153" i="65"/>
  <c r="AU153" i="65"/>
  <c r="AL129" i="65"/>
  <c r="AM129" i="65" s="1"/>
  <c r="AK129" i="65"/>
  <c r="AU129" i="65"/>
  <c r="AU66" i="65"/>
  <c r="AL66" i="65"/>
  <c r="AM66" i="65" s="1"/>
  <c r="AK66" i="65"/>
  <c r="AL20" i="65"/>
  <c r="AM20" i="65" s="1"/>
  <c r="AK20" i="65"/>
  <c r="AU20" i="65"/>
  <c r="AL6" i="65"/>
  <c r="AK6" i="65"/>
  <c r="AU6" i="65"/>
  <c r="AU239" i="65"/>
  <c r="AL239" i="65"/>
  <c r="AM239" i="65" s="1"/>
  <c r="AK239" i="65"/>
  <c r="AU213" i="65"/>
  <c r="AL213" i="65"/>
  <c r="AM213" i="65" s="1"/>
  <c r="AK213" i="65"/>
  <c r="AU251" i="65"/>
  <c r="AL251" i="65"/>
  <c r="AM251" i="65" s="1"/>
  <c r="AK251" i="65"/>
  <c r="AU192" i="65"/>
  <c r="AL192" i="65"/>
  <c r="AM192" i="65" s="1"/>
  <c r="AK192" i="65"/>
  <c r="AU176" i="65"/>
  <c r="AL176" i="65"/>
  <c r="AM176" i="65" s="1"/>
  <c r="AK176" i="65"/>
  <c r="AL163" i="65"/>
  <c r="AM163" i="65" s="1"/>
  <c r="AK163" i="65"/>
  <c r="AU163" i="65"/>
  <c r="AL137" i="65"/>
  <c r="AM137" i="65" s="1"/>
  <c r="AK137" i="65"/>
  <c r="AU137" i="65"/>
  <c r="AL123" i="65"/>
  <c r="AM123" i="65" s="1"/>
  <c r="AK123" i="65"/>
  <c r="AU123" i="65"/>
  <c r="AK108" i="65"/>
  <c r="AL108" i="65"/>
  <c r="AM108" i="65" s="1"/>
  <c r="AU108" i="65"/>
  <c r="AU98" i="65"/>
  <c r="AL98" i="65"/>
  <c r="AM98" i="65" s="1"/>
  <c r="AK98" i="65"/>
  <c r="AU50" i="65"/>
  <c r="AL50" i="65"/>
  <c r="AM50" i="65" s="1"/>
  <c r="AK50" i="65"/>
  <c r="AU64" i="65"/>
  <c r="AL64" i="65"/>
  <c r="AM64" i="65" s="1"/>
  <c r="AK64" i="65"/>
  <c r="AK29" i="65"/>
  <c r="AU29" i="65"/>
  <c r="AL29" i="65"/>
  <c r="AM29" i="65" s="1"/>
  <c r="AL14" i="65"/>
  <c r="AM14" i="65" s="1"/>
  <c r="AU14" i="65"/>
  <c r="AK14" i="65"/>
  <c r="AU84" i="65"/>
  <c r="AL84" i="65"/>
  <c r="AM84" i="65" s="1"/>
  <c r="AK84" i="65"/>
  <c r="AU32" i="65"/>
  <c r="AL32" i="65"/>
  <c r="AM32" i="65" s="1"/>
  <c r="AK32" i="65"/>
  <c r="AU233" i="65"/>
  <c r="AK233" i="65"/>
  <c r="AL233" i="65"/>
  <c r="AM233" i="65" s="1"/>
  <c r="AU198" i="65"/>
  <c r="AL198" i="65"/>
  <c r="AM198" i="65" s="1"/>
  <c r="AK198" i="65"/>
  <c r="AU130" i="65"/>
  <c r="AL130" i="65"/>
  <c r="AM130" i="65" s="1"/>
  <c r="AK130" i="65"/>
  <c r="AU48" i="65"/>
  <c r="AL48" i="65"/>
  <c r="AM48" i="65" s="1"/>
  <c r="AK48" i="65"/>
  <c r="AL119" i="65"/>
  <c r="AM119" i="65" s="1"/>
  <c r="AK119" i="65"/>
  <c r="AU119" i="65"/>
  <c r="AU40" i="65"/>
  <c r="AL40" i="65"/>
  <c r="AM40" i="65" s="1"/>
  <c r="AK40" i="65"/>
  <c r="AL10" i="65"/>
  <c r="AM10" i="65" s="1"/>
  <c r="AK10" i="65"/>
  <c r="AU10" i="65"/>
  <c r="AU182" i="65"/>
  <c r="AL182" i="65"/>
  <c r="AM182" i="65" s="1"/>
  <c r="AK182" i="65"/>
  <c r="AK27" i="65"/>
  <c r="AU27" i="65"/>
  <c r="AL27" i="65"/>
  <c r="AM27" i="65" s="1"/>
  <c r="AU253" i="65"/>
  <c r="AL253" i="65"/>
  <c r="AM253" i="65" s="1"/>
  <c r="AK253" i="65"/>
  <c r="AU207" i="65"/>
  <c r="AL207" i="65"/>
  <c r="AM207" i="65" s="1"/>
  <c r="AK207" i="65"/>
  <c r="AU202" i="65"/>
  <c r="AL202" i="65"/>
  <c r="AM202" i="65" s="1"/>
  <c r="AK202" i="65"/>
  <c r="AU133" i="65"/>
  <c r="AL133" i="65"/>
  <c r="AK133" i="65"/>
  <c r="AU86" i="65"/>
  <c r="AL86" i="65"/>
  <c r="AK86" i="65"/>
  <c r="AU88" i="65"/>
  <c r="AL88" i="65"/>
  <c r="AK88" i="65"/>
  <c r="AU190" i="65"/>
  <c r="AL190" i="65"/>
  <c r="AM190" i="65" s="1"/>
  <c r="AK190" i="65"/>
  <c r="AU111" i="65"/>
  <c r="AL111" i="65"/>
  <c r="AM111" i="65" s="1"/>
  <c r="AK111" i="65"/>
  <c r="AU62" i="65"/>
  <c r="AL62" i="65"/>
  <c r="AM62" i="65" s="1"/>
  <c r="AK62" i="65"/>
  <c r="AU247" i="65"/>
  <c r="AL247" i="65"/>
  <c r="AM247" i="65" s="1"/>
  <c r="AK247" i="65"/>
  <c r="AU205" i="65"/>
  <c r="AL205" i="65"/>
  <c r="AM205" i="65" s="1"/>
  <c r="AK205" i="65"/>
  <c r="AL131" i="65"/>
  <c r="AM131" i="65" s="1"/>
  <c r="AK131" i="65"/>
  <c r="AU131" i="65"/>
  <c r="AU105" i="65"/>
  <c r="AL105" i="65"/>
  <c r="AM105" i="65" s="1"/>
  <c r="AK105" i="65"/>
  <c r="AU11" i="65"/>
  <c r="AK11" i="65"/>
  <c r="AL11" i="65"/>
  <c r="AM11" i="65" s="1"/>
  <c r="AU46" i="65"/>
  <c r="AL46" i="65"/>
  <c r="AM46" i="65" s="1"/>
  <c r="AK46" i="65"/>
  <c r="AL161" i="65"/>
  <c r="AM161" i="65" s="1"/>
  <c r="AK161" i="65"/>
  <c r="AU161" i="65"/>
  <c r="AU9" i="65"/>
  <c r="AK9" i="65"/>
  <c r="AL9" i="65"/>
  <c r="AM9" i="65" s="1"/>
  <c r="AU7" i="65"/>
  <c r="AK7" i="65"/>
  <c r="AL7" i="65"/>
  <c r="AM7" i="65" s="1"/>
  <c r="AU243" i="65"/>
  <c r="AL243" i="65"/>
  <c r="AM243" i="65" s="1"/>
  <c r="AK243" i="65"/>
  <c r="AU217" i="65"/>
  <c r="AL217" i="65"/>
  <c r="AM217" i="65" s="1"/>
  <c r="AK217" i="65"/>
  <c r="AK242" i="65"/>
  <c r="AU242" i="65"/>
  <c r="AL242" i="65"/>
  <c r="AK226" i="65"/>
  <c r="AU226" i="65"/>
  <c r="AL226" i="65"/>
  <c r="AM226" i="65" s="1"/>
  <c r="AU227" i="65"/>
  <c r="AL227" i="65"/>
  <c r="AM227" i="65" s="1"/>
  <c r="AK227" i="65"/>
  <c r="AL210" i="65"/>
  <c r="AM210" i="65" s="1"/>
  <c r="AK210" i="65"/>
  <c r="AU210" i="65"/>
  <c r="AK197" i="65"/>
  <c r="AU197" i="65"/>
  <c r="AL197" i="65"/>
  <c r="AM197" i="65" s="1"/>
  <c r="AK181" i="65"/>
  <c r="AU181" i="65"/>
  <c r="AL181" i="65"/>
  <c r="AM181" i="65" s="1"/>
  <c r="AU164" i="65"/>
  <c r="AL164" i="65"/>
  <c r="AM164" i="65" s="1"/>
  <c r="AK164" i="65"/>
  <c r="AU148" i="65"/>
  <c r="AL148" i="65"/>
  <c r="AM148" i="65" s="1"/>
  <c r="AK148" i="65"/>
  <c r="AL151" i="65"/>
  <c r="AM151" i="65" s="1"/>
  <c r="AK151" i="65"/>
  <c r="AU151" i="65"/>
  <c r="AU120" i="65"/>
  <c r="AL120" i="65"/>
  <c r="AK120" i="65"/>
  <c r="AL127" i="65"/>
  <c r="AM127" i="65" s="1"/>
  <c r="AK127" i="65"/>
  <c r="AU127" i="65"/>
  <c r="AK103" i="65"/>
  <c r="AU103" i="65"/>
  <c r="AL103" i="65"/>
  <c r="AM103" i="65" s="1"/>
  <c r="AK87" i="65"/>
  <c r="AU87" i="65"/>
  <c r="AL87" i="65"/>
  <c r="AM87" i="65" s="1"/>
  <c r="AK71" i="65"/>
  <c r="AU71" i="65"/>
  <c r="AL71" i="65"/>
  <c r="AM71" i="65" s="1"/>
  <c r="AK55" i="65"/>
  <c r="AU55" i="65"/>
  <c r="AL55" i="65"/>
  <c r="AK39" i="65"/>
  <c r="AU39" i="65"/>
  <c r="AL39" i="65"/>
  <c r="AM39" i="65" s="1"/>
  <c r="AU23" i="65"/>
  <c r="AL23" i="65"/>
  <c r="AM23" i="65" s="1"/>
  <c r="AK23" i="65"/>
  <c r="AL18" i="65"/>
  <c r="AM18" i="65" s="1"/>
  <c r="AK18" i="65"/>
  <c r="AU18" i="65"/>
  <c r="AK220" i="65"/>
  <c r="AU220" i="65"/>
  <c r="AL220" i="65"/>
  <c r="AM220" i="65" s="1"/>
  <c r="AK175" i="65"/>
  <c r="AU175" i="65"/>
  <c r="AL175" i="65"/>
  <c r="AM175" i="65" s="1"/>
  <c r="AU158" i="65"/>
  <c r="AL158" i="65"/>
  <c r="AM158" i="65" s="1"/>
  <c r="AK158" i="65"/>
  <c r="AU122" i="65"/>
  <c r="AL122" i="65"/>
  <c r="AM122" i="65" s="1"/>
  <c r="AK122" i="65"/>
  <c r="AK73" i="65"/>
  <c r="AU73" i="65"/>
  <c r="AL73" i="65"/>
  <c r="AU26" i="65"/>
  <c r="AK26" i="65"/>
  <c r="AL26" i="65"/>
  <c r="AM26" i="65" s="1"/>
  <c r="AK240" i="65"/>
  <c r="AU240" i="65"/>
  <c r="AL240" i="65"/>
  <c r="AK224" i="65"/>
  <c r="AU224" i="65"/>
  <c r="AL224" i="65"/>
  <c r="AM224" i="65" s="1"/>
  <c r="AU219" i="65"/>
  <c r="AL219" i="65"/>
  <c r="AM219" i="65" s="1"/>
  <c r="AK219" i="65"/>
  <c r="AL208" i="65"/>
  <c r="AM208" i="65" s="1"/>
  <c r="AK208" i="65"/>
  <c r="AU208" i="65"/>
  <c r="AK195" i="65"/>
  <c r="AU195" i="65"/>
  <c r="AL195" i="65"/>
  <c r="AM195" i="65" s="1"/>
  <c r="AK179" i="65"/>
  <c r="AU179" i="65"/>
  <c r="AL179" i="65"/>
  <c r="AM179" i="65" s="1"/>
  <c r="AU162" i="65"/>
  <c r="AL162" i="65"/>
  <c r="AM162" i="65" s="1"/>
  <c r="AK162" i="65"/>
  <c r="AU146" i="65"/>
  <c r="AL146" i="65"/>
  <c r="AM146" i="65" s="1"/>
  <c r="AK146" i="65"/>
  <c r="AL139" i="65"/>
  <c r="AM139" i="65" s="1"/>
  <c r="AK139" i="65"/>
  <c r="AU139" i="65"/>
  <c r="AL125" i="65"/>
  <c r="AM125" i="65" s="1"/>
  <c r="AK125" i="65"/>
  <c r="AU125" i="65"/>
  <c r="AK110" i="65"/>
  <c r="AL110" i="65"/>
  <c r="AU110" i="65"/>
  <c r="AK101" i="65"/>
  <c r="AU101" i="65"/>
  <c r="AL101" i="65"/>
  <c r="AM101" i="65" s="1"/>
  <c r="AK85" i="65"/>
  <c r="AU85" i="65"/>
  <c r="AL85" i="65"/>
  <c r="AM85" i="65" s="1"/>
  <c r="AK69" i="65"/>
  <c r="AU69" i="65"/>
  <c r="AL69" i="65"/>
  <c r="AM69" i="65" s="1"/>
  <c r="AK53" i="65"/>
  <c r="AU53" i="65"/>
  <c r="AL53" i="65"/>
  <c r="AM53" i="65" s="1"/>
  <c r="AK37" i="65"/>
  <c r="AU37" i="65"/>
  <c r="AL37" i="65"/>
  <c r="AM37" i="65" s="1"/>
  <c r="AL4" i="65"/>
  <c r="AM4" i="65" s="1"/>
  <c r="AU4" i="65"/>
  <c r="AK4" i="65"/>
  <c r="AK183" i="65"/>
  <c r="AU183" i="65"/>
  <c r="AL183" i="65"/>
  <c r="AM183" i="65" s="1"/>
  <c r="AU166" i="65"/>
  <c r="AL166" i="65"/>
  <c r="AM166" i="65" s="1"/>
  <c r="AK166" i="65"/>
  <c r="AK89" i="65"/>
  <c r="AU89" i="65"/>
  <c r="AL89" i="65"/>
  <c r="AM89" i="65" s="1"/>
  <c r="AK41" i="65"/>
  <c r="AU41" i="65"/>
  <c r="AL41" i="65"/>
  <c r="AM41" i="65" s="1"/>
  <c r="AK238" i="65"/>
  <c r="AU238" i="65"/>
  <c r="AL238" i="65"/>
  <c r="AM238" i="65" s="1"/>
  <c r="AK222" i="65"/>
  <c r="AU222" i="65"/>
  <c r="AL222" i="65"/>
  <c r="AM222" i="65" s="1"/>
  <c r="AL206" i="65"/>
  <c r="AM206" i="65" s="1"/>
  <c r="AK206" i="65"/>
  <c r="AU206" i="65"/>
  <c r="AK193" i="65"/>
  <c r="AU193" i="65"/>
  <c r="AL193" i="65"/>
  <c r="AM193" i="65" s="1"/>
  <c r="AK177" i="65"/>
  <c r="AU177" i="65"/>
  <c r="AL177" i="65"/>
  <c r="AM177" i="65" s="1"/>
  <c r="AU160" i="65"/>
  <c r="AL160" i="65"/>
  <c r="AM160" i="65" s="1"/>
  <c r="AK160" i="65"/>
  <c r="AU144" i="65"/>
  <c r="AL144" i="65"/>
  <c r="AM144" i="65" s="1"/>
  <c r="AK144" i="65"/>
  <c r="AU132" i="65"/>
  <c r="AL132" i="65"/>
  <c r="AM132" i="65" s="1"/>
  <c r="AK132" i="65"/>
  <c r="AU116" i="65"/>
  <c r="AL116" i="65"/>
  <c r="AM116" i="65" s="1"/>
  <c r="AK116" i="65"/>
  <c r="AK99" i="65"/>
  <c r="AU99" i="65"/>
  <c r="AL99" i="65"/>
  <c r="AM99" i="65" s="1"/>
  <c r="AK83" i="65"/>
  <c r="AU83" i="65"/>
  <c r="AL83" i="65"/>
  <c r="AM83" i="65" s="1"/>
  <c r="AK67" i="65"/>
  <c r="AU67" i="65"/>
  <c r="AL67" i="65"/>
  <c r="AM67" i="65" s="1"/>
  <c r="AK51" i="65"/>
  <c r="AU51" i="65"/>
  <c r="AL51" i="65"/>
  <c r="AM51" i="65" s="1"/>
  <c r="AK35" i="65"/>
  <c r="AU35" i="65"/>
  <c r="AL35" i="65"/>
  <c r="AM35" i="65" s="1"/>
  <c r="AK19" i="65"/>
  <c r="AU19" i="65"/>
  <c r="AL19" i="65"/>
  <c r="AM19" i="65" s="1"/>
  <c r="AK244" i="65"/>
  <c r="AU244" i="65"/>
  <c r="AL244" i="65"/>
  <c r="AM244" i="65" s="1"/>
  <c r="AK228" i="65"/>
  <c r="AU228" i="65"/>
  <c r="AL228" i="65"/>
  <c r="AM228" i="65" s="1"/>
  <c r="AU150" i="65"/>
  <c r="AL150" i="65"/>
  <c r="AM150" i="65" s="1"/>
  <c r="AK150" i="65"/>
  <c r="AL121" i="65"/>
  <c r="AM121" i="65" s="1"/>
  <c r="AK121" i="65"/>
  <c r="AU121" i="65"/>
  <c r="AK81" i="65"/>
  <c r="AU81" i="65"/>
  <c r="AL81" i="65"/>
  <c r="AM81" i="65" s="1"/>
  <c r="AK33" i="65"/>
  <c r="AU33" i="65"/>
  <c r="AL33" i="65"/>
  <c r="AM33" i="65" s="1"/>
  <c r="AL12" i="65"/>
  <c r="AM12" i="65" s="1"/>
  <c r="AK12" i="65"/>
  <c r="AU12" i="65"/>
  <c r="D3" i="111"/>
  <c r="E3" i="111" s="1"/>
  <c r="D7" i="111"/>
  <c r="E7" i="111" s="1"/>
  <c r="D11" i="111"/>
  <c r="E11" i="111" s="1"/>
  <c r="D15" i="111"/>
  <c r="E15" i="111" s="1"/>
  <c r="B6" i="111"/>
  <c r="B10" i="111"/>
  <c r="B14" i="111"/>
  <c r="B3" i="111"/>
  <c r="B15" i="111"/>
  <c r="D4" i="111"/>
  <c r="E4" i="111" s="1"/>
  <c r="D5" i="111"/>
  <c r="E5" i="111" s="1"/>
  <c r="D9" i="111"/>
  <c r="E9" i="111" s="1"/>
  <c r="D13" i="111"/>
  <c r="E13" i="111" s="1"/>
  <c r="B4" i="111"/>
  <c r="B8" i="111"/>
  <c r="B12" i="111"/>
  <c r="D12" i="111"/>
  <c r="E12" i="111" s="1"/>
  <c r="B11" i="111"/>
  <c r="D6" i="111"/>
  <c r="E6" i="111" s="1"/>
  <c r="D10" i="111"/>
  <c r="E10" i="111" s="1"/>
  <c r="D14" i="111"/>
  <c r="E14" i="111" s="1"/>
  <c r="B5" i="111"/>
  <c r="B9" i="111"/>
  <c r="B13" i="111"/>
  <c r="D8" i="111"/>
  <c r="E8" i="111" s="1"/>
  <c r="B7" i="111"/>
  <c r="H4" i="92"/>
  <c r="H5" i="92"/>
  <c r="AN151" i="65" l="1"/>
  <c r="AX81" i="65"/>
  <c r="AX244" i="65"/>
  <c r="AX67" i="65"/>
  <c r="AX25" i="65"/>
  <c r="AV42" i="65"/>
  <c r="AN84" i="65"/>
  <c r="AX30" i="65"/>
  <c r="AN58" i="65"/>
  <c r="AN96" i="65"/>
  <c r="AN180" i="65"/>
  <c r="AN42" i="65"/>
  <c r="AX29" i="65"/>
  <c r="AN123" i="65"/>
  <c r="AN196" i="65"/>
  <c r="AN237" i="65"/>
  <c r="AX15" i="65"/>
  <c r="AV196" i="65"/>
  <c r="AV84" i="65"/>
  <c r="AX89" i="65"/>
  <c r="AN111" i="65"/>
  <c r="AX230" i="65"/>
  <c r="AV14" i="65"/>
  <c r="AX49" i="65"/>
  <c r="AN99" i="65"/>
  <c r="AV116" i="65"/>
  <c r="AN177" i="65"/>
  <c r="AX162" i="65"/>
  <c r="AN195" i="65"/>
  <c r="AX243" i="65"/>
  <c r="AX46" i="65"/>
  <c r="AX205" i="65"/>
  <c r="AX198" i="65"/>
  <c r="AX64" i="65"/>
  <c r="AX92" i="65"/>
  <c r="AX115" i="65"/>
  <c r="AX94" i="65"/>
  <c r="AV138" i="65"/>
  <c r="AN232" i="65"/>
  <c r="AN199" i="65"/>
  <c r="AN47" i="65"/>
  <c r="AN63" i="65"/>
  <c r="AV173" i="65"/>
  <c r="AN173" i="65"/>
  <c r="AN189" i="65"/>
  <c r="AN234" i="65"/>
  <c r="AN171" i="65"/>
  <c r="AX83" i="65"/>
  <c r="AN193" i="65"/>
  <c r="AX222" i="65"/>
  <c r="AN41" i="65"/>
  <c r="AV195" i="65"/>
  <c r="AX224" i="65"/>
  <c r="AX23" i="65"/>
  <c r="AN163" i="65"/>
  <c r="AN113" i="65"/>
  <c r="AV28" i="65"/>
  <c r="AN124" i="65"/>
  <c r="AN126" i="65"/>
  <c r="AN102" i="65"/>
  <c r="AX169" i="65"/>
  <c r="AV163" i="65"/>
  <c r="AN57" i="65"/>
  <c r="AX59" i="65"/>
  <c r="AN91" i="65"/>
  <c r="AV124" i="65"/>
  <c r="AN61" i="65"/>
  <c r="AX93" i="65"/>
  <c r="AX248" i="65"/>
  <c r="AX236" i="65"/>
  <c r="AX33" i="65"/>
  <c r="AX228" i="65"/>
  <c r="AN19" i="65"/>
  <c r="AX51" i="65"/>
  <c r="AX41" i="65"/>
  <c r="AN53" i="65"/>
  <c r="AX26" i="65"/>
  <c r="AN18" i="65"/>
  <c r="AV151" i="65"/>
  <c r="AV111" i="65"/>
  <c r="AN14" i="65"/>
  <c r="AV98" i="65"/>
  <c r="AV5" i="65"/>
  <c r="AV60" i="65"/>
  <c r="AV186" i="65"/>
  <c r="AV25" i="65"/>
  <c r="AV230" i="65"/>
  <c r="AX63" i="65"/>
  <c r="AX156" i="65"/>
  <c r="AN150" i="65"/>
  <c r="AX238" i="65"/>
  <c r="AN37" i="65"/>
  <c r="AX179" i="65"/>
  <c r="AV220" i="65"/>
  <c r="AX39" i="65"/>
  <c r="AN71" i="65"/>
  <c r="AX103" i="65"/>
  <c r="AN127" i="65"/>
  <c r="AV253" i="65"/>
  <c r="AX27" i="65"/>
  <c r="AX48" i="65"/>
  <c r="AX233" i="65"/>
  <c r="AN50" i="65"/>
  <c r="AN98" i="65"/>
  <c r="AX192" i="65"/>
  <c r="AN239" i="65"/>
  <c r="AX20" i="65"/>
  <c r="AN153" i="65"/>
  <c r="AX34" i="65"/>
  <c r="AX21" i="65"/>
  <c r="AX149" i="65"/>
  <c r="AN82" i="65"/>
  <c r="AN107" i="65"/>
  <c r="AN186" i="65"/>
  <c r="AN204" i="65"/>
  <c r="AN136" i="65"/>
  <c r="AN8" i="65"/>
  <c r="AX75" i="65"/>
  <c r="AV201" i="65"/>
  <c r="AN230" i="65"/>
  <c r="AN95" i="65"/>
  <c r="AV78" i="65"/>
  <c r="AV56" i="65"/>
  <c r="AN109" i="65"/>
  <c r="AN134" i="65"/>
  <c r="AN160" i="65"/>
  <c r="AN166" i="65"/>
  <c r="AN40" i="65"/>
  <c r="AN16" i="65"/>
  <c r="AN36" i="65"/>
  <c r="AX13" i="65"/>
  <c r="AN201" i="65"/>
  <c r="AV63" i="65"/>
  <c r="AN172" i="65"/>
  <c r="AN250" i="65"/>
  <c r="AV174" i="65"/>
  <c r="AN22" i="65"/>
  <c r="AN211" i="65"/>
  <c r="AV109" i="65"/>
  <c r="AV134" i="65"/>
  <c r="AV12" i="65"/>
  <c r="AX121" i="65"/>
  <c r="AN144" i="65"/>
  <c r="AX125" i="65"/>
  <c r="AN162" i="65"/>
  <c r="AX208" i="65"/>
  <c r="AX190" i="65"/>
  <c r="AX202" i="65"/>
  <c r="AX253" i="65"/>
  <c r="AV130" i="65"/>
  <c r="AV215" i="65"/>
  <c r="AX245" i="65"/>
  <c r="AX214" i="65"/>
  <c r="AX142" i="65"/>
  <c r="AX147" i="65"/>
  <c r="AN138" i="65"/>
  <c r="AX95" i="65"/>
  <c r="AN225" i="65"/>
  <c r="AX218" i="65"/>
  <c r="AN174" i="65"/>
  <c r="AX114" i="65"/>
  <c r="AX56" i="65"/>
  <c r="AN81" i="65"/>
  <c r="AN244" i="65"/>
  <c r="AX35" i="65"/>
  <c r="AV67" i="65"/>
  <c r="AN83" i="65"/>
  <c r="AX193" i="65"/>
  <c r="AV222" i="65"/>
  <c r="AN238" i="65"/>
  <c r="AN183" i="65"/>
  <c r="AV85" i="65"/>
  <c r="AN101" i="65"/>
  <c r="AN179" i="65"/>
  <c r="AX158" i="65"/>
  <c r="AN175" i="65"/>
  <c r="AN220" i="65"/>
  <c r="AX87" i="65"/>
  <c r="AN164" i="65"/>
  <c r="AV197" i="65"/>
  <c r="AX210" i="65"/>
  <c r="AX226" i="65"/>
  <c r="AX7" i="65"/>
  <c r="AN9" i="65"/>
  <c r="AX161" i="65"/>
  <c r="AX11" i="65"/>
  <c r="AX105" i="65"/>
  <c r="AX131" i="65"/>
  <c r="AX62" i="65"/>
  <c r="AV207" i="65"/>
  <c r="AV10" i="65"/>
  <c r="AN130" i="65"/>
  <c r="AV176" i="65"/>
  <c r="AX66" i="65"/>
  <c r="AX129" i="65"/>
  <c r="AN203" i="65"/>
  <c r="AX38" i="65"/>
  <c r="AX52" i="65"/>
  <c r="AN215" i="65"/>
  <c r="AV241" i="65"/>
  <c r="AN5" i="65"/>
  <c r="AV113" i="65"/>
  <c r="AX212" i="65"/>
  <c r="AV44" i="65"/>
  <c r="AN60" i="65"/>
  <c r="AV188" i="65"/>
  <c r="AV143" i="65"/>
  <c r="AX43" i="65"/>
  <c r="AX246" i="65"/>
  <c r="AX17" i="65"/>
  <c r="AN65" i="65"/>
  <c r="AX232" i="65"/>
  <c r="AX199" i="65"/>
  <c r="AX47" i="65"/>
  <c r="AX79" i="65"/>
  <c r="AV140" i="65"/>
  <c r="AN156" i="65"/>
  <c r="AV80" i="65"/>
  <c r="AN33" i="65"/>
  <c r="AN228" i="65"/>
  <c r="AX19" i="65"/>
  <c r="AN51" i="65"/>
  <c r="AN67" i="65"/>
  <c r="AX132" i="65"/>
  <c r="AX177" i="65"/>
  <c r="AX206" i="65"/>
  <c r="AV41" i="65"/>
  <c r="AY41" i="65" s="1"/>
  <c r="AN89" i="65"/>
  <c r="AN69" i="65"/>
  <c r="AN85" i="65"/>
  <c r="AV125" i="65"/>
  <c r="AV139" i="65"/>
  <c r="AV26" i="65"/>
  <c r="AY26" i="65" s="1"/>
  <c r="AN103" i="65"/>
  <c r="AN148" i="65"/>
  <c r="AN181" i="65"/>
  <c r="AN197" i="65"/>
  <c r="AN207" i="65"/>
  <c r="AN10" i="65"/>
  <c r="AN137" i="65"/>
  <c r="AN176" i="65"/>
  <c r="AN20" i="65"/>
  <c r="AN118" i="65"/>
  <c r="AN241" i="65"/>
  <c r="AN44" i="65"/>
  <c r="AN90" i="65"/>
  <c r="AN188" i="65"/>
  <c r="AX235" i="65"/>
  <c r="AN143" i="65"/>
  <c r="AN191" i="65"/>
  <c r="AX252" i="65"/>
  <c r="AX91" i="65"/>
  <c r="AN155" i="65"/>
  <c r="AX185" i="65"/>
  <c r="AX24" i="65"/>
  <c r="AX187" i="65"/>
  <c r="AN248" i="65"/>
  <c r="AX97" i="65"/>
  <c r="AN236" i="65"/>
  <c r="AX31" i="65"/>
  <c r="AV95" i="65"/>
  <c r="AY95" i="65" s="1"/>
  <c r="AN135" i="65"/>
  <c r="AV172" i="65"/>
  <c r="AX173" i="65"/>
  <c r="AY173" i="65" s="1"/>
  <c r="AN80" i="65"/>
  <c r="AX150" i="65"/>
  <c r="AM240" i="65"/>
  <c r="AX240" i="65" s="1"/>
  <c r="AV240" i="65"/>
  <c r="AM73" i="65"/>
  <c r="AX73" i="65" s="1"/>
  <c r="AV73" i="65"/>
  <c r="AX18" i="65"/>
  <c r="AN87" i="65"/>
  <c r="AM120" i="65"/>
  <c r="AN120" i="65" s="1"/>
  <c r="AV120" i="65"/>
  <c r="AX164" i="65"/>
  <c r="AM242" i="65"/>
  <c r="AX242" i="65" s="1"/>
  <c r="AV242" i="65"/>
  <c r="AN217" i="65"/>
  <c r="AN247" i="65"/>
  <c r="AN62" i="65"/>
  <c r="AM6" i="65"/>
  <c r="AN6" i="65" s="1"/>
  <c r="AV6" i="65"/>
  <c r="AN38" i="65"/>
  <c r="AM112" i="65"/>
  <c r="AX112" i="65" s="1"/>
  <c r="AV112" i="65"/>
  <c r="AN252" i="65"/>
  <c r="AM157" i="65"/>
  <c r="AX157" i="65" s="1"/>
  <c r="AV157" i="65"/>
  <c r="AM159" i="65"/>
  <c r="AX159" i="65" s="1"/>
  <c r="AV159" i="65"/>
  <c r="AN12" i="65"/>
  <c r="AV35" i="65"/>
  <c r="AV99" i="65"/>
  <c r="AV144" i="65"/>
  <c r="AV193" i="65"/>
  <c r="AN222" i="65"/>
  <c r="AX53" i="65"/>
  <c r="AX69" i="65"/>
  <c r="AX85" i="65"/>
  <c r="AX101" i="65"/>
  <c r="AM110" i="65"/>
  <c r="AX110" i="65" s="1"/>
  <c r="AV110" i="65"/>
  <c r="AM133" i="65"/>
  <c r="AN133" i="65" s="1"/>
  <c r="AV133" i="65"/>
  <c r="AN92" i="65"/>
  <c r="AM152" i="65"/>
  <c r="AN152" i="65" s="1"/>
  <c r="AV152" i="65"/>
  <c r="AM77" i="65"/>
  <c r="AX77" i="65" s="1"/>
  <c r="AV77" i="65"/>
  <c r="AM117" i="65"/>
  <c r="AN117" i="65" s="1"/>
  <c r="AV117" i="65"/>
  <c r="AM184" i="65"/>
  <c r="AN184" i="65" s="1"/>
  <c r="AV184" i="65"/>
  <c r="AV81" i="65"/>
  <c r="AV244" i="65"/>
  <c r="AY244" i="65" s="1"/>
  <c r="AN35" i="65"/>
  <c r="AX183" i="65"/>
  <c r="AV4" i="65"/>
  <c r="AX37" i="65"/>
  <c r="AV146" i="65"/>
  <c r="AX195" i="65"/>
  <c r="AX219" i="65"/>
  <c r="AN224" i="65"/>
  <c r="AV122" i="65"/>
  <c r="AX175" i="65"/>
  <c r="AV18" i="65"/>
  <c r="AN39" i="65"/>
  <c r="AX71" i="65"/>
  <c r="AV148" i="65"/>
  <c r="AX197" i="65"/>
  <c r="AX227" i="65"/>
  <c r="AN226" i="65"/>
  <c r="AM86" i="65"/>
  <c r="AX86" i="65" s="1"/>
  <c r="AV86" i="65"/>
  <c r="AM165" i="65"/>
  <c r="AN165" i="65" s="1"/>
  <c r="AV165" i="65"/>
  <c r="AM229" i="65"/>
  <c r="AN229" i="65" s="1"/>
  <c r="AV229" i="65"/>
  <c r="AN93" i="65"/>
  <c r="AX99" i="65"/>
  <c r="AN116" i="65"/>
  <c r="AX160" i="65"/>
  <c r="AX166" i="65"/>
  <c r="AN4" i="65"/>
  <c r="AV53" i="65"/>
  <c r="AN146" i="65"/>
  <c r="AN122" i="65"/>
  <c r="AM55" i="65"/>
  <c r="AX55" i="65" s="1"/>
  <c r="AV55" i="65"/>
  <c r="AV87" i="65"/>
  <c r="AX181" i="65"/>
  <c r="AV217" i="65"/>
  <c r="AN205" i="65"/>
  <c r="AV62" i="65"/>
  <c r="AM88" i="65"/>
  <c r="AX88" i="65" s="1"/>
  <c r="AV88" i="65"/>
  <c r="AM104" i="65"/>
  <c r="AN104" i="65" s="1"/>
  <c r="AV104" i="65"/>
  <c r="AM168" i="65"/>
  <c r="AN168" i="65" s="1"/>
  <c r="AV168" i="65"/>
  <c r="AM231" i="65"/>
  <c r="AN231" i="65" s="1"/>
  <c r="AV231" i="65"/>
  <c r="AM45" i="65"/>
  <c r="AX45" i="65" s="1"/>
  <c r="AV45" i="65"/>
  <c r="AM170" i="65"/>
  <c r="AX170" i="65" s="1"/>
  <c r="AM216" i="65"/>
  <c r="AX216" i="65" s="1"/>
  <c r="AV216" i="65"/>
  <c r="AX182" i="65"/>
  <c r="AX40" i="65"/>
  <c r="AX119" i="65"/>
  <c r="AN198" i="65"/>
  <c r="AX32" i="65"/>
  <c r="AN29" i="65"/>
  <c r="AX137" i="65"/>
  <c r="AV239" i="65"/>
  <c r="AV66" i="65"/>
  <c r="AX203" i="65"/>
  <c r="AX16" i="65"/>
  <c r="AV70" i="65"/>
  <c r="AN52" i="65"/>
  <c r="AX118" i="65"/>
  <c r="AV149" i="65"/>
  <c r="AV178" i="65"/>
  <c r="AX100" i="65"/>
  <c r="AV36" i="65"/>
  <c r="AX3" i="65"/>
  <c r="AV141" i="65"/>
  <c r="AX167" i="65"/>
  <c r="AX180" i="65"/>
  <c r="AV214" i="65"/>
  <c r="AV237" i="65"/>
  <c r="AX107" i="65"/>
  <c r="AV94" i="65"/>
  <c r="AY94" i="65" s="1"/>
  <c r="AX90" i="65"/>
  <c r="AV59" i="65"/>
  <c r="AN75" i="65"/>
  <c r="AN185" i="65"/>
  <c r="AN246" i="65"/>
  <c r="AN17" i="65"/>
  <c r="AX61" i="65"/>
  <c r="AX126" i="65"/>
  <c r="AX154" i="65"/>
  <c r="AV187" i="65"/>
  <c r="AV97" i="65"/>
  <c r="AN15" i="65"/>
  <c r="AV31" i="65"/>
  <c r="AN140" i="65"/>
  <c r="AX250" i="65"/>
  <c r="AX68" i="65"/>
  <c r="AX80" i="65"/>
  <c r="AX145" i="65"/>
  <c r="AX211" i="65"/>
  <c r="AN78" i="65"/>
  <c r="AN125" i="65"/>
  <c r="AN139" i="65"/>
  <c r="AX220" i="65"/>
  <c r="AN253" i="65"/>
  <c r="AX10" i="65"/>
  <c r="AX98" i="65"/>
  <c r="AN108" i="65"/>
  <c r="AN251" i="65"/>
  <c r="AX213" i="65"/>
  <c r="AN66" i="65"/>
  <c r="AN70" i="65"/>
  <c r="AN21" i="65"/>
  <c r="AN149" i="65"/>
  <c r="AN178" i="65"/>
  <c r="AX194" i="65"/>
  <c r="AX241" i="65"/>
  <c r="AX76" i="65"/>
  <c r="AX96" i="65"/>
  <c r="AX72" i="65"/>
  <c r="AN141" i="65"/>
  <c r="AX200" i="65"/>
  <c r="AN214" i="65"/>
  <c r="AX82" i="65"/>
  <c r="AX54" i="65"/>
  <c r="AN249" i="65"/>
  <c r="AN94" i="65"/>
  <c r="AN25" i="65"/>
  <c r="AX57" i="65"/>
  <c r="AX191" i="65"/>
  <c r="AX221" i="65"/>
  <c r="AN28" i="65"/>
  <c r="AN43" i="65"/>
  <c r="AN59" i="65"/>
  <c r="AV91" i="65"/>
  <c r="AX201" i="65"/>
  <c r="AY201" i="65" s="1"/>
  <c r="AX65" i="65"/>
  <c r="AN187" i="65"/>
  <c r="AV248" i="65"/>
  <c r="AN49" i="65"/>
  <c r="AN97" i="65"/>
  <c r="AV236" i="65"/>
  <c r="AN31" i="65"/>
  <c r="AN79" i="65"/>
  <c r="AX189" i="65"/>
  <c r="AX223" i="65"/>
  <c r="AX234" i="65"/>
  <c r="AX106" i="65"/>
  <c r="AX22" i="65"/>
  <c r="AX171" i="65"/>
  <c r="AX134" i="65"/>
  <c r="AX209" i="65"/>
  <c r="AN86" i="65"/>
  <c r="AN27" i="65"/>
  <c r="AN74" i="65"/>
  <c r="AX135" i="65"/>
  <c r="AX128" i="65"/>
  <c r="AV250" i="65"/>
  <c r="AN157" i="65"/>
  <c r="AX58" i="65"/>
  <c r="AN169" i="65"/>
  <c r="AV21" i="65"/>
  <c r="AX12" i="65"/>
  <c r="AV33" i="65"/>
  <c r="AY33" i="65" s="1"/>
  <c r="AN121" i="65"/>
  <c r="AV150" i="65"/>
  <c r="AV228" i="65"/>
  <c r="AV51" i="65"/>
  <c r="AX144" i="65"/>
  <c r="AV160" i="65"/>
  <c r="AY160" i="65" s="1"/>
  <c r="AV177" i="65"/>
  <c r="AN206" i="65"/>
  <c r="AV238" i="65"/>
  <c r="AV166" i="65"/>
  <c r="AV183" i="65"/>
  <c r="AV69" i="65"/>
  <c r="AX146" i="65"/>
  <c r="AV162" i="65"/>
  <c r="AV179" i="65"/>
  <c r="AN208" i="65"/>
  <c r="AV219" i="65"/>
  <c r="AV224" i="65"/>
  <c r="AN26" i="65"/>
  <c r="AV71" i="65"/>
  <c r="AY71" i="65" s="1"/>
  <c r="AX127" i="65"/>
  <c r="AX148" i="65"/>
  <c r="AV164" i="65"/>
  <c r="AY164" i="65" s="1"/>
  <c r="AV181" i="65"/>
  <c r="AN210" i="65"/>
  <c r="AV227" i="65"/>
  <c r="AV226" i="65"/>
  <c r="AX217" i="65"/>
  <c r="AY217" i="65" s="1"/>
  <c r="AN243" i="65"/>
  <c r="AN7" i="65"/>
  <c r="AN161" i="65"/>
  <c r="AV46" i="65"/>
  <c r="AY46" i="65" s="1"/>
  <c r="AN11" i="65"/>
  <c r="AN105" i="65"/>
  <c r="AN131" i="65"/>
  <c r="AV205" i="65"/>
  <c r="AX247" i="65"/>
  <c r="AV190" i="65"/>
  <c r="AV202" i="65"/>
  <c r="AV182" i="65"/>
  <c r="AN119" i="65"/>
  <c r="AV48" i="65"/>
  <c r="AN233" i="65"/>
  <c r="AV32" i="65"/>
  <c r="AX84" i="65"/>
  <c r="AV64" i="65"/>
  <c r="AX50" i="65"/>
  <c r="AX108" i="65"/>
  <c r="AX123" i="65"/>
  <c r="AV192" i="65"/>
  <c r="AX251" i="65"/>
  <c r="AN129" i="65"/>
  <c r="AX153" i="65"/>
  <c r="AV16" i="65"/>
  <c r="AV34" i="65"/>
  <c r="AX70" i="65"/>
  <c r="AV118" i="65"/>
  <c r="AV194" i="65"/>
  <c r="AX5" i="65"/>
  <c r="AY5" i="65" s="1"/>
  <c r="AV100" i="65"/>
  <c r="AX74" i="65"/>
  <c r="AN212" i="65"/>
  <c r="AV76" i="65"/>
  <c r="AX44" i="65"/>
  <c r="AY44" i="65" s="1"/>
  <c r="AN72" i="65"/>
  <c r="AX60" i="65"/>
  <c r="AX141" i="65"/>
  <c r="AV167" i="65"/>
  <c r="AN245" i="65"/>
  <c r="AN115" i="65"/>
  <c r="AV200" i="65"/>
  <c r="AN54" i="65"/>
  <c r="AN13" i="65"/>
  <c r="AV107" i="65"/>
  <c r="AX204" i="65"/>
  <c r="AX249" i="65"/>
  <c r="AV136" i="65"/>
  <c r="AX8" i="65"/>
  <c r="AN235" i="65"/>
  <c r="AV57" i="65"/>
  <c r="AV221" i="65"/>
  <c r="AV252" i="65"/>
  <c r="AX28" i="65"/>
  <c r="AV75" i="65"/>
  <c r="AX124" i="65"/>
  <c r="AX155" i="65"/>
  <c r="AV17" i="65"/>
  <c r="AV65" i="65"/>
  <c r="AN24" i="65"/>
  <c r="AV93" i="65"/>
  <c r="AV147" i="65"/>
  <c r="AY147" i="65" s="1"/>
  <c r="AV126" i="65"/>
  <c r="AV170" i="65"/>
  <c r="AV232" i="65"/>
  <c r="AV199" i="65"/>
  <c r="AV47" i="65"/>
  <c r="AX140" i="65"/>
  <c r="AV156" i="65"/>
  <c r="AX172" i="65"/>
  <c r="AY172" i="65" s="1"/>
  <c r="AN223" i="65"/>
  <c r="AX225" i="65"/>
  <c r="AX42" i="65"/>
  <c r="AV106" i="65"/>
  <c r="AV68" i="65"/>
  <c r="AV145" i="65"/>
  <c r="AV102" i="65"/>
  <c r="AV211" i="65"/>
  <c r="AX78" i="65"/>
  <c r="AV19" i="65"/>
  <c r="AV15" i="65"/>
  <c r="AV121" i="65"/>
  <c r="AN132" i="65"/>
  <c r="AV206" i="65"/>
  <c r="AV208" i="65"/>
  <c r="AN219" i="65"/>
  <c r="AN158" i="65"/>
  <c r="AN23" i="65"/>
  <c r="AV210" i="65"/>
  <c r="AN227" i="65"/>
  <c r="AV243" i="65"/>
  <c r="AV7" i="65"/>
  <c r="AV161" i="65"/>
  <c r="AN46" i="65"/>
  <c r="AV11" i="65"/>
  <c r="AV105" i="65"/>
  <c r="AV131" i="65"/>
  <c r="AN190" i="65"/>
  <c r="AN202" i="65"/>
  <c r="AV27" i="65"/>
  <c r="AN182" i="65"/>
  <c r="AV119" i="65"/>
  <c r="AN48" i="65"/>
  <c r="AV233" i="65"/>
  <c r="AN32" i="65"/>
  <c r="AV29" i="65"/>
  <c r="AN64" i="65"/>
  <c r="AN192" i="65"/>
  <c r="AN213" i="65"/>
  <c r="AV129" i="65"/>
  <c r="AY129" i="65" s="1"/>
  <c r="AV203" i="65"/>
  <c r="AN34" i="65"/>
  <c r="AN194" i="65"/>
  <c r="AN100" i="65"/>
  <c r="AV212" i="65"/>
  <c r="AY212" i="65" s="1"/>
  <c r="AN76" i="65"/>
  <c r="AV72" i="65"/>
  <c r="AN3" i="65"/>
  <c r="AN167" i="65"/>
  <c r="AV245" i="65"/>
  <c r="AV115" i="65"/>
  <c r="AN200" i="65"/>
  <c r="AV54" i="65"/>
  <c r="AV13" i="65"/>
  <c r="AX136" i="65"/>
  <c r="AV235" i="65"/>
  <c r="AN221" i="65"/>
  <c r="AN142" i="65"/>
  <c r="AV24" i="65"/>
  <c r="AN30" i="65"/>
  <c r="AN147" i="65"/>
  <c r="AN154" i="65"/>
  <c r="AV135" i="65"/>
  <c r="AN128" i="65"/>
  <c r="AV223" i="65"/>
  <c r="AN218" i="65"/>
  <c r="AN68" i="65"/>
  <c r="AN145" i="65"/>
  <c r="AN114" i="65"/>
  <c r="AV169" i="65"/>
  <c r="AN209" i="65"/>
  <c r="AV83" i="65"/>
  <c r="AX116" i="65"/>
  <c r="AV132" i="65"/>
  <c r="AV89" i="65"/>
  <c r="AX4" i="65"/>
  <c r="AV37" i="65"/>
  <c r="AV101" i="65"/>
  <c r="AX139" i="65"/>
  <c r="AX122" i="65"/>
  <c r="AV158" i="65"/>
  <c r="AY158" i="65" s="1"/>
  <c r="AV175" i="65"/>
  <c r="AV23" i="65"/>
  <c r="AV39" i="65"/>
  <c r="AY39" i="65" s="1"/>
  <c r="AV103" i="65"/>
  <c r="AV127" i="65"/>
  <c r="AX151" i="65"/>
  <c r="AX9" i="65"/>
  <c r="AV9" i="65"/>
  <c r="AV247" i="65"/>
  <c r="AX111" i="65"/>
  <c r="AX207" i="65"/>
  <c r="AV40" i="65"/>
  <c r="AX130" i="65"/>
  <c r="AV198" i="65"/>
  <c r="AX14" i="65"/>
  <c r="AY14" i="65" s="1"/>
  <c r="AV50" i="65"/>
  <c r="AV108" i="65"/>
  <c r="AV123" i="65"/>
  <c r="AV137" i="65"/>
  <c r="AX163" i="65"/>
  <c r="AX176" i="65"/>
  <c r="AV251" i="65"/>
  <c r="AV213" i="65"/>
  <c r="AX239" i="65"/>
  <c r="AV20" i="65"/>
  <c r="AV153" i="65"/>
  <c r="AV38" i="65"/>
  <c r="AV52" i="65"/>
  <c r="AX178" i="65"/>
  <c r="AX215" i="65"/>
  <c r="AV74" i="65"/>
  <c r="AX113" i="65"/>
  <c r="AV96" i="65"/>
  <c r="AX36" i="65"/>
  <c r="AV3" i="65"/>
  <c r="AV180" i="65"/>
  <c r="AX196" i="65"/>
  <c r="AV92" i="65"/>
  <c r="AV82" i="65"/>
  <c r="AX237" i="65"/>
  <c r="AX186" i="65"/>
  <c r="AV204" i="65"/>
  <c r="AV249" i="65"/>
  <c r="AV8" i="65"/>
  <c r="AV90" i="65"/>
  <c r="AX188" i="65"/>
  <c r="AY188" i="65" s="1"/>
  <c r="AX143" i="65"/>
  <c r="AY143" i="65" s="1"/>
  <c r="AV191" i="65"/>
  <c r="AV43" i="65"/>
  <c r="AV155" i="65"/>
  <c r="AV185" i="65"/>
  <c r="AV246" i="65"/>
  <c r="AV142" i="65"/>
  <c r="AV30" i="65"/>
  <c r="AV61" i="65"/>
  <c r="AX138" i="65"/>
  <c r="AV154" i="65"/>
  <c r="AV49" i="65"/>
  <c r="AV79" i="65"/>
  <c r="AY79" i="65" s="1"/>
  <c r="AV128" i="65"/>
  <c r="AV189" i="65"/>
  <c r="AV225" i="65"/>
  <c r="AV218" i="65"/>
  <c r="AY218" i="65" s="1"/>
  <c r="AV234" i="65"/>
  <c r="AY234" i="65" s="1"/>
  <c r="AN106" i="65"/>
  <c r="AX174" i="65"/>
  <c r="AV22" i="65"/>
  <c r="AV171" i="65"/>
  <c r="AV114" i="65"/>
  <c r="AX102" i="65"/>
  <c r="AV58" i="65"/>
  <c r="AN56" i="65"/>
  <c r="AX109" i="65"/>
  <c r="AV209" i="65"/>
  <c r="AY81" i="65" l="1"/>
  <c r="AY119" i="65"/>
  <c r="AY92" i="65"/>
  <c r="AY215" i="65"/>
  <c r="AY151" i="65"/>
  <c r="AY24" i="65"/>
  <c r="AY252" i="65"/>
  <c r="AY190" i="65"/>
  <c r="AY109" i="65"/>
  <c r="AY20" i="65"/>
  <c r="AY13" i="65"/>
  <c r="AY105" i="65"/>
  <c r="AY7" i="65"/>
  <c r="AY84" i="65"/>
  <c r="AY238" i="65"/>
  <c r="AY149" i="65"/>
  <c r="AY10" i="65"/>
  <c r="AY122" i="65"/>
  <c r="AY83" i="65"/>
  <c r="AY253" i="65"/>
  <c r="AY30" i="65"/>
  <c r="AY153" i="65"/>
  <c r="AY111" i="65"/>
  <c r="AY115" i="65"/>
  <c r="AY59" i="65"/>
  <c r="AY43" i="65"/>
  <c r="AX184" i="65"/>
  <c r="AY184" i="65" s="1"/>
  <c r="AY232" i="65"/>
  <c r="AY93" i="65"/>
  <c r="AY162" i="65"/>
  <c r="AY96" i="65"/>
  <c r="AY178" i="65"/>
  <c r="AY37" i="65"/>
  <c r="AY227" i="65"/>
  <c r="AX133" i="65"/>
  <c r="AY133" i="65" s="1"/>
  <c r="AY91" i="65"/>
  <c r="AY187" i="65"/>
  <c r="AY67" i="65"/>
  <c r="AY114" i="65"/>
  <c r="AY189" i="65"/>
  <c r="AY176" i="65"/>
  <c r="AY186" i="65"/>
  <c r="AY247" i="65"/>
  <c r="AY28" i="65"/>
  <c r="AY34" i="65"/>
  <c r="AX6" i="65"/>
  <c r="AY6" i="65" s="1"/>
  <c r="AY128" i="65"/>
  <c r="AY127" i="65"/>
  <c r="AY169" i="65"/>
  <c r="AY19" i="65"/>
  <c r="AY199" i="65"/>
  <c r="AY103" i="65"/>
  <c r="AY156" i="65"/>
  <c r="AY194" i="65"/>
  <c r="AY179" i="65"/>
  <c r="AY177" i="65"/>
  <c r="AY12" i="65"/>
  <c r="AY198" i="65"/>
  <c r="AY78" i="65"/>
  <c r="AY25" i="65"/>
  <c r="AY154" i="65"/>
  <c r="AY90" i="65"/>
  <c r="AY191" i="65"/>
  <c r="AN216" i="65"/>
  <c r="AY3" i="65"/>
  <c r="AY213" i="65"/>
  <c r="AY137" i="65"/>
  <c r="AY116" i="65"/>
  <c r="AY16" i="65"/>
  <c r="AY138" i="65"/>
  <c r="AY142" i="65"/>
  <c r="AY196" i="65"/>
  <c r="AY108" i="65"/>
  <c r="AY4" i="65"/>
  <c r="AY243" i="65"/>
  <c r="AN159" i="65"/>
  <c r="AX117" i="65"/>
  <c r="AY117" i="65" s="1"/>
  <c r="AY29" i="65"/>
  <c r="AY121" i="65"/>
  <c r="AY124" i="65"/>
  <c r="AY64" i="65"/>
  <c r="AY148" i="65"/>
  <c r="AY224" i="65"/>
  <c r="AY150" i="65"/>
  <c r="AY21" i="65"/>
  <c r="AY248" i="65"/>
  <c r="AY98" i="65"/>
  <c r="AY88" i="65"/>
  <c r="AN73" i="65"/>
  <c r="AY35" i="65"/>
  <c r="AY42" i="65"/>
  <c r="AY246" i="65"/>
  <c r="AY8" i="65"/>
  <c r="AY163" i="65"/>
  <c r="AX120" i="65"/>
  <c r="AY120" i="65" s="1"/>
  <c r="AY23" i="65"/>
  <c r="AY211" i="65"/>
  <c r="AY192" i="65"/>
  <c r="AY48" i="65"/>
  <c r="AY225" i="65"/>
  <c r="AY61" i="65"/>
  <c r="AY185" i="65"/>
  <c r="AY82" i="65"/>
  <c r="AY38" i="65"/>
  <c r="AY207" i="65"/>
  <c r="AY135" i="65"/>
  <c r="AY72" i="65"/>
  <c r="AY161" i="65"/>
  <c r="AY210" i="65"/>
  <c r="AY208" i="65"/>
  <c r="AY15" i="65"/>
  <c r="AY68" i="65"/>
  <c r="AY126" i="65"/>
  <c r="AY65" i="65"/>
  <c r="AY75" i="65"/>
  <c r="AY167" i="65"/>
  <c r="AY100" i="65"/>
  <c r="AY70" i="65"/>
  <c r="AY236" i="65"/>
  <c r="AY214" i="65"/>
  <c r="AY62" i="65"/>
  <c r="AY166" i="65"/>
  <c r="AN77" i="65"/>
  <c r="AY63" i="65"/>
  <c r="AY57" i="65"/>
  <c r="AY97" i="65"/>
  <c r="AY222" i="65"/>
  <c r="AY54" i="65"/>
  <c r="AX229" i="65"/>
  <c r="AY229" i="65" s="1"/>
  <c r="AY22" i="65"/>
  <c r="AY175" i="65"/>
  <c r="AY170" i="65"/>
  <c r="AY141" i="65"/>
  <c r="AY146" i="65"/>
  <c r="AY157" i="65"/>
  <c r="AY140" i="65"/>
  <c r="AY237" i="65"/>
  <c r="AY239" i="65"/>
  <c r="AY139" i="65"/>
  <c r="AY89" i="65"/>
  <c r="AY245" i="65"/>
  <c r="AY131" i="65"/>
  <c r="AY145" i="65"/>
  <c r="AX168" i="65"/>
  <c r="AY168" i="65" s="1"/>
  <c r="AN88" i="65"/>
  <c r="AY31" i="65"/>
  <c r="AY197" i="65"/>
  <c r="AY85" i="65"/>
  <c r="AY193" i="65"/>
  <c r="AY174" i="65"/>
  <c r="AY49" i="65"/>
  <c r="AY101" i="65"/>
  <c r="AY132" i="65"/>
  <c r="AY27" i="65"/>
  <c r="AY60" i="65"/>
  <c r="AY202" i="65"/>
  <c r="AY205" i="65"/>
  <c r="AY181" i="65"/>
  <c r="AY241" i="65"/>
  <c r="AY123" i="65"/>
  <c r="AY235" i="65"/>
  <c r="AY228" i="65"/>
  <c r="AY134" i="65"/>
  <c r="AY195" i="65"/>
  <c r="AY18" i="65"/>
  <c r="AN110" i="65"/>
  <c r="AY56" i="65"/>
  <c r="AY250" i="65"/>
  <c r="AY230" i="65"/>
  <c r="AY53" i="65"/>
  <c r="AY249" i="65"/>
  <c r="AY74" i="65"/>
  <c r="AY200" i="65"/>
  <c r="AY76" i="65"/>
  <c r="AY32" i="65"/>
  <c r="AY182" i="65"/>
  <c r="AY219" i="65"/>
  <c r="AY125" i="65"/>
  <c r="AY80" i="65"/>
  <c r="AY144" i="65"/>
  <c r="AY87" i="65"/>
  <c r="AY171" i="65"/>
  <c r="AY180" i="65"/>
  <c r="AY113" i="65"/>
  <c r="AX165" i="65"/>
  <c r="AY165" i="65" s="1"/>
  <c r="AY130" i="65"/>
  <c r="AY223" i="65"/>
  <c r="AY203" i="65"/>
  <c r="AY233" i="65"/>
  <c r="AY206" i="65"/>
  <c r="AY47" i="65"/>
  <c r="AY107" i="65"/>
  <c r="AY66" i="65"/>
  <c r="AY112" i="65"/>
  <c r="AY242" i="65"/>
  <c r="AX231" i="65"/>
  <c r="AY231" i="65" s="1"/>
  <c r="AX152" i="65"/>
  <c r="AY152" i="65" s="1"/>
  <c r="AY52" i="65"/>
  <c r="AY40" i="65"/>
  <c r="AY11" i="65"/>
  <c r="AY17" i="65"/>
  <c r="AY221" i="65"/>
  <c r="AX104" i="65"/>
  <c r="AY104" i="65" s="1"/>
  <c r="AY69" i="65"/>
  <c r="AY51" i="65"/>
  <c r="AY240" i="65"/>
  <c r="AN240" i="65"/>
  <c r="AY36" i="65"/>
  <c r="AY118" i="65"/>
  <c r="AY226" i="65"/>
  <c r="AY183" i="65"/>
  <c r="AY220" i="65"/>
  <c r="AY58" i="65"/>
  <c r="AY106" i="65"/>
  <c r="AY209" i="65"/>
  <c r="AY251" i="65"/>
  <c r="AY50" i="65"/>
  <c r="AN112" i="65"/>
  <c r="AY73" i="65"/>
  <c r="AY216" i="65"/>
  <c r="AY45" i="65"/>
  <c r="AY86" i="65"/>
  <c r="AY77" i="65"/>
  <c r="AY110" i="65"/>
  <c r="AY159" i="65"/>
  <c r="AY102" i="65"/>
  <c r="AY99" i="65"/>
  <c r="AN170" i="65"/>
  <c r="AY55" i="65"/>
  <c r="AN45" i="65"/>
  <c r="AN242" i="65"/>
  <c r="AY155" i="65"/>
  <c r="AN55" i="65"/>
  <c r="AY204" i="65"/>
  <c r="AY9" i="65"/>
  <c r="AY136" i="65"/>
</calcChain>
</file>

<file path=xl/sharedStrings.xml><?xml version="1.0" encoding="utf-8"?>
<sst xmlns="http://schemas.openxmlformats.org/spreadsheetml/2006/main" count="5083" uniqueCount="584">
  <si>
    <t>LTM Status</t>
  </si>
  <si>
    <t>LTM Grade</t>
  </si>
  <si>
    <t>LTM Rate</t>
  </si>
  <si>
    <t>LTM Name</t>
  </si>
  <si>
    <t xml:space="preserve">LTM Grade </t>
  </si>
  <si>
    <t>LTM Rate Effective From</t>
  </si>
  <si>
    <t xml:space="preserve">Indemnity Principle Limit </t>
  </si>
  <si>
    <t>Part</t>
  </si>
  <si>
    <t>Item No</t>
  </si>
  <si>
    <t>Date</t>
  </si>
  <si>
    <t>Details</t>
  </si>
  <si>
    <t>Time</t>
  </si>
  <si>
    <t>Total Profit Costs (inc SF and VAT)</t>
  </si>
  <si>
    <t>Counsel's Base Fees</t>
  </si>
  <si>
    <t>VAT on Base Counsel Fees</t>
  </si>
  <si>
    <t>Witness Statements</t>
  </si>
  <si>
    <t>Trial Preparation</t>
  </si>
  <si>
    <t>Grand Total</t>
  </si>
  <si>
    <t>and</t>
  </si>
  <si>
    <t>QUEEN'S BENCH DIVISION</t>
  </si>
  <si>
    <t>IN THE HIGH COURT OF JUSTICE</t>
  </si>
  <si>
    <t>Signed………………………………………………………………………………..</t>
  </si>
  <si>
    <t>I hereby certify that all disbursements listed in this bill which individually do not exceed £500 (other than those relating to counsel's fees) have been duly discharged.</t>
  </si>
  <si>
    <t>CERTIFICATE IN RESPECT OF DISBURSEMENTS NOT EXCEEDING £500</t>
  </si>
  <si>
    <t>CERTIFICATE AS TO INTEREST AND PAYMENTS</t>
  </si>
  <si>
    <t>INSTRUCTIONS</t>
  </si>
  <si>
    <t>INTRODUCTION</t>
  </si>
  <si>
    <t>PTR</t>
  </si>
  <si>
    <t>STRUCTURE OF THE BILL</t>
  </si>
  <si>
    <t>B E T W E E N:</t>
  </si>
  <si>
    <t>Claimant</t>
  </si>
  <si>
    <t>-and-</t>
  </si>
  <si>
    <t>Defendant</t>
  </si>
  <si>
    <t xml:space="preserve">I certify that </t>
  </si>
  <si>
    <t xml:space="preserve">I certify that this bill is both accurate and complete and </t>
  </si>
  <si>
    <t>No rulings have been made in this case which affects my/the receiving party's entitlement to interest on costs.</t>
  </si>
  <si>
    <t>Expense Code</t>
  </si>
  <si>
    <t>Activity Name</t>
  </si>
  <si>
    <t>Expense Name</t>
  </si>
  <si>
    <t>Funding</t>
  </si>
  <si>
    <t>Budgeting - own side's costs</t>
  </si>
  <si>
    <t>Budgeting - Precedent H</t>
  </si>
  <si>
    <t>Budgeting - between the parties</t>
  </si>
  <si>
    <t>Factual investigation</t>
  </si>
  <si>
    <t>Legal investigation</t>
  </si>
  <si>
    <t>Communicate (with client)</t>
  </si>
  <si>
    <t>Pre-action protocol (or similar) work</t>
  </si>
  <si>
    <t>Communicate (Other Party(s)/other outside lawyers)</t>
  </si>
  <si>
    <t>Mediation</t>
  </si>
  <si>
    <t>Communicate (witnesses)</t>
  </si>
  <si>
    <t>Other Settlement Matters</t>
  </si>
  <si>
    <t>Communicate (experts)</t>
  </si>
  <si>
    <t>Communicate (other external)</t>
  </si>
  <si>
    <t>Review of Other Party(s)' Statements of Case</t>
  </si>
  <si>
    <t>Billable Travel Time</t>
  </si>
  <si>
    <t>Preparation of the disclosure report and the disclosure proposal</t>
  </si>
  <si>
    <t>Obtaining and reviewing documents</t>
  </si>
  <si>
    <t>Preparing and serving disclosure lists</t>
  </si>
  <si>
    <t>Taking, preparing and finalising witness statement(s)</t>
  </si>
  <si>
    <t>Reviewing Other Party(s)' witness statement(s)</t>
  </si>
  <si>
    <t>Joint expert evidence</t>
  </si>
  <si>
    <t>Applications for an injunction or committal</t>
  </si>
  <si>
    <t>Applications for disclosure or Further Information</t>
  </si>
  <si>
    <t>Applications concerning evidence</t>
  </si>
  <si>
    <t>Applications relating to Costs alone</t>
  </si>
  <si>
    <t>Consultants, Other Professionals or Foreign Lawyers</t>
  </si>
  <si>
    <t>Permission applications</t>
  </si>
  <si>
    <t>Other applications</t>
  </si>
  <si>
    <t>Preparation of trial bundles</t>
  </si>
  <si>
    <t>General work regarding preparation for trial</t>
  </si>
  <si>
    <t>Advocacy</t>
  </si>
  <si>
    <t>Support of advocates</t>
  </si>
  <si>
    <t>Preparing costs claim</t>
  </si>
  <si>
    <t>Hearings</t>
  </si>
  <si>
    <t>Post Assessment Work (excluding Hearings)</t>
  </si>
  <si>
    <t>Issue/Pleadings</t>
  </si>
  <si>
    <t>Values</t>
  </si>
  <si>
    <t>Budgeting incl. costs estimates</t>
  </si>
  <si>
    <t>ADR/Settlement</t>
  </si>
  <si>
    <t>Expert Reports</t>
  </si>
  <si>
    <t>Interim Applications and Hearings (Interlocutory Applications)</t>
  </si>
  <si>
    <t>Costs Assessment</t>
  </si>
  <si>
    <t>Issue and Serve Proceedings and Preparation of Statement(s) of Case</t>
  </si>
  <si>
    <t>Appear For/Attend</t>
  </si>
  <si>
    <t xml:space="preserve">Trial </t>
  </si>
  <si>
    <t>in respect of the bill the costs claimed herein do not exceed the costs which the receiving party is required to pay my firm.</t>
  </si>
  <si>
    <t>MASTER CHRONOLOGY</t>
  </si>
  <si>
    <t>Description of work</t>
  </si>
  <si>
    <t>VAT Rate</t>
  </si>
  <si>
    <t>Total VAT</t>
  </si>
  <si>
    <t>Total Costs</t>
  </si>
  <si>
    <t>Description</t>
  </si>
  <si>
    <t>Mr A</t>
  </si>
  <si>
    <t>VAT %</t>
  </si>
  <si>
    <t>Company B</t>
  </si>
  <si>
    <t>ABC Firm</t>
  </si>
  <si>
    <t>External Party Name</t>
  </si>
  <si>
    <t>Task Name</t>
  </si>
  <si>
    <t>LTM</t>
  </si>
  <si>
    <t>Disclosure</t>
  </si>
  <si>
    <t>The claim was conducted throughout by……………………………</t>
  </si>
  <si>
    <t>CMC</t>
  </si>
  <si>
    <t>Trial</t>
  </si>
  <si>
    <t>Contingent Cost A</t>
  </si>
  <si>
    <t>Pre-Budget</t>
  </si>
  <si>
    <t>Estimated ("E")</t>
  </si>
  <si>
    <t>Activity Code</t>
  </si>
  <si>
    <t>Pre, Post or Non Budget</t>
  </si>
  <si>
    <t>The Issues</t>
  </si>
  <si>
    <t>THE PROCEEDINGS</t>
  </si>
  <si>
    <t>CONDUCT OF THE CLAIM/FUNDING</t>
  </si>
  <si>
    <t>COUNSELS FEE SECTION</t>
  </si>
  <si>
    <t>Task Description</t>
  </si>
  <si>
    <t>All work relating to reviewing funding options, securing funding and reports to funders during the life of the case.</t>
  </si>
  <si>
    <t>All work throughout the life of the case relating to budgeting and costs management, excluding the ‘costs assessment’ and ‘funding’ related work and preparation for and attendance at any costs management hearing, all of which have discrete phases.</t>
  </si>
  <si>
    <t>Preparing budgets solely for the client and monitoring costs incurred for the purposes of any required variations. Performing budgetary work related to obtaining third party funding/ATE insurance.</t>
  </si>
  <si>
    <t xml:space="preserve">Initially completing Precedent H - This task is confined to preparing and compiling the first budget required by the court in the form of Precedent H.  </t>
  </si>
  <si>
    <t>Work on budgeting between the parties following initial completion of the first budget, including the monitoring of costs incurred against the budget and any applications for variation of a budget.</t>
  </si>
  <si>
    <t>Initial and Pre-Action Protocol Work</t>
  </si>
  <si>
    <t>Work relating to the obtaining of instructions, identification of witnesses, dealing with locus and evidential issues, dealing with and identifying legal issues arising from the case and strategy, and dealing with any protocol related matters, if not covered elsewhere.</t>
  </si>
  <si>
    <t>Work required to understand the facts of the case including instructions from the client and the identification of potential witnesses</t>
  </si>
  <si>
    <t xml:space="preserve">Includes identification of the legal issues raised by the case facts and developing the strategy for the case.  </t>
  </si>
  <si>
    <t>Communications at an initial stage in compliance with pre-action protocol including letters before action and responses.</t>
  </si>
  <si>
    <t>ADR / Settlement</t>
  </si>
  <si>
    <t xml:space="preserve">Work that is directed to settlement including ADR </t>
  </si>
  <si>
    <t>Work related to proposals for mediation, preparation and attendance at the mediation and any follow-up work.</t>
  </si>
  <si>
    <t>Work that is directed to settlement including Part 36 and other offers and consequent negotiations (includes all forms of ADR other than mediation).</t>
  </si>
  <si>
    <t>Issue / Statements of Case</t>
  </si>
  <si>
    <t>Covers issue and acknowledgment of proceedings, Statements of Case and Further Information requests/responses.  Includes taking instructions, making inquiries and searches, researching, drafting, editing, filing and all meetings and communications for the purpose of such documents.</t>
  </si>
  <si>
    <t xml:space="preserve">Work related to effecting service, including dealing with process servers or the foreign process office. Work in preparation of claims, petitions and any other originating process, Statements of Case, Part 20 proceedings, including reviewing those of other parties whether or not a responsive document is served. Includes all work with counsel thereon and all dealings with client and others in connection therewith.  In appeals includes Appellants’ and Respondents’ Notices and supporting skeleton arguments. </t>
  </si>
  <si>
    <t xml:space="preserve">Considering Other Party(s)' Claim Form and Statements of Case.  </t>
  </si>
  <si>
    <t>Requests for Further Information</t>
  </si>
  <si>
    <t>Preparing and considering requests for Further Information and responses thereto.</t>
  </si>
  <si>
    <t>Amendment of Statements of Case</t>
  </si>
  <si>
    <t>Preparing and considering amendments to originating process, Statements of Case, Part 20 proceedings.  In appeals refers to amendments to Appellants’ and Respondents’ Notices and supporting skeleton arguments.</t>
  </si>
  <si>
    <t>Work relating to gathering and reviewing documents for potential disclosure, preparing disclosure lists and practical steps of disclosure.</t>
  </si>
  <si>
    <t>Preparation of the disclosure report and the disclosure proposal to comply with obligations that came in on 1-April-2013 (applicable to both manual and e-disclosure). All Disclosure related work required for the CMC. Additionally, this task encompasses work such as determining the location of documents, letters to client re disclosure obligations and setting up client based disclosure teams.</t>
  </si>
  <si>
    <t>Obtaining and reviewing documents to determine relevance (applicable to both manual and e-disclosure).</t>
  </si>
  <si>
    <t>Preparing and serving disclosure lists (applicable to both manual and e-disclosure).</t>
  </si>
  <si>
    <t>Inspection and review of the other side's disclosure for work undertaken after exchange of disclosure lists.</t>
  </si>
  <si>
    <t>Inspection and review of the other side’s disclosure for work undertaken after exchange of disclosure lists (applicable to both manual and e-disclosure).</t>
  </si>
  <si>
    <t>Witness statements</t>
  </si>
  <si>
    <t>Work that relates to the identification of potential witnesses and preparing their evidence for trial (excludes witness evidence in relation to interim applications).</t>
  </si>
  <si>
    <t>Work involved in identifying appropriate witnesses, tracing and communicating with same, taking instructions for, preparing and serving witness statements or affidavits, preparing and serving witness summaries, preparing and serving  any notices under Civil Evidence or similar  Acts, preparing and serving witness summonses, including reviewing other materials for these purposes and all dealings with client, witnesses, inquiry agents, counsel, Other Party(s) and others in relation to own side witness statements.</t>
  </si>
  <si>
    <t>Considering Other Party(s)' witness statements, affidavits, witness summaries, Civil Evidence Act or similar notices, reviewing same in context of other evidence and material, considering strategy to deal with issues raised.</t>
  </si>
  <si>
    <t>Expert reports</t>
  </si>
  <si>
    <t>Work that relates to the identification of potential experts and preparing their evidence for trial (excludes expert evidence in relation to interim applications).</t>
  </si>
  <si>
    <t xml:space="preserve">Own expert evidence </t>
  </si>
  <si>
    <t>Identifying and interviewing experts and consultants (testifying or non-testifying), working with them, and developing expert reports. Reviewing case in the light of such evidence.  Considering questions asked by Other Party(s) of own experts and experts' responses.  Arranging experts' discussions.  Considering reports of experts' discussions.  Includes all communications or other work with counsel, and all communications with Other Party.</t>
  </si>
  <si>
    <t>Other Party(s)' expert evidence</t>
  </si>
  <si>
    <t xml:space="preserve">Considering Other Party(s)' expert evidence, preparing and asking questions of their experts, considering replies, reviewing case in light of such evidence.  </t>
  </si>
  <si>
    <t>As [JH10] (own expert evidence) with appropriate modifications.</t>
  </si>
  <si>
    <t>Case Management Conference</t>
  </si>
  <si>
    <t>Pre Trial Review</t>
  </si>
  <si>
    <t xml:space="preserve">Work in preparing for and attending any Pre Trial Review (excluding Costs Management).  </t>
  </si>
  <si>
    <t>Costs Management Conference</t>
  </si>
  <si>
    <t>Work in preparing for and attending any Costs Management Conference / Hearing including the hearing of any applications to vary a budget.</t>
  </si>
  <si>
    <t xml:space="preserve">Work covering all proposed and actual interim applications and hearings.  Includes taking instructions,  making inquiries, research, preparing and filing applications, supporting evidence and skeleton arguments including reviewing those of other parties whether or not a responsive document is served, preparing for and attending hearings and all meetings and communications for the purpose of such applications or hearings.  </t>
  </si>
  <si>
    <t>Applications relating to originating process or Statement of Case or for default or summary judgment</t>
  </si>
  <si>
    <t xml:space="preserve"> Includes applications as to service or jurisdiction, to strike out or amend all or part of a claim or Statement of Case, or for the variation of parties.</t>
  </si>
  <si>
    <t>Work performed related to applications for an injunction or committal.</t>
  </si>
  <si>
    <t>Work performed related to applications for disclosure or Further Information</t>
  </si>
  <si>
    <t>Work performed related to applications concerning evidence</t>
  </si>
  <si>
    <t>Includes applications for security for costs, costs capping and protective costs orders.  Does not include budgeting or costs management orders which are dealt with at [JB40].   Does not include applications proceeding as to costs alone where a substantive application for some other relief has settled.</t>
  </si>
  <si>
    <t>All permission applications where permission to proceed is required, such as in judicial review proceedings or on appeal.</t>
  </si>
  <si>
    <t>All other types of application not covered by the categories above</t>
  </si>
  <si>
    <t>Trial preparation</t>
  </si>
  <si>
    <t>Work for the preparation of the trial not included in the other phases.</t>
  </si>
  <si>
    <t>Time spent identifying documents for inclusion in the trial bundles, working with the other parties to agree the trial bundles, preparing and updating the trial bundles.</t>
  </si>
  <si>
    <t>All other time spent in preparing for and supporting a trial, including developing overall trial strategy, preparing own witnesses for trial, working on cross-examination, preparing opening and closing arguments, , identifying documents for use at trial, preparing demonstrative materials, making any physical arrangements for trial etc</t>
  </si>
  <si>
    <t>Covers preparation for advocacy including written trial submissions and all other work from the first day on which a  trial or appeal begins or, if settled, was due to begin.</t>
  </si>
  <si>
    <t>Preparation by advocates of written and oral openings, closings or skeleton arguments; preparation for examination of witnesses; preparation of and for all applications made during trial;  considering all submissions of other parties; attendance of advocates during trial.  Includes all dealings by advocates with others (e.g. solicitors, clients, witnesses) for these purposes.</t>
  </si>
  <si>
    <t>Work by lawyers other than advocates relating to the above matters and all attendances at court on trial days including conferences or meetings before or after court and travel and waiting.  Where there is a substantial gap between trial days, work should be allocated to whichever is the more appropriate of the Trial Preparation and Trial phases.</t>
  </si>
  <si>
    <t>Judgment and post-trial activity</t>
  </si>
  <si>
    <t>Considering draft judgments, preparing and considering any written responses to the court, submissions or skeleton arguments in relation to judgment or consequential orders, preparation for and attendance at hearings when reserved judgments handed down or consequential orders considered, all dealings relating to form of judgment or order.  Includes all meetings and communications relating thereto.</t>
  </si>
  <si>
    <t>Work related to the assessment or agreement of costs following trial or settlement of the underlying action</t>
  </si>
  <si>
    <t xml:space="preserve">Includes the reconciliation of the costs claimed to any approved budget in and the preparation of the bill of costs for detailed assessment </t>
  </si>
  <si>
    <t>Points of dispute, Replies and Negotiations</t>
  </si>
  <si>
    <t>Work on the formal procedural steps under CPR 47 following service of a bill of costs together with Part 36 and other offers to settle costs and consequent negotiations</t>
  </si>
  <si>
    <t>Includes preparation for and attendance at hearings for directions and interim certificate applications as well as the detailed assessment itself</t>
  </si>
  <si>
    <t>Includes post-hearing calculations and all other work required  to finalise the amounts due for principal, interest and the costs of the assessment</t>
  </si>
  <si>
    <t>Activity Description</t>
  </si>
  <si>
    <t>Communicate (internally within legal team)</t>
  </si>
  <si>
    <t>Any internal communications within firm.</t>
  </si>
  <si>
    <t>Any  communication by letter, fax, email, telephone, meetings and conferences with client</t>
  </si>
  <si>
    <t>Any appearance for or attendance at a scheduled event related to the matter</t>
  </si>
  <si>
    <t xml:space="preserve">Claim No. </t>
  </si>
  <si>
    <t>Counsel's Fees</t>
  </si>
  <si>
    <t>Pre-action</t>
  </si>
  <si>
    <t>Contingent Cost B</t>
  </si>
  <si>
    <t>Funding PerCent Allowed</t>
  </si>
  <si>
    <t>Contingent Cost C</t>
  </si>
  <si>
    <t>Part ID</t>
  </si>
  <si>
    <t>Part Name</t>
  </si>
  <si>
    <t>Further Relevant Information</t>
  </si>
  <si>
    <t>Counsel SF %</t>
  </si>
  <si>
    <t>Hearing Description</t>
  </si>
  <si>
    <t>Counsel Fees Allowed</t>
  </si>
  <si>
    <t>A full list of the legal team appears below. XYZ agreed to act on behalf of the Defendant on payment of disbursements and profit costs and the hourly rates claimed are set out below.  The rates do not exceed the Defendant’s solicitor/ client liability and are in accordance with the approved budget. Routine letters/ emails out and routine telephone calls are charged at one-tenth of the stated hourly rates.</t>
  </si>
  <si>
    <t xml:space="preserve">Time </t>
  </si>
  <si>
    <t>Recoverable % of incurred profit costs</t>
  </si>
  <si>
    <t>Profit Costs as Claimed</t>
  </si>
  <si>
    <t>Profit Costs incurred</t>
  </si>
  <si>
    <t>Total Base Costs</t>
  </si>
  <si>
    <t>LEGAL TEAM, HOURLY RATES AND COUNSEL'S SUCCESS FEES</t>
  </si>
  <si>
    <t>TABLE OF COSTS AS SUMMARILY ASSESSED</t>
  </si>
  <si>
    <t>CERTIFICATES PAGE</t>
  </si>
  <si>
    <t xml:space="preserve"> Total Base Costs</t>
  </si>
  <si>
    <t>DETAILED BILL - (PRINT VERSION)</t>
  </si>
  <si>
    <t>(This section would contain the chronological procedural steps during the litigation)</t>
  </si>
  <si>
    <r>
      <t xml:space="preserve">DEFENDANT’S BILL OF COSTS </t>
    </r>
    <r>
      <rPr>
        <sz val="14"/>
        <color indexed="8"/>
        <rFont val="Calibri"/>
        <family val="2"/>
      </rPr>
      <t>to be assessed on the standard basis and paid by the Claimant pursuant to orders dated xxxxxxxx</t>
    </r>
  </si>
  <si>
    <t>FUNDING &amp; PARTS TABLE</t>
  </si>
  <si>
    <t>With reference to the pending assessment of the [claimant’s/defendant’s] costs and disbursements herein which are payable by the [claimant/defendant] we the undersigned [solicitors to] [auditors of] the [claimant/defendant] hereby certify that the [claimant/defendant] on the basis of its last completed VAT return [would/would not be entitled to recover would/be entitled to recover only percent of the] Value Added Tax on such costs and disbursements , as input tax pursuant to the Value Added Tax Act 1994.</t>
  </si>
  <si>
    <t>CERTIFICATE IN RESPECT OF VAT</t>
  </si>
  <si>
    <t>VAT NO:</t>
  </si>
  <si>
    <t>PROFIT COSTS SECTION</t>
  </si>
  <si>
    <t>TOTALS</t>
  </si>
  <si>
    <t>Budgeted</t>
  </si>
  <si>
    <t>SUMMARY OF COSTS AS CLAIMED VS AMOUNTS IN LAST APPROVED / AGREED / SUBMITTED BUDGET</t>
  </si>
  <si>
    <t>Plan, Prepare, Draft, Review</t>
  </si>
  <si>
    <t>Partner</t>
  </si>
  <si>
    <t>A</t>
  </si>
  <si>
    <t>MAIN SUMMARY - BY PART</t>
  </si>
  <si>
    <t>MAIN SUMMARY BY PHASE</t>
  </si>
  <si>
    <t>Client</t>
  </si>
  <si>
    <t>Telephone Call</t>
  </si>
  <si>
    <t>Part 1</t>
  </si>
  <si>
    <t>Part 2</t>
  </si>
  <si>
    <t>DISBURSEMENTS SECTION</t>
  </si>
  <si>
    <t xml:space="preserve">Email </t>
  </si>
  <si>
    <t xml:space="preserve">Paid fee for copy ambulance records </t>
  </si>
  <si>
    <t>Drafting form of authorities</t>
  </si>
  <si>
    <t>Paid fee for copy hospital records</t>
  </si>
  <si>
    <t>Reading ambulance service records</t>
  </si>
  <si>
    <t>Reading Whipps Cross hospital records</t>
  </si>
  <si>
    <t>Sorting, collating and paginating Whipps Cross Hospital records</t>
  </si>
  <si>
    <t>Drafting attendance note</t>
  </si>
  <si>
    <t>Reading Newham University Hospital records</t>
  </si>
  <si>
    <t>Letter Out - Opponent</t>
  </si>
  <si>
    <t xml:space="preserve">Paid fee for copy GP records </t>
  </si>
  <si>
    <t>Completing form of authority to access GP records</t>
  </si>
  <si>
    <t>Reading extensive GP records</t>
  </si>
  <si>
    <t>Letter Out - Client</t>
  </si>
  <si>
    <t>Sorting, collating and paginating extensive GP records</t>
  </si>
  <si>
    <t>Reviewing papers and drafting instructions to Dr Unsworth</t>
  </si>
  <si>
    <t xml:space="preserve">Paid fee for preparing report </t>
  </si>
  <si>
    <t>Consideration of Dr Unsworth's report and covering letter</t>
  </si>
  <si>
    <t>Long telephone call to the Claimant to go through Dr Unsworth's report</t>
  </si>
  <si>
    <t>Drafting instructions to expert, Dr Crane, to prepare causation report</t>
  </si>
  <si>
    <t>Letter</t>
  </si>
  <si>
    <t>Considering funeral expenses provided by Claimant</t>
  </si>
  <si>
    <t>Paid fee for report</t>
  </si>
  <si>
    <t>Consideration of Dr Crane's report</t>
  </si>
  <si>
    <t>Long telephone call to the Claimant obtaining details of cost of wake and other information for schedule</t>
  </si>
  <si>
    <t>Drafting letter of claim</t>
  </si>
  <si>
    <t>Considering Part 36 offer and dependency claim</t>
  </si>
  <si>
    <t>Preparing schedule of special damages and interest calculation</t>
  </si>
  <si>
    <t>Letter Our - Client</t>
  </si>
  <si>
    <t>Long telephone call to Claimant requesting details of Deceased's provision for the children and calculation of dependency claim</t>
  </si>
  <si>
    <t>Amending draft letter of claim</t>
  </si>
  <si>
    <t>Telephone conference with Counsel discussing dependency claim</t>
  </si>
  <si>
    <t>Long telephone call with the Claimant discussing the financial relationship with the Deceased and his provision for the children</t>
  </si>
  <si>
    <t>Drafting instructions to Counsel to advise on quantum</t>
  </si>
  <si>
    <t>Long telephone call to Counsel requesting Counsel to prepare a separate schedule including dependency for children</t>
  </si>
  <si>
    <t>Paid fee to Counsel - Oliver Williamson for advice</t>
  </si>
  <si>
    <t xml:space="preserve">Consideration of Counsel's advice </t>
  </si>
  <si>
    <t>Paid fee to Counsel - Oliver Williamson for settling schedule of loss</t>
  </si>
  <si>
    <t>Paid fee to Counsel - Oliver Williamson for settling letter of claim</t>
  </si>
  <si>
    <t xml:space="preserve">Considering schedule received from Counsel (apportioned) </t>
  </si>
  <si>
    <t>Considering value of claim and drafting letter to Claimant recommending making a Part 36 offer</t>
  </si>
  <si>
    <t>Long telephone call to Claimant discussing draft letter of claim and schedule</t>
  </si>
  <si>
    <t>Drafting Part 36 offer</t>
  </si>
  <si>
    <t>Consideration of CRU Certificate</t>
  </si>
  <si>
    <t>Considering letter of response from Defendant denying liability</t>
  </si>
  <si>
    <t>Drafting long email to Dr Crane asking him to review letter of response</t>
  </si>
  <si>
    <t>E-Mail Out</t>
  </si>
  <si>
    <t>Reading Dr Crane's report on letter of response</t>
  </si>
  <si>
    <t>Drafting instructions to Counsel</t>
  </si>
  <si>
    <t>Paid fee to Counsel - Oliver Williamson for settling particulars of claim</t>
  </si>
  <si>
    <t>Considering Counsel's draft particulars of claim</t>
  </si>
  <si>
    <t>Long telephone call with expert Dr Unsworth obtaining his comments on the letter of response</t>
  </si>
  <si>
    <t>Drafting claim form</t>
  </si>
  <si>
    <t>Letter Out - Court</t>
  </si>
  <si>
    <t>Paid Court fee</t>
  </si>
  <si>
    <t>Paid fee for reading and approving particulars of claim</t>
  </si>
  <si>
    <t>Considering invoices relating to probate</t>
  </si>
  <si>
    <t>Considering revised draft of particulars of claim and schedule of loss</t>
  </si>
  <si>
    <t>Finalising particulars of claim and schedule of loss</t>
  </si>
  <si>
    <t>Drafting certificate of service</t>
  </si>
  <si>
    <t xml:space="preserve">Considering Defendant's acknowledgment of service </t>
  </si>
  <si>
    <t>Consideration of defence</t>
  </si>
  <si>
    <t>Drafting long email to experts Dr Crane and Dr Unsworth forwarding a copy of the defence</t>
  </si>
  <si>
    <t>Drafting directions questionnaire</t>
  </si>
  <si>
    <t>Considering service of a reply to defence</t>
  </si>
  <si>
    <t>Drafting directions order</t>
  </si>
  <si>
    <t xml:space="preserve">Consideration of Defendant's draft directions </t>
  </si>
  <si>
    <t>Drafting long email to Defendant explaining why the draft directions were not agreed</t>
  </si>
  <si>
    <t>Considering Defendant's revised draft directions</t>
  </si>
  <si>
    <t>Long telephone call with Defendant discussing and agreeing directions and timetable</t>
  </si>
  <si>
    <t>Considering revised agreed directions and finalising directions questionnaire</t>
  </si>
  <si>
    <t xml:space="preserve">Letter </t>
  </si>
  <si>
    <t>Letter Out- Court</t>
  </si>
  <si>
    <t>Consideration of Defendant's cost budget and directions questionnaire</t>
  </si>
  <si>
    <t>Consideration of Defendant's disclosure list and checking file for complaints correspondence</t>
  </si>
  <si>
    <t xml:space="preserve">Drafting Claimant's disclosure list </t>
  </si>
  <si>
    <t>Letter Our - Court</t>
  </si>
  <si>
    <t>Travelling to Counsel's Chambers to meet with Claimant for the purposes of taking witness statement</t>
  </si>
  <si>
    <t>Attending Claimant to take detailed witness statement</t>
  </si>
  <si>
    <t>Paid travel expenses - taxi</t>
  </si>
  <si>
    <t>Paid travel expenses - train</t>
  </si>
  <si>
    <t>Drafting witness statement of Claimant</t>
  </si>
  <si>
    <t>Consideration of Defendant's Part 36 offer</t>
  </si>
  <si>
    <t>General consideration of schedule and quantum</t>
  </si>
  <si>
    <t>Letter Our - Opponent</t>
  </si>
  <si>
    <t>Telephone</t>
  </si>
  <si>
    <t>Paid fee to Counsel - Oliver Williamson for advising on Part 36 offer</t>
  </si>
  <si>
    <t>Letter Out* - Court</t>
  </si>
  <si>
    <t>Costing/valuing incurred work to date</t>
  </si>
  <si>
    <t>LETTER</t>
  </si>
  <si>
    <t>Paid insurance premium (inc IPT)</t>
  </si>
  <si>
    <t>Checking bill of costs</t>
  </si>
  <si>
    <t>WT1</t>
  </si>
  <si>
    <t>NLB</t>
  </si>
  <si>
    <t>WT2</t>
  </si>
  <si>
    <t>FD</t>
  </si>
  <si>
    <t>TI</t>
  </si>
  <si>
    <t>NV</t>
  </si>
  <si>
    <t>Dr John Unsworth, Consultant Emergency Physician</t>
  </si>
  <si>
    <t>Dr Robert Crane, Consultant Respiratory Physician</t>
  </si>
  <si>
    <t>Counsel</t>
  </si>
  <si>
    <t>Court</t>
  </si>
  <si>
    <t>Imogen Nash</t>
  </si>
  <si>
    <t>Meeting</t>
  </si>
  <si>
    <t>Email</t>
  </si>
  <si>
    <t>to May 2012</t>
  </si>
  <si>
    <t>B</t>
  </si>
  <si>
    <t>D</t>
  </si>
  <si>
    <t>Costs Draftsman</t>
  </si>
  <si>
    <t>Pre-CFA</t>
  </si>
  <si>
    <t>CFA</t>
  </si>
  <si>
    <t>Junior Counsel</t>
  </si>
  <si>
    <t>JC</t>
  </si>
  <si>
    <t>Dr Graham</t>
  </si>
  <si>
    <t>DEF University Hospital</t>
  </si>
  <si>
    <t>GHI Ambulance Service NHS Trust</t>
  </si>
  <si>
    <t>JKL Health Authority</t>
  </si>
  <si>
    <t>Precedent H Phase</t>
  </si>
  <si>
    <t>Non-Budgeted</t>
  </si>
  <si>
    <t>William Taylor</t>
  </si>
  <si>
    <t>Medico-Legal Assistant</t>
  </si>
  <si>
    <t>Fiona Duggan</t>
  </si>
  <si>
    <t>Legal Assistant</t>
  </si>
  <si>
    <t>Thomas Irwin</t>
  </si>
  <si>
    <t>Nicholas Vine</t>
  </si>
  <si>
    <t xml:space="preserve"> Total VAT</t>
  </si>
  <si>
    <t xml:space="preserve"> Total Costs</t>
  </si>
  <si>
    <t>Communication Method</t>
  </si>
  <si>
    <t>Entry Alloc%</t>
  </si>
  <si>
    <t>Entry No</t>
  </si>
  <si>
    <t>(blank)</t>
  </si>
  <si>
    <t>Solicitors' Success Fee</t>
  </si>
  <si>
    <t xml:space="preserve">Counsel's Base Fees </t>
  </si>
  <si>
    <t xml:space="preserve"> Counsel's Success Fees</t>
  </si>
  <si>
    <t>Dealing wiith agreement of budget</t>
  </si>
  <si>
    <t xml:space="preserve"> Counsel's Base Fees</t>
  </si>
  <si>
    <t>Preparation of budget</t>
  </si>
  <si>
    <t>Factual investigation Total</t>
  </si>
  <si>
    <t>Issue and Serve Proceedings and Preparation of Statement(s) of Case Total</t>
  </si>
  <si>
    <t>Pre-action protocol (or similar) work Total</t>
  </si>
  <si>
    <t>Preparing and serving disclosure lists Total</t>
  </si>
  <si>
    <t>Legal investigation Total</t>
  </si>
  <si>
    <t xml:space="preserve"> Time</t>
  </si>
  <si>
    <t xml:space="preserve"> Base Profit Costs</t>
  </si>
  <si>
    <t>from June 2012</t>
  </si>
  <si>
    <t>SUMMARY OF COMMUNICATIONS</t>
  </si>
  <si>
    <t>SUMMARY BY  TASK,  ACTIVITY AND EXPENSES</t>
  </si>
  <si>
    <t>Counsel Success Fee %</t>
  </si>
  <si>
    <t>Solicitor's Success Fee</t>
  </si>
  <si>
    <t>Solicitor's Success Fee %</t>
  </si>
  <si>
    <t>Counsel's Success Fee</t>
  </si>
  <si>
    <t>VAT on Solicitor's Success Fee</t>
  </si>
  <si>
    <t>VAT on Counsel's Success Fee</t>
  </si>
  <si>
    <t>Success Fees on Summarily Assessed Costs</t>
  </si>
  <si>
    <t>Total Bill</t>
  </si>
  <si>
    <t>Total Base Costs Summarily Assessed</t>
  </si>
  <si>
    <t>Total Success Fees including VAT</t>
  </si>
  <si>
    <t>Total Success Fees inc VAT</t>
  </si>
  <si>
    <t xml:space="preserve"> Base Profit Costs </t>
  </si>
  <si>
    <t xml:space="preserve"> ATEI Premium</t>
  </si>
  <si>
    <t>Profit Costs Incurred (not including any indemnity cap)</t>
  </si>
  <si>
    <t>Base Profit Costs (including any indemnity cap)</t>
  </si>
  <si>
    <t>VAT on Base Profit Costs</t>
  </si>
  <si>
    <t>Success Fee on Base Profit costs</t>
  </si>
  <si>
    <t>Total Counsel Fees (inc Success Fee and VAT)</t>
  </si>
  <si>
    <t>Total Profit Costs</t>
  </si>
  <si>
    <t>Base Profit Costs (copy)</t>
  </si>
  <si>
    <t>Disbursements Total (copy)</t>
  </si>
  <si>
    <t>VAT On Other Disbursements</t>
  </si>
  <si>
    <t>Other Disbursements</t>
  </si>
  <si>
    <t>Disbursements Total (without success fees)</t>
  </si>
  <si>
    <t>Total Other Disbursements (inc VAT)</t>
  </si>
  <si>
    <t>Total Disbursements (including success fees)</t>
  </si>
  <si>
    <t>Success Fee %</t>
  </si>
  <si>
    <t>DisbursementsAllowed</t>
  </si>
  <si>
    <t>Profit Costs Allowed</t>
  </si>
  <si>
    <t xml:space="preserve"> Other Disbursements</t>
  </si>
  <si>
    <t xml:space="preserve">Base Profit Costs </t>
  </si>
  <si>
    <t>Solicitor's Success Fees</t>
  </si>
  <si>
    <t>ATEI Premium</t>
  </si>
  <si>
    <t xml:space="preserve">Disbursements </t>
  </si>
  <si>
    <t>REFERENCE AND LOOKUP TABLE - PHASES AND TASKS</t>
  </si>
  <si>
    <t>REFERENCE AND LOOKUP TABLE FOR ACTIVITIES</t>
  </si>
  <si>
    <t>VAT on Success Fee on Base Profit Costs</t>
  </si>
  <si>
    <t xml:space="preserve">Preparing interim application for specific disclosure </t>
  </si>
  <si>
    <t xml:space="preserve">Hearing on interim application for specific disclosure </t>
  </si>
  <si>
    <t>Preparing for trial</t>
  </si>
  <si>
    <t>Conference with counsel on trial preparations</t>
  </si>
  <si>
    <t>Correspondence with the client on trial preparations</t>
  </si>
  <si>
    <t>Attending Trial</t>
  </si>
  <si>
    <t>Correspondence with the Defendant on Trial preparations</t>
  </si>
  <si>
    <t xml:space="preserve">Preparing for Trial </t>
  </si>
  <si>
    <t>Counsel's Brief Fee</t>
  </si>
  <si>
    <t>Preparing Trial bundles</t>
  </si>
  <si>
    <t>Preparing disclosure lists</t>
  </si>
  <si>
    <t>Preparing for PTR</t>
  </si>
  <si>
    <t>Attending PTR</t>
  </si>
  <si>
    <t>DATA ENTRY SECTIONS</t>
  </si>
  <si>
    <t>Sum of ATEI Premium</t>
  </si>
  <si>
    <t>Incurred Post-Budget</t>
  </si>
  <si>
    <t>Incurred Pre-Budget</t>
  </si>
  <si>
    <t>Last Approved Budget / Agreed Budget Figure</t>
  </si>
  <si>
    <t>Departure from Last Approved / Agreed Budget</t>
  </si>
  <si>
    <t>Pre-Trial Review</t>
  </si>
  <si>
    <t>Phase in Bill of Costs</t>
  </si>
  <si>
    <t>Phase in Precedent H</t>
  </si>
  <si>
    <t>Pre-Action Costs</t>
  </si>
  <si>
    <t>Contingencies</t>
  </si>
  <si>
    <t>N/A</t>
  </si>
  <si>
    <t>Phase Name</t>
  </si>
  <si>
    <t xml:space="preserve"> </t>
  </si>
  <si>
    <t>Work relating to such hearings and the preparation for them, including PTR and CMC’s. This does not include interim applications heard at the same time (excludes costs management).</t>
  </si>
  <si>
    <t>Case Management Conference Total</t>
  </si>
  <si>
    <t>Obtaining and reviewing documents Total</t>
  </si>
  <si>
    <t>Taking, preparing and finalising witness statement(s) Total</t>
  </si>
  <si>
    <t>Own expert evidence  Total</t>
  </si>
  <si>
    <t>Other Settlement Matters Total</t>
  </si>
  <si>
    <t>Pre-Action</t>
  </si>
  <si>
    <t>Phase Code</t>
  </si>
  <si>
    <t>Task Code</t>
  </si>
  <si>
    <t>P1</t>
  </si>
  <si>
    <t>P2</t>
  </si>
  <si>
    <t>P3</t>
  </si>
  <si>
    <t>P4</t>
  </si>
  <si>
    <t>P5</t>
  </si>
  <si>
    <t>P6</t>
  </si>
  <si>
    <t>P7</t>
  </si>
  <si>
    <t>P8</t>
  </si>
  <si>
    <t>P9</t>
  </si>
  <si>
    <t>P10</t>
  </si>
  <si>
    <t>P11</t>
  </si>
  <si>
    <t>P12</t>
  </si>
  <si>
    <t>P13</t>
  </si>
  <si>
    <t>P14</t>
  </si>
  <si>
    <t>P15</t>
  </si>
  <si>
    <t>T1</t>
  </si>
  <si>
    <t>T2</t>
  </si>
  <si>
    <t>T3</t>
  </si>
  <si>
    <t>T4</t>
  </si>
  <si>
    <t>T5</t>
  </si>
  <si>
    <t>T6</t>
  </si>
  <si>
    <t>T7</t>
  </si>
  <si>
    <t>T8</t>
  </si>
  <si>
    <t>T9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</si>
  <si>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</si>
  <si>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</si>
  <si>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</si>
  <si>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</si>
  <si>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</si>
  <si>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</si>
  <si>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</si>
  <si>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</si>
  <si>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</si>
  <si>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</si>
  <si>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</si>
  <si>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</si>
  <si>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</si>
  <si>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</si>
  <si>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</si>
  <si>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</si>
  <si>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</si>
  <si>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</si>
  <si>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</si>
  <si>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</si>
  <si>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</si>
  <si>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</si>
  <si>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</si>
  <si>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</si>
  <si>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</si>
  <si>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</si>
  <si>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T36</t>
  </si>
  <si>
    <t>T37</t>
  </si>
  <si>
    <t>T38</t>
  </si>
  <si>
    <t>T39</t>
  </si>
  <si>
    <t>T40</t>
  </si>
  <si>
    <t>T41</t>
  </si>
  <si>
    <t xml:space="preserve">Phase Code </t>
  </si>
  <si>
    <t>Task Sort Order Number</t>
  </si>
  <si>
    <t xml:space="preserve">Phase Sort Order Number </t>
  </si>
  <si>
    <t>Activity Sort Order Number</t>
  </si>
  <si>
    <t>Expense Sort Order Number</t>
  </si>
  <si>
    <t>A1</t>
  </si>
  <si>
    <t>A2</t>
  </si>
  <si>
    <t>A3</t>
  </si>
  <si>
    <t>A4</t>
  </si>
  <si>
    <t>A5</t>
  </si>
  <si>
    <t>A6</t>
  </si>
  <si>
    <t>A7</t>
  </si>
  <si>
    <t>A8</t>
  </si>
  <si>
    <t>A9</t>
  </si>
  <si>
    <t>A10</t>
  </si>
  <si>
    <t>X1</t>
  </si>
  <si>
    <t>X2</t>
  </si>
  <si>
    <t>X3</t>
  </si>
  <si>
    <t>X4</t>
  </si>
  <si>
    <t>X5</t>
  </si>
  <si>
    <t>X6</t>
  </si>
  <si>
    <t>X7</t>
  </si>
  <si>
    <t>X8</t>
  </si>
  <si>
    <t>X9</t>
  </si>
  <si>
    <t>X10</t>
  </si>
  <si>
    <t>X11</t>
  </si>
  <si>
    <t>X12</t>
  </si>
  <si>
    <t>X13</t>
  </si>
  <si>
    <t>Phase Sort Order Number</t>
  </si>
  <si>
    <t>Inspection and review of the other side's disclosure for work undertaken after exchange of disclosure lists. Total</t>
  </si>
  <si>
    <t>Review of Other Party(s)' Statements of Case Total</t>
  </si>
  <si>
    <t>SORT ORDERS</t>
  </si>
  <si>
    <t>Email to client</t>
  </si>
  <si>
    <t xml:space="preserve">REFERENCE AND LOOKUP TABLE FOR EXPENSES </t>
  </si>
  <si>
    <t xml:space="preserve">Preparing bill of costs </t>
  </si>
  <si>
    <t>Communicate (with Counsel)</t>
  </si>
  <si>
    <t xml:space="preserve">Any  communication by letter, fax, email, telephone, meetings and conferences with own-side Counsel </t>
  </si>
  <si>
    <t xml:space="preserve">Any  communication by letter, fax, email, telephone, meetings and conferences with witnesses </t>
  </si>
  <si>
    <t xml:space="preserve">Any  communication by letter, fax, email, telephone, meetings and conferences with experts </t>
  </si>
  <si>
    <t>Any  communication by letter, fax, email, telephone, meetings and conferences with opposing lawyers or other outside lawyers not representing the client</t>
  </si>
  <si>
    <t>Any  communication by letter, fax, email, telephone, meetings and conferences with other external parties not already categorised within these activity codes</t>
  </si>
  <si>
    <t xml:space="preserve">Includes time spent waiting associated with the matter when other billable services are not performed for the client.  </t>
  </si>
  <si>
    <t>Any planning or preparation associated with a matter; Any drafting or revision or other preparation of documents or other material; Any review or analysis of documents or other material; Any handling of documents, files or data.</t>
  </si>
  <si>
    <t>Court Fees</t>
  </si>
  <si>
    <t>Arbitrators' or Mediators' Fees</t>
  </si>
  <si>
    <t xml:space="preserve">Witness Expenses </t>
  </si>
  <si>
    <t>Transcripts</t>
  </si>
  <si>
    <t>Litigation Support Suppliers (incl eDisclosure)</t>
  </si>
  <si>
    <t>Travel Expenses</t>
  </si>
  <si>
    <t>Copying/Imaging</t>
  </si>
  <si>
    <t>ATEI Premiums</t>
  </si>
  <si>
    <t xml:space="preserve">Medical Records </t>
  </si>
  <si>
    <t>Translation Costs</t>
  </si>
  <si>
    <t>Experts' Fees</t>
  </si>
  <si>
    <t>Letter Out - Counsel's clerk</t>
  </si>
  <si>
    <t>Telephone Call In - Client</t>
  </si>
  <si>
    <t>Telephone Call Out - Client</t>
  </si>
  <si>
    <t xml:space="preserve">Letter Out </t>
  </si>
  <si>
    <t>Telephone Call Out - Counsel's clerk</t>
  </si>
  <si>
    <t>Telephone Call In - Counsel's clerk</t>
  </si>
  <si>
    <t>Letter Out - Expert</t>
  </si>
  <si>
    <t>Telephone Call Out - Opponent</t>
  </si>
  <si>
    <t>Telephone Call In - Opponent</t>
  </si>
  <si>
    <t>Letter Out - General Practitioner</t>
  </si>
  <si>
    <t>Letter Out - Hospital</t>
  </si>
  <si>
    <t xml:space="preserve">Letter Out - Other miscellaneous
</t>
  </si>
  <si>
    <t>Telephone Call In - GP's surgery</t>
  </si>
  <si>
    <t>Letter Out - Other miscellaneous</t>
  </si>
  <si>
    <t xml:space="preserve">Letter Out - Expert
</t>
  </si>
  <si>
    <t>Telephone Call Out - Expert</t>
  </si>
  <si>
    <t>Telephone Call In - Expert</t>
  </si>
  <si>
    <t>X14</t>
  </si>
  <si>
    <t>X15</t>
  </si>
  <si>
    <t>Process Server Fees</t>
  </si>
  <si>
    <t>Considering Counsel's amendments to letter of claim (apportioned)</t>
  </si>
  <si>
    <t>Other applications Total</t>
  </si>
  <si>
    <t>Support of advocates Total</t>
  </si>
  <si>
    <t>Applications for disclosure or Further Information Total</t>
  </si>
  <si>
    <t>Bank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</si>
</sst>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8" formatCode="&quot;£&quot;#,##0.00;[Red]\-&quot;£&quot;#,##0.00"/>
    <numFmt numFmtId="43" formatCode="_-* #,##0.00_-;\-* #,##0.00_-;_-* &quot;-&quot;??_-;_-@_-"/>
    <numFmt numFmtId="164" formatCode="_(* #,##0.00_);_(* \(#,##0.00\);_(* &quot;-&quot;??_);_(@_)"/>
    <numFmt numFmtId="165" formatCode="&quot;£&quot;#,##0.00"/>
    <numFmt numFmtId="166" formatCode="#,##0.00;#,##0.00;&quot;&quot;"/>
    <numFmt numFmtId="167" formatCode="#,##0.00_ ;\-#,##0.00\ "/>
    <numFmt numFmtId="168" formatCode="\£#,##0.00"/>
  </numFmts>
  <fonts count="68"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indexed="8"/>
      <name val="Calibri"/>
      <family val="2"/>
    </font>
    <font>
      <sz val="10"/>
      <color indexed="8"/>
      <name val="Arial"/>
      <family val="2"/>
    </font>
    <font>
      <sz val="10"/>
      <name val="Arial"/>
      <family val="2"/>
    </font>
    <font>
      <sz val="10"/>
      <color indexed="8"/>
      <name val="Arial"/>
      <family val="2"/>
    </font>
    <font>
      <sz val="12"/>
      <color indexed="8"/>
      <name val="Calibri"/>
      <family val="2"/>
    </font>
    <font>
      <sz val="8"/>
      <name val="Arial"/>
      <family val="2"/>
    </font>
    <font>
      <sz val="11"/>
      <color theme="1"/>
      <name val="Calibri"/>
      <family val="2"/>
      <scheme val="minor"/>
    </font>
    <font>
      <sz val="10"/>
      <color theme="1"/>
      <name val="Arial"/>
      <family val="2"/>
    </font>
    <font>
      <sz val="12"/>
      <color theme="1"/>
      <name val="Calibri"/>
      <family val="2"/>
    </font>
    <font>
      <sz val="11"/>
      <color theme="1"/>
      <name val="Calibri"/>
      <family val="2"/>
    </font>
    <font>
      <sz val="11"/>
      <color indexed="8"/>
      <name val="Calibri"/>
      <family val="2"/>
    </font>
    <font>
      <sz val="12"/>
      <color theme="1"/>
      <name val="Calibri"/>
      <family val="2"/>
      <scheme val="minor"/>
    </font>
    <font>
      <b/>
      <sz val="12"/>
      <color theme="1"/>
      <name val="Calibri"/>
      <family val="2"/>
      <scheme val="minor"/>
    </font>
    <font>
      <sz val="12"/>
      <color theme="1"/>
      <name val="Arial"/>
      <family val="2"/>
    </font>
    <font>
      <b/>
      <sz val="12"/>
      <name val="Calibri"/>
      <family val="2"/>
      <scheme val="minor"/>
    </font>
    <font>
      <b/>
      <sz val="12"/>
      <name val="Calibri"/>
      <family val="2"/>
    </font>
    <font>
      <sz val="16"/>
      <color theme="1"/>
      <name val="Arial"/>
      <family val="2"/>
    </font>
    <font>
      <b/>
      <sz val="12"/>
      <color theme="1"/>
      <name val="Calibri"/>
      <family val="2"/>
    </font>
    <font>
      <sz val="14"/>
      <color indexed="8"/>
      <name val="Calibri"/>
      <family val="2"/>
    </font>
    <font>
      <b/>
      <sz val="14"/>
      <color indexed="8"/>
      <name val="Calibri"/>
      <family val="2"/>
    </font>
    <font>
      <b/>
      <sz val="11"/>
      <color theme="1"/>
      <name val="Calibri"/>
      <family val="2"/>
      <scheme val="minor"/>
    </font>
    <font>
      <sz val="14"/>
      <name val="Calibri"/>
      <family val="2"/>
      <scheme val="minor"/>
    </font>
    <font>
      <b/>
      <sz val="14"/>
      <name val="Calibri"/>
      <family val="2"/>
      <scheme val="minor"/>
    </font>
    <font>
      <sz val="14"/>
      <color theme="1"/>
      <name val="Calibri"/>
      <family val="2"/>
      <scheme val="minor"/>
    </font>
    <font>
      <b/>
      <sz val="10"/>
      <color theme="1"/>
      <name val="Arial"/>
      <family val="2"/>
    </font>
    <font>
      <b/>
      <sz val="16"/>
      <color theme="1"/>
      <name val="Calibri"/>
      <family val="2"/>
      <scheme val="minor"/>
    </font>
    <font>
      <sz val="16"/>
      <color theme="1"/>
      <name val="Calibri"/>
      <family val="2"/>
      <scheme val="minor"/>
    </font>
    <font>
      <b/>
      <sz val="16"/>
      <color theme="1"/>
      <name val="Calibri"/>
      <family val="2"/>
    </font>
    <font>
      <b/>
      <sz val="16"/>
      <color theme="1"/>
      <name val="Arial"/>
      <family val="2"/>
    </font>
    <font>
      <b/>
      <sz val="16"/>
      <color indexed="8"/>
      <name val="Calibri"/>
      <family val="2"/>
    </font>
    <font>
      <sz val="11"/>
      <color indexed="8"/>
      <name val="Calibri"/>
      <family val="2"/>
      <scheme val="minor"/>
    </font>
    <font>
      <sz val="11"/>
      <color theme="1"/>
      <name val="Arial"/>
      <family val="2"/>
    </font>
    <font>
      <b/>
      <sz val="11"/>
      <color indexed="8"/>
      <name val="Calibri"/>
      <family val="2"/>
      <scheme val="minor"/>
    </font>
    <font>
      <sz val="12"/>
      <name val="Calibri"/>
      <family val="2"/>
    </font>
    <font>
      <sz val="12"/>
      <color theme="1"/>
      <name val="Calibri"/>
      <family val="2"/>
      <scheme val="minor"/>
    </font>
    <font>
      <sz val="11"/>
      <color indexed="8"/>
      <name val="Calibri"/>
      <family val="2"/>
      <scheme val="minor"/>
    </font>
    <font>
      <b/>
      <sz val="11"/>
      <color indexed="8"/>
      <name val="Calibri"/>
      <family val="2"/>
      <scheme val="minor"/>
    </font>
    <font>
      <b/>
      <sz val="12"/>
      <name val="Calibri"/>
      <family val="2"/>
      <scheme val="minor"/>
    </font>
    <font>
      <b/>
      <u/>
      <sz val="14"/>
      <color theme="1"/>
      <name val="Calibri"/>
      <family val="2"/>
      <scheme val="minor"/>
    </font>
    <font>
      <b/>
      <u/>
      <sz val="14"/>
      <color theme="1"/>
      <name val="Arial"/>
      <family val="2"/>
    </font>
    <font>
      <sz val="11"/>
      <color theme="1"/>
      <name val="Calibri"/>
      <family val="2"/>
      <scheme val="minor"/>
    </font>
    <font>
      <sz val="12"/>
      <color theme="1"/>
      <name val="Calibri"/>
      <family val="2"/>
      <scheme val="minor"/>
    </font>
    <font>
      <sz val="10"/>
      <color theme="1"/>
      <name val="Arial"/>
      <family val="2"/>
    </font>
    <font>
      <b/>
      <u/>
      <sz val="12"/>
      <color theme="1"/>
      <name val="Calibri"/>
      <family val="2"/>
      <scheme val="minor"/>
    </font>
    <font>
      <sz val="11"/>
      <color theme="1"/>
      <name val="Calibri"/>
      <scheme val="minor"/>
    </font>
    <font>
      <sz val="12"/>
      <color theme="1"/>
      <name val="Calibri"/>
      <scheme val="minor"/>
    </font>
    <font>
      <b/>
      <sz val="12"/>
      <color theme="1"/>
      <name val="Calibri"/>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0"/>
        <bgColor indexed="64"/>
      </patternFill>
    </fill>
    <fill>
      <patternFill patternType="solid">
        <fgColor theme="7" tint="0.59999389629810485"/>
        <bgColor indexed="64"/>
      </patternFill>
    </fill>
  </fills>
  <borders count="15">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80">
    <xf numFmtId="0" fontId="0" fillId="0" borderId="0"/>
    <xf numFmtId="164" fontId="23" fillId="0" borderId="0" applyFont="0" applyFill="0" applyBorder="0" applyAlignment="0" applyProtection="0"/>
    <xf numFmtId="0" fontId="24" fillId="0" borderId="0">
      <alignment vertical="top"/>
    </xf>
    <xf numFmtId="0" fontId="29"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27" fillId="0" borderId="0"/>
    <xf numFmtId="0" fontId="27" fillId="0" borderId="0"/>
    <xf numFmtId="0" fontId="23" fillId="0" borderId="0"/>
    <xf numFmtId="0" fontId="27" fillId="0" borderId="0"/>
    <xf numFmtId="0" fontId="27" fillId="0" borderId="0"/>
    <xf numFmtId="0" fontId="27" fillId="0" borderId="0"/>
    <xf numFmtId="0" fontId="28" fillId="0" borderId="0"/>
    <xf numFmtId="0" fontId="27" fillId="0" borderId="0"/>
    <xf numFmtId="0" fontId="27" fillId="0" borderId="0"/>
    <xf numFmtId="0" fontId="23" fillId="0" borderId="0"/>
    <xf numFmtId="0" fontId="23"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9" fontId="22" fillId="0" borderId="0" applyFont="0" applyFill="0" applyBorder="0" applyAlignment="0" applyProtection="0"/>
    <xf numFmtId="9" fontId="22" fillId="0" borderId="0" applyFont="0" applyFill="0" applyBorder="0" applyAlignment="0" applyProtection="0"/>
    <xf numFmtId="0" fontId="19" fillId="0" borderId="0"/>
    <xf numFmtId="0" fontId="17" fillId="0" borderId="0"/>
    <xf numFmtId="0" fontId="17" fillId="0" borderId="0"/>
    <xf numFmtId="43" fontId="23" fillId="0" borderId="0" applyFont="0" applyFill="0" applyBorder="0" applyAlignment="0" applyProtection="0"/>
    <xf numFmtId="0" fontId="22"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28" fillId="0" borderId="0" applyFont="0" applyFill="0" applyBorder="0" applyAlignment="0" applyProtection="0"/>
  </cellStyleXfs>
  <cellXfs count="400">
    <xf numFmtId="0" fontId="0" fillId="0" borderId="0" xfId="0"/>
    <xf numFmtId="4" fontId="32" fillId="0" borderId="0" xfId="0" applyNumberFormat="1" applyFont="1" applyFill="1" applyBorder="1" applyAlignment="1">
      <alignment vertical="top" wrapText="1"/>
    </xf>
    <xf numFmtId="0" fontId="32" fillId="0" borderId="0" xfId="0" applyFont="1" applyAlignment="1">
      <alignment vertical="top" wrapText="1"/>
    </xf>
    <xf numFmtId="0" fontId="32" fillId="0" borderId="0" xfId="0" applyFont="1" applyFill="1" applyAlignment="1">
      <alignment vertical="top" wrapText="1"/>
    </xf>
    <xf numFmtId="0" fontId="32" fillId="0" borderId="0" xfId="0" applyFont="1" applyFill="1" applyBorder="1" applyAlignment="1">
      <alignment vertical="top" wrapText="1"/>
    </xf>
    <xf numFmtId="4" fontId="32" fillId="0" borderId="0" xfId="0" applyNumberFormat="1" applyFont="1" applyAlignment="1">
      <alignment horizontal="right" vertical="top" wrapText="1"/>
    </xf>
    <xf numFmtId="0" fontId="32" fillId="0" borderId="0" xfId="0" applyFont="1" applyAlignment="1">
      <alignment horizontal="right" vertical="top" wrapText="1"/>
    </xf>
    <xf numFmtId="0" fontId="32" fillId="0" borderId="0" xfId="0" applyFont="1" applyAlignment="1">
      <alignment vertical="top"/>
    </xf>
    <xf numFmtId="0" fontId="33" fillId="0" borderId="0" xfId="0" applyFont="1" applyAlignment="1">
      <alignment horizontal="center" vertical="top" wrapText="1"/>
    </xf>
    <xf numFmtId="0" fontId="32" fillId="0" borderId="0" xfId="0" applyFont="1" applyFill="1" applyAlignment="1">
      <alignment vertical="top"/>
    </xf>
    <xf numFmtId="14" fontId="32" fillId="0" borderId="0" xfId="0" applyNumberFormat="1" applyFont="1" applyFill="1" applyAlignment="1">
      <alignment horizontal="center" vertical="top"/>
    </xf>
    <xf numFmtId="165" fontId="32" fillId="0" borderId="0" xfId="0" applyNumberFormat="1" applyFont="1" applyFill="1" applyAlignment="1">
      <alignment vertical="top"/>
    </xf>
    <xf numFmtId="10" fontId="32" fillId="0" borderId="0" xfId="0" applyNumberFormat="1" applyFont="1" applyFill="1" applyAlignment="1">
      <alignment horizontal="center" vertical="top"/>
    </xf>
    <xf numFmtId="14" fontId="32" fillId="0" borderId="0" xfId="0" applyNumberFormat="1" applyFont="1" applyAlignment="1">
      <alignment horizontal="center" vertical="top"/>
    </xf>
    <xf numFmtId="165" fontId="32" fillId="0" borderId="0" xfId="0" applyNumberFormat="1" applyFont="1" applyAlignment="1">
      <alignment vertical="top"/>
    </xf>
    <xf numFmtId="10" fontId="32" fillId="0" borderId="0" xfId="0" applyNumberFormat="1" applyFont="1" applyAlignment="1">
      <alignment horizontal="center" vertical="top"/>
    </xf>
    <xf numFmtId="165" fontId="32" fillId="5" borderId="0" xfId="0" applyNumberFormat="1" applyFont="1" applyFill="1" applyAlignment="1">
      <alignment vertical="top"/>
    </xf>
    <xf numFmtId="43" fontId="32" fillId="0" borderId="0" xfId="0" applyNumberFormat="1" applyFont="1" applyFill="1" applyAlignment="1">
      <alignment vertical="top"/>
    </xf>
    <xf numFmtId="43" fontId="32" fillId="5" borderId="0" xfId="0" applyNumberFormat="1" applyFont="1" applyFill="1" applyAlignment="1">
      <alignment vertical="top"/>
    </xf>
    <xf numFmtId="0" fontId="20" fillId="0" borderId="0" xfId="0" applyFont="1" applyBorder="1" applyAlignment="1">
      <alignment vertical="top" wrapText="1"/>
    </xf>
    <xf numFmtId="0" fontId="32" fillId="0" borderId="0" xfId="0" applyFont="1" applyFill="1" applyAlignment="1">
      <alignment vertical="top" wrapText="1"/>
    </xf>
    <xf numFmtId="0" fontId="32" fillId="0" borderId="0" xfId="0" applyFont="1" applyFill="1" applyBorder="1" applyAlignment="1">
      <alignment vertical="top"/>
    </xf>
    <xf numFmtId="0" fontId="25" fillId="0" borderId="0" xfId="0" applyFont="1" applyFill="1" applyBorder="1" applyAlignment="1">
      <alignment vertical="top" wrapText="1"/>
    </xf>
    <xf numFmtId="0" fontId="45" fillId="0" borderId="0" xfId="0" applyFont="1" applyFill="1"/>
    <xf numFmtId="0" fontId="0" fillId="0" borderId="0" xfId="0" applyBorder="1"/>
    <xf numFmtId="0" fontId="36" fillId="3" borderId="0" xfId="0" applyFont="1" applyFill="1" applyBorder="1" applyAlignment="1">
      <alignment horizontal="center" vertical="top" wrapText="1"/>
    </xf>
    <xf numFmtId="14" fontId="35" fillId="3" borderId="0" xfId="0" applyNumberFormat="1" applyFont="1" applyFill="1" applyBorder="1" applyAlignment="1">
      <alignment horizontal="center" vertical="top" wrapText="1"/>
    </xf>
    <xf numFmtId="0" fontId="35" fillId="3" borderId="0" xfId="0" applyFont="1" applyFill="1" applyBorder="1" applyAlignment="1">
      <alignment horizontal="center" vertical="top" wrapText="1"/>
    </xf>
    <xf numFmtId="165" fontId="35" fillId="3" borderId="0" xfId="0" applyNumberFormat="1" applyFont="1" applyFill="1" applyBorder="1" applyAlignment="1">
      <alignment horizontal="center" vertical="top" wrapText="1"/>
    </xf>
    <xf numFmtId="10" fontId="35" fillId="3" borderId="0" xfId="0" applyNumberFormat="1" applyFont="1" applyFill="1" applyBorder="1" applyAlignment="1">
      <alignment horizontal="center" vertical="top" wrapText="1"/>
    </xf>
    <xf numFmtId="43" fontId="35" fillId="3" borderId="0" xfId="0" applyNumberFormat="1" applyFont="1" applyFill="1" applyBorder="1" applyAlignment="1">
      <alignment horizontal="center" vertical="top" wrapText="1"/>
    </xf>
    <xf numFmtId="0" fontId="40" fillId="7" borderId="0" xfId="0" applyFont="1" applyFill="1" applyBorder="1" applyAlignment="1">
      <alignment horizontal="right" wrapText="1"/>
    </xf>
    <xf numFmtId="0" fontId="39" fillId="7" borderId="0" xfId="0" applyFont="1" applyFill="1" applyBorder="1" applyAlignment="1">
      <alignment horizontal="left"/>
    </xf>
    <xf numFmtId="0" fontId="39" fillId="7" borderId="0" xfId="0" applyFont="1" applyFill="1" applyBorder="1"/>
    <xf numFmtId="0" fontId="40" fillId="7" borderId="0" xfId="0" applyFont="1" applyFill="1" applyBorder="1" applyAlignment="1">
      <alignment horizontal="right"/>
    </xf>
    <xf numFmtId="0" fontId="40" fillId="7" borderId="0" xfId="0" applyFont="1" applyFill="1" applyBorder="1" applyAlignment="1">
      <alignment horizontal="left"/>
    </xf>
    <xf numFmtId="0" fontId="40" fillId="7" borderId="0" xfId="0" applyFont="1" applyFill="1" applyBorder="1" applyAlignment="1">
      <alignment wrapText="1"/>
    </xf>
    <xf numFmtId="0" fontId="40" fillId="7" borderId="0" xfId="0" applyFont="1" applyFill="1" applyBorder="1" applyAlignment="1">
      <alignment horizontal="center" wrapText="1"/>
    </xf>
    <xf numFmtId="0" fontId="40" fillId="7" borderId="0" xfId="0" applyFont="1" applyFill="1" applyBorder="1" applyAlignment="1">
      <alignment horizontal="left" wrapText="1"/>
    </xf>
    <xf numFmtId="0" fontId="39" fillId="7" borderId="0" xfId="0" applyFont="1" applyFill="1" applyBorder="1" applyAlignment="1">
      <alignment wrapText="1"/>
    </xf>
    <xf numFmtId="0" fontId="42" fillId="7" borderId="0" xfId="43" applyFont="1" applyFill="1"/>
    <xf numFmtId="0" fontId="43" fillId="7" borderId="0" xfId="43" applyFont="1" applyFill="1" applyAlignment="1">
      <alignment wrapText="1"/>
    </xf>
    <xf numFmtId="0" fontId="42" fillId="7" borderId="0" xfId="43" applyFont="1" applyFill="1" applyAlignment="1">
      <alignment wrapText="1"/>
    </xf>
    <xf numFmtId="0" fontId="44" fillId="7" borderId="0" xfId="0" applyFont="1" applyFill="1" applyAlignment="1">
      <alignment horizontal="justify" vertical="center"/>
    </xf>
    <xf numFmtId="0" fontId="43" fillId="7" borderId="0" xfId="43" applyFont="1" applyFill="1"/>
    <xf numFmtId="0" fontId="39" fillId="7" borderId="0" xfId="4" applyFont="1" applyFill="1" applyAlignment="1">
      <alignment wrapText="1"/>
    </xf>
    <xf numFmtId="0" fontId="39" fillId="7" borderId="0" xfId="4" applyFont="1" applyFill="1" applyAlignment="1">
      <alignment vertical="center" wrapText="1"/>
    </xf>
    <xf numFmtId="0" fontId="39" fillId="7" borderId="0" xfId="0" applyFont="1" applyFill="1" applyAlignment="1">
      <alignment vertical="center" wrapText="1"/>
    </xf>
    <xf numFmtId="0" fontId="40" fillId="7" borderId="0" xfId="4" applyFont="1" applyFill="1" applyAlignment="1">
      <alignment wrapText="1"/>
    </xf>
    <xf numFmtId="0" fontId="31" fillId="7" borderId="8" xfId="0" applyFont="1" applyFill="1" applyBorder="1" applyAlignment="1">
      <alignment horizontal="left" vertical="top" wrapText="1"/>
    </xf>
    <xf numFmtId="0" fontId="25" fillId="7" borderId="0" xfId="0" applyFont="1" applyFill="1" applyBorder="1" applyAlignment="1">
      <alignment vertical="top" wrapText="1"/>
    </xf>
    <xf numFmtId="10" fontId="25" fillId="7" borderId="0" xfId="0" applyNumberFormat="1" applyFont="1" applyFill="1" applyBorder="1" applyAlignment="1">
      <alignment vertical="top" wrapText="1"/>
    </xf>
    <xf numFmtId="10" fontId="25" fillId="7" borderId="0" xfId="0" applyNumberFormat="1" applyFont="1" applyFill="1" applyBorder="1" applyAlignment="1">
      <alignment horizontal="center" vertical="top" wrapText="1"/>
    </xf>
    <xf numFmtId="9" fontId="25" fillId="7" borderId="0" xfId="0" applyNumberFormat="1" applyFont="1" applyFill="1" applyBorder="1" applyAlignment="1">
      <alignment vertical="top" wrapText="1"/>
    </xf>
    <xf numFmtId="0" fontId="25" fillId="7" borderId="0" xfId="0" applyFont="1" applyFill="1" applyBorder="1" applyAlignment="1">
      <alignment horizontal="center" vertical="top" wrapText="1"/>
    </xf>
    <xf numFmtId="43" fontId="21" fillId="7" borderId="0" xfId="0" applyNumberFormat="1" applyFont="1" applyFill="1" applyBorder="1" applyAlignment="1">
      <alignment horizontal="center" vertical="center" wrapText="1"/>
    </xf>
    <xf numFmtId="14" fontId="21" fillId="7" borderId="0" xfId="24" applyNumberFormat="1" applyFont="1" applyFill="1" applyBorder="1" applyAlignment="1">
      <alignment horizontal="center" vertical="top" wrapText="1"/>
    </xf>
    <xf numFmtId="0" fontId="39" fillId="7" borderId="0" xfId="0" applyNumberFormat="1" applyFont="1" applyFill="1" applyBorder="1" applyAlignment="1">
      <alignment horizontal="center" vertical="top" wrapText="1"/>
    </xf>
    <xf numFmtId="0" fontId="40" fillId="7" borderId="0" xfId="4" applyFont="1" applyFill="1" applyAlignment="1">
      <alignment vertical="center" wrapText="1"/>
    </xf>
    <xf numFmtId="0" fontId="25" fillId="7" borderId="0" xfId="0" applyFont="1" applyFill="1" applyBorder="1" applyAlignment="1">
      <alignment vertical="center" wrapText="1"/>
    </xf>
    <xf numFmtId="14" fontId="25" fillId="7" borderId="0" xfId="0" applyNumberFormat="1" applyFont="1" applyFill="1" applyBorder="1" applyAlignment="1">
      <alignment vertical="top" wrapText="1"/>
    </xf>
    <xf numFmtId="0" fontId="50" fillId="7" borderId="0" xfId="0" applyFont="1" applyFill="1" applyBorder="1" applyAlignment="1">
      <alignment horizontal="center" vertical="center" wrapText="1"/>
    </xf>
    <xf numFmtId="0" fontId="25" fillId="7" borderId="0" xfId="0" applyFont="1" applyFill="1" applyBorder="1" applyAlignment="1">
      <alignment horizontal="center" vertical="center" wrapText="1"/>
    </xf>
    <xf numFmtId="43" fontId="25" fillId="7" borderId="0" xfId="0" applyNumberFormat="1" applyFont="1" applyFill="1" applyBorder="1" applyAlignment="1">
      <alignment vertical="center" wrapText="1"/>
    </xf>
    <xf numFmtId="14" fontId="25" fillId="7" borderId="0" xfId="0" applyNumberFormat="1" applyFont="1" applyFill="1" applyBorder="1" applyAlignment="1">
      <alignment horizontal="center" vertical="top" wrapText="1"/>
    </xf>
    <xf numFmtId="0" fontId="25" fillId="7" borderId="0" xfId="0" applyNumberFormat="1" applyFont="1" applyFill="1" applyBorder="1" applyAlignment="1">
      <alignment horizontal="left" vertical="top" wrapText="1"/>
    </xf>
    <xf numFmtId="0" fontId="25" fillId="7" borderId="0" xfId="0" applyNumberFormat="1" applyFont="1" applyFill="1" applyBorder="1" applyAlignment="1">
      <alignment vertical="top" wrapText="1"/>
    </xf>
    <xf numFmtId="0" fontId="43" fillId="7" borderId="0" xfId="43" applyFont="1" applyFill="1" applyAlignment="1">
      <alignment horizontal="center" vertical="top" wrapText="1"/>
    </xf>
    <xf numFmtId="0" fontId="32" fillId="0" borderId="0" xfId="0" applyFont="1" applyFill="1" applyBorder="1" applyAlignment="1">
      <alignment wrapText="1"/>
    </xf>
    <xf numFmtId="0" fontId="0" fillId="0" borderId="0" xfId="0" applyFill="1" applyBorder="1" applyAlignment="1">
      <alignment vertical="top" wrapText="1"/>
    </xf>
    <xf numFmtId="0" fontId="51" fillId="6" borderId="0" xfId="0" applyFont="1" applyFill="1" applyBorder="1" applyAlignment="1">
      <alignment vertical="top" wrapText="1"/>
    </xf>
    <xf numFmtId="0" fontId="51" fillId="6" borderId="0" xfId="0" applyFont="1" applyFill="1" applyAlignment="1">
      <alignment vertical="top" wrapText="1"/>
    </xf>
    <xf numFmtId="43" fontId="51" fillId="6" borderId="0" xfId="0" applyNumberFormat="1" applyFont="1" applyFill="1" applyBorder="1" applyAlignment="1">
      <alignment vertical="top" wrapText="1"/>
    </xf>
    <xf numFmtId="0" fontId="51" fillId="7" borderId="0" xfId="0" applyFont="1" applyFill="1" applyAlignment="1">
      <alignment vertical="top" wrapText="1"/>
    </xf>
    <xf numFmtId="0" fontId="51" fillId="7" borderId="8" xfId="31" applyFont="1" applyFill="1" applyBorder="1" applyAlignment="1">
      <alignment horizontal="center" vertical="top" wrapText="1"/>
    </xf>
    <xf numFmtId="0" fontId="16" fillId="7" borderId="8" xfId="0" applyNumberFormat="1" applyFont="1" applyFill="1" applyBorder="1" applyAlignment="1">
      <alignment horizontal="left" vertical="top" wrapText="1"/>
    </xf>
    <xf numFmtId="0" fontId="16" fillId="7" borderId="8" xfId="0" applyFont="1" applyFill="1" applyBorder="1" applyAlignment="1">
      <alignment vertical="top" wrapText="1"/>
    </xf>
    <xf numFmtId="166" fontId="16" fillId="7" borderId="8" xfId="0" applyNumberFormat="1" applyFont="1" applyFill="1" applyBorder="1" applyAlignment="1">
      <alignment vertical="top" wrapText="1"/>
    </xf>
    <xf numFmtId="0" fontId="51" fillId="7" borderId="8" xfId="0" applyFont="1" applyFill="1" applyBorder="1" applyAlignment="1">
      <alignment horizontal="center" vertical="top" wrapText="1"/>
    </xf>
    <xf numFmtId="43" fontId="51" fillId="7" borderId="8" xfId="0" applyNumberFormat="1" applyFont="1" applyFill="1" applyBorder="1" applyAlignment="1">
      <alignment vertical="top" wrapText="1"/>
    </xf>
    <xf numFmtId="0" fontId="16" fillId="7" borderId="8" xfId="0" applyFont="1" applyFill="1" applyBorder="1" applyAlignment="1">
      <alignment horizontal="left" vertical="top" wrapText="1"/>
    </xf>
    <xf numFmtId="0" fontId="51" fillId="7" borderId="8" xfId="0" applyFont="1" applyFill="1" applyBorder="1" applyAlignment="1">
      <alignment vertical="top" wrapText="1"/>
    </xf>
    <xf numFmtId="9" fontId="51" fillId="7" borderId="8" xfId="53" applyFont="1" applyFill="1" applyBorder="1" applyAlignment="1">
      <alignment horizontal="center" vertical="top" wrapText="1"/>
    </xf>
    <xf numFmtId="10" fontId="51" fillId="6" borderId="8" xfId="0" applyNumberFormat="1" applyFont="1" applyFill="1" applyBorder="1" applyAlignment="1">
      <alignment vertical="top" wrapText="1"/>
    </xf>
    <xf numFmtId="0" fontId="51" fillId="0" borderId="0" xfId="0" applyFont="1" applyFill="1" applyAlignment="1">
      <alignment vertical="top" wrapText="1"/>
    </xf>
    <xf numFmtId="9" fontId="51" fillId="7" borderId="8" xfId="0" applyNumberFormat="1" applyFont="1" applyFill="1" applyBorder="1" applyAlignment="1">
      <alignment horizontal="center" vertical="top" wrapText="1"/>
    </xf>
    <xf numFmtId="43" fontId="51" fillId="6" borderId="8" xfId="0" applyNumberFormat="1" applyFont="1" applyFill="1" applyBorder="1" applyAlignment="1">
      <alignment vertical="top" wrapText="1"/>
    </xf>
    <xf numFmtId="43" fontId="51" fillId="7" borderId="8" xfId="0" applyNumberFormat="1" applyFont="1" applyFill="1" applyBorder="1" applyAlignment="1">
      <alignment horizontal="center" vertical="top" wrapText="1"/>
    </xf>
    <xf numFmtId="43" fontId="51" fillId="7" borderId="8" xfId="31" applyNumberFormat="1" applyFont="1" applyFill="1" applyBorder="1" applyAlignment="1">
      <alignment vertical="top" wrapText="1"/>
    </xf>
    <xf numFmtId="9" fontId="51" fillId="7" borderId="8" xfId="53" applyNumberFormat="1" applyFont="1" applyFill="1" applyBorder="1" applyAlignment="1">
      <alignment horizontal="center" vertical="top" wrapText="1"/>
    </xf>
    <xf numFmtId="43" fontId="51" fillId="6" borderId="6" xfId="0" applyNumberFormat="1" applyFont="1" applyFill="1" applyBorder="1" applyAlignment="1">
      <alignment vertical="top" wrapText="1"/>
    </xf>
    <xf numFmtId="10" fontId="51" fillId="6" borderId="8" xfId="0" applyNumberFormat="1" applyFont="1" applyFill="1" applyBorder="1" applyAlignment="1" applyProtection="1">
      <alignment horizontal="center" vertical="top" wrapText="1"/>
    </xf>
    <xf numFmtId="0" fontId="51" fillId="6" borderId="8" xfId="0" applyNumberFormat="1" applyFont="1" applyFill="1" applyBorder="1" applyAlignment="1">
      <alignment vertical="top" wrapText="1"/>
    </xf>
    <xf numFmtId="10" fontId="51" fillId="6" borderId="8" xfId="0" applyNumberFormat="1" applyFont="1" applyFill="1" applyBorder="1" applyAlignment="1">
      <alignment horizontal="center" vertical="top" wrapText="1"/>
    </xf>
    <xf numFmtId="0" fontId="51" fillId="0" borderId="0" xfId="0" applyFont="1" applyFill="1" applyBorder="1" applyAlignment="1">
      <alignment vertical="top" wrapText="1"/>
    </xf>
    <xf numFmtId="10" fontId="51" fillId="0" borderId="0" xfId="0" applyNumberFormat="1" applyFont="1" applyFill="1" applyBorder="1" applyAlignment="1">
      <alignment vertical="top" wrapText="1"/>
    </xf>
    <xf numFmtId="43" fontId="51" fillId="0" borderId="0" xfId="0" applyNumberFormat="1" applyFont="1" applyFill="1" applyBorder="1" applyAlignment="1">
      <alignment vertical="top" wrapText="1"/>
    </xf>
    <xf numFmtId="164" fontId="16" fillId="7" borderId="8" xfId="0" applyNumberFormat="1" applyFont="1" applyFill="1" applyBorder="1" applyAlignment="1">
      <alignment vertical="top" wrapText="1"/>
    </xf>
    <xf numFmtId="43" fontId="51" fillId="4" borderId="0" xfId="0" applyNumberFormat="1" applyFont="1" applyFill="1" applyBorder="1" applyAlignment="1">
      <alignment vertical="top" wrapText="1"/>
    </xf>
    <xf numFmtId="0" fontId="51" fillId="4" borderId="0" xfId="0" applyFont="1" applyFill="1" applyAlignment="1">
      <alignment vertical="top" wrapText="1"/>
    </xf>
    <xf numFmtId="166" fontId="51" fillId="7" borderId="8" xfId="31" applyNumberFormat="1" applyFont="1" applyFill="1" applyBorder="1" applyAlignment="1">
      <alignment vertical="top" wrapText="1"/>
    </xf>
    <xf numFmtId="0" fontId="51" fillId="7" borderId="0" xfId="0" applyFont="1" applyFill="1" applyBorder="1" applyAlignment="1">
      <alignment vertical="top" wrapText="1"/>
    </xf>
    <xf numFmtId="10" fontId="51" fillId="7" borderId="0" xfId="0" applyNumberFormat="1" applyFont="1" applyFill="1" applyBorder="1" applyAlignment="1">
      <alignment horizontal="left" vertical="top" wrapText="1"/>
    </xf>
    <xf numFmtId="49" fontId="51" fillId="7" borderId="0" xfId="0" applyNumberFormat="1" applyFont="1" applyFill="1" applyBorder="1" applyAlignment="1" applyProtection="1">
      <alignment vertical="top" wrapText="1"/>
      <protection locked="0"/>
    </xf>
    <xf numFmtId="43" fontId="51" fillId="7" borderId="0" xfId="0" applyNumberFormat="1" applyFont="1" applyFill="1" applyBorder="1" applyAlignment="1">
      <alignment vertical="top" wrapText="1"/>
    </xf>
    <xf numFmtId="0" fontId="51" fillId="7" borderId="0" xfId="0" applyFont="1" applyFill="1" applyBorder="1" applyAlignment="1">
      <alignment horizontal="center" vertical="top" wrapText="1"/>
    </xf>
    <xf numFmtId="10" fontId="51" fillId="0" borderId="0" xfId="0" applyNumberFormat="1" applyFont="1" applyFill="1" applyBorder="1" applyAlignment="1" applyProtection="1">
      <alignment horizontal="center" vertical="top" wrapText="1"/>
    </xf>
    <xf numFmtId="9" fontId="51" fillId="7" borderId="0" xfId="53" applyNumberFormat="1" applyFont="1" applyFill="1" applyBorder="1" applyAlignment="1">
      <alignment horizontal="center" vertical="top" wrapText="1"/>
    </xf>
    <xf numFmtId="43" fontId="51" fillId="7" borderId="0" xfId="0" applyNumberFormat="1" applyFont="1" applyFill="1" applyBorder="1" applyAlignment="1">
      <alignment horizontal="center" vertical="top" wrapText="1"/>
    </xf>
    <xf numFmtId="10" fontId="51" fillId="7" borderId="0" xfId="0" applyNumberFormat="1" applyFont="1" applyFill="1" applyBorder="1" applyAlignment="1">
      <alignment vertical="top" wrapText="1"/>
    </xf>
    <xf numFmtId="10" fontId="51" fillId="7" borderId="0" xfId="0" applyNumberFormat="1" applyFont="1" applyFill="1" applyBorder="1" applyAlignment="1">
      <alignment horizontal="center" vertical="top" wrapText="1"/>
    </xf>
    <xf numFmtId="0" fontId="51" fillId="4" borderId="6" xfId="0" applyFont="1" applyFill="1" applyBorder="1" applyAlignment="1">
      <alignment vertical="top" wrapText="1"/>
    </xf>
    <xf numFmtId="0" fontId="51" fillId="0" borderId="5" xfId="0" applyFont="1" applyFill="1" applyBorder="1" applyAlignment="1">
      <alignment vertical="top" wrapText="1"/>
    </xf>
    <xf numFmtId="0" fontId="51" fillId="0" borderId="6" xfId="0" applyFont="1" applyFill="1" applyBorder="1" applyAlignment="1">
      <alignment vertical="top" wrapText="1"/>
    </xf>
    <xf numFmtId="43" fontId="51" fillId="0" borderId="6" xfId="0" applyNumberFormat="1" applyFont="1" applyFill="1" applyBorder="1" applyAlignment="1">
      <alignment vertical="top" wrapText="1"/>
    </xf>
    <xf numFmtId="0" fontId="51" fillId="7" borderId="6" xfId="0" applyFont="1" applyFill="1" applyBorder="1" applyAlignment="1">
      <alignment vertical="top" wrapText="1"/>
    </xf>
    <xf numFmtId="0" fontId="51" fillId="7" borderId="5" xfId="0" applyFont="1" applyFill="1" applyBorder="1" applyAlignment="1">
      <alignment vertical="top" wrapText="1"/>
    </xf>
    <xf numFmtId="0" fontId="51" fillId="7" borderId="0" xfId="0" applyFont="1" applyFill="1" applyAlignment="1">
      <alignment horizontal="center" vertical="top" wrapText="1"/>
    </xf>
    <xf numFmtId="10" fontId="51" fillId="4" borderId="0" xfId="0" applyNumberFormat="1" applyFont="1" applyFill="1" applyBorder="1" applyAlignment="1" applyProtection="1">
      <alignment horizontal="center" vertical="top" wrapText="1"/>
    </xf>
    <xf numFmtId="166" fontId="16" fillId="7" borderId="8" xfId="0" applyNumberFormat="1" applyFont="1" applyFill="1" applyBorder="1" applyAlignment="1">
      <alignment horizontal="right" vertical="top" wrapText="1"/>
    </xf>
    <xf numFmtId="0" fontId="51" fillId="7" borderId="0" xfId="0" applyFont="1" applyFill="1" applyBorder="1" applyAlignment="1">
      <alignment horizontal="right" vertical="top" wrapText="1"/>
    </xf>
    <xf numFmtId="0" fontId="0" fillId="0" borderId="0" xfId="0" applyAlignment="1">
      <alignment wrapText="1"/>
    </xf>
    <xf numFmtId="0" fontId="0" fillId="0" borderId="0" xfId="0" applyFill="1" applyAlignment="1">
      <alignment wrapText="1"/>
    </xf>
    <xf numFmtId="0" fontId="0" fillId="0" borderId="0" xfId="0" applyFill="1" applyBorder="1" applyAlignment="1">
      <alignment wrapText="1"/>
    </xf>
    <xf numFmtId="0" fontId="25" fillId="7" borderId="0" xfId="0" applyFont="1" applyFill="1" applyBorder="1" applyAlignment="1">
      <alignment vertical="top" wrapText="1"/>
    </xf>
    <xf numFmtId="0" fontId="25" fillId="7" borderId="0" xfId="0" applyFont="1" applyFill="1" applyBorder="1" applyAlignment="1">
      <alignment vertical="top" wrapText="1"/>
    </xf>
    <xf numFmtId="0" fontId="15" fillId="7" borderId="8" xfId="0" applyFont="1" applyFill="1" applyBorder="1" applyAlignment="1">
      <alignment vertical="top" wrapText="1"/>
    </xf>
    <xf numFmtId="0" fontId="15" fillId="7" borderId="8" xfId="0" applyFont="1" applyFill="1" applyBorder="1" applyAlignment="1">
      <alignment horizontal="left" vertical="top" wrapText="1"/>
    </xf>
    <xf numFmtId="0" fontId="32" fillId="7" borderId="0" xfId="0" applyFont="1" applyFill="1" applyBorder="1" applyAlignment="1">
      <alignment horizontal="center" vertical="top" wrapText="1"/>
    </xf>
    <xf numFmtId="0" fontId="14" fillId="7" borderId="8" xfId="0" applyFont="1" applyFill="1" applyBorder="1" applyAlignment="1">
      <alignment vertical="top" wrapText="1"/>
    </xf>
    <xf numFmtId="0" fontId="33" fillId="7" borderId="0" xfId="0" applyFont="1" applyFill="1" applyBorder="1" applyAlignment="1">
      <alignment horizontal="left" vertical="top" wrapText="1"/>
    </xf>
    <xf numFmtId="0" fontId="0" fillId="7" borderId="0" xfId="0" applyFill="1" applyBorder="1"/>
    <xf numFmtId="0" fontId="35" fillId="7" borderId="0" xfId="0" applyFont="1" applyFill="1" applyBorder="1" applyAlignment="1">
      <alignment horizontal="center" vertical="top" wrapText="1"/>
    </xf>
    <xf numFmtId="0" fontId="45" fillId="7" borderId="0" xfId="0" applyFont="1" applyFill="1" applyBorder="1"/>
    <xf numFmtId="0" fontId="34" fillId="7" borderId="0" xfId="0" applyFont="1" applyFill="1" applyBorder="1"/>
    <xf numFmtId="0" fontId="33" fillId="7" borderId="0" xfId="0" applyFont="1" applyFill="1" applyBorder="1" applyAlignment="1">
      <alignment vertical="top"/>
    </xf>
    <xf numFmtId="43" fontId="33" fillId="7" borderId="0" xfId="0" applyNumberFormat="1" applyFont="1" applyFill="1" applyBorder="1" applyAlignment="1">
      <alignment vertical="top"/>
    </xf>
    <xf numFmtId="43" fontId="33" fillId="7" borderId="0" xfId="0" applyNumberFormat="1" applyFont="1" applyFill="1" applyBorder="1" applyAlignment="1">
      <alignment horizontal="left" vertical="top" wrapText="1"/>
    </xf>
    <xf numFmtId="0" fontId="0" fillId="0" borderId="0" xfId="0" applyAlignment="1">
      <alignment vertical="top" wrapText="1" shrinkToFit="1"/>
    </xf>
    <xf numFmtId="2" fontId="0" fillId="0" borderId="0" xfId="0" applyNumberFormat="1" applyAlignment="1">
      <alignment vertical="top" wrapText="1" shrinkToFit="1"/>
    </xf>
    <xf numFmtId="0" fontId="0" fillId="0" borderId="0" xfId="0" applyAlignment="1">
      <alignment horizontal="center" vertical="top" wrapText="1" shrinkToFit="1"/>
    </xf>
    <xf numFmtId="0" fontId="32" fillId="7" borderId="0" xfId="0" applyFont="1" applyFill="1" applyBorder="1" applyAlignment="1">
      <alignment vertical="top" wrapText="1"/>
    </xf>
    <xf numFmtId="4" fontId="32" fillId="7" borderId="0" xfId="0" applyNumberFormat="1" applyFont="1" applyFill="1" applyBorder="1" applyAlignment="1">
      <alignment horizontal="right" vertical="top" wrapText="1"/>
    </xf>
    <xf numFmtId="0" fontId="32" fillId="7" borderId="0" xfId="0" applyFont="1" applyFill="1" applyBorder="1" applyAlignment="1">
      <alignment horizontal="right" vertical="top" wrapText="1"/>
    </xf>
    <xf numFmtId="0" fontId="20" fillId="7" borderId="0" xfId="0" applyFont="1" applyFill="1" applyBorder="1" applyAlignment="1">
      <alignment vertical="top" wrapText="1"/>
    </xf>
    <xf numFmtId="0" fontId="21" fillId="7" borderId="0" xfId="0" applyFont="1" applyFill="1" applyBorder="1" applyAlignment="1">
      <alignment horizontal="center" vertical="top" wrapText="1"/>
    </xf>
    <xf numFmtId="10" fontId="21" fillId="7" borderId="0" xfId="0" applyNumberFormat="1" applyFont="1" applyFill="1" applyBorder="1" applyAlignment="1">
      <alignment horizontal="center" vertical="top" wrapText="1"/>
    </xf>
    <xf numFmtId="8" fontId="25" fillId="7" borderId="0" xfId="0" applyNumberFormat="1" applyFont="1" applyFill="1" applyBorder="1" applyAlignment="1">
      <alignment horizontal="center" vertical="top" wrapText="1"/>
    </xf>
    <xf numFmtId="8" fontId="25" fillId="7" borderId="0" xfId="0" applyNumberFormat="1" applyFont="1" applyFill="1" applyBorder="1" applyAlignment="1">
      <alignment vertical="top" wrapText="1"/>
    </xf>
    <xf numFmtId="4" fontId="35" fillId="7" borderId="0" xfId="0" applyNumberFormat="1" applyFont="1" applyFill="1" applyBorder="1" applyAlignment="1">
      <alignment horizontal="center" vertical="top" wrapText="1"/>
    </xf>
    <xf numFmtId="43" fontId="32" fillId="7" borderId="0" xfId="79" applyFont="1" applyFill="1" applyBorder="1" applyAlignment="1">
      <alignment vertical="top" wrapText="1"/>
    </xf>
    <xf numFmtId="0" fontId="0" fillId="0" borderId="0" xfId="0" applyAlignment="1">
      <alignment vertical="top" wrapText="1" shrinkToFit="1"/>
    </xf>
    <xf numFmtId="0" fontId="25" fillId="7" borderId="0" xfId="0" applyFont="1" applyFill="1" applyBorder="1" applyAlignment="1">
      <alignment horizontal="right" vertical="top" wrapText="1"/>
    </xf>
    <xf numFmtId="0" fontId="29" fillId="0" borderId="0" xfId="0" applyFont="1" applyFill="1" applyBorder="1" applyAlignment="1">
      <alignment vertical="top" wrapText="1"/>
    </xf>
    <xf numFmtId="0" fontId="38" fillId="0" borderId="0" xfId="0" applyFont="1" applyFill="1" applyBorder="1" applyAlignment="1">
      <alignment horizontal="center" vertical="top" wrapText="1"/>
    </xf>
    <xf numFmtId="0" fontId="29" fillId="0" borderId="0" xfId="0" applyFont="1" applyFill="1" applyBorder="1" applyAlignment="1">
      <alignment horizontal="center" vertical="top" wrapText="1"/>
    </xf>
    <xf numFmtId="9" fontId="25" fillId="0" borderId="0" xfId="0" applyNumberFormat="1" applyFont="1" applyFill="1" applyBorder="1" applyAlignment="1">
      <alignment vertical="top" wrapText="1"/>
    </xf>
    <xf numFmtId="9" fontId="25" fillId="0" borderId="0" xfId="0" applyNumberFormat="1" applyFont="1" applyFill="1" applyBorder="1" applyAlignment="1">
      <alignment horizontal="center" vertical="top" wrapText="1"/>
    </xf>
    <xf numFmtId="43" fontId="29" fillId="0" borderId="0" xfId="0" applyNumberFormat="1" applyFont="1" applyFill="1" applyBorder="1" applyAlignment="1">
      <alignment vertical="top" wrapText="1"/>
    </xf>
    <xf numFmtId="165" fontId="25" fillId="0" borderId="0" xfId="0" applyNumberFormat="1" applyFont="1" applyFill="1" applyBorder="1" applyAlignment="1">
      <alignment vertical="top" wrapText="1"/>
    </xf>
    <xf numFmtId="43" fontId="25" fillId="0" borderId="0" xfId="0" applyNumberFormat="1" applyFont="1" applyFill="1" applyBorder="1" applyAlignment="1">
      <alignment vertical="top" wrapText="1"/>
    </xf>
    <xf numFmtId="10" fontId="25" fillId="0" borderId="0" xfId="0" applyNumberFormat="1" applyFont="1" applyFill="1" applyBorder="1" applyAlignment="1">
      <alignment vertical="top" wrapText="1"/>
    </xf>
    <xf numFmtId="10" fontId="25" fillId="0" borderId="0" xfId="0" applyNumberFormat="1" applyFont="1" applyFill="1" applyBorder="1" applyAlignment="1">
      <alignment horizontal="center" vertical="top" wrapText="1"/>
    </xf>
    <xf numFmtId="10" fontId="29" fillId="0" borderId="0" xfId="0" applyNumberFormat="1" applyFont="1" applyFill="1" applyBorder="1" applyAlignment="1">
      <alignment vertical="top" wrapText="1"/>
    </xf>
    <xf numFmtId="0" fontId="38" fillId="0" borderId="0" xfId="0" applyFont="1" applyFill="1" applyBorder="1" applyAlignment="1">
      <alignment vertical="top" wrapText="1"/>
    </xf>
    <xf numFmtId="2" fontId="29" fillId="0" borderId="0" xfId="0" applyNumberFormat="1" applyFont="1" applyFill="1" applyBorder="1" applyAlignment="1">
      <alignment vertical="top" wrapText="1"/>
    </xf>
    <xf numFmtId="43" fontId="54" fillId="7" borderId="0" xfId="0" applyNumberFormat="1" applyFont="1" applyFill="1" applyBorder="1" applyAlignment="1">
      <alignment horizontal="center" vertical="top" wrapText="1"/>
    </xf>
    <xf numFmtId="43" fontId="0" fillId="0" borderId="0" xfId="79" applyFont="1" applyAlignment="1">
      <alignment horizontal="right" vertical="top" wrapText="1" shrinkToFit="1"/>
    </xf>
    <xf numFmtId="43" fontId="33" fillId="7" borderId="0" xfId="0" applyNumberFormat="1" applyFont="1" applyFill="1" applyBorder="1" applyAlignment="1">
      <alignment horizontal="right" vertical="top" wrapText="1"/>
    </xf>
    <xf numFmtId="0" fontId="33" fillId="7" borderId="0" xfId="0" applyFont="1" applyFill="1" applyBorder="1" applyAlignment="1">
      <alignment horizontal="right" vertical="top" wrapText="1"/>
    </xf>
    <xf numFmtId="14" fontId="51" fillId="7" borderId="0" xfId="0" applyNumberFormat="1" applyFont="1" applyFill="1" applyBorder="1" applyAlignment="1">
      <alignment horizontal="right" vertical="top" wrapText="1"/>
    </xf>
    <xf numFmtId="14" fontId="16" fillId="7" borderId="8" xfId="0" applyNumberFormat="1" applyFont="1" applyFill="1" applyBorder="1" applyAlignment="1">
      <alignment horizontal="right" vertical="top" wrapText="1"/>
    </xf>
    <xf numFmtId="14" fontId="51" fillId="7" borderId="8" xfId="0" applyNumberFormat="1" applyFont="1" applyFill="1" applyBorder="1" applyAlignment="1">
      <alignment horizontal="right" vertical="top" wrapText="1"/>
    </xf>
    <xf numFmtId="14" fontId="32" fillId="7" borderId="0" xfId="0" applyNumberFormat="1" applyFont="1" applyFill="1" applyBorder="1" applyAlignment="1">
      <alignment horizontal="center" vertical="top"/>
    </xf>
    <xf numFmtId="165" fontId="32" fillId="7" borderId="0" xfId="0" applyNumberFormat="1" applyFont="1" applyFill="1" applyBorder="1" applyAlignment="1">
      <alignment vertical="top"/>
    </xf>
    <xf numFmtId="165" fontId="32" fillId="7" borderId="0" xfId="0" applyNumberFormat="1" applyFont="1" applyFill="1" applyAlignment="1">
      <alignment vertical="top"/>
    </xf>
    <xf numFmtId="43" fontId="32" fillId="7" borderId="0" xfId="0" applyNumberFormat="1" applyFont="1" applyFill="1" applyAlignment="1">
      <alignment vertical="top"/>
    </xf>
    <xf numFmtId="0" fontId="33" fillId="0" borderId="0" xfId="0" applyFont="1"/>
    <xf numFmtId="165" fontId="33" fillId="7" borderId="0" xfId="0" applyNumberFormat="1" applyFont="1" applyFill="1" applyBorder="1" applyAlignment="1">
      <alignment vertical="top"/>
    </xf>
    <xf numFmtId="43" fontId="32" fillId="0" borderId="0" xfId="0" applyNumberFormat="1" applyFont="1" applyFill="1" applyBorder="1" applyAlignment="1">
      <alignment vertical="top" wrapText="1"/>
    </xf>
    <xf numFmtId="0" fontId="33" fillId="0" borderId="0" xfId="0" applyFont="1" applyFill="1" applyBorder="1" applyAlignment="1">
      <alignment horizontal="left" vertical="top" wrapText="1"/>
    </xf>
    <xf numFmtId="0" fontId="32" fillId="0" borderId="0" xfId="0" applyFont="1" applyFill="1" applyBorder="1" applyAlignment="1">
      <alignment horizontal="left" vertical="top" wrapText="1"/>
    </xf>
    <xf numFmtId="43" fontId="33" fillId="0" borderId="0" xfId="0" applyNumberFormat="1" applyFont="1" applyFill="1" applyBorder="1" applyAlignment="1">
      <alignment vertical="top" wrapText="1"/>
    </xf>
    <xf numFmtId="0" fontId="46" fillId="0" borderId="0" xfId="0" applyFont="1" applyBorder="1" applyAlignment="1">
      <alignment horizontal="center" vertical="top" wrapText="1"/>
    </xf>
    <xf numFmtId="0" fontId="47" fillId="0" borderId="0" xfId="0" applyFont="1" applyBorder="1" applyAlignment="1">
      <alignment horizontal="center" vertical="top" wrapText="1"/>
    </xf>
    <xf numFmtId="0" fontId="0" fillId="0" borderId="0" xfId="0" applyFont="1" applyBorder="1" applyAlignment="1">
      <alignment vertical="top" wrapText="1"/>
    </xf>
    <xf numFmtId="0" fontId="0" fillId="0" borderId="0" xfId="0" applyBorder="1" applyAlignment="1">
      <alignment vertical="top" wrapText="1"/>
    </xf>
    <xf numFmtId="43" fontId="33" fillId="0" borderId="0" xfId="0" applyNumberFormat="1" applyFont="1" applyAlignment="1">
      <alignment vertical="top" wrapText="1"/>
    </xf>
    <xf numFmtId="43" fontId="32" fillId="7" borderId="0" xfId="0" applyNumberFormat="1" applyFont="1" applyFill="1" applyBorder="1" applyAlignment="1">
      <alignment vertical="top" wrapText="1"/>
    </xf>
    <xf numFmtId="43" fontId="33" fillId="7" borderId="0" xfId="0" applyNumberFormat="1" applyFont="1" applyFill="1" applyBorder="1" applyAlignment="1">
      <alignment vertical="top" wrapText="1"/>
    </xf>
    <xf numFmtId="43" fontId="56" fillId="6" borderId="8" xfId="0" applyNumberFormat="1" applyFont="1" applyFill="1" applyBorder="1" applyAlignment="1">
      <alignment vertical="top" wrapText="1"/>
    </xf>
    <xf numFmtId="43" fontId="55" fillId="0" borderId="0" xfId="0" applyNumberFormat="1" applyFont="1" applyFill="1" applyAlignment="1">
      <alignment vertical="top"/>
    </xf>
    <xf numFmtId="0" fontId="55" fillId="7" borderId="0" xfId="0" applyFont="1" applyFill="1" applyAlignment="1">
      <alignment vertical="top"/>
    </xf>
    <xf numFmtId="165" fontId="58" fillId="3" borderId="0" xfId="0" applyNumberFormat="1" applyFont="1" applyFill="1" applyAlignment="1">
      <alignment horizontal="center" vertical="top" wrapText="1"/>
    </xf>
    <xf numFmtId="165" fontId="33" fillId="0" borderId="0" xfId="0" applyNumberFormat="1" applyFont="1" applyFill="1" applyAlignment="1">
      <alignment vertical="top"/>
    </xf>
    <xf numFmtId="43" fontId="25" fillId="6" borderId="0" xfId="0" applyNumberFormat="1" applyFont="1" applyFill="1" applyBorder="1" applyAlignment="1">
      <alignment vertical="top" wrapText="1"/>
    </xf>
    <xf numFmtId="43" fontId="29" fillId="6" borderId="0" xfId="0" applyNumberFormat="1" applyFont="1" applyFill="1" applyBorder="1" applyAlignment="1">
      <alignment vertical="top" wrapText="1"/>
    </xf>
    <xf numFmtId="0" fontId="33" fillId="0" borderId="0" xfId="0" applyFont="1" applyAlignment="1">
      <alignment horizontal="right" vertical="top" wrapText="1"/>
    </xf>
    <xf numFmtId="0" fontId="32" fillId="0" borderId="0" xfId="0" applyFont="1" applyBorder="1" applyAlignment="1">
      <alignment vertical="top" wrapText="1"/>
    </xf>
    <xf numFmtId="0" fontId="34" fillId="7" borderId="0" xfId="0" applyFont="1" applyFill="1" applyBorder="1" applyAlignment="1">
      <alignment horizontal="right"/>
    </xf>
    <xf numFmtId="43" fontId="34" fillId="7" borderId="0" xfId="0" applyNumberFormat="1" applyFont="1" applyFill="1" applyBorder="1" applyAlignment="1">
      <alignment horizontal="right"/>
    </xf>
    <xf numFmtId="0" fontId="33" fillId="7" borderId="0" xfId="0" applyFont="1" applyFill="1" applyBorder="1" applyAlignment="1">
      <alignment horizontal="right" vertical="top"/>
    </xf>
    <xf numFmtId="43" fontId="33" fillId="7" borderId="0" xfId="0" applyNumberFormat="1" applyFont="1" applyFill="1" applyBorder="1" applyAlignment="1">
      <alignment horizontal="right" vertical="top"/>
    </xf>
    <xf numFmtId="0" fontId="0" fillId="0" borderId="0" xfId="0" applyAlignment="1">
      <alignment horizontal="center" wrapText="1"/>
    </xf>
    <xf numFmtId="0" fontId="32" fillId="0" borderId="0" xfId="0" applyFont="1" applyFill="1" applyBorder="1" applyAlignment="1">
      <alignment horizontal="center" vertical="top" wrapText="1"/>
    </xf>
    <xf numFmtId="4" fontId="32" fillId="0" borderId="0" xfId="0" applyNumberFormat="1" applyFont="1" applyBorder="1" applyAlignment="1">
      <alignment horizontal="right" vertical="top" wrapText="1"/>
    </xf>
    <xf numFmtId="0" fontId="32" fillId="0" borderId="0" xfId="0" applyFont="1" applyBorder="1" applyAlignment="1">
      <alignment horizontal="right" vertical="top" wrapText="1"/>
    </xf>
    <xf numFmtId="0" fontId="41" fillId="3" borderId="0" xfId="0" applyFont="1" applyFill="1" applyBorder="1" applyAlignment="1">
      <alignment horizontal="left" vertical="top" wrapText="1"/>
    </xf>
    <xf numFmtId="0" fontId="20" fillId="0" borderId="0" xfId="0" applyFont="1" applyBorder="1" applyAlignment="1">
      <alignment horizontal="left" vertical="top" wrapText="1"/>
    </xf>
    <xf numFmtId="0" fontId="20" fillId="0" borderId="0" xfId="0" applyFont="1" applyFill="1" applyBorder="1" applyAlignment="1">
      <alignment vertical="top" wrapText="1"/>
    </xf>
    <xf numFmtId="0" fontId="18" fillId="0" borderId="0" xfId="0" applyFont="1" applyFill="1" applyBorder="1" applyAlignment="1">
      <alignment horizontal="left" vertical="top" wrapText="1"/>
    </xf>
    <xf numFmtId="0" fontId="20" fillId="7" borderId="0" xfId="0" applyFont="1" applyFill="1" applyBorder="1" applyAlignment="1">
      <alignment horizontal="left" vertical="top" wrapText="1"/>
    </xf>
    <xf numFmtId="0" fontId="13" fillId="7" borderId="0" xfId="0" applyFont="1" applyFill="1" applyBorder="1" applyAlignment="1">
      <alignment horizontal="left" vertical="top" wrapText="1"/>
    </xf>
    <xf numFmtId="0" fontId="41" fillId="2" borderId="12" xfId="0" applyFont="1" applyFill="1" applyBorder="1" applyAlignment="1">
      <alignment horizontal="left" vertical="top" wrapText="1"/>
    </xf>
    <xf numFmtId="0" fontId="0" fillId="0" borderId="0" xfId="0" applyFont="1" applyFill="1" applyBorder="1" applyAlignment="1">
      <alignment vertical="top" wrapText="1"/>
    </xf>
    <xf numFmtId="0" fontId="12" fillId="7" borderId="8" xfId="0" applyFont="1" applyFill="1" applyBorder="1" applyAlignment="1">
      <alignment vertical="top" wrapText="1"/>
    </xf>
    <xf numFmtId="0" fontId="12" fillId="7" borderId="8" xfId="0" applyFont="1" applyFill="1" applyBorder="1" applyAlignment="1">
      <alignment horizontal="left" vertical="top" wrapText="1"/>
    </xf>
    <xf numFmtId="0" fontId="52" fillId="0" borderId="0" xfId="0" applyFont="1" applyFill="1" applyBorder="1" applyAlignment="1">
      <alignment wrapText="1"/>
    </xf>
    <xf numFmtId="0" fontId="16" fillId="7" borderId="8" xfId="0" applyFont="1" applyFill="1" applyBorder="1" applyAlignment="1">
      <alignment horizontal="right" wrapText="1"/>
    </xf>
    <xf numFmtId="0" fontId="52" fillId="7" borderId="0" xfId="0" applyFont="1" applyFill="1" applyBorder="1" applyAlignment="1">
      <alignment wrapText="1"/>
    </xf>
    <xf numFmtId="0" fontId="52" fillId="0" borderId="0" xfId="0" applyFont="1" applyAlignment="1">
      <alignment wrapText="1"/>
    </xf>
    <xf numFmtId="0" fontId="52" fillId="7" borderId="0" xfId="0" applyFont="1" applyFill="1" applyAlignment="1">
      <alignment wrapText="1"/>
    </xf>
    <xf numFmtId="0" fontId="0" fillId="7" borderId="0" xfId="0" applyFill="1"/>
    <xf numFmtId="0" fontId="33" fillId="7" borderId="0" xfId="0" applyFont="1" applyFill="1" applyBorder="1" applyAlignment="1">
      <alignment horizontal="center" vertical="center" wrapText="1"/>
    </xf>
    <xf numFmtId="0" fontId="0" fillId="0" borderId="0" xfId="0" applyBorder="1" applyAlignment="1">
      <alignment horizontal="center" vertical="center" wrapText="1"/>
    </xf>
    <xf numFmtId="0" fontId="0" fillId="7" borderId="0" xfId="0" applyFill="1" applyBorder="1" applyAlignment="1">
      <alignment wrapText="1"/>
    </xf>
    <xf numFmtId="0" fontId="32" fillId="7" borderId="0" xfId="0" applyFont="1" applyFill="1" applyBorder="1" applyAlignment="1">
      <alignment horizontal="left" wrapText="1"/>
    </xf>
    <xf numFmtId="0" fontId="32" fillId="7" borderId="0" xfId="0" applyFont="1" applyFill="1" applyBorder="1" applyAlignment="1">
      <alignment wrapText="1"/>
    </xf>
    <xf numFmtId="165" fontId="33" fillId="6" borderId="0" xfId="0" applyNumberFormat="1" applyFont="1" applyFill="1" applyBorder="1" applyAlignment="1">
      <alignment vertical="top"/>
    </xf>
    <xf numFmtId="168" fontId="55" fillId="6" borderId="0" xfId="0" applyNumberFormat="1" applyFont="1" applyFill="1" applyAlignment="1">
      <alignment vertical="top"/>
    </xf>
    <xf numFmtId="168" fontId="33" fillId="6" borderId="0" xfId="0" applyNumberFormat="1" applyFont="1" applyFill="1" applyAlignment="1">
      <alignment vertical="top"/>
    </xf>
    <xf numFmtId="10" fontId="32" fillId="6" borderId="0" xfId="0" applyNumberFormat="1" applyFont="1" applyFill="1" applyBorder="1" applyAlignment="1">
      <alignment horizontal="center" vertical="top"/>
    </xf>
    <xf numFmtId="43" fontId="32" fillId="6" borderId="0" xfId="0" applyNumberFormat="1" applyFont="1" applyFill="1" applyBorder="1" applyAlignment="1">
      <alignment vertical="top"/>
    </xf>
    <xf numFmtId="10" fontId="32" fillId="6" borderId="0" xfId="0" applyNumberFormat="1" applyFont="1" applyFill="1" applyBorder="1" applyAlignment="1">
      <alignment vertical="top"/>
    </xf>
    <xf numFmtId="165" fontId="32" fillId="6" borderId="0" xfId="0" applyNumberFormat="1" applyFont="1" applyFill="1" applyBorder="1" applyAlignment="1">
      <alignment vertical="top"/>
    </xf>
    <xf numFmtId="0" fontId="11" fillId="7" borderId="0" xfId="0" applyFont="1" applyFill="1" applyBorder="1" applyAlignment="1">
      <alignment vertical="top" wrapText="1"/>
    </xf>
    <xf numFmtId="0" fontId="41" fillId="7" borderId="0" xfId="0" applyFont="1" applyFill="1" applyBorder="1" applyAlignment="1">
      <alignment vertical="top" wrapText="1"/>
    </xf>
    <xf numFmtId="0" fontId="41" fillId="2" borderId="0" xfId="0" applyFont="1" applyFill="1" applyBorder="1" applyAlignment="1">
      <alignment vertical="top" wrapText="1"/>
    </xf>
    <xf numFmtId="0" fontId="10" fillId="7" borderId="0" xfId="0" applyFont="1" applyFill="1" applyBorder="1" applyAlignment="1">
      <alignment vertical="top" wrapText="1"/>
    </xf>
    <xf numFmtId="0" fontId="51" fillId="6" borderId="8" xfId="0" applyFont="1" applyFill="1" applyBorder="1" applyAlignment="1">
      <alignment vertical="top" wrapText="1"/>
    </xf>
    <xf numFmtId="0" fontId="41" fillId="2" borderId="0" xfId="0" applyFont="1" applyFill="1" applyBorder="1" applyAlignment="1">
      <alignment horizontal="center" vertical="top" wrapText="1"/>
    </xf>
    <xf numFmtId="0" fontId="20" fillId="7" borderId="0" xfId="0" applyFont="1" applyFill="1" applyBorder="1" applyAlignment="1">
      <alignment horizontal="center" vertical="top" wrapText="1"/>
    </xf>
    <xf numFmtId="0" fontId="9" fillId="7" borderId="0" xfId="0" applyFont="1" applyFill="1" applyBorder="1" applyAlignment="1">
      <alignment vertical="top" wrapText="1"/>
    </xf>
    <xf numFmtId="43" fontId="0" fillId="7" borderId="0" xfId="0" applyNumberFormat="1" applyFill="1" applyBorder="1" applyAlignment="1">
      <alignment wrapText="1"/>
    </xf>
    <xf numFmtId="0" fontId="61" fillId="7" borderId="0" xfId="0" applyFont="1" applyFill="1" applyBorder="1" applyAlignment="1">
      <alignment wrapText="1"/>
    </xf>
    <xf numFmtId="43" fontId="63" fillId="7" borderId="0" xfId="0" applyNumberFormat="1" applyFont="1" applyFill="1" applyBorder="1" applyAlignment="1">
      <alignment wrapText="1"/>
    </xf>
    <xf numFmtId="43" fontId="62" fillId="7" borderId="0" xfId="0" applyNumberFormat="1" applyFont="1" applyFill="1" applyBorder="1" applyAlignment="1">
      <alignment vertical="top" wrapText="1"/>
    </xf>
    <xf numFmtId="0" fontId="60" fillId="0" borderId="0" xfId="0" applyFont="1" applyAlignment="1">
      <alignment horizontal="center" vertical="top" wrapText="1"/>
    </xf>
    <xf numFmtId="167" fontId="32" fillId="6" borderId="0" xfId="79" applyNumberFormat="1" applyFont="1" applyFill="1" applyBorder="1" applyAlignment="1">
      <alignment vertical="top" wrapText="1"/>
    </xf>
    <xf numFmtId="43" fontId="32" fillId="6" borderId="0" xfId="79" applyFont="1" applyFill="1" applyBorder="1" applyAlignment="1">
      <alignment horizontal="right" vertical="top" wrapText="1"/>
    </xf>
    <xf numFmtId="43" fontId="32" fillId="6" borderId="0" xfId="79" applyFont="1" applyFill="1" applyBorder="1" applyAlignment="1">
      <alignment horizontal="right" wrapText="1"/>
    </xf>
    <xf numFmtId="0" fontId="8" fillId="7" borderId="0" xfId="0" applyFont="1" applyFill="1" applyBorder="1" applyAlignment="1">
      <alignment horizontal="center" vertical="top" wrapText="1"/>
    </xf>
    <xf numFmtId="0" fontId="10" fillId="7" borderId="0" xfId="0" applyFont="1" applyFill="1" applyBorder="1" applyAlignment="1">
      <alignment horizontal="center" vertical="top" wrapText="1"/>
    </xf>
    <xf numFmtId="0" fontId="9" fillId="7" borderId="0" xfId="0" applyFont="1" applyFill="1" applyBorder="1" applyAlignment="1">
      <alignment horizontal="center" vertical="top" wrapText="1"/>
    </xf>
    <xf numFmtId="0" fontId="51" fillId="6" borderId="8" xfId="0" applyFont="1" applyFill="1" applyBorder="1" applyAlignment="1">
      <alignment horizontal="center" vertical="top" wrapText="1"/>
    </xf>
    <xf numFmtId="0" fontId="51" fillId="7" borderId="8" xfId="0" applyFont="1" applyFill="1" applyBorder="1" applyAlignment="1">
      <alignment horizontal="right" vertical="top" wrapText="1"/>
    </xf>
    <xf numFmtId="0" fontId="52" fillId="7" borderId="0" xfId="0" applyFont="1" applyFill="1" applyBorder="1" applyAlignment="1">
      <alignment horizontal="right" wrapText="1"/>
    </xf>
    <xf numFmtId="0" fontId="52" fillId="7" borderId="0" xfId="0" applyFont="1" applyFill="1" applyAlignment="1">
      <alignment horizontal="right" wrapText="1"/>
    </xf>
    <xf numFmtId="0" fontId="53" fillId="7" borderId="2" xfId="31" applyFont="1" applyFill="1" applyBorder="1" applyAlignment="1">
      <alignment vertical="top" wrapText="1"/>
    </xf>
    <xf numFmtId="0" fontId="53" fillId="7" borderId="2" xfId="0" applyFont="1" applyFill="1" applyBorder="1" applyAlignment="1">
      <alignment vertical="top" wrapText="1"/>
    </xf>
    <xf numFmtId="10" fontId="53" fillId="7" borderId="2" xfId="0" applyNumberFormat="1" applyFont="1" applyFill="1" applyBorder="1" applyAlignment="1">
      <alignment vertical="top" wrapText="1"/>
    </xf>
    <xf numFmtId="14" fontId="53" fillId="7" borderId="2" xfId="0" applyNumberFormat="1" applyFont="1" applyFill="1" applyBorder="1" applyAlignment="1">
      <alignment vertical="top" wrapText="1"/>
    </xf>
    <xf numFmtId="0" fontId="53" fillId="7" borderId="2" xfId="0" applyNumberFormat="1" applyFont="1" applyFill="1" applyBorder="1" applyAlignment="1">
      <alignment vertical="top" wrapText="1"/>
    </xf>
    <xf numFmtId="43" fontId="53" fillId="7" borderId="2" xfId="0" applyNumberFormat="1" applyFont="1" applyFill="1" applyBorder="1" applyAlignment="1">
      <alignment vertical="top" wrapText="1"/>
    </xf>
    <xf numFmtId="9" fontId="53" fillId="7" borderId="2" xfId="53" applyFont="1" applyFill="1" applyBorder="1" applyAlignment="1">
      <alignment vertical="top" wrapText="1"/>
    </xf>
    <xf numFmtId="10" fontId="53" fillId="7" borderId="2" xfId="0" applyNumberFormat="1" applyFont="1" applyFill="1" applyBorder="1" applyAlignment="1" applyProtection="1">
      <alignment vertical="top" wrapText="1"/>
    </xf>
    <xf numFmtId="49" fontId="53" fillId="7" borderId="2" xfId="0" applyNumberFormat="1" applyFont="1" applyFill="1" applyBorder="1" applyAlignment="1" applyProtection="1">
      <alignment vertical="top" wrapText="1"/>
      <protection locked="0"/>
    </xf>
    <xf numFmtId="0" fontId="57" fillId="7" borderId="2" xfId="0" applyFont="1" applyFill="1" applyBorder="1" applyAlignment="1">
      <alignment vertical="top" wrapText="1"/>
    </xf>
    <xf numFmtId="0" fontId="41" fillId="3" borderId="0" xfId="0" applyFont="1" applyFill="1" applyBorder="1" applyAlignment="1">
      <alignment horizontal="center" vertical="top" wrapText="1"/>
    </xf>
    <xf numFmtId="0" fontId="20" fillId="0" borderId="0" xfId="0" applyFont="1" applyBorder="1" applyAlignment="1">
      <alignment horizontal="center" vertical="top" wrapText="1"/>
    </xf>
    <xf numFmtId="0" fontId="8" fillId="0" borderId="0" xfId="0" applyFont="1" applyBorder="1" applyAlignment="1">
      <alignment horizontal="left" vertical="top" wrapText="1"/>
    </xf>
    <xf numFmtId="43" fontId="51" fillId="6" borderId="8" xfId="31" applyNumberFormat="1" applyFont="1" applyFill="1" applyBorder="1" applyAlignment="1">
      <alignment horizontal="center" vertical="top" wrapText="1"/>
    </xf>
    <xf numFmtId="0" fontId="32" fillId="7" borderId="8" xfId="0" applyFont="1" applyFill="1" applyBorder="1" applyAlignment="1">
      <alignment wrapText="1"/>
    </xf>
    <xf numFmtId="0" fontId="8" fillId="7" borderId="0" xfId="0" applyFont="1" applyFill="1" applyBorder="1" applyAlignment="1">
      <alignment horizontal="left" vertical="top" wrapText="1"/>
    </xf>
    <xf numFmtId="0" fontId="52" fillId="0" borderId="0" xfId="0" applyFont="1" applyFill="1" applyAlignment="1">
      <alignment wrapText="1"/>
    </xf>
    <xf numFmtId="0" fontId="0" fillId="0" borderId="0" xfId="0" applyAlignment="1">
      <alignment vertical="top" wrapText="1"/>
    </xf>
    <xf numFmtId="0" fontId="0" fillId="0" borderId="0" xfId="0" applyAlignment="1">
      <alignment vertical="top" wrapText="1"/>
    </xf>
    <xf numFmtId="0" fontId="7" fillId="7" borderId="8" xfId="0" applyNumberFormat="1" applyFont="1" applyFill="1" applyBorder="1" applyAlignment="1">
      <alignment horizontal="left" vertical="top" wrapText="1"/>
    </xf>
    <xf numFmtId="1" fontId="53" fillId="7" borderId="2" xfId="0" applyNumberFormat="1" applyFont="1" applyFill="1" applyBorder="1" applyAlignment="1">
      <alignment vertical="top" wrapText="1"/>
    </xf>
    <xf numFmtId="1" fontId="51" fillId="6" borderId="8" xfId="0" applyNumberFormat="1" applyFont="1" applyFill="1" applyBorder="1" applyAlignment="1">
      <alignment vertical="top" wrapText="1"/>
    </xf>
    <xf numFmtId="1" fontId="0" fillId="0" borderId="0" xfId="0" applyNumberFormat="1"/>
    <xf numFmtId="1" fontId="32" fillId="7" borderId="0" xfId="0" applyNumberFormat="1" applyFont="1" applyFill="1" applyBorder="1" applyAlignment="1">
      <alignment vertical="top" wrapText="1"/>
    </xf>
    <xf numFmtId="1" fontId="0" fillId="7" borderId="0" xfId="0" applyNumberFormat="1" applyFill="1" applyBorder="1"/>
    <xf numFmtId="1" fontId="32" fillId="0" borderId="0" xfId="0" applyNumberFormat="1" applyFont="1" applyFill="1" applyBorder="1" applyAlignment="1">
      <alignment vertical="top" wrapText="1"/>
    </xf>
    <xf numFmtId="1" fontId="0" fillId="0" borderId="0" xfId="0" applyNumberFormat="1" applyAlignment="1">
      <alignment wrapText="1"/>
    </xf>
    <xf numFmtId="1" fontId="0" fillId="0" borderId="0" xfId="0" applyNumberFormat="1" applyFill="1" applyBorder="1" applyAlignment="1">
      <alignment wrapText="1"/>
    </xf>
    <xf numFmtId="1" fontId="32" fillId="0" borderId="0" xfId="0" applyNumberFormat="1" applyFont="1" applyFill="1" applyBorder="1" applyAlignment="1">
      <alignment wrapText="1"/>
    </xf>
    <xf numFmtId="0" fontId="20" fillId="7" borderId="0" xfId="0" applyFont="1" applyFill="1" applyBorder="1" applyAlignment="1">
      <alignment horizontal="right" vertical="top" wrapText="1"/>
    </xf>
    <xf numFmtId="0" fontId="41" fillId="2" borderId="12" xfId="0" applyFont="1" applyFill="1" applyBorder="1" applyAlignment="1">
      <alignment horizontal="center" vertical="top" wrapText="1"/>
    </xf>
    <xf numFmtId="0" fontId="6" fillId="7" borderId="8" xfId="0" applyNumberFormat="1" applyFont="1" applyFill="1" applyBorder="1" applyAlignment="1">
      <alignment horizontal="left" vertical="top" wrapText="1"/>
    </xf>
    <xf numFmtId="0" fontId="6" fillId="7" borderId="8" xfId="0" applyFont="1" applyFill="1" applyBorder="1" applyAlignment="1">
      <alignment vertical="top" wrapText="1"/>
    </xf>
    <xf numFmtId="0" fontId="6" fillId="0" borderId="0" xfId="0" applyFont="1" applyBorder="1" applyAlignment="1">
      <alignment horizontal="left" vertical="top" wrapText="1"/>
    </xf>
    <xf numFmtId="0" fontId="6" fillId="0" borderId="0" xfId="0" applyFont="1" applyFill="1" applyBorder="1" applyAlignment="1">
      <alignment horizontal="left" vertical="top" wrapText="1"/>
    </xf>
    <xf numFmtId="0" fontId="6" fillId="7" borderId="0" xfId="0" applyFont="1" applyFill="1" applyBorder="1" applyAlignment="1">
      <alignment horizontal="left" vertical="top" wrapText="1"/>
    </xf>
    <xf numFmtId="0" fontId="0" fillId="0" borderId="14" xfId="0" applyBorder="1" applyAlignment="1">
      <alignment vertical="top" wrapText="1"/>
    </xf>
    <xf numFmtId="1" fontId="0" fillId="0" borderId="0" xfId="0" applyNumberFormat="1" applyAlignment="1">
      <alignment horizontal="center" vertical="top" wrapText="1" shrinkToFit="1"/>
    </xf>
    <xf numFmtId="0" fontId="5" fillId="7" borderId="8" xfId="0" applyFont="1" applyFill="1" applyBorder="1" applyAlignment="1">
      <alignment vertical="top" wrapText="1"/>
    </xf>
    <xf numFmtId="0" fontId="4" fillId="7" borderId="8" xfId="0" applyFont="1" applyFill="1" applyBorder="1" applyAlignment="1">
      <alignment vertical="top" wrapText="1"/>
    </xf>
    <xf numFmtId="0" fontId="3" fillId="7" borderId="0" xfId="0" applyFont="1" applyFill="1" applyBorder="1" applyAlignment="1">
      <alignment vertical="top" wrapText="1"/>
    </xf>
    <xf numFmtId="0" fontId="3" fillId="7" borderId="0" xfId="0" applyFont="1" applyFill="1" applyBorder="1" applyAlignment="1">
      <alignment horizontal="right" vertical="top" wrapText="1"/>
    </xf>
    <xf numFmtId="0" fontId="2" fillId="7" borderId="8" xfId="0" applyFont="1" applyFill="1" applyBorder="1" applyAlignment="1">
      <alignment vertical="top" wrapText="1"/>
    </xf>
    <xf numFmtId="0" fontId="16" fillId="0" borderId="8" xfId="0" applyFont="1" applyFill="1" applyBorder="1" applyAlignment="1">
      <alignment vertical="top" wrapText="1"/>
    </xf>
    <xf numFmtId="0" fontId="1" fillId="7" borderId="0" xfId="0" applyFont="1" applyFill="1" applyBorder="1" applyAlignment="1">
      <alignment vertical="top" wrapText="1"/>
    </xf>
    <xf numFmtId="0" fontId="1" fillId="7" borderId="0" xfId="0" applyFont="1" applyFill="1" applyBorder="1" applyAlignment="1">
      <alignment horizontal="left" vertical="top" wrapText="1"/>
    </xf>
    <xf numFmtId="10" fontId="29" fillId="6" borderId="0" xfId="0" applyNumberFormat="1" applyFont="1" applyFill="1" applyBorder="1" applyAlignment="1">
      <alignment vertical="top" wrapText="1"/>
    </xf>
    <xf numFmtId="0" fontId="39" fillId="7" borderId="0" xfId="0" applyFont="1" applyFill="1" applyBorder="1" applyAlignment="1">
      <alignment horizontal="center" wrapText="1"/>
    </xf>
    <xf numFmtId="0" fontId="39" fillId="7" borderId="0" xfId="4" applyFont="1" applyFill="1" applyAlignment="1">
      <alignment horizontal="center" wrapText="1"/>
    </xf>
    <xf numFmtId="0" fontId="25" fillId="7" borderId="0" xfId="0" applyFont="1" applyFill="1" applyBorder="1" applyAlignment="1">
      <alignment vertical="top" wrapText="1"/>
    </xf>
    <xf numFmtId="0" fontId="34" fillId="7" borderId="0" xfId="0" applyFont="1" applyFill="1" applyBorder="1" applyAlignment="1">
      <alignment vertical="top" wrapText="1"/>
    </xf>
    <xf numFmtId="0" fontId="50" fillId="7" borderId="0" xfId="0" applyFont="1" applyFill="1" applyBorder="1" applyAlignment="1">
      <alignment horizontal="center" vertical="top" wrapText="1"/>
    </xf>
    <xf numFmtId="0" fontId="49" fillId="7" borderId="0" xfId="0" applyFont="1" applyFill="1" applyBorder="1" applyAlignment="1">
      <alignment horizontal="center" vertical="top" wrapText="1"/>
    </xf>
    <xf numFmtId="0" fontId="48" fillId="0" borderId="0" xfId="0" applyFont="1" applyFill="1" applyBorder="1" applyAlignment="1">
      <alignment horizontal="center" vertical="top" wrapText="1"/>
    </xf>
    <xf numFmtId="0" fontId="49" fillId="0" borderId="0" xfId="0" applyFont="1" applyFill="1" applyBorder="1" applyAlignment="1">
      <alignment horizontal="center" vertical="top" wrapText="1"/>
    </xf>
    <xf numFmtId="14" fontId="46" fillId="0" borderId="0" xfId="0" applyNumberFormat="1" applyFont="1" applyBorder="1" applyAlignment="1">
      <alignment horizontal="center" vertical="top"/>
    </xf>
    <xf numFmtId="0" fontId="37" fillId="0" borderId="0" xfId="0" applyFont="1" applyBorder="1" applyAlignment="1">
      <alignment vertical="top"/>
    </xf>
    <xf numFmtId="0" fontId="46" fillId="7" borderId="0" xfId="0" applyFont="1" applyFill="1" applyBorder="1" applyAlignment="1">
      <alignment horizontal="center" vertical="top" wrapText="1"/>
    </xf>
    <xf numFmtId="0" fontId="47" fillId="7" borderId="0" xfId="0" applyFont="1" applyFill="1" applyBorder="1" applyAlignment="1">
      <alignment horizontal="center" vertical="top" wrapText="1"/>
    </xf>
    <xf numFmtId="0" fontId="0" fillId="7" borderId="0" xfId="0" applyFont="1" applyFill="1" applyBorder="1" applyAlignment="1">
      <alignment vertical="top" wrapText="1"/>
    </xf>
    <xf numFmtId="0" fontId="0" fillId="7" borderId="0" xfId="0" applyFill="1" applyBorder="1" applyAlignment="1">
      <alignment vertical="top" wrapText="1"/>
    </xf>
    <xf numFmtId="0" fontId="32" fillId="7" borderId="14" xfId="0" applyFont="1" applyFill="1" applyBorder="1" applyAlignment="1">
      <alignment horizontal="right" vertical="top" wrapText="1"/>
    </xf>
    <xf numFmtId="0" fontId="0" fillId="0" borderId="14" xfId="0" applyBorder="1" applyAlignment="1">
      <alignment horizontal="right" vertical="top" wrapText="1"/>
    </xf>
    <xf numFmtId="0" fontId="46" fillId="0" borderId="0" xfId="0" applyFont="1" applyFill="1" applyBorder="1" applyAlignment="1">
      <alignment horizontal="center" vertical="top" wrapText="1"/>
    </xf>
    <xf numFmtId="0" fontId="0" fillId="0" borderId="0" xfId="0" applyFont="1" applyFill="1" applyBorder="1" applyAlignment="1">
      <alignment vertical="top" wrapText="1"/>
    </xf>
    <xf numFmtId="0" fontId="33" fillId="0" borderId="0" xfId="0" applyFont="1" applyFill="1" applyBorder="1" applyAlignment="1">
      <alignment horizontal="right" vertical="top" wrapText="1"/>
    </xf>
    <xf numFmtId="0" fontId="45" fillId="0" borderId="0" xfId="0" applyFont="1" applyAlignment="1">
      <alignment horizontal="right" vertical="top" wrapText="1"/>
    </xf>
    <xf numFmtId="0" fontId="32" fillId="0" borderId="0" xfId="0" applyFont="1" applyFill="1" applyBorder="1" applyAlignment="1">
      <alignment horizontal="right" vertical="top" wrapText="1"/>
    </xf>
    <xf numFmtId="0" fontId="0" fillId="0" borderId="0" xfId="0" applyAlignment="1">
      <alignment vertical="top" wrapText="1"/>
    </xf>
    <xf numFmtId="0" fontId="33" fillId="7" borderId="0" xfId="0" applyFont="1" applyFill="1" applyBorder="1" applyAlignment="1">
      <alignment horizontal="center" vertical="center" wrapText="1"/>
    </xf>
    <xf numFmtId="0" fontId="0" fillId="0" borderId="0" xfId="0" applyAlignment="1">
      <alignment wrapText="1"/>
    </xf>
    <xf numFmtId="0" fontId="46" fillId="0" borderId="0" xfId="0" applyFont="1" applyBorder="1" applyAlignment="1">
      <alignment horizontal="center" vertical="top" wrapText="1"/>
    </xf>
    <xf numFmtId="0" fontId="47" fillId="0" borderId="0" xfId="0" applyFont="1" applyBorder="1" applyAlignment="1">
      <alignment horizontal="center" vertical="top" wrapText="1"/>
    </xf>
    <xf numFmtId="0" fontId="0" fillId="0" borderId="0" xfId="0" applyFont="1" applyBorder="1" applyAlignment="1">
      <alignment vertical="top" wrapText="1"/>
    </xf>
    <xf numFmtId="0" fontId="46" fillId="0" borderId="0" xfId="0" applyFont="1" applyAlignment="1">
      <alignment horizontal="center" vertical="top" wrapText="1" shrinkToFit="1"/>
    </xf>
    <xf numFmtId="0" fontId="0" fillId="0" borderId="0" xfId="0" applyAlignment="1">
      <alignment vertical="top" wrapText="1" shrinkToFit="1"/>
    </xf>
    <xf numFmtId="0" fontId="37" fillId="7" borderId="0" xfId="0" applyFont="1" applyFill="1" applyBorder="1" applyAlignment="1">
      <alignment horizontal="center" vertical="top" wrapText="1"/>
    </xf>
    <xf numFmtId="1" fontId="53" fillId="8" borderId="0" xfId="0" applyNumberFormat="1" applyFont="1" applyFill="1" applyAlignment="1">
      <alignment horizontal="center" vertical="top" wrapText="1"/>
    </xf>
    <xf numFmtId="1" fontId="45" fillId="8" borderId="0" xfId="0" applyNumberFormat="1" applyFont="1" applyFill="1" applyAlignment="1">
      <alignment horizontal="center" vertical="top" wrapText="1"/>
    </xf>
    <xf numFmtId="10" fontId="53" fillId="7" borderId="0" xfId="0" applyNumberFormat="1" applyFont="1" applyFill="1" applyBorder="1" applyAlignment="1">
      <alignment horizontal="center" vertical="top" wrapText="1"/>
    </xf>
    <xf numFmtId="0" fontId="0" fillId="0" borderId="0" xfId="0" applyAlignment="1">
      <alignment horizontal="center" vertical="top" wrapText="1"/>
    </xf>
    <xf numFmtId="43" fontId="53" fillId="6" borderId="0" xfId="0" applyNumberFormat="1" applyFont="1" applyFill="1" applyBorder="1" applyAlignment="1">
      <alignment horizontal="center" vertical="top" wrapText="1"/>
    </xf>
    <xf numFmtId="43" fontId="53" fillId="8" borderId="0" xfId="0" applyNumberFormat="1" applyFont="1" applyFill="1" applyBorder="1" applyAlignment="1">
      <alignment horizontal="center" vertical="top" wrapText="1"/>
    </xf>
    <xf numFmtId="43" fontId="53" fillId="8" borderId="7" xfId="0" applyNumberFormat="1" applyFont="1" applyFill="1" applyBorder="1" applyAlignment="1">
      <alignment horizontal="center" vertical="top" wrapText="1"/>
    </xf>
    <xf numFmtId="10" fontId="53" fillId="6" borderId="0" xfId="0" applyNumberFormat="1" applyFont="1" applyFill="1" applyBorder="1" applyAlignment="1" applyProtection="1">
      <alignment horizontal="center" vertical="top" wrapText="1"/>
    </xf>
    <xf numFmtId="0" fontId="0" fillId="0" borderId="5" xfId="0" applyBorder="1" applyAlignment="1">
      <alignment vertical="top" wrapText="1"/>
    </xf>
    <xf numFmtId="0" fontId="59" fillId="7" borderId="0" xfId="0" applyFont="1" applyFill="1" applyBorder="1" applyAlignment="1">
      <alignment horizontal="center" vertical="top" wrapText="1"/>
    </xf>
    <xf numFmtId="0" fontId="59" fillId="0" borderId="0" xfId="0" applyFont="1" applyBorder="1" applyAlignment="1">
      <alignment horizontal="center" vertical="top" wrapText="1"/>
    </xf>
    <xf numFmtId="0" fontId="64" fillId="7" borderId="14" xfId="0" applyFont="1" applyFill="1" applyBorder="1" applyAlignment="1">
      <alignment horizontal="center" vertical="top" wrapText="1"/>
    </xf>
    <xf numFmtId="0" fontId="34" fillId="0" borderId="14" xfId="0" applyFont="1" applyBorder="1" applyAlignment="1">
      <alignment horizontal="center" vertical="top" wrapText="1"/>
    </xf>
    <xf numFmtId="0" fontId="66" fillId="7" borderId="10" xfId="0" applyFont="1" applyFill="1" applyBorder="1" applyAlignment="1">
      <alignment vertical="top" wrapText="1"/>
    </xf>
    <xf numFmtId="0" fontId="66" fillId="7" borderId="4" xfId="0" applyFont="1" applyFill="1" applyBorder="1" applyAlignment="1">
      <alignment vertical="top" wrapText="1"/>
    </xf>
    <xf numFmtId="0" fontId="66" fillId="7" borderId="12" xfId="0" applyFont="1" applyFill="1" applyBorder="1" applyAlignment="1">
      <alignment vertical="top" wrapText="1"/>
    </xf>
    <xf numFmtId="0" fontId="66" fillId="7" borderId="11" xfId="0" applyFont="1" applyFill="1" applyBorder="1" applyAlignment="1">
      <alignment vertical="top" wrapText="1"/>
    </xf>
    <xf numFmtId="0" fontId="66" fillId="7" borderId="6" xfId="0" applyFont="1" applyFill="1" applyBorder="1" applyAlignment="1">
      <alignment vertical="top" wrapText="1"/>
    </xf>
    <xf numFmtId="4" fontId="66" fillId="7" borderId="8" xfId="0" applyNumberFormat="1" applyFont="1" applyFill="1" applyBorder="1" applyAlignment="1">
      <alignment horizontal="right" vertical="top" wrapText="1"/>
    </xf>
    <xf numFmtId="0" fontId="66" fillId="7" borderId="11" xfId="0" applyFont="1" applyFill="1" applyBorder="1" applyAlignment="1">
      <alignment horizontal="center" vertical="top" wrapText="1"/>
    </xf>
    <xf numFmtId="1" fontId="66" fillId="7" borderId="10" xfId="0" applyNumberFormat="1" applyFont="1" applyFill="1" applyBorder="1" applyAlignment="1">
      <alignment vertical="top" wrapText="1"/>
    </xf>
    <xf numFmtId="1" fontId="66" fillId="7" borderId="4" xfId="0" applyNumberFormat="1" applyFont="1" applyFill="1" applyBorder="1" applyAlignment="1">
      <alignment vertical="top" wrapText="1"/>
    </xf>
    <xf numFmtId="1" fontId="66" fillId="7" borderId="5" xfId="0" applyNumberFormat="1" applyFont="1" applyFill="1" applyBorder="1" applyAlignment="1">
      <alignment vertical="top" wrapText="1"/>
    </xf>
    <xf numFmtId="1" fontId="66" fillId="7" borderId="1" xfId="0" applyNumberFormat="1" applyFont="1" applyFill="1" applyBorder="1" applyAlignment="1">
      <alignment vertical="top" wrapText="1"/>
    </xf>
    <xf numFmtId="1" fontId="66" fillId="7" borderId="8" xfId="0" applyNumberFormat="1" applyFont="1" applyFill="1" applyBorder="1" applyAlignment="1">
      <alignment vertical="top" wrapText="1"/>
    </xf>
    <xf numFmtId="0" fontId="66" fillId="0" borderId="0" xfId="0" applyFont="1" applyFill="1" applyBorder="1" applyAlignment="1">
      <alignment vertical="top" wrapText="1"/>
    </xf>
    <xf numFmtId="4" fontId="66" fillId="0" borderId="0" xfId="0" applyNumberFormat="1" applyFont="1" applyFill="1" applyBorder="1" applyAlignment="1">
      <alignment vertical="top" wrapText="1"/>
    </xf>
    <xf numFmtId="0" fontId="66" fillId="0" borderId="0" xfId="0" applyFont="1" applyFill="1" applyBorder="1" applyAlignment="1">
      <alignment horizontal="center" vertical="top" wrapText="1"/>
    </xf>
    <xf numFmtId="4" fontId="66" fillId="0" borderId="0" xfId="0" applyNumberFormat="1" applyFont="1" applyFill="1" applyBorder="1" applyAlignment="1">
      <alignment horizontal="center" vertical="top" wrapText="1"/>
    </xf>
    <xf numFmtId="1" fontId="66" fillId="0" borderId="0" xfId="0" applyNumberFormat="1" applyFont="1" applyFill="1" applyBorder="1" applyAlignment="1">
      <alignment vertical="top" wrapText="1"/>
    </xf>
    <xf numFmtId="0" fontId="66" fillId="0" borderId="10" xfId="0" applyFont="1" applyBorder="1" applyAlignment="1">
      <alignment vertical="top" wrapText="1"/>
    </xf>
    <xf numFmtId="0" fontId="66" fillId="0" borderId="11" xfId="0" applyFont="1" applyBorder="1" applyAlignment="1">
      <alignment vertical="top" wrapText="1"/>
    </xf>
    <xf numFmtId="0" fontId="66" fillId="0" borderId="4" xfId="0" applyFont="1" applyBorder="1" applyAlignment="1">
      <alignment vertical="top" wrapText="1"/>
    </xf>
    <xf numFmtId="0" fontId="66" fillId="0" borderId="6" xfId="0" applyFont="1" applyBorder="1" applyAlignment="1">
      <alignment vertical="top" wrapText="1"/>
    </xf>
    <xf numFmtId="0" fontId="66" fillId="0" borderId="5" xfId="0" applyFont="1" applyBorder="1" applyAlignment="1">
      <alignment vertical="top" wrapText="1"/>
    </xf>
    <xf numFmtId="4" fontId="66" fillId="0" borderId="6" xfId="0" applyNumberFormat="1" applyFont="1" applyBorder="1" applyAlignment="1">
      <alignment horizontal="right" vertical="top" wrapText="1"/>
    </xf>
    <xf numFmtId="4" fontId="66" fillId="0" borderId="7" xfId="0" applyNumberFormat="1" applyFont="1" applyBorder="1" applyAlignment="1">
      <alignment horizontal="right" vertical="top" wrapText="1"/>
    </xf>
    <xf numFmtId="0" fontId="66" fillId="0" borderId="1" xfId="0" applyFont="1" applyBorder="1" applyAlignment="1">
      <alignment vertical="top" wrapText="1"/>
    </xf>
    <xf numFmtId="4" fontId="66" fillId="0" borderId="2" xfId="0" applyNumberFormat="1" applyFont="1" applyBorder="1" applyAlignment="1">
      <alignment horizontal="right" vertical="top" wrapText="1"/>
    </xf>
    <xf numFmtId="4" fontId="66" fillId="0" borderId="3" xfId="0" applyNumberFormat="1" applyFont="1" applyBorder="1" applyAlignment="1">
      <alignment horizontal="right" vertical="top" wrapText="1"/>
    </xf>
    <xf numFmtId="4" fontId="66" fillId="0" borderId="5" xfId="0" applyNumberFormat="1" applyFont="1" applyBorder="1" applyAlignment="1">
      <alignment horizontal="right" vertical="top" wrapText="1"/>
    </xf>
    <xf numFmtId="4" fontId="66" fillId="0" borderId="1" xfId="0" applyNumberFormat="1" applyFont="1" applyBorder="1" applyAlignment="1">
      <alignment horizontal="right" vertical="top" wrapText="1"/>
    </xf>
    <xf numFmtId="0" fontId="66" fillId="0" borderId="12" xfId="0" pivotButton="1" applyFont="1" applyBorder="1" applyAlignment="1">
      <alignment vertical="top" wrapText="1"/>
    </xf>
    <xf numFmtId="0" fontId="66" fillId="0" borderId="0" xfId="0" pivotButton="1" applyFont="1" applyBorder="1" applyAlignment="1">
      <alignment vertical="top" wrapText="1"/>
    </xf>
    <xf numFmtId="0" fontId="66" fillId="0" borderId="0" xfId="0" applyFont="1" applyBorder="1" applyAlignment="1">
      <alignment vertical="top" wrapText="1"/>
    </xf>
    <xf numFmtId="0" fontId="66" fillId="0" borderId="3" xfId="0" applyFont="1" applyBorder="1" applyAlignment="1">
      <alignment vertical="top" wrapText="1"/>
    </xf>
    <xf numFmtId="0" fontId="65" fillId="0" borderId="0" xfId="0" applyFont="1" applyAlignment="1">
      <alignment vertical="top" wrapText="1" shrinkToFit="1"/>
    </xf>
    <xf numFmtId="43" fontId="65" fillId="0" borderId="0" xfId="0" applyNumberFormat="1" applyFont="1" applyAlignment="1">
      <alignment vertical="top" wrapText="1" shrinkToFit="1"/>
    </xf>
    <xf numFmtId="2" fontId="65" fillId="7" borderId="0" xfId="0" applyNumberFormat="1" applyFont="1" applyFill="1" applyAlignment="1">
      <alignment vertical="top" wrapText="1" shrinkToFit="1"/>
    </xf>
    <xf numFmtId="0" fontId="65" fillId="0" borderId="0" xfId="0" pivotButton="1" applyFont="1" applyAlignment="1">
      <alignment horizontal="center" vertical="top" wrapText="1" shrinkToFit="1"/>
    </xf>
    <xf numFmtId="0" fontId="65" fillId="0" borderId="0" xfId="0" applyFont="1" applyAlignment="1">
      <alignment horizontal="center" vertical="top" wrapText="1" shrinkToFit="1"/>
    </xf>
    <xf numFmtId="1" fontId="65" fillId="0" borderId="0" xfId="0" pivotButton="1" applyNumberFormat="1" applyFont="1" applyAlignment="1">
      <alignment vertical="top" wrapText="1" shrinkToFit="1"/>
    </xf>
    <xf numFmtId="1" fontId="65" fillId="0" borderId="0" xfId="0" applyNumberFormat="1" applyFont="1" applyAlignment="1">
      <alignment vertical="top" wrapText="1" shrinkToFit="1"/>
    </xf>
    <xf numFmtId="1" fontId="65" fillId="7" borderId="0" xfId="0" applyNumberFormat="1" applyFont="1" applyFill="1" applyAlignment="1">
      <alignment horizontal="center" vertical="top" wrapText="1" shrinkToFit="1"/>
    </xf>
    <xf numFmtId="0" fontId="66" fillId="7" borderId="9" xfId="0" applyFont="1" applyFill="1" applyBorder="1" applyAlignment="1">
      <alignment horizontal="left" vertical="top" wrapText="1"/>
    </xf>
    <xf numFmtId="0" fontId="66" fillId="7" borderId="8" xfId="0" applyFont="1" applyFill="1" applyBorder="1" applyAlignment="1">
      <alignment horizontal="left" vertical="top" wrapText="1"/>
    </xf>
    <xf numFmtId="0" fontId="67" fillId="7" borderId="9" xfId="0" applyFont="1" applyFill="1" applyBorder="1" applyAlignment="1">
      <alignment horizontal="left" vertical="top" wrapText="1"/>
    </xf>
    <xf numFmtId="43" fontId="67" fillId="7" borderId="9" xfId="0" applyNumberFormat="1" applyFont="1" applyFill="1" applyBorder="1" applyAlignment="1">
      <alignment horizontal="left" vertical="top" wrapText="1"/>
    </xf>
    <xf numFmtId="14" fontId="66" fillId="7" borderId="8" xfId="0" applyNumberFormat="1" applyFont="1" applyFill="1" applyBorder="1" applyAlignment="1">
      <alignment horizontal="left" vertical="top" wrapText="1"/>
    </xf>
    <xf numFmtId="14" fontId="66" fillId="7" borderId="9" xfId="0" applyNumberFormat="1" applyFont="1" applyFill="1" applyBorder="1" applyAlignment="1">
      <alignment horizontal="left" vertical="top" wrapText="1"/>
    </xf>
    <xf numFmtId="0" fontId="66" fillId="7" borderId="13" xfId="0" applyFont="1" applyFill="1" applyBorder="1" applyAlignment="1">
      <alignment horizontal="left" vertical="top" wrapText="1"/>
    </xf>
    <xf numFmtId="43" fontId="66" fillId="7" borderId="8" xfId="0" applyNumberFormat="1" applyFont="1" applyFill="1" applyBorder="1" applyAlignment="1">
      <alignment horizontal="left" vertical="top" wrapText="1"/>
    </xf>
    <xf numFmtId="43" fontId="66" fillId="7" borderId="9" xfId="0" applyNumberFormat="1" applyFont="1" applyFill="1" applyBorder="1" applyAlignment="1">
      <alignment horizontal="right" vertical="top" wrapText="1"/>
    </xf>
    <xf numFmtId="43" fontId="66" fillId="7" borderId="8" xfId="0" applyNumberFormat="1" applyFont="1" applyFill="1" applyBorder="1" applyAlignment="1">
      <alignment horizontal="right" vertical="top" wrapText="1"/>
    </xf>
    <xf numFmtId="0" fontId="67" fillId="7" borderId="8" xfId="0" applyFont="1" applyFill="1" applyBorder="1" applyAlignment="1">
      <alignment horizontal="left" vertical="top" wrapText="1"/>
    </xf>
  </cellXfs>
  <cellStyles count="80">
    <cellStyle name="Comma" xfId="79" builtinId="3"/>
    <cellStyle name="Comma 2" xfId="1"/>
    <cellStyle name="Comma 2 2" xfId="58"/>
    <cellStyle name="Normal" xfId="0" builtinId="0"/>
    <cellStyle name="Normal 10" xfId="2"/>
    <cellStyle name="Normal 10 2" xfId="59"/>
    <cellStyle name="Normal 11" xfId="3"/>
    <cellStyle name="Normal 12" xfId="4"/>
    <cellStyle name="Normal 12 2" xfId="5"/>
    <cellStyle name="Normal 12 3" xfId="6"/>
    <cellStyle name="Normal 13" xfId="7"/>
    <cellStyle name="Normal 13 2" xfId="8"/>
    <cellStyle name="Normal 14" xfId="55"/>
    <cellStyle name="Normal 2" xfId="9"/>
    <cellStyle name="Normal 2 2" xfId="10"/>
    <cellStyle name="Normal 2 2 2" xfId="11"/>
    <cellStyle name="Normal 2 2 2 2" xfId="12"/>
    <cellStyle name="Normal 2 2 2 2 2" xfId="13"/>
    <cellStyle name="Normal 2 2 2 2 2 2" xfId="14"/>
    <cellStyle name="Normal 2 2 2 2 2 2 2" xfId="15"/>
    <cellStyle name="Normal 2 2 2 2 2 3" xfId="16"/>
    <cellStyle name="Normal 2 2 2 2 2 4" xfId="64"/>
    <cellStyle name="Normal 2 2 2 2 3" xfId="63"/>
    <cellStyle name="Normal 2 2 2 3" xfId="17"/>
    <cellStyle name="Normal 2 2 2 3 2" xfId="18"/>
    <cellStyle name="Normal 2 2 2 3 2 2" xfId="66"/>
    <cellStyle name="Normal 2 2 2 3 3" xfId="65"/>
    <cellStyle name="Normal 2 2 2 4" xfId="19"/>
    <cellStyle name="Normal 2 2 2 5" xfId="20"/>
    <cellStyle name="Normal 2 2 2 6" xfId="62"/>
    <cellStyle name="Normal 2 2 3" xfId="21"/>
    <cellStyle name="Normal 2 2 4" xfId="61"/>
    <cellStyle name="Normal 2 3" xfId="22"/>
    <cellStyle name="Normal 2 3 2" xfId="67"/>
    <cellStyle name="Normal 2 4" xfId="23"/>
    <cellStyle name="Normal 2 5" xfId="24"/>
    <cellStyle name="Normal 2 5 2" xfId="25"/>
    <cellStyle name="Normal 2 5 2 2" xfId="68"/>
    <cellStyle name="Normal 2 5 3" xfId="26"/>
    <cellStyle name="Normal 2 5 3 2" xfId="69"/>
    <cellStyle name="Normal 2 5 4" xfId="27"/>
    <cellStyle name="Normal 2 5 4 2" xfId="28"/>
    <cellStyle name="Normal 2 5 5" xfId="29"/>
    <cellStyle name="Normal 2 5 6" xfId="30"/>
    <cellStyle name="Normal 2 5 7" xfId="31"/>
    <cellStyle name="Normal 2 5 8" xfId="32"/>
    <cellStyle name="Normal 2 5 9" xfId="56"/>
    <cellStyle name="Normal 2 6" xfId="33"/>
    <cellStyle name="Normal 2 7" xfId="60"/>
    <cellStyle name="Normal 3" xfId="34"/>
    <cellStyle name="Normal 3 2" xfId="35"/>
    <cellStyle name="Normal 3 2 2" xfId="71"/>
    <cellStyle name="Normal 3 3" xfId="70"/>
    <cellStyle name="Normal 4" xfId="36"/>
    <cellStyle name="Normal 4 2" xfId="37"/>
    <cellStyle name="Normal 4 2 2" xfId="38"/>
    <cellStyle name="Normal 4 2 2 2" xfId="73"/>
    <cellStyle name="Normal 4 2 3" xfId="72"/>
    <cellStyle name="Normal 4 3" xfId="39"/>
    <cellStyle name="Normal 4 3 2" xfId="74"/>
    <cellStyle name="Normal 4 4" xfId="40"/>
    <cellStyle name="Normal 5" xfId="41"/>
    <cellStyle name="Normal 5 2" xfId="42"/>
    <cellStyle name="Normal 5 2 2" xfId="76"/>
    <cellStyle name="Normal 5 3" xfId="75"/>
    <cellStyle name="Normal 6" xfId="43"/>
    <cellStyle name="Normal 7" xfId="44"/>
    <cellStyle name="Normal 8" xfId="45"/>
    <cellStyle name="Normal 8 2" xfId="46"/>
    <cellStyle name="Normal 8 3" xfId="47"/>
    <cellStyle name="Normal 8 3 2" xfId="48"/>
    <cellStyle name="Normal 8 3 3" xfId="77"/>
    <cellStyle name="Normal 8 4" xfId="49"/>
    <cellStyle name="Normal 8 5" xfId="50"/>
    <cellStyle name="Normal 8 6" xfId="51"/>
    <cellStyle name="Normal 8 7" xfId="57"/>
    <cellStyle name="Normal 9" xfId="52"/>
    <cellStyle name="Normal 9 2" xfId="78"/>
    <cellStyle name="Percent" xfId="53" builtinId="5"/>
    <cellStyle name="Percent 2" xfId="54"/>
  </cellStyles>
  <dxfs count="6584">
    <dxf>
      <alignment horizontal="left" vertical="top" wrapText="1" readingOrder="0"/>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numFmt numFmtId="35" formatCode="_-* #,##0.00_-;\-* #,##0.00_-;_-* &quot;-&quot;??_-;_-@_-"/>
    </dxf>
    <dxf>
      <font>
        <sz val="12"/>
      </font>
    </dxf>
    <dxf>
      <font>
        <sz val="12"/>
      </font>
    </dxf>
    <dxf>
      <font>
        <sz val="12"/>
      </font>
    </dxf>
    <dxf>
      <font>
        <sz val="12"/>
      </font>
    </dxf>
    <dxf>
      <font>
        <b/>
      </font>
    </dxf>
    <dxf>
      <font>
        <b/>
      </font>
    </dxf>
    <dxf>
      <font>
        <b/>
      </font>
    </dxf>
    <dxf>
      <font>
        <b/>
      </font>
    </dxf>
    <dxf>
      <font>
        <b/>
      </font>
    </dxf>
    <dxf>
      <font>
        <b/>
      </font>
    </dxf>
    <dxf>
      <font>
        <b/>
      </font>
    </dxf>
    <dxf>
      <font>
        <b/>
      </font>
    </dxf>
    <dxf>
      <font>
        <b/>
      </font>
    </dxf>
    <dxf>
      <font>
        <b/>
      </font>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vertical/>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numFmt numFmtId="35" formatCode="_-* #,##0.00_-;\-* #,##0.00_-;_-* &quot;-&quot;??_-;_-@_-"/>
    </dxf>
    <dxf>
      <alignment horizontal="right"/>
    </dxf>
    <dxf>
      <numFmt numFmtId="35" formatCode="_-* #,##0.00_-;\-* #,##0.00_-;_-* &quot;-&quot;??_-;_-@_-"/>
    </dxf>
    <dxf>
      <font>
        <b/>
      </font>
    </dxf>
    <dxf>
      <font>
        <b/>
      </font>
    </dxf>
    <dxf>
      <font>
        <b/>
      </font>
    </dxf>
    <dxf>
      <numFmt numFmtId="2" formatCode="0.00"/>
    </dxf>
    <dxf>
      <numFmt numFmtId="2" formatCode="0.00"/>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sz val="11"/>
      </font>
    </dxf>
    <dxf>
      <font>
        <sz val="11"/>
      </font>
    </dxf>
    <dxf>
      <font>
        <sz val="11"/>
      </font>
    </dxf>
    <dxf>
      <font>
        <sz val="11"/>
      </font>
    </dxf>
    <dxf>
      <font>
        <sz val="11"/>
      </font>
    </dxf>
    <dxf>
      <font>
        <sz val="11"/>
      </font>
    </dxf>
    <dxf>
      <alignment wrapText="1" shrinkToFit="1"/>
    </dxf>
    <dxf>
      <alignment wrapText="1" shrinkToFit="1"/>
    </dxf>
    <dxf>
      <alignment wrapText="1" shrinkToFit="1"/>
    </dxf>
    <dxf>
      <alignment wrapText="1" shrinkToFit="1"/>
    </dxf>
    <dxf>
      <alignment wrapText="1" shrinkToFit="1"/>
    </dxf>
    <dxf>
      <alignment wrapText="1" shrinkToFit="1"/>
    </dxf>
    <dxf>
      <alignment wrapText="1" shrinkToFit="1"/>
    </dxf>
    <dxf>
      <alignment vertical="top"/>
    </dxf>
    <dxf>
      <alignment vertical="top"/>
    </dxf>
    <dxf>
      <alignment vertical="top"/>
    </dxf>
    <dxf>
      <alignment vertical="top"/>
    </dxf>
    <dxf>
      <alignment vertical="top"/>
    </dxf>
    <dxf>
      <alignment vertical="top"/>
    </dxf>
    <dxf>
      <alignment vertical="top"/>
    </dxf>
    <dxf>
      <fill>
        <patternFill>
          <bgColor theme="0"/>
        </patternFill>
      </fill>
    </dxf>
    <dxf>
      <fill>
        <patternFill>
          <bgColor theme="0"/>
        </patternFill>
      </fill>
    </dxf>
    <dxf>
      <alignment horizontal="center"/>
    </dxf>
    <dxf>
      <alignment horizontal="general"/>
    </dxf>
    <dxf>
      <alignment horizontal="general"/>
    </dxf>
    <dxf>
      <alignment horizontal="general"/>
    </dxf>
    <dxf>
      <alignment horizontal="general"/>
    </dxf>
    <dxf>
      <alignment horizontal="center"/>
    </dxf>
    <dxf>
      <alignment horizontal="center"/>
    </dxf>
    <dxf>
      <alignment horizontal="center"/>
    </dxf>
    <dxf>
      <alignment horizontal="center"/>
    </dxf>
    <dxf>
      <numFmt numFmtId="1" formatCode="0"/>
    </dxf>
    <dxf>
      <numFmt numFmtId="1" formatCode="0"/>
    </dxf>
    <dxf>
      <numFmt numFmtId="1"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border>
    </dxf>
    <dxf>
      <border>
        <left style="thin">
          <color indexed="64"/>
        </left>
        <vertical style="thin">
          <color indexed="64"/>
        </vertical>
      </border>
    </dxf>
    <dxf>
      <numFmt numFmtId="4" formatCode="#,##0.00"/>
    </dxf>
    <dxf>
      <alignment horizontal="right" readingOrder="0"/>
    </dxf>
    <dxf>
      <font>
        <name val="Calibri"/>
        <scheme val="minor"/>
      </font>
    </dxf>
    <dxf>
      <font>
        <name val="Calibri"/>
        <scheme val="minor"/>
      </font>
    </dxf>
    <dxf>
      <font>
        <name val="Calibri"/>
        <scheme val="minor"/>
      </font>
    </dxf>
    <dxf>
      <font>
        <sz val="11"/>
      </font>
    </dxf>
    <dxf>
      <font>
        <sz val="11"/>
      </font>
    </dxf>
    <dxf>
      <font>
        <sz val="11"/>
      </font>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rder>
    </dxf>
    <dxf>
      <alignment wrapText="1" readingOrder="0"/>
    </dxf>
    <dxf>
      <alignment wrapText="1" readingOrder="0"/>
    </dxf>
    <dxf>
      <alignment wrapText="1" readingOrder="0"/>
    </dxf>
    <dxf>
      <alignment vertical="top" readingOrder="0"/>
    </dxf>
    <dxf>
      <alignment vertical="top" readingOrder="0"/>
    </dxf>
    <dxf>
      <alignment vertical="top" readingOrder="0"/>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font>
        <name val="Calibri"/>
        <scheme val="minor"/>
      </font>
    </dxf>
    <dxf>
      <font>
        <name val="Calibri"/>
        <scheme val="minor"/>
      </font>
    </dxf>
    <dxf>
      <font>
        <name val="Calibri"/>
        <scheme val="minor"/>
      </font>
    </dxf>
    <dxf>
      <font>
        <name val="Calibri"/>
        <scheme val="minor"/>
      </font>
    </dxf>
    <dxf>
      <font>
        <sz val="12"/>
      </font>
    </dxf>
    <dxf>
      <font>
        <sz val="12"/>
      </font>
    </dxf>
    <dxf>
      <font>
        <sz val="12"/>
      </font>
    </dxf>
    <dxf>
      <font>
        <sz val="12"/>
      </font>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numFmt numFmtId="4" formatCode="#,##0.00"/>
    </dxf>
    <dxf>
      <numFmt numFmtId="4" formatCode="#,##0.00"/>
    </dxf>
    <dxf>
      <numFmt numFmtId="4" formatCode="#,##0.00"/>
    </dxf>
    <dxf>
      <numFmt numFmtId="4" formatCode="#,##0.00"/>
    </dxf>
    <dxf>
      <font>
        <name val="Calibri"/>
        <scheme val="minor"/>
      </font>
    </dxf>
    <dxf>
      <font>
        <name val="Calibri"/>
        <scheme val="minor"/>
      </font>
    </dxf>
    <dxf>
      <font>
        <name val="Calibri"/>
        <scheme val="minor"/>
      </font>
    </dxf>
    <dxf>
      <font>
        <name val="Calibri"/>
        <scheme val="minor"/>
      </font>
    </dxf>
    <dxf>
      <font>
        <sz val="11"/>
      </font>
    </dxf>
    <dxf>
      <font>
        <sz val="11"/>
      </font>
    </dxf>
    <dxf>
      <font>
        <sz val="11"/>
      </font>
    </dxf>
    <dxf>
      <font>
        <sz val="11"/>
      </font>
    </dxf>
    <dxf>
      <alignment vertical="top" readingOrder="0"/>
    </dxf>
    <dxf>
      <alignment vertical="top" readingOrder="0"/>
    </dxf>
    <dxf>
      <alignment vertical="top" readingOrder="0"/>
    </dxf>
    <dxf>
      <alignment vertical="top" readingOrder="0"/>
    </dxf>
    <dxf>
      <fill>
        <patternFill>
          <bgColor theme="4" tint="0.79998168889431442"/>
        </patternFill>
      </fill>
    </dxf>
    <dxf>
      <alignment wrapText="1" readingOrder="0"/>
    </dxf>
    <dxf>
      <alignment wrapText="1" readingOrder="0"/>
    </dxf>
    <dxf>
      <alignment wrapText="1" readingOrder="0"/>
    </dxf>
    <dxf>
      <alignment wrapText="1" readingOrder="0"/>
    </dxf>
    <dxf>
      <fill>
        <patternFill>
          <bgColor theme="4" tint="0.79998168889431442"/>
        </patternFill>
      </fill>
    </dxf>
    <dxf>
      <fill>
        <patternFill>
          <bgColor theme="4" tint="0.79998168889431442"/>
        </patternFill>
      </fill>
    </dxf>
    <dxf>
      <font>
        <name val="Calibri"/>
        <scheme val="minor"/>
      </font>
    </dxf>
    <dxf>
      <font>
        <name val="Calibri"/>
        <scheme val="minor"/>
      </font>
    </dxf>
    <dxf>
      <font>
        <name val="Calibri"/>
        <scheme val="minor"/>
      </font>
    </dxf>
    <dxf>
      <font>
        <name val="Calibri"/>
        <scheme val="minor"/>
      </font>
    </dxf>
    <dxf>
      <font>
        <sz val="12"/>
      </font>
    </dxf>
    <dxf>
      <font>
        <sz val="12"/>
      </font>
    </dxf>
    <dxf>
      <font>
        <sz val="12"/>
      </font>
    </dxf>
    <dxf>
      <font>
        <sz val="12"/>
      </font>
    </dxf>
    <dxf>
      <alignment wrapText="1" readingOrder="0"/>
    </dxf>
    <dxf>
      <alignment wrapText="1" readingOrder="0"/>
    </dxf>
    <dxf>
      <alignment wrapText="1" readingOrder="0"/>
    </dxf>
    <dxf>
      <alignment wrapText="1"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horizontal="right"/>
    </dxf>
    <dxf>
      <alignment horizontal="right"/>
    </dxf>
    <dxf>
      <alignment horizontal="right"/>
    </dxf>
    <dxf>
      <alignment horizontal="right"/>
    </dxf>
    <dxf>
      <alignment horizontal="right"/>
    </dxf>
    <dxf>
      <alignment horizontal="general"/>
    </dxf>
    <dxf>
      <alignment horizontal="general"/>
    </dxf>
    <dxf>
      <alignment horizontal="general"/>
    </dxf>
    <dxf>
      <alignment horizontal="general"/>
    </dxf>
    <dxf>
      <alignment horizontal="general"/>
    </dxf>
    <dxf>
      <alignment horizontal="right"/>
    </dxf>
    <dxf>
      <alignment horizontal="right"/>
    </dxf>
    <dxf>
      <alignment horizontal="right"/>
    </dxf>
    <dxf>
      <alignment horizontal="right"/>
    </dxf>
    <dxf>
      <alignment horizontal="right"/>
    </dxf>
    <dxf>
      <alignment horizontal="center"/>
    </dxf>
    <dxf>
      <alignment horizontal="center"/>
    </dxf>
    <dxf>
      <alignment horizontal="center"/>
    </dxf>
    <dxf>
      <alignment horizontal="center"/>
    </dxf>
    <dxf>
      <alignment horizontal="cent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numFmt numFmtId="1" formatCode="0"/>
    </dxf>
    <dxf>
      <numFmt numFmtId="1" formatCode="0"/>
    </dxf>
    <dxf>
      <numFmt numFmtId="1" formatCode="0"/>
    </dxf>
    <dxf>
      <numFmt numFmtId="1"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border>
    </dxf>
    <dxf>
      <numFmt numFmtId="4" formatCode="#,##0.00"/>
    </dxf>
    <dxf>
      <alignment horizontal="right" readingOrder="0"/>
    </dxf>
    <dxf>
      <font>
        <name val="Calibri"/>
        <scheme val="minor"/>
      </font>
    </dxf>
    <dxf>
      <font>
        <name val="Calibri"/>
        <scheme val="minor"/>
      </font>
    </dxf>
    <dxf>
      <font>
        <name val="Calibri"/>
        <scheme val="minor"/>
      </font>
    </dxf>
    <dxf>
      <font>
        <sz val="11"/>
      </font>
    </dxf>
    <dxf>
      <font>
        <sz val="11"/>
      </font>
    </dxf>
    <dxf>
      <font>
        <sz val="11"/>
      </font>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rder>
    </dxf>
    <dxf>
      <alignment wrapText="1" readingOrder="0"/>
    </dxf>
    <dxf>
      <alignment wrapText="1" readingOrder="0"/>
    </dxf>
    <dxf>
      <alignment wrapText="1" readingOrder="0"/>
    </dxf>
    <dxf>
      <alignment vertical="top" readingOrder="0"/>
    </dxf>
    <dxf>
      <alignment vertical="top" readingOrder="0"/>
    </dxf>
    <dxf>
      <alignment vertical="top" readingOrder="0"/>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font>
        <name val="Calibri"/>
        <scheme val="minor"/>
      </font>
    </dxf>
    <dxf>
      <font>
        <name val="Calibri"/>
        <scheme val="minor"/>
      </font>
    </dxf>
    <dxf>
      <font>
        <name val="Calibri"/>
        <scheme val="minor"/>
      </font>
    </dxf>
    <dxf>
      <font>
        <name val="Calibri"/>
        <scheme val="minor"/>
      </font>
    </dxf>
    <dxf>
      <font>
        <sz val="12"/>
      </font>
    </dxf>
    <dxf>
      <font>
        <sz val="12"/>
      </font>
    </dxf>
    <dxf>
      <font>
        <sz val="12"/>
      </font>
    </dxf>
    <dxf>
      <font>
        <sz val="12"/>
      </font>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border>
        <left/>
        <right/>
        <horizontal/>
      </border>
    </dxf>
    <dxf>
      <border>
        <left/>
        <right/>
        <horizontal/>
      </border>
    </dxf>
    <dxf>
      <border>
        <left/>
        <right/>
        <horizontal/>
      </border>
    </dxf>
    <dxf>
      <border>
        <left/>
        <right/>
        <horizontal/>
      </border>
    </dxf>
    <dxf>
      <border>
        <left/>
        <right/>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cent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border>
        <right style="thin">
          <color indexed="64"/>
        </right>
      </border>
    </dxf>
    <dxf>
      <border>
        <right style="thin">
          <color indexed="64"/>
        </right>
      </border>
    </dxf>
    <dxf>
      <border>
        <right style="thin">
          <color indexed="64"/>
        </right>
      </bord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1" formatCode="0"/>
    </dxf>
    <dxf>
      <numFmt numFmtId="1" formatCode="0"/>
    </dxf>
    <dxf>
      <numFmt numFmtId="1" formatCode="0"/>
    </dxf>
    <dxf>
      <numFmt numFmtId="1" formatCode="0"/>
    </dxf>
    <dxf>
      <font>
        <b val="0"/>
        <i val="0"/>
        <strike val="0"/>
        <condense val="0"/>
        <extend val="0"/>
        <outline val="0"/>
        <shadow val="0"/>
        <u val="none"/>
        <vertAlign val="baseline"/>
        <sz val="11"/>
        <color indexed="8"/>
        <name val="Calibri"/>
        <scheme val="minor"/>
      </font>
      <numFmt numFmtId="1" formatCode="0"/>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minor"/>
      </font>
      <numFmt numFmtId="1" formatCode="0"/>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minor"/>
      </font>
      <numFmt numFmtId="1" formatCode="0"/>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minor"/>
      </font>
      <numFmt numFmtId="1" formatCode="0"/>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14" formatCode="0.00%"/>
      <fill>
        <patternFill patternType="solid">
          <fgColor indexed="64"/>
          <bgColor theme="7" tint="0.79998168889431442"/>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14" formatCode="0.00%"/>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14" formatCode="0.00%"/>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0" formatCode="General"/>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0" formatCode="General"/>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0" formatCode="General"/>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0" formatCode="General"/>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0" formatCode="General"/>
      <fill>
        <patternFill patternType="solid">
          <fgColor indexed="64"/>
          <bgColor theme="7" tint="0.79998168889431442"/>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14" formatCode="0.00%"/>
      <fill>
        <patternFill patternType="solid">
          <fgColor indexed="64"/>
          <bgColor theme="7" tint="0.79998168889431442"/>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0" formatCode="General"/>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13" formatCode="0%"/>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patternFill>
      </fill>
      <alignment horizontal="righ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minor"/>
      </font>
      <numFmt numFmtId="0" formatCode="General"/>
      <fill>
        <patternFill patternType="solid">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minor"/>
      </font>
      <numFmt numFmtId="0" formatCode="General"/>
      <fill>
        <patternFill patternType="solid">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166" formatCode="#,##0.00;#,##0.00;&quot;&quo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166" formatCode="#,##0.00;#,##0.00;&quot;&quo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35" formatCode="_-* #,##0.00_-;\-* #,##0.00_-;_-* &quot;-&quot;??_-;_-@_-"/>
      <fill>
        <patternFill patternType="solid">
          <fgColor indexed="64"/>
          <bgColor theme="0"/>
        </patternFill>
      </fill>
      <alignment horizontal="righ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0" formatCode="General"/>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0" formatCode="General"/>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19" formatCode="dd/mm/yyyy"/>
      <fill>
        <patternFill patternType="solid">
          <fgColor indexed="64"/>
          <bgColor theme="0"/>
        </patternFill>
      </fill>
      <alignment horizontal="righ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numFmt numFmtId="14" formatCode="0.00%"/>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indexed="8"/>
        <name val="Calibri"/>
        <scheme val="minor"/>
      </font>
      <fill>
        <patternFill patternType="none">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font>
    </dxf>
    <dxf>
      <font>
        <b/>
      </font>
    </dxf>
    <dxf>
      <font>
        <b/>
      </font>
    </dxf>
    <dxf>
      <numFmt numFmtId="35" formatCode="_-* #,##0.00_-;\-* #,##0.00_-;_-* &quot;-&quot;??_-;_-@_-"/>
    </dxf>
    <dxf>
      <alignment horizontal="right"/>
    </dxf>
    <dxf>
      <numFmt numFmtId="35" formatCode="_-* #,##0.00_-;\-* #,##0.00_-;_-* &quot;-&quot;??_-;_-@_-"/>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vertical/>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font>
        <b/>
      </font>
    </dxf>
    <dxf>
      <font>
        <b/>
      </font>
    </dxf>
    <dxf>
      <font>
        <b/>
      </font>
    </dxf>
    <dxf>
      <font>
        <b/>
      </font>
    </dxf>
    <dxf>
      <font>
        <b/>
      </font>
    </dxf>
    <dxf>
      <font>
        <b/>
      </font>
    </dxf>
    <dxf>
      <font>
        <b/>
      </font>
    </dxf>
    <dxf>
      <font>
        <b/>
      </font>
    </dxf>
    <dxf>
      <font>
        <b/>
      </font>
    </dxf>
    <dxf>
      <font>
        <b/>
      </font>
    </dxf>
    <dxf>
      <font>
        <sz val="12"/>
      </font>
    </dxf>
    <dxf>
      <font>
        <sz val="12"/>
      </font>
    </dxf>
    <dxf>
      <font>
        <sz val="12"/>
      </font>
    </dxf>
    <dxf>
      <font>
        <sz val="12"/>
      </font>
    </dxf>
    <dxf>
      <numFmt numFmtId="35" formatCode="_-* #,##0.00_-;\-* #,##0.00_-;_-* &quot;-&quot;??_-;_-@_-"/>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alignment horizontal="left" vertical="top" wrapText="1" readingOrder="0"/>
    </dxf>
    <dxf>
      <numFmt numFmtId="1" formatCode="0"/>
    </dxf>
    <dxf>
      <numFmt numFmtId="1" formatCode="0"/>
    </dxf>
    <dxf>
      <numFmt numFmtId="1" formatCode="0"/>
    </dxf>
    <dxf>
      <alignment horizontal="center"/>
    </dxf>
    <dxf>
      <alignment horizontal="center"/>
    </dxf>
    <dxf>
      <alignment horizontal="center"/>
    </dxf>
    <dxf>
      <alignment horizontal="center"/>
    </dxf>
    <dxf>
      <alignment horizontal="general"/>
    </dxf>
    <dxf>
      <alignment horizontal="general"/>
    </dxf>
    <dxf>
      <alignment horizontal="general"/>
    </dxf>
    <dxf>
      <alignment horizontal="general"/>
    </dxf>
    <dxf>
      <alignment horizontal="center"/>
    </dxf>
    <dxf>
      <fill>
        <patternFill>
          <bgColor theme="0"/>
        </patternFill>
      </fill>
    </dxf>
    <dxf>
      <fill>
        <patternFill>
          <bgColor theme="0"/>
        </patternFill>
      </fill>
    </dxf>
    <dxf>
      <alignment vertical="top"/>
    </dxf>
    <dxf>
      <alignment vertical="top"/>
    </dxf>
    <dxf>
      <alignment vertical="top"/>
    </dxf>
    <dxf>
      <alignment vertical="top"/>
    </dxf>
    <dxf>
      <alignment vertical="top"/>
    </dxf>
    <dxf>
      <alignment vertical="top"/>
    </dxf>
    <dxf>
      <alignment vertical="top"/>
    </dxf>
    <dxf>
      <alignment wrapText="1" shrinkToFit="1"/>
    </dxf>
    <dxf>
      <alignment wrapText="1" shrinkToFit="1"/>
    </dxf>
    <dxf>
      <alignment wrapText="1" shrinkToFit="1"/>
    </dxf>
    <dxf>
      <alignment wrapText="1" shrinkToFit="1"/>
    </dxf>
    <dxf>
      <alignment wrapText="1" shrinkToFit="1"/>
    </dxf>
    <dxf>
      <alignment wrapText="1" shrinkToFit="1"/>
    </dxf>
    <dxf>
      <alignment wrapText="1" shrinkToFit="1"/>
    </dxf>
    <dxf>
      <font>
        <sz val="11"/>
      </font>
    </dxf>
    <dxf>
      <font>
        <sz val="11"/>
      </font>
    </dxf>
    <dxf>
      <font>
        <sz val="11"/>
      </font>
    </dxf>
    <dxf>
      <font>
        <sz val="11"/>
      </font>
    </dxf>
    <dxf>
      <font>
        <sz val="11"/>
      </font>
    </dxf>
    <dxf>
      <font>
        <sz val="11"/>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numFmt numFmtId="2" formatCode="0.00"/>
    </dxf>
    <dxf>
      <numFmt numFmtId="2" formatCode="0.00"/>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font>
        <sz val="12"/>
      </font>
    </dxf>
    <dxf>
      <font>
        <sz val="12"/>
      </font>
    </dxf>
    <dxf>
      <font>
        <sz val="12"/>
      </font>
    </dxf>
    <dxf>
      <font>
        <sz val="12"/>
      </font>
    </dxf>
    <dxf>
      <font>
        <name val="Calibri"/>
        <scheme val="minor"/>
      </font>
    </dxf>
    <dxf>
      <font>
        <name val="Calibri"/>
        <scheme val="minor"/>
      </font>
    </dxf>
    <dxf>
      <font>
        <name val="Calibri"/>
        <scheme val="minor"/>
      </font>
    </dxf>
    <dxf>
      <font>
        <name val="Calibri"/>
        <scheme val="minor"/>
      </font>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alignment vertical="top" readingOrder="0"/>
    </dxf>
    <dxf>
      <alignment vertical="top" readingOrder="0"/>
    </dxf>
    <dxf>
      <alignment vertical="top" readingOrder="0"/>
    </dxf>
    <dxf>
      <alignment wrapText="1" readingOrder="0"/>
    </dxf>
    <dxf>
      <alignment wrapText="1" readingOrder="0"/>
    </dxf>
    <dxf>
      <alignment wrapText="1" readingOrder="0"/>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rder>
    </dxf>
    <dxf>
      <font>
        <sz val="11"/>
      </font>
    </dxf>
    <dxf>
      <font>
        <sz val="11"/>
      </font>
    </dxf>
    <dxf>
      <font>
        <sz val="11"/>
      </font>
    </dxf>
    <dxf>
      <font>
        <name val="Calibri"/>
        <scheme val="minor"/>
      </font>
    </dxf>
    <dxf>
      <font>
        <name val="Calibri"/>
        <scheme val="minor"/>
      </font>
    </dxf>
    <dxf>
      <font>
        <name val="Calibri"/>
        <scheme val="minor"/>
      </font>
    </dxf>
    <dxf>
      <alignment horizontal="right" readingOrder="0"/>
    </dxf>
    <dxf>
      <numFmt numFmtId="4" formatCode="#,##0.00"/>
    </dxf>
    <dxf>
      <border>
        <left style="thin">
          <color indexed="64"/>
        </left>
        <vertical style="thin">
          <color indexed="64"/>
        </vertical>
      </border>
    </dxf>
    <dxf>
      <border>
        <left style="thin">
          <color indexed="64"/>
        </lef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scheme val="none"/>
      </font>
      <numFmt numFmtId="35" formatCode="_-* #,##0.00_-;\-* #,##0.00_-;_-* &quot;-&quot;??_-;_-@_-"/>
      <fill>
        <patternFill patternType="solid">
          <fgColor indexed="64"/>
          <bgColor theme="0"/>
        </patternFill>
      </fill>
      <alignment horizontal="general" vertical="bottom" textRotation="0" wrapText="1" indent="0" justifyLastLine="0" shrinkToFit="0" readingOrder="0"/>
      <border diagonalUp="0" diagonalDown="0" outline="0">
        <left/>
        <right/>
        <top/>
        <bottom/>
      </border>
    </dxf>
    <dxf>
      <font>
        <sz val="12"/>
        <name val="Calibri"/>
        <scheme val="minor"/>
      </font>
      <numFmt numFmtId="167" formatCode="#,##0.00_ ;\-#,##0.00\ "/>
      <fill>
        <patternFill patternType="solid">
          <fgColor indexed="64"/>
          <bgColor theme="7" tint="0.79998168889431442"/>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Arial"/>
        <scheme val="none"/>
      </font>
      <numFmt numFmtId="35" formatCode="_-* #,##0.00_-;\-* #,##0.00_-;_-* &quot;-&quot;??_-;_-@_-"/>
      <fill>
        <patternFill patternType="solid">
          <fgColor indexed="64"/>
          <bgColor theme="0"/>
        </patternFill>
      </fill>
      <alignment horizontal="general" vertical="bottom" textRotation="0" wrapText="1" indent="0" justifyLastLine="0" shrinkToFit="0" readingOrder="0"/>
      <border diagonalUp="0" diagonalDown="0" outline="0">
        <left/>
        <right/>
        <top/>
        <bottom/>
      </border>
    </dxf>
    <dxf>
      <font>
        <sz val="12"/>
        <name val="Calibri"/>
        <scheme val="minor"/>
      </font>
      <numFmt numFmtId="35" formatCode="_-* #,##0.00_-;\-* #,##0.00_-;_-* &quot;-&quot;??_-;_-@_-"/>
      <fill>
        <patternFill patternType="solid">
          <fgColor indexed="64"/>
          <bgColor theme="7" tint="0.79998168889431442"/>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35" formatCode="_-* #,##0.00_-;\-* #,##0.00_-;_-* &quot;-&quot;??_-;_-@_-"/>
      <fill>
        <patternFill patternType="solid">
          <fgColor indexed="64"/>
          <bgColor theme="0"/>
        </patternFill>
      </fill>
      <alignment horizontal="general" vertical="top" textRotation="0" wrapText="1" indent="0" justifyLastLine="0" shrinkToFit="0" readingOrder="0"/>
      <border diagonalUp="0" diagonalDown="0" outline="0">
        <left/>
        <right/>
        <top/>
        <bottom/>
      </border>
    </dxf>
    <dxf>
      <font>
        <sz val="12"/>
        <name val="Calibri"/>
        <scheme val="minor"/>
      </font>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Arial"/>
        <scheme val="none"/>
      </font>
      <numFmt numFmtId="35" formatCode="_-* #,##0.00_-;\-* #,##0.00_-;_-* &quot;-&quot;??_-;_-@_-"/>
      <fill>
        <patternFill patternType="solid">
          <fgColor indexed="64"/>
          <bgColor theme="0"/>
        </patternFill>
      </fill>
      <alignment horizontal="general" vertical="bottom" textRotation="0" wrapText="1" indent="0" justifyLastLine="0" shrinkToFit="0" readingOrder="0"/>
      <border diagonalUp="0" diagonalDown="0" outline="0">
        <left/>
        <right/>
        <top/>
        <bottom/>
      </border>
    </dxf>
    <dxf>
      <numFmt numFmtId="35" formatCode="_-* #,##0.00_-;\-* #,##0.00_-;_-* &quot;-&quot;??_-;_-@_-"/>
      <fill>
        <patternFill patternType="solid">
          <fgColor indexed="64"/>
          <bgColor theme="7" tint="0.79998168889431442"/>
        </patternFill>
      </fill>
      <alignment textRotation="0" wrapText="1"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right/>
        <top/>
        <bottom/>
      </border>
    </dxf>
    <dxf>
      <fill>
        <patternFill>
          <fgColor indexed="64"/>
          <bgColor theme="0"/>
        </patternFill>
      </fill>
      <alignment textRotation="0" wrapText="1" justifyLastLine="0" shrinkToFit="0" readingOrder="0"/>
    </dxf>
    <dxf>
      <fill>
        <patternFill patternType="solid">
          <fgColor indexed="64"/>
          <bgColor theme="0"/>
        </patternFill>
      </fill>
    </dxf>
    <dxf>
      <border outline="0">
        <right style="thin">
          <color indexed="64"/>
        </right>
      </border>
    </dxf>
    <dxf>
      <font>
        <strike val="0"/>
        <outline val="0"/>
        <shadow val="0"/>
        <u val="none"/>
        <vertAlign val="baseline"/>
        <sz val="12"/>
        <color theme="1"/>
        <name val="Calibri"/>
        <scheme val="minor"/>
      </font>
      <fill>
        <patternFill>
          <fgColor indexed="64"/>
          <bgColor theme="0"/>
        </patternFill>
      </fill>
      <alignment textRotation="0" wrapText="1" justifyLastLine="0" shrinkToFit="0" readingOrder="0"/>
    </dxf>
    <dxf>
      <border>
        <bottom style="thin">
          <color indexed="64"/>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bottom/>
      </border>
    </dxf>
    <dxf>
      <numFmt numFmtId="1" formatCode="0"/>
    </dxf>
    <dxf>
      <numFmt numFmtId="1" formatCode="0"/>
    </dxf>
    <dxf>
      <numFmt numFmtId="1" formatCode="0"/>
    </dxf>
    <dxf>
      <numFmt numFmtId="1" formatCode="0"/>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horizontal="center"/>
    </dxf>
    <dxf>
      <alignment horizontal="center"/>
    </dxf>
    <dxf>
      <alignment horizontal="center"/>
    </dxf>
    <dxf>
      <alignment horizontal="center"/>
    </dxf>
    <dxf>
      <alignment horizontal="center"/>
    </dxf>
    <dxf>
      <alignment horizontal="right"/>
    </dxf>
    <dxf>
      <alignment horizontal="right"/>
    </dxf>
    <dxf>
      <alignment horizontal="right"/>
    </dxf>
    <dxf>
      <alignment horizontal="right"/>
    </dxf>
    <dxf>
      <alignment horizontal="right"/>
    </dxf>
    <dxf>
      <alignment horizontal="general"/>
    </dxf>
    <dxf>
      <alignment horizontal="general"/>
    </dxf>
    <dxf>
      <alignment horizontal="general"/>
    </dxf>
    <dxf>
      <alignment horizontal="general"/>
    </dxf>
    <dxf>
      <alignment horizontal="general"/>
    </dxf>
    <dxf>
      <alignment horizontal="right"/>
    </dxf>
    <dxf>
      <alignment horizontal="right"/>
    </dxf>
    <dxf>
      <alignment horizontal="right"/>
    </dxf>
    <dxf>
      <alignment horizontal="right"/>
    </dxf>
    <dxf>
      <alignment horizontal="right"/>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right/>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readingOrder="0"/>
    </dxf>
    <dxf>
      <alignment wrapText="1" readingOrder="0"/>
    </dxf>
    <dxf>
      <alignment wrapText="1" readingOrder="0"/>
    </dxf>
    <dxf>
      <alignment wrapText="1" readingOrder="0"/>
    </dxf>
    <dxf>
      <font>
        <sz val="12"/>
      </font>
    </dxf>
    <dxf>
      <font>
        <sz val="12"/>
      </font>
    </dxf>
    <dxf>
      <font>
        <sz val="12"/>
      </font>
    </dxf>
    <dxf>
      <font>
        <sz val="12"/>
      </font>
    </dxf>
    <dxf>
      <font>
        <name val="Calibri"/>
        <scheme val="minor"/>
      </font>
    </dxf>
    <dxf>
      <font>
        <name val="Calibri"/>
        <scheme val="minor"/>
      </font>
    </dxf>
    <dxf>
      <font>
        <name val="Calibri"/>
        <scheme val="minor"/>
      </font>
    </dxf>
    <dxf>
      <font>
        <name val="Calibri"/>
        <scheme val="minor"/>
      </font>
    </dxf>
    <dxf>
      <fill>
        <patternFill>
          <bgColor theme="4" tint="0.79998168889431442"/>
        </patternFill>
      </fill>
    </dxf>
    <dxf>
      <fill>
        <patternFill>
          <bgColor theme="4" tint="0.79998168889431442"/>
        </patternFill>
      </fill>
    </dxf>
    <dxf>
      <alignment wrapText="1" readingOrder="0"/>
    </dxf>
    <dxf>
      <alignment wrapText="1" readingOrder="0"/>
    </dxf>
    <dxf>
      <alignment wrapText="1" readingOrder="0"/>
    </dxf>
    <dxf>
      <alignment wrapText="1" readingOrder="0"/>
    </dxf>
    <dxf>
      <fill>
        <patternFill>
          <bgColor theme="4" tint="0.79998168889431442"/>
        </patternFill>
      </fill>
    </dxf>
    <dxf>
      <alignment vertical="top" readingOrder="0"/>
    </dxf>
    <dxf>
      <alignment vertical="top" readingOrder="0"/>
    </dxf>
    <dxf>
      <alignment vertical="top" readingOrder="0"/>
    </dxf>
    <dxf>
      <alignment vertical="top" readingOrder="0"/>
    </dxf>
    <dxf>
      <font>
        <sz val="11"/>
      </font>
    </dxf>
    <dxf>
      <font>
        <sz val="11"/>
      </font>
    </dxf>
    <dxf>
      <font>
        <sz val="11"/>
      </font>
    </dxf>
    <dxf>
      <font>
        <sz val="11"/>
      </font>
    </dxf>
    <dxf>
      <font>
        <name val="Calibri"/>
        <scheme val="minor"/>
      </font>
    </dxf>
    <dxf>
      <font>
        <name val="Calibri"/>
        <scheme val="minor"/>
      </font>
    </dxf>
    <dxf>
      <font>
        <name val="Calibri"/>
        <scheme val="minor"/>
      </font>
    </dxf>
    <dxf>
      <font>
        <name val="Calibri"/>
        <scheme val="minor"/>
      </font>
    </dxf>
    <dxf>
      <numFmt numFmtId="4" formatCode="#,##0.00"/>
    </dxf>
    <dxf>
      <numFmt numFmtId="4" formatCode="#,##0.00"/>
    </dxf>
    <dxf>
      <numFmt numFmtId="4" formatCode="#,##0.00"/>
    </dxf>
    <dxf>
      <numFmt numFmtId="4" formatCode="#,##0.00"/>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numFmt numFmtId="1" formatCode="0"/>
    </dxf>
    <dxf>
      <numFmt numFmtId="1" formatCode="0"/>
    </dxf>
    <dxf>
      <numFmt numFmtId="1" formatCode="0"/>
    </dxf>
    <dxf>
      <numFmt numFmtId="1" formatCode="0"/>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border>
        <right style="thin">
          <color indexed="64"/>
        </right>
      </border>
    </dxf>
    <dxf>
      <border>
        <right style="thin">
          <color indexed="64"/>
        </right>
      </border>
    </dxf>
    <dxf>
      <border>
        <right style="thin">
          <color indexed="64"/>
        </right>
      </bord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alignment horizont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right/>
        <horizontal/>
      </border>
    </dxf>
    <dxf>
      <border>
        <left/>
        <right/>
        <horizontal/>
      </border>
    </dxf>
    <dxf>
      <border>
        <left/>
        <right/>
        <horizontal/>
      </border>
    </dxf>
    <dxf>
      <border>
        <left/>
        <right/>
        <horizontal/>
      </border>
    </dxf>
    <dxf>
      <border>
        <left/>
        <right/>
        <horizontal/>
      </border>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ont>
        <sz val="12"/>
      </font>
    </dxf>
    <dxf>
      <font>
        <sz val="12"/>
      </font>
    </dxf>
    <dxf>
      <font>
        <sz val="12"/>
      </font>
    </dxf>
    <dxf>
      <font>
        <sz val="12"/>
      </font>
    </dxf>
    <dxf>
      <font>
        <name val="Calibri"/>
        <scheme val="minor"/>
      </font>
    </dxf>
    <dxf>
      <font>
        <name val="Calibri"/>
        <scheme val="minor"/>
      </font>
    </dxf>
    <dxf>
      <font>
        <name val="Calibri"/>
        <scheme val="minor"/>
      </font>
    </dxf>
    <dxf>
      <font>
        <name val="Calibri"/>
        <scheme val="minor"/>
      </font>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alignment vertical="top" readingOrder="0"/>
    </dxf>
    <dxf>
      <alignment vertical="top" readingOrder="0"/>
    </dxf>
    <dxf>
      <alignment vertical="top" readingOrder="0"/>
    </dxf>
    <dxf>
      <alignment wrapText="1" readingOrder="0"/>
    </dxf>
    <dxf>
      <alignment wrapText="1" readingOrder="0"/>
    </dxf>
    <dxf>
      <alignment wrapText="1" readingOrder="0"/>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rder>
    </dxf>
    <dxf>
      <font>
        <sz val="11"/>
      </font>
    </dxf>
    <dxf>
      <font>
        <sz val="11"/>
      </font>
    </dxf>
    <dxf>
      <font>
        <sz val="11"/>
      </font>
    </dxf>
    <dxf>
      <font>
        <name val="Calibri"/>
        <scheme val="minor"/>
      </font>
    </dxf>
    <dxf>
      <font>
        <name val="Calibri"/>
        <scheme val="minor"/>
      </font>
    </dxf>
    <dxf>
      <font>
        <name val="Calibri"/>
        <scheme val="minor"/>
      </font>
    </dxf>
    <dxf>
      <alignment horizontal="right" readingOrder="0"/>
    </dxf>
    <dxf>
      <numFmt numFmtId="4" formatCode="#,##0.00"/>
    </dxf>
    <dxf>
      <border>
        <left style="thin">
          <color indexed="64"/>
        </lef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scheme val="minor"/>
      </font>
      <numFmt numFmtId="168" formatCode="\£#,##0.00"/>
      <alignment horizontal="general" vertical="top" textRotation="0" wrapText="0" indent="0" justifyLastLine="0" shrinkToFit="0" readingOrder="0"/>
    </dxf>
    <dxf>
      <font>
        <b val="0"/>
        <i val="0"/>
        <strike val="0"/>
        <condense val="0"/>
        <extend val="0"/>
        <outline val="0"/>
        <shadow val="0"/>
        <u val="none"/>
        <vertAlign val="baseline"/>
        <sz val="12"/>
        <color theme="1"/>
        <name val="Calibri"/>
        <scheme val="minor"/>
      </font>
      <fill>
        <patternFill>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2"/>
        <color theme="1"/>
        <name val="Calibri"/>
        <scheme val="minor"/>
      </font>
      <fill>
        <patternFill>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2"/>
        <color theme="1"/>
        <name val="Calibri"/>
        <scheme val="minor"/>
      </font>
      <numFmt numFmtId="165" formatCode="&quot;£&quot;#,##0.00"/>
      <fill>
        <patternFill patternType="none">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2"/>
        <color theme="1"/>
        <name val="Calibri"/>
        <scheme val="minor"/>
      </font>
      <numFmt numFmtId="35" formatCode="_-* #,##0.00_-;\-* #,##0.00_-;_-* &quot;-&quot;??_-;_-@_-"/>
      <fill>
        <patternFill patternType="none">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2"/>
        <color theme="1"/>
        <name val="Calibri"/>
        <scheme val="minor"/>
      </font>
      <numFmt numFmtId="35" formatCode="_-* #,##0.00_-;\-* #,##0.00_-;_-* &quot;-&quot;??_-;_-@_-"/>
      <fill>
        <patternFill patternType="none">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2"/>
        <color theme="1"/>
        <name val="Calibri"/>
        <scheme val="minor"/>
      </font>
      <numFmt numFmtId="14" formatCode="0.00%"/>
      <fill>
        <patternFill patternType="none">
          <fgColor indexed="64"/>
          <bgColor theme="0"/>
        </patternFill>
      </fill>
      <alignment horizontal="center" vertical="top" textRotation="0" wrapText="0" indent="0" justifyLastLine="0" shrinkToFit="0" readingOrder="0"/>
    </dxf>
    <dxf>
      <font>
        <b val="0"/>
        <i val="0"/>
        <strike val="0"/>
        <condense val="0"/>
        <extend val="0"/>
        <outline val="0"/>
        <shadow val="0"/>
        <u val="none"/>
        <vertAlign val="baseline"/>
        <sz val="12"/>
        <color theme="1"/>
        <name val="Calibri"/>
        <scheme val="minor"/>
      </font>
      <numFmt numFmtId="14" formatCode="0.00%"/>
      <fill>
        <patternFill patternType="none">
          <fgColor indexed="64"/>
          <bgColor theme="0"/>
        </patternFill>
      </fill>
      <alignment horizontal="center" vertical="top" textRotation="0" wrapText="0" indent="0" justifyLastLine="0" shrinkToFit="0" readingOrder="0"/>
    </dxf>
    <dxf>
      <font>
        <b val="0"/>
        <i val="0"/>
        <strike val="0"/>
        <condense val="0"/>
        <extend val="0"/>
        <outline val="0"/>
        <shadow val="0"/>
        <u val="none"/>
        <vertAlign val="baseline"/>
        <sz val="12"/>
        <color theme="1"/>
        <name val="Calibri"/>
        <scheme val="minor"/>
      </font>
      <numFmt numFmtId="165" formatCode="&quot;£&quot;#,##0.00"/>
      <fill>
        <patternFill patternType="none">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2"/>
        <color theme="1"/>
        <name val="Calibri"/>
        <scheme val="minor"/>
      </font>
      <numFmt numFmtId="165" formatCode="&quot;£&quot;#,##0.00"/>
      <fill>
        <patternFill patternType="none">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2"/>
        <color theme="1"/>
        <name val="Calibri"/>
        <scheme val="minor"/>
      </font>
      <numFmt numFmtId="165" formatCode="&quot;£&quot;#,##0.00"/>
      <fill>
        <patternFill patternType="none">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Calibri"/>
        <scheme val="minor"/>
      </font>
      <numFmt numFmtId="19" formatCode="dd/mm/yyyy"/>
      <fill>
        <patternFill patternType="none">
          <fgColor indexed="64"/>
          <bgColor theme="0"/>
        </patternFill>
      </fill>
      <alignment horizontal="center" vertical="top"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general" vertical="top" textRotation="0" wrapText="0" indent="0" justifyLastLine="0" shrinkToFit="0" readingOrder="0"/>
    </dxf>
    <dxf>
      <border outline="0">
        <top style="thin">
          <color indexed="64"/>
        </top>
        <bottom style="thin">
          <color theme="4" tint="0.39997558519241921"/>
        </bottom>
      </border>
    </dxf>
    <dxf>
      <font>
        <b val="0"/>
        <i val="0"/>
        <strike val="0"/>
        <condense val="0"/>
        <extend val="0"/>
        <outline val="0"/>
        <shadow val="0"/>
        <u val="none"/>
        <vertAlign val="baseline"/>
        <sz val="12"/>
        <color theme="1"/>
        <name val="Calibri"/>
        <scheme val="minor"/>
      </font>
      <numFmt numFmtId="168" formatCode="\£#,##0.00"/>
      <alignment horizontal="general" vertical="top" textRotation="0" wrapText="0" indent="0" justifyLastLine="0" shrinkToFit="0" readingOrder="0"/>
    </dxf>
    <dxf>
      <font>
        <b/>
        <i val="0"/>
        <strike val="0"/>
        <condense val="0"/>
        <extend val="0"/>
        <outline val="0"/>
        <shadow val="0"/>
        <u val="none"/>
        <vertAlign val="baseline"/>
        <sz val="12"/>
        <color auto="1"/>
        <name val="Calibri"/>
        <scheme val="minor"/>
      </font>
      <numFmt numFmtId="165" formatCode="&quot;£&quot;#,##0.00"/>
      <fill>
        <patternFill patternType="solid">
          <fgColor indexed="64"/>
          <bgColor theme="0" tint="-0.249977111117893"/>
        </patternFill>
      </fill>
      <alignment horizontal="center" vertical="top" textRotation="0" wrapText="1" indent="0" justifyLastLine="0" shrinkToFit="0" readingOrder="0"/>
    </dxf>
    <dxf>
      <font>
        <strike val="0"/>
        <outline val="0"/>
        <shadow val="0"/>
        <u val="none"/>
        <vertAlign val="baseline"/>
        <sz val="12"/>
        <name val="Calibri"/>
        <scheme val="none"/>
      </font>
      <fill>
        <patternFill patternType="solid">
          <fgColor indexed="64"/>
          <bgColor theme="7" tint="0.79998168889431442"/>
        </patternFill>
      </fill>
      <alignment vertical="top" textRotation="0" wrapText="1" indent="0" justifyLastLine="0" shrinkToFit="0" readingOrder="0"/>
    </dxf>
    <dxf>
      <font>
        <strike val="0"/>
        <outline val="0"/>
        <shadow val="0"/>
        <u val="none"/>
        <vertAlign val="baseline"/>
        <sz val="12"/>
        <name val="Calibri"/>
        <scheme val="none"/>
      </font>
      <numFmt numFmtId="14" formatCode="0.00%"/>
      <fill>
        <patternFill patternType="solid">
          <fgColor indexed="64"/>
          <bgColor theme="7" tint="0.79998168889431442"/>
        </patternFill>
      </fill>
      <alignment vertical="top" textRotation="0" wrapText="1" indent="0" justifyLastLine="0" shrinkToFit="0" readingOrder="0"/>
    </dxf>
    <dxf>
      <font>
        <b val="0"/>
        <i val="0"/>
        <strike val="0"/>
        <condense val="0"/>
        <extend val="0"/>
        <outline val="0"/>
        <shadow val="0"/>
        <u val="none"/>
        <vertAlign val="baseline"/>
        <sz val="12"/>
        <color indexed="8"/>
        <name val="Calibri"/>
        <scheme val="none"/>
      </font>
      <numFmt numFmtId="165" formatCode="&quot;£&quot;#,##0.00"/>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indexed="8"/>
        <name val="Calibri"/>
        <scheme val="none"/>
      </font>
      <numFmt numFmtId="35" formatCode="_-* #,##0.00_-;\-* #,##0.00_-;_-* &quot;-&quot;??_-;_-@_-"/>
      <fill>
        <patternFill patternType="solid">
          <fgColor indexed="64"/>
          <bgColor theme="7" tint="0.79998168889431442"/>
        </patternFill>
      </fill>
      <alignment horizontal="general" vertical="top" textRotation="0" wrapText="1" indent="0" justifyLastLine="0" shrinkToFit="0" readingOrder="0"/>
    </dxf>
    <dxf>
      <font>
        <b val="0"/>
        <i val="0"/>
        <strike val="0"/>
        <condense val="0"/>
        <extend val="0"/>
        <outline val="0"/>
        <shadow val="0"/>
        <u val="none"/>
        <vertAlign val="baseline"/>
        <sz val="12"/>
        <color indexed="8"/>
        <name val="Calibri"/>
        <scheme val="none"/>
      </font>
      <numFmt numFmtId="13" formatCode="0%"/>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2"/>
        <color indexed="8"/>
        <name val="Calibri"/>
        <scheme val="none"/>
      </font>
      <numFmt numFmtId="13" formatCode="0%"/>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indexed="8"/>
        <name val="Calibri"/>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indexed="8"/>
        <name val="Calibri"/>
        <scheme val="none"/>
      </font>
      <fill>
        <patternFill patternType="none">
          <fgColor indexed="64"/>
          <bgColor auto="1"/>
        </patternFill>
      </fill>
      <alignment horizontal="general" vertical="top" textRotation="0" wrapText="1" indent="0" justifyLastLine="0" shrinkToFit="0" readingOrder="0"/>
    </dxf>
    <dxf>
      <border outline="0">
        <left style="thin">
          <color indexed="64"/>
        </left>
        <right style="thin">
          <color indexed="64"/>
        </right>
        <bottom style="thin">
          <color indexed="64"/>
        </bottom>
      </border>
    </dxf>
    <dxf>
      <font>
        <strike val="0"/>
        <outline val="0"/>
        <shadow val="0"/>
        <u val="none"/>
        <vertAlign val="baseline"/>
        <sz val="12"/>
        <name val="Calibri"/>
        <scheme val="none"/>
      </font>
      <fill>
        <patternFill patternType="none">
          <fgColor indexed="64"/>
          <bgColor auto="1"/>
        </patternFill>
      </fill>
      <alignment vertical="top" textRotation="0" wrapText="1" indent="0" justifyLastLine="0" shrinkToFit="0" readingOrder="0"/>
    </dxf>
    <dxf>
      <font>
        <b val="0"/>
        <strike val="0"/>
        <outline val="0"/>
        <shadow val="0"/>
        <u val="none"/>
        <vertAlign val="baseline"/>
        <sz val="12"/>
        <name val="Calibri"/>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indexed="8"/>
        <name val="Calibri"/>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indexed="8"/>
        <name val="Calibri"/>
        <scheme val="none"/>
      </font>
      <numFmt numFmtId="14" formatCode="0.00%"/>
      <fill>
        <patternFill patternType="none">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2"/>
        <color indexed="8"/>
        <name val="Calibri"/>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indexed="8"/>
        <name val="Calibri"/>
        <scheme val="none"/>
      </font>
      <numFmt numFmtId="12" formatCode="&quot;£&quot;#,##0.00;[Red]\-&quot;£&quot;#,##0.00"/>
      <fill>
        <patternFill patternType="none">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2"/>
        <color indexed="8"/>
        <name val="Calibri"/>
        <scheme val="none"/>
      </font>
      <fill>
        <patternFill patternType="solid">
          <fgColor indexed="64"/>
          <bgColor theme="4" tint="0.79998168889431442"/>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indexed="8"/>
        <name val="Calibri"/>
        <scheme val="none"/>
      </font>
      <numFmt numFmtId="12" formatCode="&quot;£&quot;#,##0.00;[Red]\-&quot;£&quot;#,##0.00"/>
      <fill>
        <patternFill patternType="none">
          <fgColor indexed="64"/>
          <bgColor theme="0"/>
        </patternFill>
      </fill>
      <alignment horizontal="center" vertical="top" textRotation="0" wrapText="1" indent="0" justifyLastLine="0" shrinkToFit="0" readingOrder="0"/>
    </dxf>
    <dxf>
      <font>
        <b val="0"/>
        <i val="0"/>
        <strike val="0"/>
        <condense val="0"/>
        <extend val="0"/>
        <outline val="0"/>
        <shadow val="0"/>
        <u val="none"/>
        <vertAlign val="baseline"/>
        <sz val="12"/>
        <color indexed="8"/>
        <name val="Calibri"/>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indexed="8"/>
        <name val="Calibri"/>
        <scheme val="none"/>
      </font>
      <numFmt numFmtId="12" formatCode="&quot;£&quot;#,##0.00;[Red]\-&quot;£&quot;#,##0.00"/>
      <fill>
        <patternFill patternType="none">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2"/>
        <color indexed="8"/>
        <name val="Calibri"/>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indexed="8"/>
        <name val="Calibri"/>
        <scheme val="none"/>
      </font>
      <fill>
        <patternFill patternType="none">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2"/>
        <color indexed="8"/>
        <name val="Calibri"/>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indexed="8"/>
        <name val="Calibri"/>
        <scheme val="none"/>
      </font>
      <fill>
        <patternFill patternType="none">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2"/>
        <color indexed="8"/>
        <name val="Calibri"/>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indexed="8"/>
        <name val="Calibri"/>
        <scheme val="none"/>
      </font>
      <fill>
        <patternFill patternType="none">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2"/>
        <color indexed="8"/>
        <name val="Calibri"/>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indexed="8"/>
        <name val="Calibri"/>
        <scheme val="none"/>
      </font>
      <fill>
        <patternFill patternType="none">
          <fgColor indexed="64"/>
          <bgColor theme="0"/>
        </patternFill>
      </fill>
      <alignment horizontal="general" vertical="top"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fill>
        <patternFill patternType="none">
          <fgColor indexed="64"/>
          <bgColor theme="0"/>
        </patternFill>
      </fill>
      <alignment horizontal="general" vertical="top" textRotation="0" wrapText="1" indent="0" justifyLastLine="0" shrinkToFit="0" readingOrder="0"/>
    </dxf>
    <dxf>
      <border>
        <bottom style="thin">
          <color indexed="64"/>
        </bottom>
      </border>
    </dxf>
    <dxf>
      <font>
        <b/>
        <i val="0"/>
        <strike val="0"/>
        <condense val="0"/>
        <extend val="0"/>
        <outline val="0"/>
        <shadow val="0"/>
        <u val="none"/>
        <vertAlign val="baseline"/>
        <sz val="12"/>
        <color indexed="8"/>
        <name val="Calibri"/>
        <scheme val="none"/>
      </font>
      <fill>
        <patternFill patternType="solid">
          <fgColor indexed="64"/>
          <bgColor theme="0"/>
        </patternFill>
      </fill>
      <alignment horizontal="center" vertical="top" textRotation="0" wrapText="1" relativeIndent="0" justifyLastLine="0" shrinkToFit="0" readingOrder="0"/>
      <border diagonalUp="0" diagonalDown="0" outline="0">
        <left style="thin">
          <color indexed="64"/>
        </left>
        <right style="thin">
          <color indexed="64"/>
        </right>
        <top/>
        <bottom/>
      </border>
    </dxf>
    <dxf>
      <font>
        <b/>
        <color theme="1"/>
      </font>
    </dxf>
    <dxf>
      <font>
        <b/>
        <color theme="1"/>
      </font>
      <fill>
        <patternFill patternType="solid">
          <fgColor theme="0" tint="-0.14999847407452621"/>
          <bgColor theme="0" tint="-0.14999847407452621"/>
        </patternFill>
      </fill>
      <border>
        <bottom style="thin">
          <color theme="0"/>
        </bottom>
      </border>
    </dxf>
    <dxf>
      <border>
        <top style="thin">
          <color theme="0" tint="-0.34998626667073579"/>
        </top>
      </border>
    </dxf>
    <dxf>
      <font>
        <b/>
        <color theme="1"/>
      </font>
      <fill>
        <patternFill patternType="solid">
          <fgColor theme="0" tint="-0.24994659260841701"/>
        </patternFill>
      </fill>
    </dxf>
    <dxf>
      <font>
        <b/>
        <color theme="1"/>
      </font>
      <fill>
        <patternFill patternType="solid">
          <fgColor theme="0" tint="-0.14999847407452621"/>
          <bgColor theme="0" tint="-0.14999847407452621"/>
        </patternFill>
      </fill>
      <border>
        <top style="thin">
          <color theme="0" tint="-0.34998626667073579"/>
        </top>
        <bottom style="thin">
          <color theme="0" tint="-0.34998626667073579"/>
        </bottom>
      </border>
    </dxf>
    <dxf>
      <border>
        <left style="thin">
          <color theme="0" tint="-0.44999542222357858"/>
        </left>
        <right style="thin">
          <color theme="0" tint="-0.44999542222357858"/>
        </right>
        <top style="thin">
          <color theme="0" tint="-0.44999542222357858"/>
        </top>
        <bottom style="thin">
          <color theme="0" tint="-0.44999542222357858"/>
        </bottom>
      </border>
    </dxf>
    <dxf>
      <font>
        <color theme="0" tint="-0.24994659260841701"/>
      </font>
    </dxf>
    <dxf>
      <border>
        <left style="thin">
          <color theme="0" tint="-0.34998626667073579"/>
        </left>
        <right style="thin">
          <color theme="0" tint="-0.34998626667073579"/>
        </right>
        <top style="thin">
          <color theme="0" tint="-0.34998626667073579"/>
        </top>
        <bottom style="thin">
          <color theme="0" tint="-0.34998626667073579"/>
        </bottom>
      </border>
    </dxf>
    <dxf>
      <border>
        <right style="thin">
          <color theme="1" tint="0.499984740745262"/>
        </right>
      </border>
    </dxf>
    <dxf>
      <font>
        <b/>
        <color theme="1"/>
      </font>
      <border>
        <left style="medium">
          <color theme="1" tint="0.499984740745262"/>
        </left>
        <right style="medium">
          <color theme="1" tint="0.499984740745262"/>
        </right>
        <top style="medium">
          <color theme="1" tint="0.499984740745262"/>
        </top>
        <bottom style="medium">
          <color theme="1" tint="0.499984740745262"/>
        </bottom>
      </border>
    </dxf>
    <dxf>
      <font>
        <b/>
        <color theme="1"/>
      </font>
      <border>
        <left style="medium">
          <color theme="1" tint="0.499984740745262"/>
        </left>
        <right style="medium">
          <color theme="1" tint="0.499984740745262"/>
        </right>
        <top style="medium">
          <color theme="1" tint="0.499984740745262"/>
        </top>
        <bottom style="medium">
          <color theme="1" tint="0.499984740745262"/>
        </bottom>
        <horizontal style="thin">
          <color theme="0"/>
        </horizontal>
      </border>
    </dxf>
    <dxf>
      <font>
        <color theme="1"/>
      </font>
      <border>
        <horizontal style="thin">
          <color theme="0" tint="-0.14999847407452621"/>
        </horizontal>
      </border>
    </dxf>
    <dxf>
      <font>
        <b/>
        <color theme="1"/>
      </font>
    </dxf>
    <dxf>
      <font>
        <b/>
        <color theme="1"/>
      </font>
      <fill>
        <patternFill patternType="solid">
          <fgColor theme="0" tint="-0.14999847407452621"/>
          <bgColor theme="0" tint="-0.14999847407452621"/>
        </patternFill>
      </fill>
      <border>
        <bottom style="thin">
          <color theme="0"/>
        </bottom>
      </border>
    </dxf>
    <dxf>
      <border>
        <top style="thin">
          <color theme="0" tint="-0.34998626667073579"/>
        </top>
      </border>
    </dxf>
    <dxf>
      <font>
        <b/>
        <color theme="1"/>
      </font>
    </dxf>
    <dxf>
      <font>
        <b/>
        <color theme="1"/>
      </font>
      <fill>
        <patternFill patternType="solid">
          <fgColor theme="0" tint="-0.14999847407452621"/>
          <bgColor theme="0" tint="-0.14999847407452621"/>
        </patternFill>
      </fill>
      <border>
        <top style="thin">
          <color theme="0" tint="-0.34998626667073579"/>
        </top>
        <bottom style="thin">
          <color theme="0" tint="-0.34998626667073579"/>
        </bottom>
      </border>
    </dxf>
    <dxf>
      <fill>
        <patternFill>
          <bgColor theme="0"/>
        </patternFill>
      </fill>
    </dxf>
    <dxf>
      <border>
        <left style="thin">
          <color theme="0" tint="-0.34998626667073579"/>
        </left>
        <right style="thin">
          <color theme="0" tint="-0.34998626667073579"/>
        </right>
        <top style="thin">
          <color theme="0" tint="-0.34998626667073579"/>
        </top>
        <bottom style="thin">
          <color theme="0" tint="-0.34998626667073579"/>
        </bottom>
      </border>
    </dxf>
    <dxf>
      <border>
        <right style="thin">
          <color theme="1" tint="0.499984740745262"/>
        </right>
      </border>
    </dxf>
    <dxf>
      <font>
        <b/>
        <color theme="1"/>
      </font>
      <border>
        <left style="medium">
          <color theme="1" tint="0.499984740745262"/>
        </left>
        <right style="medium">
          <color theme="1" tint="0.499984740745262"/>
        </right>
        <top style="medium">
          <color theme="1" tint="0.499984740745262"/>
        </top>
        <bottom style="medium">
          <color theme="1" tint="0.499984740745262"/>
        </bottom>
      </border>
    </dxf>
    <dxf>
      <font>
        <b/>
        <color theme="1"/>
      </font>
      <border>
        <left style="medium">
          <color theme="1" tint="0.499984740745262"/>
        </left>
        <right style="medium">
          <color theme="1" tint="0.499984740745262"/>
        </right>
        <top style="medium">
          <color theme="1" tint="0.499984740745262"/>
        </top>
        <bottom style="medium">
          <color theme="1" tint="0.499984740745262"/>
        </bottom>
        <horizontal style="thin">
          <color theme="0"/>
        </horizontal>
      </border>
    </dxf>
    <dxf>
      <font>
        <color theme="1"/>
      </font>
      <border>
        <horizontal style="thin">
          <color theme="0" tint="-0.14999847407452621"/>
        </horizontal>
      </border>
    </dxf>
  </dxfs>
  <tableStyles count="2" defaultTableStyle="TableStyleMedium2" defaultPivotStyle="PivotStyleLight16">
    <tableStyle name="Practico" table="0" count="11">
      <tableStyleElement type="wholeTable" dxfId="6583"/>
      <tableStyleElement type="headerRow" dxfId="6582"/>
      <tableStyleElement type="totalRow" dxfId="6581"/>
      <tableStyleElement type="firstColumn" dxfId="6580"/>
      <tableStyleElement type="firstRowStripe" dxfId="6579"/>
      <tableStyleElement type="firstColumnStripe" dxfId="6578"/>
      <tableStyleElement type="firstSubtotalRow" dxfId="6577"/>
      <tableStyleElement type="secondSubtotalRow" dxfId="6576"/>
      <tableStyleElement type="secondColumnSubheading" dxfId="6575"/>
      <tableStyleElement type="firstRowSubheading" dxfId="6574"/>
      <tableStyleElement type="secondRowSubheading" dxfId="6573"/>
    </tableStyle>
    <tableStyle name="PracticoNew" table="0" count="12">
      <tableStyleElement type="wholeTable" dxfId="6572"/>
      <tableStyleElement type="headerRow" dxfId="6571"/>
      <tableStyleElement type="totalRow" dxfId="6570"/>
      <tableStyleElement type="firstColumn" dxfId="6569"/>
      <tableStyleElement type="firstRowStripe" dxfId="6568"/>
      <tableStyleElement type="secondRowStripe" dxfId="6567"/>
      <tableStyleElement type="firstColumnStripe" dxfId="6566"/>
      <tableStyleElement type="firstSubtotalRow" dxfId="6565"/>
      <tableStyleElement type="secondSubtotalRow" dxfId="6564"/>
      <tableStyleElement type="secondColumnSubheading" dxfId="6563"/>
      <tableStyleElement type="firstRowSubheading" dxfId="6562"/>
      <tableStyleElement type="secondRowSubheading" dxfId="656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z%20Mcaulay/Dropbox%20(Practico)/Excel%20Bill%20Preparation/New%20Bill%20Format/Template%20J-Code%20Bill/Archive/2016-06-30%20New%20Bill%20(Example%20Data)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Front sheet"/>
      <sheetName val="2. Certificates"/>
      <sheetName val="3. Synopsis"/>
      <sheetName val="4. Chronology"/>
      <sheetName val="5. Legal Team - Rates - Csl SF"/>
      <sheetName val="6. Funding &amp; Parts Table"/>
      <sheetName val="7. Summarily Assessed Costs"/>
      <sheetName val="8. (R)Main Summary by Phase"/>
      <sheetName val="9. (R)Summary Budget v Bill"/>
      <sheetName val="10. (R)Summary - Task, Activity"/>
      <sheetName val="11. (R)Summary by Part"/>
      <sheetName val="12. (R)Summary of Comms"/>
      <sheetName val="13. (R)Bill Detail"/>
      <sheetName val="14. (R)Bill (Print Version)"/>
      <sheetName val="15. ReferenceTable - Phase Task"/>
      <sheetName val="16 ReferenceTable - Activities"/>
      <sheetName val="17. ReferenceTable - Expenses"/>
      <sheetName val="Data Validation Source"/>
      <sheetName val="2016-06-30 New Bill (Example Da"/>
    </sheetNames>
    <sheetDataSet>
      <sheetData sheetId="0" refreshError="1"/>
      <sheetData sheetId="1" refreshError="1"/>
      <sheetData sheetId="2" refreshError="1"/>
      <sheetData sheetId="3" refreshError="1"/>
      <sheetData sheetId="4"/>
      <sheetData sheetId="5">
        <row r="3">
          <cell r="A3" t="str">
            <v>Part ID</v>
          </cell>
          <cell r="B3" t="str">
            <v>Description</v>
          </cell>
          <cell r="C3" t="str">
            <v>Solicitors' Success Fee</v>
          </cell>
          <cell r="D3" t="str">
            <v>VAT Rate</v>
          </cell>
          <cell r="E3" t="str">
            <v>Profit Costs incurred</v>
          </cell>
          <cell r="F3" t="str">
            <v xml:space="preserve">Indemnity Principle Limit </v>
          </cell>
          <cell r="G3" t="str">
            <v>Recoverable % of incurred profit costs</v>
          </cell>
        </row>
        <row r="4">
          <cell r="A4" t="str">
            <v>Part 1</v>
          </cell>
          <cell r="B4" t="str">
            <v>Pre-CFA</v>
          </cell>
          <cell r="D4">
            <v>0.2</v>
          </cell>
          <cell r="E4">
            <v>72</v>
          </cell>
          <cell r="G4">
            <v>1</v>
          </cell>
        </row>
        <row r="5">
          <cell r="A5" t="str">
            <v>Part 2</v>
          </cell>
          <cell r="B5" t="str">
            <v>CFA</v>
          </cell>
          <cell r="C5">
            <v>0.95</v>
          </cell>
          <cell r="D5">
            <v>0.2</v>
          </cell>
          <cell r="E5">
            <v>31042.400000000001</v>
          </cell>
          <cell r="G5">
            <v>1</v>
          </cell>
        </row>
      </sheetData>
      <sheetData sheetId="6">
        <row r="6">
          <cell r="O6">
            <v>5220</v>
          </cell>
        </row>
      </sheetData>
      <sheetData sheetId="7" refreshError="1"/>
      <sheetData sheetId="8" refreshError="1"/>
      <sheetData sheetId="9" refreshError="1"/>
      <sheetData sheetId="10" refreshError="1"/>
      <sheetData sheetId="11" refreshError="1"/>
      <sheetData sheetId="12"/>
      <sheetData sheetId="13" refreshError="1"/>
      <sheetData sheetId="14">
        <row r="2">
          <cell r="A2" t="str">
            <v>Phase Number</v>
          </cell>
          <cell r="B2" t="str">
            <v>Task Number</v>
          </cell>
          <cell r="C2" t="str">
            <v>Phase in Bill of Costs</v>
          </cell>
          <cell r="D2" t="str">
            <v>Phase in Precedent H</v>
          </cell>
          <cell r="E2" t="str">
            <v>Task Name</v>
          </cell>
          <cell r="F2" t="str">
            <v>Task Description</v>
          </cell>
          <cell r="G2" t="str">
            <v xml:space="preserve">J-Code (Task) </v>
          </cell>
          <cell r="H2" t="str">
            <v>J-Code (Phase)</v>
          </cell>
        </row>
        <row r="3">
          <cell r="A3">
            <v>1</v>
          </cell>
          <cell r="C3" t="str">
            <v>Initial and Pre-Action Protocol Work</v>
          </cell>
          <cell r="D3" t="str">
            <v>Pre-Action Costs</v>
          </cell>
          <cell r="F3" t="str">
            <v>Work relating to the obtaining of instructions, identification of witnesses, dealing with locus and evidential issues, dealing with and identifying legal issues arising from the case and strategy, and dealing with any protocol related matters, if not covered elsewhere.</v>
          </cell>
          <cell r="H3" t="str">
            <v>JC00</v>
          </cell>
        </row>
        <row r="4">
          <cell r="B4">
            <v>2</v>
          </cell>
          <cell r="C4" t="str">
            <v>Initial and Pre-Action Protocol Work</v>
          </cell>
          <cell r="D4" t="str">
            <v>Pre-Action Costs</v>
          </cell>
          <cell r="E4" t="str">
            <v>Factual investigation</v>
          </cell>
          <cell r="F4" t="str">
            <v>Work required to understand the facts of the case including instructions from the client and the identification of potential witnesses</v>
          </cell>
          <cell r="G4" t="str">
            <v>JC10</v>
          </cell>
          <cell r="H4" t="str">
            <v>JC00</v>
          </cell>
        </row>
        <row r="5">
          <cell r="B5">
            <v>3</v>
          </cell>
          <cell r="C5" t="str">
            <v>Initial and Pre-Action Protocol Work</v>
          </cell>
          <cell r="D5" t="str">
            <v>Pre-Action Costs</v>
          </cell>
          <cell r="E5" t="str">
            <v>Legal investigation</v>
          </cell>
          <cell r="F5" t="str">
            <v xml:space="preserve">Includes identification of the legal issues raised by the case facts and developing the strategy for the case.  </v>
          </cell>
          <cell r="G5" t="str">
            <v>JC20</v>
          </cell>
          <cell r="H5" t="str">
            <v>JC00</v>
          </cell>
        </row>
        <row r="6">
          <cell r="B6">
            <v>4</v>
          </cell>
          <cell r="C6" t="str">
            <v>Initial and Pre-Action Protocol Work</v>
          </cell>
          <cell r="D6" t="str">
            <v>Pre-Action Costs</v>
          </cell>
          <cell r="E6" t="str">
            <v>Pre-action protocol (or similar) work</v>
          </cell>
          <cell r="F6" t="str">
            <v>Communications at an initial stage in compliance with pre-action protocol including letters before action and responses.</v>
          </cell>
          <cell r="G6" t="str">
            <v>JC30</v>
          </cell>
          <cell r="H6" t="str">
            <v>JC00</v>
          </cell>
        </row>
        <row r="7">
          <cell r="A7">
            <v>5</v>
          </cell>
          <cell r="C7" t="str">
            <v>Issue / Statements of Case</v>
          </cell>
          <cell r="D7" t="str">
            <v>Issue / Statements of Case</v>
          </cell>
          <cell r="F7" t="str">
            <v>Covers issue and acknowledgment of proceedings, Statements of Case and Further Information requests/responses.  Includes taking instructions, making inquiries and searches, researching, drafting, editing, filing and all meetings and communications for the purpose of such documents.</v>
          </cell>
          <cell r="H7" t="str">
            <v>JE00</v>
          </cell>
        </row>
        <row r="8">
          <cell r="B8">
            <v>6</v>
          </cell>
          <cell r="C8" t="str">
            <v>Issue / Statements of Case</v>
          </cell>
          <cell r="D8" t="str">
            <v>Issue / Statements of Case</v>
          </cell>
          <cell r="E8" t="str">
            <v>Issue and Serve Proceedings and Preparation of Statement(s) of Case</v>
          </cell>
          <cell r="F8" t="str">
            <v xml:space="preserve">Work related to effecting service, including dealing with process servers or the foreign process office. Work in preparation of claims, petitions and any other originating process, Statements of Case, Part 20 proceedings, including reviewing those of other parties whether or not a responsive document is served. Includes all work with counsel thereon and all dealings with client and others in connection therewith.  In appeals includes Appellants’ and Respondents’ Notices and supporting skeleton arguments. </v>
          </cell>
          <cell r="G8" t="str">
            <v>JE10</v>
          </cell>
          <cell r="H8" t="str">
            <v>JE00</v>
          </cell>
        </row>
        <row r="9">
          <cell r="B9">
            <v>7</v>
          </cell>
          <cell r="C9" t="str">
            <v>Issue / Statements of Case</v>
          </cell>
          <cell r="D9" t="str">
            <v>Issue / Statements of Case</v>
          </cell>
          <cell r="E9" t="str">
            <v>Review of Other Party(s)' Statements of Case</v>
          </cell>
          <cell r="F9" t="str">
            <v xml:space="preserve">Considering Other Party(s)' Claim Form and Statements of Case.  </v>
          </cell>
          <cell r="G9" t="str">
            <v>JE20</v>
          </cell>
          <cell r="H9" t="str">
            <v>JE00</v>
          </cell>
        </row>
        <row r="10">
          <cell r="B10">
            <v>8</v>
          </cell>
          <cell r="C10" t="str">
            <v>Issue / Statements of Case</v>
          </cell>
          <cell r="D10" t="str">
            <v>Issue / Statements of Case</v>
          </cell>
          <cell r="E10" t="str">
            <v>Requests for Further Information</v>
          </cell>
          <cell r="F10" t="str">
            <v>Preparing and considering requests for Further Information and responses thereto.</v>
          </cell>
          <cell r="G10" t="str">
            <v>JE30</v>
          </cell>
          <cell r="H10" t="str">
            <v>JE00</v>
          </cell>
        </row>
        <row r="11">
          <cell r="B11">
            <v>9</v>
          </cell>
          <cell r="C11" t="str">
            <v>Issue / Statements of Case</v>
          </cell>
          <cell r="D11" t="str">
            <v>Issue / Statements of Case</v>
          </cell>
          <cell r="E11" t="str">
            <v>Amendment of Statements of Case</v>
          </cell>
          <cell r="F11" t="str">
            <v>Preparing and considering amendments to originating process, Statements of Case, Part 20 proceedings.  In appeals refers to amendments to Appellants’ and Respondents’ Notices and supporting skeleton arguments.</v>
          </cell>
          <cell r="G11" t="str">
            <v>JE40</v>
          </cell>
          <cell r="H11" t="str">
            <v>JE00</v>
          </cell>
        </row>
        <row r="12">
          <cell r="A12">
            <v>10</v>
          </cell>
          <cell r="B12">
            <v>10</v>
          </cell>
          <cell r="C12" t="str">
            <v>Case Management Conference</v>
          </cell>
          <cell r="D12" t="str">
            <v>CMC</v>
          </cell>
          <cell r="E12" t="str">
            <v>Case Management Conference</v>
          </cell>
          <cell r="F12" t="str">
            <v>Work relating to such hearings and the preparation for them, including PTR and CMC’s. This does not include interim applications heard at the same time (excludes costs management).</v>
          </cell>
          <cell r="G12" t="str">
            <v>JI10</v>
          </cell>
          <cell r="H12" t="str">
            <v>JI00</v>
          </cell>
        </row>
        <row r="13">
          <cell r="A13">
            <v>11</v>
          </cell>
          <cell r="C13" t="str">
            <v>Disclosure</v>
          </cell>
          <cell r="D13" t="str">
            <v>Disclosure</v>
          </cell>
          <cell r="F13" t="str">
            <v>Work relating to gathering and reviewing documents for potential disclosure, preparing disclosure lists and practical steps of disclosure.</v>
          </cell>
          <cell r="H13" t="str">
            <v>JF00</v>
          </cell>
        </row>
        <row r="14">
          <cell r="B14">
            <v>12</v>
          </cell>
          <cell r="C14" t="str">
            <v>Disclosure</v>
          </cell>
          <cell r="D14" t="str">
            <v>Disclosure</v>
          </cell>
          <cell r="E14" t="str">
            <v>Preparation of the disclosure report and the disclosure proposal</v>
          </cell>
          <cell r="F14" t="str">
            <v>Preparation of the disclosure report and the disclosure proposal to comply with obligations that came in on 1-April-2013 (applicable to both manual and e-disclosure). All Disclosure related work required for the CMC. Additionally, this task encompasses work such as determining the location of documents, letters to client re disclosure obligations and setting up client based disclosure teams.</v>
          </cell>
          <cell r="G14" t="str">
            <v>JF10</v>
          </cell>
          <cell r="H14" t="str">
            <v>JF00</v>
          </cell>
        </row>
        <row r="15">
          <cell r="B15">
            <v>13</v>
          </cell>
          <cell r="C15" t="str">
            <v>Disclosure</v>
          </cell>
          <cell r="D15" t="str">
            <v>Disclosure</v>
          </cell>
          <cell r="E15" t="str">
            <v>Obtaining and reviewing documents</v>
          </cell>
          <cell r="F15" t="str">
            <v>Obtaining and reviewing documents to determine relevance (applicable to both manual and e-disclosure).</v>
          </cell>
          <cell r="G15" t="str">
            <v>JF20</v>
          </cell>
          <cell r="H15" t="str">
            <v>JF00</v>
          </cell>
        </row>
        <row r="16">
          <cell r="B16">
            <v>14</v>
          </cell>
          <cell r="C16" t="str">
            <v>Disclosure</v>
          </cell>
          <cell r="D16" t="str">
            <v>Disclosure</v>
          </cell>
          <cell r="E16" t="str">
            <v>Preparing and serving disclosure lists</v>
          </cell>
          <cell r="F16" t="str">
            <v>Preparing and serving disclosure lists (applicable to both manual and e-disclosure).</v>
          </cell>
          <cell r="G16" t="str">
            <v>JF30</v>
          </cell>
          <cell r="H16" t="str">
            <v>JF00</v>
          </cell>
        </row>
        <row r="17">
          <cell r="B17">
            <v>15</v>
          </cell>
          <cell r="C17" t="str">
            <v>Disclosure</v>
          </cell>
          <cell r="D17" t="str">
            <v>Disclosure</v>
          </cell>
          <cell r="E17" t="str">
            <v>Inspection and review of the other side's disclosure for work undertaken after exchange of disclosure lists.</v>
          </cell>
          <cell r="F17" t="str">
            <v>Inspection and review of the other side’s disclosure for work undertaken after exchange of disclosure lists (applicable to both manual and e-disclosure).</v>
          </cell>
          <cell r="G17" t="str">
            <v>JF40</v>
          </cell>
          <cell r="H17" t="str">
            <v>JF00</v>
          </cell>
        </row>
        <row r="18">
          <cell r="A18">
            <v>16</v>
          </cell>
          <cell r="C18" t="str">
            <v>Witness statements</v>
          </cell>
          <cell r="D18" t="str">
            <v>Witness statements</v>
          </cell>
          <cell r="F18" t="str">
            <v>Work that relates to the identification of potential witnesses and preparing their evidence for trial (excludes witness evidence in relation to interim applications).</v>
          </cell>
          <cell r="H18" t="str">
            <v>JG00</v>
          </cell>
        </row>
        <row r="19">
          <cell r="B19">
            <v>17</v>
          </cell>
          <cell r="C19" t="str">
            <v>Witness statements</v>
          </cell>
          <cell r="D19" t="str">
            <v>Witness statements</v>
          </cell>
          <cell r="E19" t="str">
            <v>Taking, preparing and finalising witness statement(s)</v>
          </cell>
          <cell r="F19" t="str">
            <v>Work involved in identifying appropriate witnesses, tracing and communicating with same, taking instructions for, preparing and serving witness statements or affidavits, preparing and serving witness summaries, preparing and serving  any notices under Civil Evidence or similar  Acts, preparing and serving witness summonses, including reviewing other materials for these purposes and all dealings with client, witnesses, inquiry agents, counsel, Other Party(s) and others in relation to own side witness statements.</v>
          </cell>
          <cell r="G19" t="str">
            <v>JG10</v>
          </cell>
          <cell r="H19" t="str">
            <v>JG00</v>
          </cell>
        </row>
        <row r="20">
          <cell r="B20">
            <v>18</v>
          </cell>
          <cell r="C20" t="str">
            <v>Witness statements</v>
          </cell>
          <cell r="D20" t="str">
            <v>Witness statements</v>
          </cell>
          <cell r="E20" t="str">
            <v>Reviewing Other Party(s)' witness statement(s)</v>
          </cell>
          <cell r="F20" t="str">
            <v>Considering Other Party(s)' witness statements, affidavits, witness summaries, Civil Evidence Act or similar notices, reviewing same in context of other evidence and material, considering strategy to deal with issues raised.</v>
          </cell>
          <cell r="G20" t="str">
            <v>JG20</v>
          </cell>
          <cell r="H20" t="str">
            <v>JG00</v>
          </cell>
        </row>
        <row r="21">
          <cell r="A21">
            <v>19</v>
          </cell>
          <cell r="C21" t="str">
            <v>Expert reports</v>
          </cell>
          <cell r="D21" t="str">
            <v>Expert reports</v>
          </cell>
          <cell r="F21" t="str">
            <v>Work that relates to the identification of potential experts and preparing their evidence for trial (excludes expert evidence in relation to interim applications).</v>
          </cell>
          <cell r="H21" t="str">
            <v>JH00</v>
          </cell>
        </row>
        <row r="22">
          <cell r="B22">
            <v>20</v>
          </cell>
          <cell r="C22" t="str">
            <v>Expert reports</v>
          </cell>
          <cell r="D22" t="str">
            <v>Expert reports</v>
          </cell>
          <cell r="E22" t="str">
            <v xml:space="preserve">Own expert evidence </v>
          </cell>
          <cell r="F22" t="str">
            <v>Identifying and interviewing experts and consultants (testifying or non-testifying), working with them, and developing expert reports. Reviewing case in the light of such evidence.  Considering questions asked by Other Party(s) of own experts and experts' responses.  Arranging experts' discussions.  Considering reports of experts' discussions.  Includes all communications or other work with counsel, and all communications with Other Party.</v>
          </cell>
          <cell r="G22" t="str">
            <v>JH10</v>
          </cell>
          <cell r="H22" t="str">
            <v>JH00</v>
          </cell>
        </row>
        <row r="23">
          <cell r="B23">
            <v>21</v>
          </cell>
          <cell r="C23" t="str">
            <v>Expert reports</v>
          </cell>
          <cell r="D23" t="str">
            <v>Expert reports</v>
          </cell>
          <cell r="E23" t="str">
            <v>Other Party(s)' expert evidence</v>
          </cell>
          <cell r="F23" t="str">
            <v xml:space="preserve">Considering Other Party(s)' expert evidence, preparing and asking questions of their experts, considering replies, reviewing case in light of such evidence.  </v>
          </cell>
          <cell r="G23" t="str">
            <v>JH20</v>
          </cell>
          <cell r="H23" t="str">
            <v>JH00</v>
          </cell>
        </row>
        <row r="24">
          <cell r="B24">
            <v>22</v>
          </cell>
          <cell r="C24" t="str">
            <v>Expert reports</v>
          </cell>
          <cell r="D24" t="str">
            <v>Expert reports</v>
          </cell>
          <cell r="E24" t="str">
            <v>Joint expert evidence</v>
          </cell>
          <cell r="F24" t="str">
            <v>As [JH10] (own expert evidence) with appropriate modifications.</v>
          </cell>
          <cell r="G24" t="str">
            <v>JH30</v>
          </cell>
          <cell r="H24" t="str">
            <v>JH00</v>
          </cell>
        </row>
        <row r="25">
          <cell r="A25">
            <v>23</v>
          </cell>
          <cell r="B25">
            <v>23</v>
          </cell>
          <cell r="C25" t="str">
            <v>Pre-Trial Review</v>
          </cell>
          <cell r="D25" t="str">
            <v>PTR</v>
          </cell>
          <cell r="E25" t="str">
            <v>Pre Trial Review</v>
          </cell>
          <cell r="F25" t="str">
            <v xml:space="preserve">Work in preparing for and attending any Pre Trial Review (excluding Costs Management).  </v>
          </cell>
          <cell r="G25" t="str">
            <v>JI20</v>
          </cell>
          <cell r="H25" t="str">
            <v>JI00</v>
          </cell>
        </row>
        <row r="26">
          <cell r="A26">
            <v>24</v>
          </cell>
          <cell r="C26" t="str">
            <v>Trial preparation</v>
          </cell>
          <cell r="D26" t="str">
            <v>Trial preparation</v>
          </cell>
          <cell r="F26" t="str">
            <v>Work for the preparation of the trial not included in the other phases.</v>
          </cell>
          <cell r="H26" t="str">
            <v>JK00</v>
          </cell>
        </row>
        <row r="27">
          <cell r="B27">
            <v>25</v>
          </cell>
          <cell r="C27" t="str">
            <v>Trial preparation</v>
          </cell>
          <cell r="D27" t="str">
            <v>Trial preparation</v>
          </cell>
          <cell r="E27" t="str">
            <v>Preparation of trial bundles</v>
          </cell>
          <cell r="F27" t="str">
            <v>Time spent identifying documents for inclusion in the trial bundles, working with the other parties to agree the trial bundles, preparing and updating the trial bundles.</v>
          </cell>
          <cell r="G27" t="str">
            <v>JK10</v>
          </cell>
          <cell r="H27" t="str">
            <v>JK00</v>
          </cell>
        </row>
        <row r="28">
          <cell r="B28">
            <v>26</v>
          </cell>
          <cell r="C28" t="str">
            <v>Trial preparation</v>
          </cell>
          <cell r="D28" t="str">
            <v>Trial preparation</v>
          </cell>
          <cell r="E28" t="str">
            <v>General work regarding preparation for trial</v>
          </cell>
          <cell r="F28" t="str">
            <v>All other time spent in preparing for and supporting a trial, including developing overall trial strategy, preparing own witnesses for trial, working on cross-examination, preparing opening and closing arguments, , identifying documents for use at trial, preparing demonstrative materials, making any physical arrangements for trial etc</v>
          </cell>
          <cell r="G28" t="str">
            <v>JK20</v>
          </cell>
          <cell r="H28" t="str">
            <v>JK00</v>
          </cell>
        </row>
        <row r="29">
          <cell r="A29">
            <v>27</v>
          </cell>
          <cell r="C29" t="str">
            <v>Trial</v>
          </cell>
          <cell r="D29" t="str">
            <v>Trial</v>
          </cell>
          <cell r="F29" t="str">
            <v>Covers preparation for advocacy including written trial submissions and all other work from the first day on which a  trial or appeal begins or, if settled, was due to begin.</v>
          </cell>
          <cell r="H29" t="str">
            <v>JL00</v>
          </cell>
        </row>
        <row r="30">
          <cell r="B30">
            <v>28</v>
          </cell>
          <cell r="C30" t="str">
            <v>Trial</v>
          </cell>
          <cell r="D30" t="str">
            <v>Trial</v>
          </cell>
          <cell r="E30" t="str">
            <v>Advocacy</v>
          </cell>
          <cell r="F30" t="str">
            <v>Preparation by advocates of written and oral openings, closings or skeleton arguments; preparation for examination of witnesses; preparation of and for all applications made during trial;  considering all submissions of other parties; attendance of advocates during trial.  Includes all dealings by advocates with others (e.g. solicitors, clients, witnesses) for these purposes.</v>
          </cell>
          <cell r="G30" t="str">
            <v>JL10</v>
          </cell>
          <cell r="H30" t="str">
            <v>JL00</v>
          </cell>
        </row>
        <row r="31">
          <cell r="B31">
            <v>29</v>
          </cell>
          <cell r="C31" t="str">
            <v>Trial</v>
          </cell>
          <cell r="D31" t="str">
            <v>Trial</v>
          </cell>
          <cell r="E31" t="str">
            <v>Support of advocates</v>
          </cell>
          <cell r="F31" t="str">
            <v>Work by lawyers other than advocates relating to the above matters and all attendances at court on trial days including conferences or meetings before or after court and travel and waiting.  Where there is a substantial gap between trial days, work should be allocated to whichever is the more appropriate of the Trial Preparation and Trial phases.</v>
          </cell>
          <cell r="G31" t="str">
            <v>JL20</v>
          </cell>
          <cell r="H31" t="str">
            <v>JL00</v>
          </cell>
        </row>
        <row r="32">
          <cell r="B32">
            <v>30</v>
          </cell>
          <cell r="C32" t="str">
            <v>Trial</v>
          </cell>
          <cell r="D32" t="str">
            <v>Trial</v>
          </cell>
          <cell r="E32" t="str">
            <v>Judgment and post-trial activity</v>
          </cell>
          <cell r="F32" t="str">
            <v>Considering draft judgments, preparing and considering any written responses to the court, submissions or skeleton arguments in relation to judgment or consequential orders, preparation for and attendance at hearings when reserved judgments handed down or consequential orders considered, all dealings relating to form of judgment or order.  Includes all meetings and communications relating thereto.</v>
          </cell>
          <cell r="G32" t="str">
            <v>JL30</v>
          </cell>
          <cell r="H32" t="str">
            <v>JL00</v>
          </cell>
        </row>
        <row r="33">
          <cell r="A33">
            <v>31</v>
          </cell>
          <cell r="C33" t="str">
            <v>ADR / Settlement</v>
          </cell>
          <cell r="D33" t="str">
            <v>ADR / Settlement</v>
          </cell>
          <cell r="F33" t="str">
            <v xml:space="preserve">Work that is directed to settlement including ADR </v>
          </cell>
          <cell r="H33" t="str">
            <v>JD00</v>
          </cell>
        </row>
        <row r="34">
          <cell r="B34">
            <v>32</v>
          </cell>
          <cell r="C34" t="str">
            <v>ADR / Settlement</v>
          </cell>
          <cell r="D34" t="str">
            <v>ADR / Settlement</v>
          </cell>
          <cell r="E34" t="str">
            <v>Mediation</v>
          </cell>
          <cell r="F34" t="str">
            <v>Work related to proposals for mediation, preparation and attendance at the mediation and any follow-up work.</v>
          </cell>
          <cell r="G34" t="str">
            <v>JD10</v>
          </cell>
          <cell r="H34" t="str">
            <v>JD00</v>
          </cell>
        </row>
        <row r="35">
          <cell r="B35">
            <v>33</v>
          </cell>
          <cell r="C35" t="str">
            <v>ADR / Settlement</v>
          </cell>
          <cell r="D35" t="str">
            <v>ADR / Settlement</v>
          </cell>
          <cell r="E35" t="str">
            <v>Other Settlement Matters</v>
          </cell>
          <cell r="F35" t="str">
            <v>Work that is directed to settlement including Part 36 and other offers and consequent negotiations (includes all forms of ADR other than mediation).</v>
          </cell>
          <cell r="G35" t="str">
            <v>JD20</v>
          </cell>
          <cell r="H35" t="str">
            <v>JD00</v>
          </cell>
        </row>
        <row r="36">
          <cell r="A36">
            <v>34</v>
          </cell>
          <cell r="C36" t="str">
            <v>Interim Applications and Hearings (Interlocutory Applications)</v>
          </cell>
          <cell r="D36" t="str">
            <v>Contingencies</v>
          </cell>
          <cell r="F36" t="str">
            <v xml:space="preserve">Work covering all proposed and actual interim applications and hearings.  Includes taking instructions,  making inquiries, research, preparing and filing applications, supporting evidence and skeleton arguments including reviewing those of other parties whether or not a responsive document is served, preparing for and attending hearings and all meetings and communications for the purpose of such applications or hearings.  </v>
          </cell>
          <cell r="H36" t="str">
            <v>JJ00</v>
          </cell>
        </row>
        <row r="37">
          <cell r="B37">
            <v>35</v>
          </cell>
          <cell r="C37" t="str">
            <v>Interim Applications and Hearings (Interlocutory Applications)</v>
          </cell>
          <cell r="D37" t="str">
            <v>Contingencies</v>
          </cell>
          <cell r="E37" t="str">
            <v>Applications relating to originating process or Statement of Case or for default or summary judgment</v>
          </cell>
          <cell r="F37" t="str">
            <v xml:space="preserve"> Includes applications as to service or jurisdiction, to strike out or amend all or part of a claim or Statement of Case, or for the variation of parties.</v>
          </cell>
          <cell r="G37" t="str">
            <v>JJ10</v>
          </cell>
          <cell r="H37" t="str">
            <v>JJ00</v>
          </cell>
        </row>
        <row r="38">
          <cell r="B38">
            <v>36</v>
          </cell>
          <cell r="C38" t="str">
            <v>Interim Applications and Hearings (Interlocutory Applications)</v>
          </cell>
          <cell r="D38" t="str">
            <v>Contingencies</v>
          </cell>
          <cell r="E38" t="str">
            <v>Applications for an injunction or committal</v>
          </cell>
          <cell r="F38" t="str">
            <v>Work performed related to applications for an injunction or committal.</v>
          </cell>
          <cell r="G38" t="str">
            <v>JJ20</v>
          </cell>
          <cell r="H38" t="str">
            <v>JJ00</v>
          </cell>
        </row>
        <row r="39">
          <cell r="B39">
            <v>37</v>
          </cell>
          <cell r="C39" t="str">
            <v>Interim Applications and Hearings (Interlocutory Applications)</v>
          </cell>
          <cell r="D39" t="str">
            <v>Contingencies</v>
          </cell>
          <cell r="E39" t="str">
            <v>Applications for disclosure or Further Information</v>
          </cell>
          <cell r="F39" t="str">
            <v>Work performed related to applications for disclosure or Further Information</v>
          </cell>
          <cell r="G39" t="str">
            <v>JJ30</v>
          </cell>
          <cell r="H39" t="str">
            <v>JJ00</v>
          </cell>
        </row>
        <row r="40">
          <cell r="B40">
            <v>38</v>
          </cell>
          <cell r="C40" t="str">
            <v>Interim Applications and Hearings (Interlocutory Applications)</v>
          </cell>
          <cell r="D40" t="str">
            <v>Contingencies</v>
          </cell>
          <cell r="E40" t="str">
            <v>Applications concerning evidence</v>
          </cell>
          <cell r="F40" t="str">
            <v>Work performed related to applications concerning evidence</v>
          </cell>
          <cell r="G40" t="str">
            <v>JJ40</v>
          </cell>
          <cell r="H40" t="str">
            <v>JJ00</v>
          </cell>
        </row>
        <row r="41">
          <cell r="B41">
            <v>39</v>
          </cell>
          <cell r="C41" t="str">
            <v>Interim Applications and Hearings (Interlocutory Applications)</v>
          </cell>
          <cell r="D41" t="str">
            <v>Contingencies</v>
          </cell>
          <cell r="E41" t="str">
            <v>Applications relating to Costs alone</v>
          </cell>
          <cell r="F41" t="str">
            <v>Includes applications for security for costs, costs capping and protective costs orders.  Does not include budgeting or costs management orders which are dealt with at [JB40].   Does not include applications proceeding as to costs alone where a substantive application for some other relief has settled.</v>
          </cell>
          <cell r="G41" t="str">
            <v>JJ50</v>
          </cell>
          <cell r="H41" t="str">
            <v>JJ00</v>
          </cell>
        </row>
        <row r="42">
          <cell r="B42">
            <v>40</v>
          </cell>
          <cell r="C42" t="str">
            <v>Interim Applications and Hearings (Interlocutory Applications)</v>
          </cell>
          <cell r="D42" t="str">
            <v>Contingencies</v>
          </cell>
          <cell r="E42" t="str">
            <v>Permission applications</v>
          </cell>
          <cell r="F42" t="str">
            <v>All permission applications where permission to proceed is required, such as in judicial review proceedings or on appeal.</v>
          </cell>
          <cell r="G42" t="str">
            <v>JJ60</v>
          </cell>
          <cell r="H42" t="str">
            <v>JJ00</v>
          </cell>
        </row>
        <row r="43">
          <cell r="B43">
            <v>41</v>
          </cell>
          <cell r="C43" t="str">
            <v>Interim Applications and Hearings (Interlocutory Applications)</v>
          </cell>
          <cell r="D43" t="str">
            <v>Contingencies</v>
          </cell>
          <cell r="E43" t="str">
            <v>Other applications</v>
          </cell>
          <cell r="F43" t="str">
            <v>All other types of application not covered by the categories above</v>
          </cell>
          <cell r="G43" t="str">
            <v>JJ70</v>
          </cell>
          <cell r="H43" t="str">
            <v>JJ00</v>
          </cell>
        </row>
        <row r="44">
          <cell r="A44">
            <v>42</v>
          </cell>
          <cell r="B44">
            <v>42</v>
          </cell>
          <cell r="C44" t="str">
            <v>Funding</v>
          </cell>
          <cell r="D44" t="str">
            <v>N/A</v>
          </cell>
          <cell r="E44" t="str">
            <v>Funding</v>
          </cell>
          <cell r="F44" t="str">
            <v>All work relating to reviewing funding options, securing funding and reports to funders during the life of the case.</v>
          </cell>
          <cell r="G44" t="str">
            <v>JA10</v>
          </cell>
          <cell r="H44" t="str">
            <v>JA00</v>
          </cell>
        </row>
        <row r="45">
          <cell r="A45">
            <v>43</v>
          </cell>
          <cell r="C45" t="str">
            <v>Budgeting incl. costs estimates</v>
          </cell>
          <cell r="D45" t="str">
            <v>N/A</v>
          </cell>
          <cell r="F45" t="str">
            <v>All work throughout the life of the case relating to budgeting and costs management, excluding the ‘costs assessment’ and ‘funding’ related work and preparation for and attendance at any costs management hearing, all of which have discrete phases.</v>
          </cell>
          <cell r="H45" t="str">
            <v>JB00</v>
          </cell>
        </row>
        <row r="46">
          <cell r="B46">
            <v>44</v>
          </cell>
          <cell r="C46" t="str">
            <v>Budgeting incl. costs estimates</v>
          </cell>
          <cell r="D46" t="str">
            <v>N/A</v>
          </cell>
          <cell r="E46" t="str">
            <v>Budgeting - own side's costs</v>
          </cell>
          <cell r="F46" t="str">
            <v>Preparing budgets solely for the client and monitoring costs incurred for the purposes of any required variations. Performing budgetary work related to obtaining third party funding/ATE insurance.</v>
          </cell>
          <cell r="G46" t="str">
            <v>JB10</v>
          </cell>
          <cell r="H46" t="str">
            <v>JB00</v>
          </cell>
        </row>
        <row r="47">
          <cell r="B47">
            <v>45</v>
          </cell>
          <cell r="C47" t="str">
            <v>Budgeting incl. costs estimates</v>
          </cell>
          <cell r="D47" t="str">
            <v>N/A</v>
          </cell>
          <cell r="E47" t="str">
            <v>Budgeting - Precedent H</v>
          </cell>
          <cell r="F47" t="str">
            <v xml:space="preserve">Initially completing Precedent H - This task is confined to preparing and compiling the first budget required by the court in the form of Precedent H.  </v>
          </cell>
          <cell r="G47" t="str">
            <v>JB20</v>
          </cell>
          <cell r="H47" t="str">
            <v>JB00</v>
          </cell>
        </row>
        <row r="48">
          <cell r="B48">
            <v>46</v>
          </cell>
          <cell r="C48" t="str">
            <v>Budgeting incl. costs estimates</v>
          </cell>
          <cell r="D48" t="str">
            <v>N/A</v>
          </cell>
          <cell r="E48" t="str">
            <v>Budgeting - between the parties</v>
          </cell>
          <cell r="F48" t="str">
            <v>Work on budgeting between the parties following initial completion of the first budget, including the monitoring of costs incurred against the budget and any applications for variation of a budget.</v>
          </cell>
          <cell r="G48" t="str">
            <v>JB30</v>
          </cell>
          <cell r="H48" t="str">
            <v>JB00</v>
          </cell>
        </row>
        <row r="49">
          <cell r="A49">
            <v>47</v>
          </cell>
          <cell r="B49">
            <v>47</v>
          </cell>
          <cell r="C49" t="str">
            <v>Costs Management Conference</v>
          </cell>
          <cell r="D49" t="str">
            <v>N/A</v>
          </cell>
          <cell r="E49" t="str">
            <v>Costs Management Conference</v>
          </cell>
          <cell r="F49" t="str">
            <v>Work in preparing for and attending any Costs Management Conference / Hearing including the hearing of any applications to vary a budget.</v>
          </cell>
          <cell r="G49" t="str">
            <v>JI30</v>
          </cell>
          <cell r="H49" t="str">
            <v>JI00</v>
          </cell>
        </row>
        <row r="50">
          <cell r="A50">
            <v>48</v>
          </cell>
          <cell r="C50" t="str">
            <v>Costs Assessment</v>
          </cell>
          <cell r="D50" t="str">
            <v>N/A</v>
          </cell>
          <cell r="F50" t="str">
            <v>Work related to the assessment or agreement of costs following trial or settlement of the underlying action</v>
          </cell>
          <cell r="H50" t="str">
            <v>JM00</v>
          </cell>
        </row>
        <row r="51">
          <cell r="B51">
            <v>49</v>
          </cell>
          <cell r="C51" t="str">
            <v>Costs Assessment</v>
          </cell>
          <cell r="D51" t="str">
            <v>N/A</v>
          </cell>
          <cell r="E51" t="str">
            <v>Preparing costs claim</v>
          </cell>
          <cell r="F51" t="str">
            <v xml:space="preserve">Includes the reconciliation of the costs claimed to any approved budget in and the preparation of the bill of costs for detailed assessment </v>
          </cell>
          <cell r="G51" t="str">
            <v>JM10</v>
          </cell>
          <cell r="H51" t="str">
            <v>JM00</v>
          </cell>
        </row>
        <row r="52">
          <cell r="B52">
            <v>50</v>
          </cell>
          <cell r="C52" t="str">
            <v>Costs Assessment</v>
          </cell>
          <cell r="D52" t="str">
            <v>N/A</v>
          </cell>
          <cell r="E52" t="str">
            <v>Points of dispute, Replies and Negotiations</v>
          </cell>
          <cell r="F52" t="str">
            <v>Work on the formal procedural steps under CPR 47 following service of a bill of costs together with Part 36 and other offers to settle costs and consequent negotiations</v>
          </cell>
          <cell r="G52" t="str">
            <v>JM20</v>
          </cell>
          <cell r="H52" t="str">
            <v>JM00</v>
          </cell>
        </row>
        <row r="53">
          <cell r="B53">
            <v>51</v>
          </cell>
          <cell r="C53" t="str">
            <v>Costs Assessment</v>
          </cell>
          <cell r="D53" t="str">
            <v>N/A</v>
          </cell>
          <cell r="E53" t="str">
            <v>Hearings</v>
          </cell>
          <cell r="F53" t="str">
            <v>Includes preparation for and attendance at hearings for directions and interim certificate applications as well as the detailed assessment itself</v>
          </cell>
          <cell r="G53" t="str">
            <v>JM30</v>
          </cell>
          <cell r="H53" t="str">
            <v>JM00</v>
          </cell>
        </row>
        <row r="54">
          <cell r="B54">
            <v>52</v>
          </cell>
          <cell r="C54" t="str">
            <v>Costs Assessment</v>
          </cell>
          <cell r="D54" t="str">
            <v>N/A</v>
          </cell>
          <cell r="E54" t="str">
            <v>Post Assessment Work (excluding Hearings)</v>
          </cell>
          <cell r="F54" t="str">
            <v>Includes post-hearing calculations and all other work required  to finalise the amounts due for principal, interest and the costs of the assessment</v>
          </cell>
          <cell r="G54" t="str">
            <v>JM40</v>
          </cell>
          <cell r="H54" t="str">
            <v>JM00</v>
          </cell>
        </row>
      </sheetData>
      <sheetData sheetId="15">
        <row r="2">
          <cell r="A2" t="str">
            <v>Activity Number</v>
          </cell>
          <cell r="B2" t="str">
            <v>Activity Name</v>
          </cell>
          <cell r="C2" t="str">
            <v>Activity Description</v>
          </cell>
        </row>
        <row r="3">
          <cell r="A3">
            <v>53</v>
          </cell>
          <cell r="B3" t="str">
            <v>Appear For/Attend</v>
          </cell>
          <cell r="C3" t="str">
            <v>Any appearance for or attendance at a scheduled event related to the matter</v>
          </cell>
        </row>
        <row r="4">
          <cell r="A4">
            <v>54</v>
          </cell>
          <cell r="B4" t="str">
            <v>Communicate (with Outside Counsel)</v>
          </cell>
          <cell r="C4" t="str">
            <v>Any  communication by letter, fax, email, telephone, meetings and conferences with own-side Outside Counsel representing your client</v>
          </cell>
        </row>
        <row r="5">
          <cell r="A5">
            <v>55</v>
          </cell>
          <cell r="B5" t="str">
            <v>Communicate (with client)</v>
          </cell>
          <cell r="C5" t="str">
            <v>Any  communication by letter, fax, email, telephone, meetings and conferences with client</v>
          </cell>
        </row>
        <row r="6">
          <cell r="A6">
            <v>56</v>
          </cell>
          <cell r="B6" t="str">
            <v>Communicate (witnesses)</v>
          </cell>
          <cell r="C6" t="str">
            <v>Any  communication by letter, fax, email, telephone, meetings and conferences with witnesses in the legal matter</v>
          </cell>
        </row>
        <row r="7">
          <cell r="A7">
            <v>57</v>
          </cell>
          <cell r="B7" t="str">
            <v>Communicate (experts)</v>
          </cell>
          <cell r="C7" t="str">
            <v>Any  communication by letter, fax, email, telephone, meetings and conferences with experts associated with the legal matter</v>
          </cell>
        </row>
        <row r="8">
          <cell r="A8">
            <v>58</v>
          </cell>
          <cell r="B8" t="str">
            <v>Communicate (Other Party(s)/other outside lawyers)</v>
          </cell>
          <cell r="C8" t="str">
            <v>Any  communication by letter, fax, email, telephone, meetings and conferences with opposing counsel or other outside lawyers not representing the client</v>
          </cell>
        </row>
        <row r="9">
          <cell r="A9">
            <v>59</v>
          </cell>
          <cell r="B9" t="str">
            <v>Communicate (other external)</v>
          </cell>
          <cell r="C9" t="str">
            <v>Any  communication by letter, fax, email, telephone, meetings and conferences with other external parties not already specified within these activity codes</v>
          </cell>
        </row>
        <row r="10">
          <cell r="A10">
            <v>60</v>
          </cell>
          <cell r="B10" t="str">
            <v>Communicate (internally within legal team)</v>
          </cell>
          <cell r="C10" t="str">
            <v>Any internal communications within firm.</v>
          </cell>
        </row>
        <row r="11">
          <cell r="A11">
            <v>61</v>
          </cell>
          <cell r="B11" t="str">
            <v>Billable Travel Time</v>
          </cell>
          <cell r="C11" t="str">
            <v xml:space="preserve">Travel time billed by the timekeeper when other billable services are not performed for the client.  Includes time spent waiting associated with the matter when other billable services are not performed for the client.  </v>
          </cell>
        </row>
        <row r="12">
          <cell r="A12">
            <v>62</v>
          </cell>
          <cell r="B12" t="str">
            <v>Plan, Prepare, Draft, Review</v>
          </cell>
          <cell r="C12" t="str">
            <v>Any planning or preparation associated with a matter.  Includes budgeting and case assessment services if these are allowed by the client; Any legal or factual research associated with the matter; Any drafting or revision or other preparation of documents or other material; Any review or analysis of documents or other material; Any handling of documents, files or data other than drafting, revising, reviewing or analysing.</v>
          </cell>
        </row>
      </sheetData>
      <sheetData sheetId="16">
        <row r="2">
          <cell r="A2" t="str">
            <v>Expense Number</v>
          </cell>
          <cell r="B2" t="str">
            <v>Expense Name</v>
          </cell>
          <cell r="C2" t="str">
            <v>Expense Description</v>
          </cell>
        </row>
        <row r="3">
          <cell r="A3">
            <v>63</v>
          </cell>
          <cell r="B3" t="str">
            <v>Counsel's Fees</v>
          </cell>
          <cell r="C3" t="str">
            <v>Any charge or fee that Outside Counsel may levy in representing the client in court, or in providing advice in connection with the case. This applies to Local Counsel only, based in the same jurisdiction as the court case itself.</v>
          </cell>
        </row>
        <row r="4">
          <cell r="A4">
            <v>64</v>
          </cell>
          <cell r="B4" t="str">
            <v>Expert Witness Charges</v>
          </cell>
          <cell r="C4" t="str">
            <v>Any charge that an Expert Witness may levy in connection with providing expert evidence or statements to the court or in a similar legal proceeding.</v>
          </cell>
        </row>
        <row r="5">
          <cell r="A5">
            <v>65</v>
          </cell>
          <cell r="B5" t="str">
            <v>Court and Governmental Agency Fees</v>
          </cell>
          <cell r="C5" t="str">
            <v xml:space="preserve">Any court or governmental agency fees, </v>
          </cell>
        </row>
        <row r="6">
          <cell r="A6">
            <v>66</v>
          </cell>
          <cell r="B6" t="str">
            <v>Arbitrators/Mediators</v>
          </cell>
          <cell r="C6" t="str">
            <v>Any Arbitrator/Mediator fees and any fees associated with the Arbitration/Mediation process</v>
          </cell>
        </row>
        <row r="7">
          <cell r="A7">
            <v>67</v>
          </cell>
          <cell r="B7" t="str">
            <v>Witness Fees</v>
          </cell>
          <cell r="C7" t="str">
            <v>Any sheriff or service fees and other costs associated with the testimony of a witness at court or in a similar legal proceeding</v>
          </cell>
        </row>
        <row r="8">
          <cell r="A8">
            <v>68</v>
          </cell>
          <cell r="B8" t="str">
            <v>Trial Transcripts</v>
          </cell>
          <cell r="C8" t="str">
            <v>Any court reporter and transcript fees associated with trial transcripts</v>
          </cell>
        </row>
        <row r="9">
          <cell r="A9">
            <v>69</v>
          </cell>
          <cell r="B9" t="str">
            <v>Deposition/Other Transcripts</v>
          </cell>
          <cell r="C9" t="str">
            <v>Any transcript fee that is not a Trial Transcript</v>
          </cell>
        </row>
        <row r="10">
          <cell r="A10">
            <v>70</v>
          </cell>
          <cell r="B10" t="str">
            <v>Trial Exhibits</v>
          </cell>
          <cell r="C10" t="str">
            <v xml:space="preserve">Costs for materials associated with the creation of or obtaining a copy of a Trial Exhibit </v>
          </cell>
        </row>
        <row r="11">
          <cell r="A11">
            <v>71</v>
          </cell>
          <cell r="B11" t="str">
            <v>Witness Expenses Incurred</v>
          </cell>
          <cell r="C11" t="str">
            <v>Any costs that a Witness may incur in connection with appearing in court, or providing evidence or making statements to the court or similar legal proceeding.</v>
          </cell>
        </row>
        <row r="12">
          <cell r="A12">
            <v>72</v>
          </cell>
          <cell r="B12" t="str">
            <v>Litigation Support Suppliers</v>
          </cell>
          <cell r="C12" t="str">
            <v>Any litigation support or eDiscovery Supplier bill paid directly by the law firm or legal Supplier and passed through to the client for reimbursement</v>
          </cell>
        </row>
        <row r="13">
          <cell r="A13">
            <v>73</v>
          </cell>
          <cell r="B13" t="str">
            <v>Local Solicitor Agents</v>
          </cell>
          <cell r="C13" t="str">
            <v>Any local counsel fees paid directly by the law firm or legal Supplier</v>
          </cell>
        </row>
        <row r="14">
          <cell r="A14">
            <v>74</v>
          </cell>
          <cell r="B14" t="str">
            <v>Consultants, Other Professionals or Foreign Lawyers</v>
          </cell>
          <cell r="C14" t="str">
            <v xml:space="preserve">Excludes Expert Witnesses. This code is a catch-all for any experts, consultants or other Suppliers used in a matter where the types of services provided by the Supplier do not apply to any other code specified in this list </v>
          </cell>
        </row>
        <row r="15">
          <cell r="A15">
            <v>75</v>
          </cell>
          <cell r="B15" t="str">
            <v>Outside Counsel Charges (International)</v>
          </cell>
          <cell r="C15" t="str">
            <v>Any charge or fee that International Outside Counsel may levy in representing the client in court, or in providing advice in connection with the case. This applies to International Counsel only, based in a jurisdiction other than the court case itself.</v>
          </cell>
        </row>
        <row r="16">
          <cell r="A16">
            <v>76</v>
          </cell>
          <cell r="B16" t="str">
            <v>Out-of-Town Travel</v>
          </cell>
          <cell r="C16" t="str">
            <v>Any airfare, ground transportation (taxi, subway/underground, train), rental car, mileage, parking, and hotel associated with out-of-town travel.  Excludes  billable travel time (A112).  If client requires a more granular breakdown, law firm or legal Supplier should submit separate itemised expense line items.</v>
          </cell>
        </row>
        <row r="17">
          <cell r="A17">
            <v>77</v>
          </cell>
          <cell r="B17" t="str">
            <v>Meals</v>
          </cell>
          <cell r="C17" t="str">
            <v>Any meals, whether local or associated with travel, payable by the client</v>
          </cell>
        </row>
        <row r="18">
          <cell r="A18">
            <v>78</v>
          </cell>
          <cell r="B18" t="str">
            <v>Copies/Hard Copy Prints/Printing-Black &amp; White (Internal)</v>
          </cell>
          <cell r="C18" t="str">
            <v>Any black &amp; white copies, Hard Copy Prints, digital prints from images, printing or reprinting costs billed on a per page basis when that printing is performed in-house and not by an external Supplier</v>
          </cell>
        </row>
        <row r="19">
          <cell r="A19">
            <v>79</v>
          </cell>
          <cell r="B19" t="str">
            <v>Copies/Hard Copy Prints/Printing-Colour (Internal)</v>
          </cell>
          <cell r="C19" t="str">
            <v>Any colour copies, Hard Copy Prints, digital prints from images, printing or reprinting costs billed on a per page basis when that printing is performed in-house and not by an external Supplier</v>
          </cell>
        </row>
        <row r="20">
          <cell r="A20">
            <v>80</v>
          </cell>
          <cell r="B20" t="str">
            <v>Copy Service (External)</v>
          </cell>
          <cell r="C20" t="str">
            <v>Any black &amp; white or colour copy, binding and reassembly charges when that service is performed by an external party and paid by the law firm or legal Supplier</v>
          </cell>
        </row>
        <row r="21">
          <cell r="A21">
            <v>81</v>
          </cell>
          <cell r="B21" t="str">
            <v>Special Handling Copying/Scanning/Imaging (Internal)</v>
          </cell>
          <cell r="C21" t="str">
            <v>Any special oversized copying, binding, scanning, imaging and photograph reproduction  handled in-house which requires manual handling</v>
          </cell>
        </row>
        <row r="22">
          <cell r="A22">
            <v>82</v>
          </cell>
          <cell r="B22" t="str">
            <v>Conference Call/Video Call/Webinar Charges</v>
          </cell>
          <cell r="C22" t="str">
            <v>Multi party communication whether by telephone,  video or external</v>
          </cell>
        </row>
        <row r="23">
          <cell r="A23">
            <v>83</v>
          </cell>
          <cell r="B23" t="str">
            <v>Online Legal Research</v>
          </cell>
          <cell r="C23" t="str">
            <v>Any electronic legal research service charges, such as for LexisNexis or Westlaw</v>
          </cell>
        </row>
        <row r="24">
          <cell r="A24">
            <v>84</v>
          </cell>
          <cell r="B24" t="str">
            <v>Delivery Services/Messengers</v>
          </cell>
          <cell r="C24" t="str">
            <v>Any overnight delivery service like FedEx, UPS or DHL and messenger services including internal law firm or legal Supplier messenger services.  Excludes Postal Service charges (X113).</v>
          </cell>
        </row>
        <row r="25">
          <cell r="A25">
            <v>85</v>
          </cell>
          <cell r="B25" t="str">
            <v>Publication Costs</v>
          </cell>
          <cell r="C25" t="str">
            <v>Any fees associated with publishing an official notice on the matter as required by statute.  Excludes electronic or bound resource material purchased for use as a reference (X124) or legal research service costs (X111).</v>
          </cell>
        </row>
        <row r="26">
          <cell r="A26">
            <v>86</v>
          </cell>
          <cell r="B26" t="str">
            <v>Publications/Books/Treatises</v>
          </cell>
          <cell r="C26" t="str">
            <v>Costs for any publications, books or treatises  Excludes LEXIS, Westlaw or similar online legal research service (X111)</v>
          </cell>
        </row>
        <row r="27">
          <cell r="A27">
            <v>87</v>
          </cell>
          <cell r="B27" t="str">
            <v>ATEI Premiums/Insurance</v>
          </cell>
          <cell r="C27" t="str">
            <v>The cost of ATE (After the Event) Insurance to indemnify legal costs in the event the litigation or arbitration is unsuccessful</v>
          </cell>
        </row>
        <row r="28">
          <cell r="A28">
            <v>88</v>
          </cell>
          <cell r="B28" t="str">
            <v>Medical Records Costs</v>
          </cell>
          <cell r="C28" t="str">
            <v>Costs for obtaining copies of medical records</v>
          </cell>
        </row>
        <row r="29">
          <cell r="A29">
            <v>89</v>
          </cell>
          <cell r="B29" t="str">
            <v>Medical Records Analysis</v>
          </cell>
          <cell r="C29" t="str">
            <v>Any analysis, creation of a summary or digesting of medical records, when this task is outsourced to a third party and paid by the law firm or legal Supplier</v>
          </cell>
        </row>
        <row r="30">
          <cell r="A30">
            <v>90</v>
          </cell>
          <cell r="B30" t="str">
            <v>Medical Record Service Provider Fees</v>
          </cell>
          <cell r="C30" t="str">
            <v xml:space="preserve">Any third party medical record service provider fees billed as an expense as opposed to a service, when this task is outsourced to a third party and paid by the law firm or legal  Supplier </v>
          </cell>
        </row>
        <row r="31">
          <cell r="A31">
            <v>91</v>
          </cell>
          <cell r="B31" t="str">
            <v>Private Investigators,  Investigative Reports and Investigation Fees</v>
          </cell>
          <cell r="C31" t="str">
            <v xml:space="preserve">Any Private Investigator costs or the cost of any reports prepared by an investigator or in conducting an investigation  Includes motor vehicle, Social Security, post office, skip/trace, background check and other similar types of investigative reports </v>
          </cell>
        </row>
        <row r="32">
          <cell r="A32">
            <v>92</v>
          </cell>
          <cell r="B32" t="str">
            <v>Translation</v>
          </cell>
          <cell r="C32" t="str">
            <v>Any translation fees including the preparation and keyboarding (typing) of documentation.  Excludes general word processing charges (X105).</v>
          </cell>
        </row>
        <row r="33">
          <cell r="A33">
            <v>93</v>
          </cell>
          <cell r="B33" t="str">
            <v>Bank Fees</v>
          </cell>
          <cell r="C33" t="str">
            <v>Any reimbursable bank fees associated with the matter.  This type of expense is more typically reimbursed outside the US.</v>
          </cell>
        </row>
        <row r="34">
          <cell r="A34">
            <v>94</v>
          </cell>
          <cell r="B34" t="str">
            <v>Process Server Fees</v>
          </cell>
          <cell r="C34" t="str">
            <v>Any charge or fee that is associated with Process Serving and the serving of court papers and documents.</v>
          </cell>
        </row>
      </sheetData>
      <sheetData sheetId="17" refreshError="1"/>
      <sheetData sheetId="18"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OnLoad="1" refreshedBy="Wright, Jane" refreshedDate="43063.284073958333" createdVersion="3" refreshedVersion="6" minRefreshableVersion="3" recordCount="251">
  <cacheSource type="worksheet">
    <worksheetSource name="BillDetail_List"/>
  </cacheSource>
  <cacheFields count="55">
    <cacheField name="Item No" numFmtId="0">
      <sharedItems containsSemiMixedTypes="0" containsString="0" containsNumber="1" containsInteger="1" minValue="1" maxValue="511" count="511">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482" u="1"/>
        <n v="417" u="1"/>
        <n v="352" u="1"/>
        <n v="287" u="1"/>
        <n v="450" u="1"/>
        <n v="385" u="1"/>
        <n v="320" u="1"/>
        <n v="483" u="1"/>
        <n v="418" u="1"/>
        <n v="353" u="1"/>
        <n v="288" u="1"/>
        <n v="451" u="1"/>
        <n v="386" u="1"/>
        <n v="321" u="1"/>
        <n v="256" u="1"/>
        <n v="484" u="1"/>
        <n v="419" u="1"/>
        <n v="354" u="1"/>
        <n v="289" u="1"/>
        <n v="452" u="1"/>
        <n v="387" u="1"/>
        <n v="322" u="1"/>
        <n v="257" u="1"/>
        <n v="485" u="1"/>
        <n v="420" u="1"/>
        <n v="355" u="1"/>
        <n v="290" u="1"/>
        <n v="453" u="1"/>
        <n v="388" u="1"/>
        <n v="323" u="1"/>
        <n v="258" u="1"/>
        <n v="486" u="1"/>
        <n v="421" u="1"/>
        <n v="356" u="1"/>
        <n v="291" u="1"/>
        <n v="454" u="1"/>
        <n v="389" u="1"/>
        <n v="324" u="1"/>
        <n v="259" u="1"/>
        <n v="487" u="1"/>
        <n v="422" u="1"/>
        <n v="357" u="1"/>
        <n v="292" u="1"/>
        <n v="455" u="1"/>
        <n v="390" u="1"/>
        <n v="325" u="1"/>
        <n v="260" u="1"/>
        <n v="488" u="1"/>
        <n v="423" u="1"/>
        <n v="358" u="1"/>
        <n v="293" u="1"/>
        <n v="456" u="1"/>
        <n v="391" u="1"/>
        <n v="326" u="1"/>
        <n v="261" u="1"/>
        <n v="489" u="1"/>
        <n v="424" u="1"/>
        <n v="359" u="1"/>
        <n v="294" u="1"/>
        <n v="457" u="1"/>
        <n v="392" u="1"/>
        <n v="327" u="1"/>
        <n v="262" u="1"/>
        <n v="490" u="1"/>
        <n v="425" u="1"/>
        <n v="360" u="1"/>
        <n v="295" u="1"/>
        <n v="458" u="1"/>
        <n v="393" u="1"/>
        <n v="328" u="1"/>
        <n v="263" u="1"/>
        <n v="491" u="1"/>
        <n v="426" u="1"/>
        <n v="361" u="1"/>
        <n v="296" u="1"/>
        <n v="459" u="1"/>
        <n v="394" u="1"/>
        <n v="329" u="1"/>
        <n v="264" u="1"/>
        <n v="492" u="1"/>
        <n v="427" u="1"/>
        <n v="362" u="1"/>
        <n v="297" u="1"/>
        <n v="460" u="1"/>
        <n v="395" u="1"/>
        <n v="330" u="1"/>
        <n v="265" u="1"/>
        <n v="493" u="1"/>
        <n v="428" u="1"/>
        <n v="363" u="1"/>
        <n v="298" u="1"/>
        <n v="461" u="1"/>
        <n v="396" u="1"/>
        <n v="331" u="1"/>
        <n v="266" u="1"/>
        <n v="494" u="1"/>
        <n v="429" u="1"/>
        <n v="364" u="1"/>
        <n v="299" u="1"/>
        <n v="462" u="1"/>
        <n v="397" u="1"/>
        <n v="332" u="1"/>
        <n v="267" u="1"/>
        <n v="495" u="1"/>
        <n v="430" u="1"/>
        <n v="365" u="1"/>
        <n v="300" u="1"/>
        <n v="463" u="1"/>
        <n v="398" u="1"/>
        <n v="333" u="1"/>
        <n v="268" u="1"/>
        <n v="496" u="1"/>
        <n v="431" u="1"/>
        <n v="366" u="1"/>
        <n v="301" u="1"/>
        <n v="464" u="1"/>
        <n v="399" u="1"/>
        <n v="334" u="1"/>
        <n v="269" u="1"/>
        <n v="497" u="1"/>
        <n v="432" u="1"/>
        <n v="367" u="1"/>
        <n v="302" u="1"/>
        <n v="465" u="1"/>
        <n v="400" u="1"/>
        <n v="335" u="1"/>
        <n v="270" u="1"/>
        <n v="498" u="1"/>
        <n v="433" u="1"/>
        <n v="368" u="1"/>
        <n v="303" u="1"/>
        <n v="466" u="1"/>
        <n v="401" u="1"/>
        <n v="336" u="1"/>
        <n v="271" u="1"/>
        <n v="499" u="1"/>
        <n v="434" u="1"/>
        <n v="369" u="1"/>
        <n v="304" u="1"/>
        <n v="467" u="1"/>
        <n v="402" u="1"/>
        <n v="337" u="1"/>
        <n v="272" u="1"/>
        <n v="500" u="1"/>
        <n v="435" u="1"/>
        <n v="370" u="1"/>
        <n v="305" u="1"/>
        <n v="468" u="1"/>
        <n v="403" u="1"/>
        <n v="338" u="1"/>
        <n v="273" u="1"/>
        <n v="501" u="1"/>
        <n v="436" u="1"/>
        <n v="371" u="1"/>
        <n v="306" u="1"/>
        <n v="469" u="1"/>
        <n v="404" u="1"/>
        <n v="339" u="1"/>
        <n v="274" u="1"/>
        <n v="502" u="1"/>
        <n v="437" u="1"/>
        <n v="372" u="1"/>
        <n v="307" u="1"/>
        <n v="470" u="1"/>
        <n v="405" u="1"/>
        <n v="340" u="1"/>
        <n v="275" u="1"/>
        <n v="503" u="1"/>
        <n v="438" u="1"/>
        <n v="373" u="1"/>
        <n v="308" u="1"/>
        <n v="471" u="1"/>
        <n v="406" u="1"/>
        <n v="341" u="1"/>
        <n v="276" u="1"/>
        <n v="504" u="1"/>
        <n v="439" u="1"/>
        <n v="374" u="1"/>
        <n v="309" u="1"/>
        <n v="472" u="1"/>
        <n v="407" u="1"/>
        <n v="342" u="1"/>
        <n v="277" u="1"/>
        <n v="505" u="1"/>
        <n v="440" u="1"/>
        <n v="375" u="1"/>
        <n v="310" u="1"/>
        <n v="473" u="1"/>
        <n v="408" u="1"/>
        <n v="343" u="1"/>
        <n v="278" u="1"/>
        <n v="506" u="1"/>
        <n v="441" u="1"/>
        <n v="376" u="1"/>
        <n v="311" u="1"/>
        <n v="474" u="1"/>
        <n v="409" u="1"/>
        <n v="344" u="1"/>
        <n v="279" u="1"/>
        <n v="507" u="1"/>
        <n v="442" u="1"/>
        <n v="377" u="1"/>
        <n v="312" u="1"/>
        <n v="475" u="1"/>
        <n v="410" u="1"/>
        <n v="345" u="1"/>
        <n v="280" u="1"/>
        <n v="508" u="1"/>
        <n v="443" u="1"/>
        <n v="378" u="1"/>
        <n v="313" u="1"/>
        <n v="252" u="1"/>
        <n v="476" u="1"/>
        <n v="411" u="1"/>
        <n v="346" u="1"/>
        <n v="281" u="1"/>
        <n v="509" u="1"/>
        <n v="444" u="1"/>
        <n v="379" u="1"/>
        <n v="314" u="1"/>
        <n v="477" u="1"/>
        <n v="412" u="1"/>
        <n v="347" u="1"/>
        <n v="282" u="1"/>
        <n v="510" u="1"/>
        <n v="445" u="1"/>
        <n v="380" u="1"/>
        <n v="315" u="1"/>
        <n v="253" u="1"/>
        <n v="478" u="1"/>
        <n v="413" u="1"/>
        <n v="348" u="1"/>
        <n v="283" u="1"/>
        <n v="511" u="1"/>
        <n v="446" u="1"/>
        <n v="381" u="1"/>
        <n v="316" u="1"/>
        <n v="479" u="1"/>
        <n v="414" u="1"/>
        <n v="349" u="1"/>
        <n v="284" u="1"/>
        <n v="447" u="1"/>
        <n v="382" u="1"/>
        <n v="317" u="1"/>
        <n v="254" u="1"/>
        <n v="480" u="1"/>
        <n v="415" u="1"/>
        <n v="350" u="1"/>
        <n v="285" u="1"/>
        <n v="448" u="1"/>
        <n v="383" u="1"/>
        <n v="318" u="1"/>
        <n v="481" u="1"/>
        <n v="416" u="1"/>
        <n v="351" u="1"/>
        <n v="286" u="1"/>
        <n v="449" u="1"/>
        <n v="384" u="1"/>
        <n v="319" u="1"/>
        <n v="255" u="1"/>
      </sharedItems>
    </cacheField>
    <cacheField name="Entry No" numFmtId="0">
      <sharedItems containsString="0" containsBlank="1" containsNumber="1" containsInteger="1" minValue="1" maxValue="239"/>
    </cacheField>
    <cacheField name="Part ID" numFmtId="0">
      <sharedItems containsMixedTypes="1" containsNumber="1" containsInteger="1" minValue="1" maxValue="2" count="4">
        <s v="Part 2"/>
        <s v="Part 1"/>
        <n v="2" u="1"/>
        <n v="1" u="1"/>
      </sharedItems>
    </cacheField>
    <cacheField name="Date" numFmtId="14">
      <sharedItems containsSemiMixedTypes="0" containsNonDate="0" containsDate="1" containsString="0" minDate="2010-01-18T00:00:00" maxDate="2016-06-19T00:00:00" count="384">
        <d v="2011-10-08T00:00:00"/>
        <d v="2012-03-06T00:00:00"/>
        <d v="2010-01-18T00:00:00"/>
        <d v="2010-01-19T00:00:00"/>
        <d v="2010-01-21T00:00:00"/>
        <d v="2010-07-05T00:00:00"/>
        <d v="2011-10-30T00:00:00"/>
        <d v="2012-04-22T00:00:00"/>
        <d v="2012-04-30T00:00:00"/>
        <d v="2012-07-19T00:00:00"/>
        <d v="2012-07-29T00:00:00"/>
        <d v="2012-10-08T00:00:00"/>
        <d v="2011-10-09T00:00:00"/>
        <d v="2012-03-11T00:00:00"/>
        <d v="2012-02-06T00:00:00"/>
        <d v="2012-07-14T00:00:00"/>
        <d v="2012-02-19T00:00:00"/>
        <d v="2011-09-26T00:00:00"/>
        <d v="2011-04-24T00:00:00"/>
        <d v="2012-05-10T00:00:00"/>
        <d v="2011-10-01T00:00:00"/>
        <d v="2012-01-21T00:00:00"/>
        <d v="2012-10-06T00:00:00"/>
        <d v="2012-11-06T00:00:00"/>
        <d v="2012-11-10T00:00:00"/>
        <d v="2013-01-02T00:00:00"/>
        <d v="2013-04-07T00:00:00"/>
        <d v="2012-11-12T00:00:00"/>
        <d v="2013-01-06T00:00:00"/>
        <d v="2013-01-31T00:00:00"/>
        <d v="2013-02-17T00:00:00"/>
        <d v="2013-02-19T00:00:00"/>
        <d v="2012-11-18T00:00:00"/>
        <d v="2012-11-09T00:00:00"/>
        <d v="2012-11-11T00:00:00"/>
        <d v="2012-11-23T00:00:00"/>
        <d v="2013-03-31T00:00:00"/>
        <d v="2013-04-04T00:00:00"/>
        <d v="2013-06-09T00:00:00"/>
        <d v="2012-02-05T00:00:00"/>
        <d v="2012-11-13T00:00:00"/>
        <d v="2013-04-01T00:00:00"/>
        <d v="2013-06-23T00:00:00"/>
        <d v="2013-04-02T00:00:00"/>
        <d v="2013-04-23T00:00:00"/>
        <d v="2013-05-06T00:00:00"/>
        <d v="2013-04-10T00:00:00"/>
        <d v="2013-04-29T00:00:00"/>
        <d v="2013-04-30T00:00:00"/>
        <d v="2013-07-08T00:00:00"/>
        <d v="2013-07-09T00:00:00"/>
        <d v="2013-06-26T00:00:00"/>
        <d v="2013-07-10T00:00:00"/>
        <d v="2010-06-06T00:00:00"/>
        <d v="2010-07-13T00:00:00"/>
        <d v="2010-09-14T00:00:00"/>
        <d v="2010-11-29T00:00:00"/>
        <d v="2011-02-20T00:00:00"/>
        <d v="2010-05-26T00:00:00"/>
        <d v="2010-07-29T00:00:00"/>
        <d v="2010-08-03T00:00:00"/>
        <d v="2010-08-04T00:00:00"/>
        <d v="2013-03-06T00:00:00"/>
        <d v="2010-06-02T00:00:00"/>
        <d v="2010-06-12T00:00:00"/>
        <d v="2010-06-20T00:00:00"/>
        <d v="2010-06-23T00:00:00"/>
        <d v="2010-10-25T00:00:00"/>
        <d v="2011-01-31T00:00:00"/>
        <d v="2011-02-08T00:00:00"/>
        <d v="2013-07-13T00:00:00"/>
        <d v="2010-06-30T00:00:00"/>
        <d v="2010-07-10T00:00:00"/>
        <d v="2010-07-22T00:00:00"/>
        <d v="2010-09-13T00:00:00"/>
        <d v="2010-10-24T00:00:00"/>
        <d v="2011-02-14T00:00:00"/>
        <d v="2011-02-28T00:00:00"/>
        <d v="2010-05-27T00:00:00"/>
        <d v="2010-06-13T00:00:00"/>
        <d v="2010-09-01T00:00:00"/>
        <d v="2010-09-29T00:00:00"/>
        <d v="2013-06-05T00:00:00"/>
        <d v="2013-03-13T00:00:00"/>
        <d v="2013-06-12T00:00:00"/>
        <d v="2013-06-24T00:00:00"/>
        <d v="2013-05-30T00:00:00"/>
        <d v="2013-06-11T00:00:00"/>
        <d v="2013-06-25T00:00:00"/>
        <d v="2013-06-10T00:00:00"/>
        <d v="2013-06-19T00:00:00"/>
        <d v="2011-04-10T00:00:00"/>
        <d v="2011-04-19T00:00:00"/>
        <d v="2011-07-17T00:00:00"/>
        <d v="2011-09-13T00:00:00"/>
        <d v="2012-10-24T00:00:00"/>
        <d v="2010-03-25T00:00:00"/>
        <d v="2012-10-19T00:00:00"/>
        <d v="2013-01-16T00:00:00"/>
        <d v="2013-07-02T00:00:00"/>
        <d v="2011-03-05T00:00:00"/>
        <d v="2011-04-16T00:00:00"/>
        <d v="2011-09-10T00:00:00"/>
        <d v="2012-10-05T00:00:00"/>
        <d v="2011-04-01T00:00:00"/>
        <d v="2011-09-04T00:00:00"/>
        <d v="2012-10-04T00:00:00"/>
        <d v="2014-06-15T00:00:00"/>
        <d v="2014-06-11T00:00:00"/>
        <d v="2014-07-14T00:00:00"/>
        <d v="2014-07-15T00:00:00"/>
        <d v="2014-07-16T00:00:00"/>
        <d v="2014-07-17T00:00:00"/>
        <d v="2014-07-11T00:00:00"/>
        <d v="2014-07-13T00:00:00"/>
        <d v="2014-08-20T00:00:00"/>
        <d v="2013-07-07T00:00:00"/>
        <d v="2014-03-31T00:00:00"/>
        <d v="2014-05-04T00:00:00"/>
        <d v="2014-03-27T00:00:00"/>
        <d v="2016-06-17T00:00:00"/>
        <d v="2016-06-18T00:00:00"/>
        <d v="2012-09-29T00:00:00" u="1"/>
        <d v="2012-10-25T00:00:00" u="1"/>
        <d v="2010-12-17T00:00:00" u="1"/>
        <d v="2012-11-21T00:00:00" u="1"/>
        <d v="2010-12-19T00:00:00" u="1"/>
        <d v="2012-12-19T00:00:00" u="1"/>
        <d v="2010-12-21T00:00:00" u="1"/>
        <d v="2012-12-21T00:00:00" u="1"/>
        <d v="2011-01-02T00:00:00" u="1"/>
        <d v="2012-10-31T00:00:00" u="1"/>
        <d v="2010-12-23T00:00:00" u="1"/>
        <d v="2012-11-27T00:00:00" u="1"/>
        <d v="2013-01-04T00:00:00" u="1"/>
        <d v="2011-01-06T00:00:00" u="1"/>
        <d v="2013-02-02T00:00:00" u="1"/>
        <d v="2011-01-08T00:00:00" u="1"/>
        <d v="2013-01-08T00:00:00" u="1"/>
        <d v="2013-02-04T00:00:00" u="1"/>
        <d v="2011-01-10T00:00:00" u="1"/>
        <d v="2013-01-10T00:00:00" u="1"/>
        <d v="2013-02-06T00:00:00" u="1"/>
        <d v="2011-01-12T00:00:00" u="1"/>
        <d v="2013-01-12T00:00:00" u="1"/>
        <d v="2013-02-08T00:00:00" u="1"/>
        <d v="2013-03-04T00:00:00" u="1"/>
        <d v="2011-01-14T00:00:00" u="1"/>
        <d v="2013-01-14T00:00:00" u="1"/>
        <d v="2011-04-02T00:00:00" u="1"/>
        <d v="2011-01-16T00:00:00" u="1"/>
        <d v="2013-02-12T00:00:00" u="1"/>
        <d v="2011-04-04T00:00:00" u="1"/>
        <d v="2013-03-08T00:00:00" u="1"/>
        <d v="2011-01-18T00:00:00" u="1"/>
        <d v="2013-01-18T00:00:00" u="1"/>
        <d v="2013-02-14T00:00:00" u="1"/>
        <d v="2011-04-06T00:00:00" u="1"/>
        <d v="2011-05-02T00:00:00" u="1"/>
        <d v="2012-05-02T00:00:00" u="1"/>
        <d v="2013-05-02T00:00:00" u="1"/>
        <d v="2011-01-20T00:00:00" u="1"/>
        <d v="2011-04-08T00:00:00" u="1"/>
        <d v="2013-03-12T00:00:00" u="1"/>
        <d v="2013-04-08T00:00:00" u="1"/>
        <d v="2011-01-22T00:00:00" u="1"/>
        <d v="2013-01-22T00:00:00" u="1"/>
        <d v="2013-02-18T00:00:00" u="1"/>
        <d v="2013-03-14T00:00:00" u="1"/>
        <d v="2011-01-24T00:00:00" u="1"/>
        <d v="2013-01-24T00:00:00" u="1"/>
        <d v="2013-02-20T00:00:00" u="1"/>
        <d v="2011-04-12T00:00:00" u="1"/>
        <d v="2013-04-12T00:00:00" u="1"/>
        <d v="2013-05-08T00:00:00" u="1"/>
        <d v="2011-01-26T00:00:00" u="1"/>
        <d v="2013-02-22T00:00:00" u="1"/>
        <d v="2011-04-14T00:00:00" u="1"/>
        <d v="2013-03-18T00:00:00" u="1"/>
        <d v="2013-05-10T00:00:00" u="1"/>
        <d v="2011-01-28T00:00:00" u="1"/>
        <d v="2013-01-28T00:00:00" u="1"/>
        <d v="2013-03-20T00:00:00" u="1"/>
        <d v="2013-04-16T00:00:00" u="1"/>
        <d v="2013-07-04T00:00:00" u="1"/>
        <d v="2011-01-30T00:00:00" u="1"/>
        <d v="2013-01-30T00:00:00" u="1"/>
        <d v="2013-02-26T00:00:00" u="1"/>
        <d v="2011-04-18T00:00:00" u="1"/>
        <d v="2013-03-22T00:00:00" u="1"/>
        <d v="2013-04-18T00:00:00" u="1"/>
        <d v="2013-05-14T00:00:00" u="1"/>
        <d v="2012-08-02T00:00:00" u="1"/>
        <d v="2013-02-28T00:00:00" u="1"/>
        <d v="2011-04-20T00:00:00" u="1"/>
        <d v="2013-05-16T00:00:00" u="1"/>
        <d v="2012-08-04T00:00:00" u="1"/>
        <d v="2011-04-22T00:00:00" u="1"/>
        <d v="2013-03-26T00:00:00" u="1"/>
        <d v="2013-04-22T00:00:00" u="1"/>
        <d v="2012-08-06T00:00:00" u="1"/>
        <d v="2012-09-02T00:00:00" u="1"/>
        <d v="2013-03-28T00:00:00" u="1"/>
        <d v="2013-04-24T00:00:00" u="1"/>
        <d v="2013-05-20T00:00:00" u="1"/>
        <d v="2013-07-12T00:00:00" u="1"/>
        <d v="2012-08-08T00:00:00" u="1"/>
        <d v="2012-09-04T00:00:00" u="1"/>
        <d v="2011-04-26T00:00:00" u="1"/>
        <d v="2013-04-26T00:00:00" u="1"/>
        <d v="2013-05-22T00:00:00" u="1"/>
        <d v="2012-08-10T00:00:00" u="1"/>
        <d v="2012-09-06T00:00:00" u="1"/>
        <d v="2011-04-28T00:00:00" u="1"/>
        <d v="2013-04-28T00:00:00" u="1"/>
        <d v="2013-05-24T00:00:00" u="1"/>
        <d v="2012-08-12T00:00:00" u="1"/>
        <d v="2012-09-08T00:00:00" u="1"/>
        <d v="2011-04-30T00:00:00" u="1"/>
        <d v="2012-08-14T00:00:00" u="1"/>
        <d v="2012-09-10T00:00:00" u="1"/>
        <d v="2012-08-16T00:00:00" u="1"/>
        <d v="2012-09-12T00:00:00" u="1"/>
        <d v="2012-09-14T00:00:00" u="1"/>
        <d v="2012-10-10T00:00:00" u="1"/>
        <d v="2012-12-02T00:00:00" u="1"/>
        <d v="2013-08-20T00:00:00" u="1"/>
        <d v="2012-09-16T00:00:00" u="1"/>
        <d v="2010-11-08T00:00:00" u="1"/>
        <d v="2012-10-12T00:00:00" u="1"/>
        <d v="2010-12-04T00:00:00" u="1"/>
        <d v="2012-11-08T00:00:00" u="1"/>
        <d v="2012-12-04T00:00:00" u="1"/>
        <d v="2012-09-18T00:00:00" u="1"/>
        <d v="2010-12-06T00:00:00" u="1"/>
        <d v="2012-12-06T00:00:00" u="1"/>
        <d v="2012-09-20T00:00:00" u="1"/>
        <d v="2010-12-08T00:00:00" u="1"/>
        <d v="2013-07-30T00:00:00" u="1"/>
        <d v="2012-09-22T00:00:00" u="1"/>
        <d v="2010-12-10T00:00:00" u="1"/>
        <d v="2012-11-14T00:00:00" u="1"/>
        <d v="2012-12-10T00:00:00" u="1"/>
        <d v="2012-09-24T00:00:00" u="1"/>
        <d v="2010-12-12T00:00:00" u="1"/>
        <d v="2012-11-16T00:00:00" u="1"/>
        <d v="2012-12-12T00:00:00" u="1"/>
        <d v="2012-09-26T00:00:00" u="1"/>
        <d v="2012-10-22T00:00:00" u="1"/>
        <d v="2010-12-14T00:00:00" u="1"/>
        <d v="2012-12-14T00:00:00" u="1"/>
        <d v="2012-09-28T00:00:00" u="1"/>
        <d v="2010-12-16T00:00:00" u="1"/>
        <d v="2012-09-30T00:00:00" u="1"/>
        <d v="2012-10-26T00:00:00" u="1"/>
        <d v="2010-12-18T00:00:00" u="1"/>
        <d v="2012-12-18T00:00:00" u="1"/>
        <d v="2010-12-20T00:00:00" u="1"/>
        <d v="2010-12-22T00:00:00" u="1"/>
        <d v="2012-11-26T00:00:00" u="1"/>
        <d v="2011-01-03T00:00:00" u="1"/>
        <d v="2013-01-03T00:00:00" u="1"/>
        <d v="2011-02-01T00:00:00" u="1"/>
        <d v="2013-02-01T00:00:00" u="1"/>
        <d v="2012-11-30T00:00:00" u="1"/>
        <d v="2011-02-03T00:00:00" u="1"/>
        <d v="2013-01-07T00:00:00" u="1"/>
        <d v="2011-02-05T00:00:00" u="1"/>
        <d v="2013-01-09T00:00:00" u="1"/>
        <d v="2011-03-01T00:00:00" u="1"/>
        <d v="2013-02-05T00:00:00" u="1"/>
        <d v="2013-03-01T00:00:00" u="1"/>
        <d v="2011-02-07T00:00:00" u="1"/>
        <d v="2013-01-11T00:00:00" u="1"/>
        <d v="2011-03-03T00:00:00" u="1"/>
        <d v="2013-02-07T00:00:00" u="1"/>
        <d v="2011-02-09T00:00:00" u="1"/>
        <d v="2013-03-05T00:00:00" u="1"/>
        <d v="2011-02-11T00:00:00" u="1"/>
        <d v="2013-01-15T00:00:00" u="1"/>
        <d v="2011-03-07T00:00:00" u="1"/>
        <d v="2013-02-11T00:00:00" u="1"/>
        <d v="2013-04-03T00:00:00" u="1"/>
        <d v="2011-02-13T00:00:00" u="1"/>
        <d v="2013-01-17T00:00:00" u="1"/>
        <d v="2011-03-09T00:00:00" u="1"/>
        <d v="2013-02-13T00:00:00" u="1"/>
        <d v="2013-05-01T00:00:00" u="1"/>
        <d v="2011-02-15T00:00:00" u="1"/>
        <d v="2011-03-11T00:00:00" u="1"/>
        <d v="2013-02-15T00:00:00" u="1"/>
        <d v="2013-03-11T00:00:00" u="1"/>
        <d v="2013-05-03T00:00:00" u="1"/>
        <d v="2011-02-17T00:00:00" u="1"/>
        <d v="2013-01-21T00:00:00" u="1"/>
        <d v="2011-03-13T00:00:00" u="1"/>
        <d v="2013-04-09T00:00:00" u="1"/>
        <d v="2011-02-19T00:00:00" u="1"/>
        <d v="2013-01-23T00:00:00" u="1"/>
        <d v="2011-03-15T00:00:00" u="1"/>
        <d v="2013-03-15T00:00:00" u="1"/>
        <d v="2013-04-11T00:00:00" u="1"/>
        <d v="2013-05-07T00:00:00" u="1"/>
        <d v="2013-06-03T00:00:00" u="1"/>
        <d v="2011-02-21T00:00:00" u="1"/>
        <d v="2013-01-25T00:00:00" u="1"/>
        <d v="2011-03-17T00:00:00" u="1"/>
        <d v="2013-02-21T00:00:00" u="1"/>
        <d v="2013-05-09T00:00:00" u="1"/>
        <d v="2011-02-23T00:00:00" u="1"/>
        <d v="2011-03-19T00:00:00" u="1"/>
        <d v="2013-03-19T00:00:00" u="1"/>
        <d v="2013-04-15T00:00:00" u="1"/>
        <d v="2013-05-11T00:00:00" u="1"/>
        <d v="2013-06-07T00:00:00" u="1"/>
        <d v="2013-07-03T00:00:00" u="1"/>
        <d v="2011-02-25T00:00:00" u="1"/>
        <d v="2013-01-29T00:00:00" u="1"/>
        <d v="2011-03-21T00:00:00" u="1"/>
        <d v="2013-02-25T00:00:00" u="1"/>
        <d v="2013-04-17T00:00:00" u="1"/>
        <d v="2013-05-13T00:00:00" u="1"/>
        <d v="2012-08-01T00:00:00" u="1"/>
        <d v="2013-08-01T00:00:00" u="1"/>
        <d v="2011-02-27T00:00:00" u="1"/>
        <d v="2011-03-23T00:00:00" u="1"/>
        <d v="2013-02-27T00:00:00" u="1"/>
        <d v="2013-04-19T00:00:00" u="1"/>
        <d v="2013-05-15T00:00:00" u="1"/>
        <d v="2012-08-03T00:00:00" u="1"/>
        <d v="2011-03-25T00:00:00" u="1"/>
        <d v="2013-03-25T00:00:00" u="1"/>
        <d v="2013-04-21T00:00:00" u="1"/>
        <d v="2013-05-17T00:00:00" u="1"/>
        <d v="2012-08-05T00:00:00" u="1"/>
        <d v="2012-09-01T00:00:00" u="1"/>
        <d v="2011-03-27T00:00:00" u="1"/>
        <d v="2013-03-27T00:00:00" u="1"/>
        <d v="2013-07-11T00:00:00" u="1"/>
        <d v="2012-08-07T00:00:00" u="1"/>
        <d v="2012-09-03T00:00:00" u="1"/>
        <d v="2011-03-29T00:00:00" u="1"/>
        <d v="2013-04-25T00:00:00" u="1"/>
        <d v="2012-08-09T00:00:00" u="1"/>
        <d v="2012-09-05T00:00:00" u="1"/>
        <d v="2011-03-31T00:00:00" u="1"/>
        <d v="2013-05-23T00:00:00" u="1"/>
        <d v="2012-08-11T00:00:00" u="1"/>
        <d v="2012-09-07T00:00:00" u="1"/>
        <d v="2012-10-03T00:00:00" u="1"/>
        <d v="2012-08-13T00:00:00" u="1"/>
        <d v="2012-09-09T00:00:00" u="1"/>
        <d v="2013-07-19T00:00:00" u="1"/>
        <d v="2012-08-15T00:00:00" u="1"/>
        <d v="2012-09-11T00:00:00" u="1"/>
        <d v="2012-10-07T00:00:00" u="1"/>
        <d v="2013-11-03T00:00:00" u="1"/>
        <d v="2012-09-13T00:00:00" u="1"/>
        <d v="2013-05-31T00:00:00" u="1"/>
        <d v="2012-09-15T00:00:00" u="1"/>
        <d v="2012-10-11T00:00:00" u="1"/>
        <d v="2013-10-11T00:00:00" u="1"/>
        <d v="2012-12-03T00:00:00" u="1"/>
        <d v="2013-07-25T00:00:00" u="1"/>
        <d v="2012-09-17T00:00:00" u="1"/>
        <d v="2010-11-09T00:00:00" u="1"/>
        <d v="2010-12-05T00:00:00" u="1"/>
        <d v="2012-12-05T00:00:00" u="1"/>
        <d v="2012-09-19T00:00:00" u="1"/>
        <d v="2010-12-07T00:00:00" u="1"/>
        <d v="2012-09-21T00:00:00" u="1"/>
        <d v="2012-10-17T00:00:00" u="1"/>
        <d v="2010-12-09T00:00:00" u="1"/>
        <d v="2012-07-31T00:00:00" u="1"/>
        <d v="2013-07-31T00:00:00" u="1"/>
        <d v="2012-09-23T00:00:00" u="1"/>
        <d v="2010-12-11T00:00:00" u="1"/>
        <d v="2012-12-11T00:00:00" u="1"/>
        <d v="2012-09-25T00:00:00" u="1"/>
        <d v="2010-12-13T00:00:00" u="1"/>
        <d v="2012-12-13T00:00:00" u="1"/>
        <d v="2012-09-27T00:00:00" u="1"/>
        <d v="2012-10-23T00:00:00" u="1"/>
        <d v="2010-12-15T00:00:00" u="1"/>
      </sharedItems>
    </cacheField>
    <cacheField name="Description of work" numFmtId="0">
      <sharedItems containsBlank="1" count="620" longText="1">
        <s v="Letter"/>
        <s v="Letter Out - Counsel's clerk"/>
        <s v="Letter Out - Client"/>
        <s v="Email to client"/>
        <s v="Telephone Call In - Client"/>
        <s v="Long telephone call with the Claimant discussing the financial relationship with the Deceased and his provision for the children"/>
        <s v="Telephone Call Out - Client"/>
        <s v="Letter Out "/>
        <s v="Amending draft letter of claim"/>
        <s v="Letter Out - Opponent"/>
        <s v="Considering Counsel's amendments to letter of claim (apportioned)"/>
        <s v="Drafting attendance note"/>
        <s v="Considering letter of response from Defendant denying liability"/>
        <s v="Drafting letter of claim"/>
        <s v="Long telephone call to Claimant requesting details of Deceased's provision for the children and calculation of dependency claim"/>
        <s v="Long telephone call to Claimant discussing draft letter of claim and schedule"/>
        <s v="Considering funeral expenses provided by Claimant"/>
        <s v="Consideration of CRU Certificate"/>
        <s v="Telephone conference with Counsel discussing dependency claim"/>
        <s v="Long telephone call to Counsel requesting Counsel to prepare a separate schedule including dependency for children"/>
        <s v="Telephone Call Out - Counsel's clerk"/>
        <s v="Telephone Call In - Counsel's clerk"/>
        <s v="E-Mail Out"/>
        <s v="Long telephone call to the Claimant obtaining details of cost of wake and other information for schedule"/>
        <s v="Letter Our - Client"/>
        <s v="Letter Out - Expert"/>
        <s v="Email "/>
        <s v="Letter Out - Court"/>
        <s v="Preparing schedule of special damages and interest calculation"/>
        <s v="Drafting instructions to Counsel to advise on quantum"/>
        <s v="Consideration of Counsel's advice "/>
        <s v="Considering schedule received from Counsel (apportioned) "/>
        <s v="Drafting instructions to Counsel"/>
        <s v="Considering Counsel's draft particulars of claim"/>
        <s v="Drafting claim form"/>
        <s v="Considering invoices relating to probate"/>
        <s v="Finalising particulars of claim and schedule of loss"/>
        <s v="Considering revised draft of particulars of claim and schedule of loss"/>
        <s v="Drafting certificate of service"/>
        <s v="Considering Defendant's acknowledgment of service "/>
        <s v="Consideration of defence"/>
        <s v="Considering service of a reply to defence"/>
        <s v="Paid fee to Counsel - Oliver Williamson for advice"/>
        <s v="Paid fee to Counsel - Oliver Williamson for settling letter of claim"/>
        <s v="Paid fee to Counsel - Oliver Williamson for settling schedule of loss"/>
        <s v="Paid fee to Counsel - Oliver Williamson for settling particulars of claim"/>
        <s v="Paid fee for reading and approving particulars of claim"/>
        <s v="Paid Court fee"/>
        <s v="General consideration of schedule and quantum"/>
        <s v="Drafting long email to Defendant explaining why the draft directions were not agreed"/>
        <s v="Long telephone call with Defendant discussing and agreeing directions and timetable"/>
        <s v="Letter "/>
        <s v="Telephone"/>
        <s v="Letter Out- Court"/>
        <s v="Letter Out* - Court"/>
        <s v="Drafting directions order"/>
        <s v="Drafting directions questionnaire"/>
        <s v="Consideration of Defendant's draft directions "/>
        <s v="Consideration of Defendant's cost budget and directions questionnaire"/>
        <s v="Considering Defendant's revised draft directions"/>
        <s v="Considering revised agreed directions and finalising directions questionnaire"/>
        <s v="Costing/valuing incurred work to date"/>
        <s v="Telephone Call Out - Opponent"/>
        <s v="Telephone Call In - Opponent"/>
        <s v="Letter Out - General Practitioner"/>
        <s v="Letter Out - Hospital"/>
        <s v="Letter Out - Other miscellaneous_x000a_"/>
        <s v="Telephone Call In - GP's surgery"/>
        <s v="Letter Out - Other miscellaneous"/>
        <s v="Drafting form of authorities"/>
        <s v="Reading ambulance service records"/>
        <s v="Reading Whipps Cross hospital records"/>
        <s v="Sorting, collating and paginating Whipps Cross Hospital records"/>
        <s v="Reading Newham University Hospital records"/>
        <s v="Completing form of authority to access GP records"/>
        <s v="Reading extensive GP records"/>
        <s v="Sorting, collating and paginating extensive GP records"/>
        <s v="Paid fee for copy ambulance records "/>
        <s v="Paid fee for copy hospital records"/>
        <s v="Paid fee for copy GP records "/>
        <s v="Letter Our - Court"/>
        <s v="Consideration of Defendant's disclosure list and checking file for complaints correspondence"/>
        <s v="Drafting Claimant's disclosure list "/>
        <s v="Attending Claimant to take detailed witness statement"/>
        <s v="Preparing disclosure lists"/>
        <s v="Travelling to Counsel's Chambers to meet with Claimant for the purposes of taking witness statement"/>
        <s v="Drafting witness statement of Claimant"/>
        <s v="Paid travel expenses - train"/>
        <s v="Paid travel expenses - taxi"/>
        <s v="Long telephone call to the Claimant to go through Dr Unsworth's report"/>
        <s v="Letter Out - Expert_x000a_"/>
        <s v="Telephone Call Out - Expert"/>
        <s v="Drafting long email to Dr Crane asking him to review letter of response"/>
        <s v="Long telephone call with expert Dr Unsworth obtaining his comments on the letter of response"/>
        <s v="Telephone Call In - Expert"/>
        <s v="Drafting long email to experts Dr Crane and Dr Unsworth forwarding a copy of the defence"/>
        <s v="Reviewing papers and drafting instructions to Dr Unsworth"/>
        <s v="Consideration of Dr Unsworth's report and covering letter"/>
        <s v="Drafting instructions to expert, Dr Crane, to prepare causation report"/>
        <s v="Consideration of Dr Crane's report"/>
        <s v="Reading Dr Crane's report on letter of response"/>
        <s v="Paid fee for preparing report "/>
        <s v="Paid fee for report"/>
        <s v="Attending PTR"/>
        <s v="Preparing for PTR"/>
        <s v="Conference with counsel on trial preparations"/>
        <s v="Correspondence with the client on trial preparations"/>
        <s v="Preparing Trial bundles"/>
        <s v="Correspondence with the Defendant on Trial preparations"/>
        <s v="Preparing for trial"/>
        <s v="Preparing for Trial "/>
        <s v="Attending Trial"/>
        <s v="Counsel's Brief Fee"/>
        <s v="Letter Our - Opponent"/>
        <s v="Considering Part 36 offer and dependency claim"/>
        <s v="Considering value of claim and drafting letter to Claimant recommending making a Part 36 offer"/>
        <s v="Drafting Part 36 offer"/>
        <s v="Consideration of Defendant's Part 36 offer"/>
        <s v="Paid fee to Counsel - Oliver Williamson for advising on Part 36 offer"/>
        <s v="Preparing interim application for specific disclosure "/>
        <s v="Hearing on interim application for specific disclosure "/>
        <s v="Paid insurance premium (inc IPT)"/>
        <s v="Preparation of budget"/>
        <s v="Dealing wiith agreement of budget"/>
        <s v="Preparing bill of costs "/>
        <s v="Checking bill of costs"/>
        <m u="1"/>
        <s v="Receiving email from counsel and internal discussion with LC regarding bundle index for next week" u="1"/>
        <s v="Updating LC's witness statement in the light of comments from LC and Michael Gillard" u="1"/>
        <s v="Reviewing the Evening Standard further disclosure in depth and considering and drafting bundle index for the specific disclosure hearing; discussing the same internally with LC and email to counsel" u="1"/>
        <s v="Travelling to and from court and waiting for court to begin, including attendances on counsel" u="1"/>
        <s v="Internal meeting with LC and GC regarding service of witness summonses" u="1"/>
        <s v="Further trial work on Day 7; liaising with witnesses; telephone calls with David McKelvey and Billy Allen; perusal of witness statement from David McKelvey" u="1"/>
        <s v="Preparation on application to amend, including witness statement (10 units): reviewing and making amendments to trial skeleton (20 units);  dealing with security calls and emails (20 units); instructions from counsel and client (10 units); carrying out these tasks before leaving the office at 3.15pm to go and visit potential witness again" u="1"/>
        <s v="Telephone Call In* - Opponent" u="1"/>
        <s v="Updating general witnesses schedule" u="1"/>
        <s v="Working on documents all morning and early afternoon (as per emails)" u="1"/>
        <s v="Success Fee on Summarily assessed costs of £5,000 profit costs" u="1"/>
        <s v="Telephone calls with the client regarding general trial issues" u="1"/>
        <s v="Drafting statements of costs (x 2) for the Defendant's application re Part 18 and the Claimant's application dated 20 September (7 units recorded; discounted re summarily assessed costs)" u="1"/>
        <s v="Telephone call with Dave Johnson regarding setting up a meeting with Albert Patrick and search for Galvin records; arranging meeting (including email to LC regarding the same)" u="1"/>
        <s v="Emails to and from Michael Carson regarding Steve Bradley's statement and security concerns" u="1"/>
        <s v="Considering letter from opponents" u="1"/>
        <s v="2% allowance of budget (in accordance with paragraph 7.2(b) of PD 3E)" u="1"/>
        <s v="Taxi to meeting with M Gillard" u="1"/>
        <s v="Taxi" u="1"/>
        <s v="Finalising Cesar Sepulveda's affidavit and attendance on LC regarding the same" u="1"/>
        <s v="Considering letter from opponents and discussing suggested response with LC" u="1"/>
        <s v="Attending costs budgeting hearing when the matter was further adjourned until 4 March 2013 for a full day. Directions given (i) for the filing of written submissions on the question of costs incurred by the Defendant on its defence; and (ii) for exchange of revised costs budgets; engaged on hearing and attending the other side following hearing regarding the question of mediation and the outstanding disclosure issues. Costs reserved DAVID TEST" u="1"/>
        <s v="Internal discussion with LC; discussing sections in 'Judas Pig' that GC had noted regarding the attack on Peter Wilson and Soho properties; discussing to what extent, if any, the Defendant could rely on it; reviewing the judgment of Eady J regarding the book and discussing the relevant section with LC; agreeing that it was necessary to confirm with Michael Gillard whether, and to what extent, he read/ relied on the book to potentially include in the Reynolds statement" u="1"/>
        <s v="Telephone calls and emails with the client regarding MPS disclosure" u="1"/>
        <s v="Search fees" u="1"/>
        <s v="Telephone Call Out* - Expert" u="1"/>
        <s v="Reviewing LC's draft email to Matthew Jenkins regarding costs budgets and email in response" u="1"/>
        <s v="Attendance on Keith Giles, potential witness, including research into his background with the MPS" u="1"/>
        <s v="Various attendances on LC and GC regarding the Defendant's further disclosure; assisting GC with CMC preparation" u="1"/>
        <s v="Internal discussion with LC about the content of letter out regarding wording re journalist's notes" u="1"/>
        <s v="Further witness related work including assisting with schedule of witnesses (10 units); further communications with MPS regarding witnesses and reporting back to Pia Sarma (5 units); considering D Easy response (2 units); working on new disclosure application against the Claimant (5 units) (Note: only 12 units claimed - as billed to the client)" u="1"/>
        <s v="Attending upon Michael Gillard over two days regarding issues on disclosure of journalist's notes and transcription" u="1"/>
        <s v="Attending hearing" u="1"/>
        <s v="Reviewing indexes of additional MPS disclosure documents; preparing one index of documents requested by counsel; internal email to LC &amp; GC" u="1"/>
        <s v="Reviewing and amending LC's first draft of Michael Gillard's trial statement; cross referring to redacted law enforcement agency documents and previous statements; reviewing LC's note of meeting with junior counsel regarding suggested format and amending chronology, headings etc and revising draft statement" u="1"/>
        <s v="Reviewing proposed amendments regarding the Patrick and Michel statements " u="1"/>
        <s v="Brief on hearing of Claimant's application" u="1"/>
        <s v="Finalising skeleton argument (Included in brief fee)" u="1"/>
        <s v="Preparing PNI forms (x 7) regarding applications to search the register against company names; drafting covering letter to land registry and faxing and sending via DX" u="1"/>
        <s v="Emails re minute of order to/from counsel for Claimant; emails to/from IS. 45 mins" u="1"/>
        <s v="Attending Scotland Yard to review several files of Operation Blackjack documents recently discovered; reviewing all documents with Dave Johnson and GC for relevance to the Eady J order; reviewing whether redactions were necessary and obtaining copies of some of the documents while at New Scotland Yard; going through the documents at a rapid pace and dealing with 5 of the 6 boxes" u="1"/>
        <s v="Drafting attendance note of meeting with Nigel Mawer and research into proceeds of crime legislation for purposes of note" u="1"/>
        <s v="Preparation for conference call and email to other side" u="1"/>
        <s v="Internal emails to LC and MA and discussion with LC regarding draft letter applying to vary order of Sharp and updating witness schedule" u="1"/>
        <s v="Fee for witness summons" u="1"/>
        <s v="Reading skeleton arguments of both parties prior to hearing (10 units); review of MPS letter regarding acceptance of service for four witnesses and circulating (2 units); re-arranging telephone conference (2 units); review of order arising from the hearing this day (2 units)" u="1"/>
        <s v="Considering complaints documentation disclosed by Defendant" u="1"/>
        <s v="Viewing the DVD of the CCTV footage from the Central London County Court incident and making chronology" u="1"/>
        <s v="Checking bundles to go to RPC and Hughmans and sending letters (x 2) by fax and DX" u="1"/>
        <s v="Considering previous further disclosure and drafting letter to Hughmans regarding new article" u="1"/>
        <s v="Telephone Call Out* - Client" u="1"/>
        <s v="Various attendances on Michael Gillard whilst he was attending SMB's offices, including reviewing and discussing the Claimant's Reply, the documents disclosed  in the Evening Standard proceedings that were held by SMB and agreeing a list of things for him to do while at SMB's offices" u="1"/>
        <s v="Attendance on LC regarding RPC's request for a copy of the trial bundle" u="1"/>
        <s v="Fee for consent order" u="1"/>
        <s v="Attendances on LC and GC regarding attending New Scotland Yard and picking up Category 12 documents; attendance upon Sophie Soteriou at New Scotland Yard and receiving the disclosure documents; returning to the office via counsel's chambers and providing copy documents to junior counsel; engaged in attendance, including travel and waiting" u="1"/>
        <s v="Reviewing emails from LC, the other side and counsel regarding various disclosure matters and without prejudice approach; reviewing Michael Gillard's note of Gold meetings" u="1"/>
        <s v="Considering email from the Administrative Court regarding request for restraint order" u="1"/>
        <s v="Working on the file on Day 6 of the trial; paginating Paul Clark's statement, drafting letter to Hughmans and updating bundle index" u="1"/>
        <s v="Drafting and sending letter of response to MPS regarding third party disclosure and the request for the Claimant's disclosure" u="1"/>
        <s v="Reviewing letter received from the land registry and enclosures and internal emails to/ from MA regarding Galleons Reach Limited property" u="1"/>
        <s v="Reviewing Flood statement received this day; cross referring to Evening Standard statement and Flood's previous statements; reviewing documents to see what they/SMB knew about individuals in respect of which police national computer records were required" u="1"/>
        <s v="Reviewing latest documents that had become available and drafting further disclosure list; sending to team for comment" u="1"/>
        <s v="Drafting skeleton argument; list of authorities; considering draft witness statement; considering MPS evidence and response. 4 hours (Included in brief fee)" u="1"/>
        <s v="Considering email from Nick Pierce regarding consent order" u="1"/>
        <s v="Telephone Call In&quot; - Client" u="1"/>
        <s v="Telephone Call In* - Client" u="1"/>
        <s v="Emails to Pia Sarma and counsels' chambers regarding payments and Mark Lake regarding his fees and email to client generally on costs and costs budgeting related issues" u="1"/>
        <s v="Internal discussion with LC regarding Tugendhat J recusing himself and the Defendant's position" u="1"/>
        <s v="Searching for and obtaining further copies of Danny Woollard's books for use in the trial" u="1"/>
        <s v="Drafting email to Nick Pierce regarding bundle index, ex-parte order and any evidence in response" u="1"/>
        <s v="Preparing Part 2 of the written analysis of the Claimant's reply" u="1"/>
        <s v="Dealing with security issues and drafting long email to Pia Sarma as to the position; reviewing the issues that needed evidencing prior to telephone call to Dave Johnson" u="1"/>
        <s v="Drafting email to Michael Gillard regarding his statement and documents he had requested" u="1"/>
        <s v="Confirming that documents disclosed under category 26d were correct and that reference numbers were CRO numbers" u="1"/>
        <s v="Brief for Defendants - See Tranche dates 13/3/, 18/3/, 1/4, &amp; 12/4 (Brief Fee £75,000)" u="1"/>
        <s v="Letter Out* - General Practitioner" u="1"/>
        <s v="Considering letter from Mark Lake and reviewing counsel's opinion received from him regarding his clients" u="1"/>
        <s v="Preparing index and bundle of Defendant's further disclosure documents" u="1"/>
        <s v="Informing witnesses of judgment and outcome of case" u="1"/>
        <s v="Courier's charges" u="1"/>
        <s v="Comparing defences; finalising table and internal discussion with LC" u="1"/>
        <s v="Attending counsel in conference (with LC - as above)" u="1"/>
        <s v="Final review of CCTV footage in order to draft an explanatory note for the  judge; drafting the note, discussing and finalising with LC" u="1"/>
        <s v="Considering emails from Michael Gillard regarding murder and Billy Allen's 'set up' note" u="1"/>
        <s v="Reading documents including typed transcripts this day before service" u="1"/>
        <s v="Further review of witness evidence and disclosure documents and amending junior counsel's schedule of factual propositions" u="1"/>
        <s v="Cab to court with papers" u="1"/>
        <s v="Amending exhibits to LC's witness statement following comments from counsel" u="1"/>
        <s v="Considering letter received from MPS" u="1"/>
        <s v="Attending hearing where costs summarily assessed" u="1"/>
        <s v="Attending junior counsel in conference in chambers (with LC - as above)" u="1"/>
        <s v="Considering Counsel's amendments to letter or claim (apportioned)" u="1"/>
        <s v="Preparing template letter for former officers" u="1"/>
        <s v="Attending court for costs budget hearing (with LC - as above)" u="1"/>
        <s v="Telephone and email attendances on Tony Thompson regarding his signed witness statement" u="1"/>
        <s v="Internal discussions and emails with GC about Peter Michel's evidence over 2 days (10 units); dealing with emails and amending witness statement schedules (10 units); emails to Peter Wilson and Jeff Edwards (3 units)" u="1"/>
        <s v="Further telephone call from Ken White regarding the sex industry in Soho" u="1"/>
        <s v="Drafting email to Pia Sarma with a rough costs update and the strategy regarding the allocation questionnaire etc" u="1"/>
        <s v="E-Mail Out&quot;" u="1"/>
        <s v="Letter Out* - Expert_x000a_" u="1"/>
        <s v="Agreeing revised list of things to be done with LC" u="1"/>
        <s v="Reviewing disclosure files and drafting letter to MPS regarding documents relied on by the Defendant relating to the Central London County Court assault and other matters" u="1"/>
        <s v="Attendances on GC regarding filing of witness summary application" u="1"/>
        <s v="Reviewing MA's draft index for PII hearing bundle; re-ordering, considering orders and missing documents running through marked up hard copy with MA" u="1"/>
        <s v="Working on documents whilst travelling back from meeting with potential witness; working on documents on the journey and at office before meeting with DC Staunton" u="1"/>
        <s v="Refresher" u="1"/>
        <s v="Telephone Call In* - Counsel's clerk" u="1"/>
        <s v="Mini cab" u="1"/>
        <s v="Purchase of book 'Wild Cats'" u="1"/>
        <s v="Assembling draft bundle for hearing on 8 October; revising index and noting missing documents" u="1"/>
        <s v="Working on costs budget, including internal discussion with GC regarding the need to differentiate in a later annexe the categories which are both claimed and incurred" u="1"/>
        <s v="Meeting with court security and Dave Johnson and head of News International security - as per detailed attendance note (engaged 10 units in attendance and 10 units in return travel)" u="1"/>
        <s v="Considering issues raised by the interaction between the permission application for witness summaries and obtaining summonses; drafting/ sending note to junior counsel regarding issues and sequence, including whether to seek MPS assistance re witnesses first or after attempting tracing methods" u="1"/>
        <s v="Assisting GC with preparation for the conference with counsel the following day" u="1"/>
        <s v="Reviewing Evening Standard disclosure application and latest correspondence" u="1"/>
        <s v="Attending Michel Gillard regarding case developments over the past few days, including security discussion" u="1"/>
        <s v="Land Registry fees" u="1"/>
        <s v="Putting documents in order and indexing following MPS disclosure to send to counsel" u="1"/>
        <s v="Internal meeting with LC and MA to run through urgent tasks to be done in advance of Friday's exchange" u="1"/>
        <s v="Email attendance on Michael Gillard regarding Chigwell Road photographs and Land Registry searches" u="1"/>
        <s v="E-Mail Out*" u="1"/>
        <s v="Carrying out trial work; working on note on preparation for witnesses on Monday morning" u="1"/>
        <s v="Attendances on counsel by email regarding chronology/ service of MPS documents etc" u="1"/>
        <s v="Drafting email to junior counsel" u="1"/>
        <s v="Letter Out* " u="1"/>
        <s v="Meeting with Dave Johnson and Jim Madden on Day 9 of the trial to discuss Mr Madden as a potential witness; thereafter meeting with Mr Johnson and the defence security team regarding various security and logistics issues" u="1"/>
        <s v="Internal discussion with LC regarding review of Michael Gillard's draft statement and email from him summarising suggested format following meeting with junior counsel" u="1"/>
        <s v="Carrying out research on service of witness summonses and internal discussion with LC" u="1"/>
        <s v="Preparing bill of costs (see also items …)" u="1"/>
        <s v="Investigations and searches re witnesses" u="1"/>
        <s v="Attending junior counsel in telephone conference regarding interim hearing bundles and what had already been disclosed" u="1"/>
        <s v="Considering letter from MPS and discussion regarding this and other correspondence of this day with LC" u="1"/>
        <s v="Taxi - to attend witness" u="1"/>
        <s v="Considering suggested amendment to Peter Michel's statement" u="1"/>
        <s v="Preparation of draft letter to Danny Woollard explaining the effect of the confidential court order, including review of suggested GC amendments" u="1"/>
        <s v="Attending Michael Gillard in afternoon meeting to go through the Claimant's evidence; also discussing the schedule of factual propositions prepared by junior counsel" u="1"/>
        <s v="Various attendances on Michael Gillard during the course of the day regarding typed transcript contents; confirming what could be redacted and what was privileged; discussion regarding disclosure statement and remaining matters to be done pre-exchange of disclosure" u="1"/>
        <s v="Preparation of budegt" u="1"/>
        <s v="Considering without prejudice letter from opponents" u="1"/>
        <s v="Considering email from Nick Pierce and drafting second letter to MPS, including discussing/ revising draft letter with LC" u="1"/>
        <s v="Reviewing and amending the Defendant's costs submissions and reviewing the Claimant's costs submissions" u="1"/>
        <s v="Reading Danny Woollard book 'Wild Cats' including marking up; reading and sending various emails all day" u="1"/>
        <s v="Discussion regarding brief fees with counsels' clerk" u="1"/>
        <s v="Meeting with Jeff Edwards (with LC - as above)" u="1"/>
        <s v="Amending draft witness summary for Danny Woollard" u="1"/>
        <s v="Preparing first draft of index to PII application hearing bundle; drafting letter to Attorney General regarding Galleons Reach Limited and money laundering allegations; various attendance on LC and GC regarding re-amended defence and reply; updating witness schedules; email to Nick Pierce of MPS; updating the Defendant's witness statement bundle with Jeff Edwards and Albert Patrick witness statements" u="1"/>
        <s v="Scanning and emailing Michael Gillard's redacted notes" u="1"/>
        <s v="Preparing copy bundle for counsel; internal discussions with LC and GC" u="1"/>
        <s v="Reviewing costs budgets for both sides" u="1"/>
        <s v="Attending potential witnesses, the Andrews family, (with Michael Gillard) with a view to interviewing them; travelling to and from a remote  Hertfordshire location (the time includes preparation for the meeting)" u="1"/>
        <s v="Preparing copies of Michael Gillard's redacted notes and Operation Houdini documents for third party hearing" u="1"/>
        <s v="Collating documents to be added to the judge's copy of bundle and updating index; updating SMB's copy of the bundle" u="1"/>
        <s v="Internal emails with LC regarding Snaresbrook Crown Court computer records" u="1"/>
        <s v="Locating Jeff Edwards' postal address for service of summons" u="1"/>
        <s v="Considering email received with draft trial bundle A index and email from LC to counsel regarding the same" u="1"/>
        <s v="Attendances on judge's clerk re updating judge's bundle" u="1"/>
        <s v="Telephone Call Out* - Opponent" u="1"/>
        <s v="Paid agents fees" u="1"/>
        <s v="Telephone call with Michael Gillard discussing the position regarding what each witness could add etc (as per detailed attendance note)" u="1"/>
        <s v="Preparation for the costs budgeting hearing" u="1"/>
        <s v="Revising and agreeing a list of things to be done with LC" u="1"/>
        <s v="Further emails with counsel regarding letter to MPS; email to Nick Pierce at MPS attaching letter" u="1"/>
        <s v="Reviewing and amending draft skeleton argument for CMC" u="1"/>
        <s v="Reviewing and amending counsel's draft letter to Hughmans regarding disclosure; referring to pleadings/ RFIs to ensure that references were correct; reviewing the Claimant's latest disclosure to ensure correct references and amending some incorrect dates/references in draft letter; working  on letters out (x 2)" u="1"/>
        <s v="Internal meeting with LC regarding things to be done and for 'catch up' on the file" u="1"/>
        <s v="Telephone call with Michael Gillard regarding hearing" u="1"/>
        <s v="Reviewing and amending draft witness statement for LC in support of third party application and internal email to LC" u="1"/>
        <s v="Drafting letter to opponents regarding adjourning hearing and further questions" u="1"/>
        <s v="Reviewing Claimant's disclosure list and comparing to the list in the Evening Standard proceedings" u="1"/>
        <s v="Attending Dave Johnson regarding disclosure; having a long discussion about some useful documents which he had found from the DPS boxes" u="1"/>
        <s v="Working on witness related issues, including updating schedules; amending and drafting witness statements and dealing with matters arising this day" u="1"/>
        <s v="Meeting with Mark Lake, solicitor for David McKelvey, explaining the present position in the litigation; going through the amended defence and reply; understanding the new position of officers in their proposed misfeasance in relation to the MPS litigation; suggesting a meeting with DI McKelvey in a social setting near his home so he could get to know LC without formalities or notes or papers etc" u="1"/>
        <s v="Attending junior counsel in conference in chambers, together with Michael Gillard, regarding witness statements, witness summaries and issues and timetabling of next steps (The time includes preparation for the conference, a pre- conference meeting with Michael Gillard and return travel)" u="1"/>
        <s v="Trial preparation, including attendances on LC and GC and updating witness schedules" u="1"/>
        <s v="Making notes on defence and reply to defence on 2 Garden's Court to confirm what was in issue and research into Ken White's background" u="1"/>
        <s v="Emails to and from Michael Gillard regarding disclosure of trial bundle; checking interim hearing bundles and correspondence to see what had already been disclosed prior to telephone call to junior counsel to discuss; and research into CPR 31.22" u="1"/>
        <s v="Emailing the team about various issues" u="1"/>
        <s v="Various telephone conferences and emails re litigation generally. 1 hour" u="1"/>
        <s v="Telephone Call Out* - Counsel's clerk" u="1"/>
        <s v="Internal meeting with GC regarding disclosure bundles" u="1"/>
        <s v="Third tranche of brief fee 75% for trial 29th April" u="1"/>
        <s v="Reviewing SOCA evidence in breach of confidence proceedings regarding ownership of law enforcement agency documents in its possession and internal email to LC regarding the same" u="1"/>
        <s v="Sending notes to counsel regarding Keltbray and plot(s) of land that Billy Allen had sold and which were said to show the value of land in dispute in the Central London County Court proceedings; considering the position and drafting lengthy email to counsel" u="1"/>
        <s v="Working on final revisions to Michael Gillard's witness statement, including final review of witness statements and bundle (16 units); emails to/ from MPS and with the team on disclosure issues in PII (10 units); initial perusal of the other side's disclosed evidence - 6 witness statements (20 units)" u="1"/>
        <s v="Review of case and considering response to MPS letter and emailing counsel with draft" u="1"/>
        <s v="Internal discussions (x 2) with LC regarding draft statement for potential witness" u="1"/>
        <s v="Review of various drafts from MPS third party application" u="1"/>
        <s v="Internal discussion with LC regarding counsel's suggested witness statement and bundle for CMC" u="1"/>
        <s v="Attending leading and junior counsel in telephone conference regarding costs submissions" u="1"/>
        <s v="Considering the contents of the bundle for the CMC in light of the Claimant's request to use the bundle for 4 October; reviewing the bundle for the previous CMC and internal email to LC regarding the same" u="1"/>
        <s v="Dealing with emails with various parties throughout the day, including providing leading counsel with the last volume of documents to assist application" u="1"/>
        <s v="Amending letter out to include two new journalist's notes, including discussing the same with LC" u="1"/>
        <s v="Carrying out clip search regarding fires/ CPOs in Green's Court and Companies House search; drafting note to LC regarding call to Martin McVitie and outcome of research" u="1"/>
        <s v="Considering email from MPS; confirming whether SH CRO already disclosed; and drafting letter to MPS serving application" u="1"/>
        <s v="Reviewing and amending Peter Michel's revised statement; sending to client and counsel for review" u="1"/>
        <s v="Reviewing Solicitors Disciplinary Tribunal judgment regarding Chris Williams and internal email to LC" u="1"/>
        <s v="Amending Michael Gillard's statement with LC following his review of it; saving amended version and sending to counsel" u="1"/>
        <s v="Attendances on counsel by email regarding draft order varying Eady J's order" u="1"/>
        <s v="Witness expenses for trial" u="1"/>
        <s v="Reviewing Steve Bradley's draft witness statement and exhibits; email to counsel regarding the same" u="1"/>
        <s v="Amending instructions to forensic accountant and email to Nigel Mawer" u="1"/>
        <s v="Emails in and out with opponents regarding PTR bundle and applications" u="1"/>
        <s v="Drafting email to counsel regarding letter received" u="1"/>
        <s v="Purchase of Gangland book" u="1"/>
        <s v="Preparing nutshell document for witnesses; review of impact of William Allen statement in case; noting unresolved issues and internal discussions with GC and liaising with him by email; reviewing trial skeleton" u="1"/>
        <s v="Additional preparation of MPS disclosure" u="1"/>
        <s v="Attending trial of action with leading and junior counsel on Day 3 - adjourned part heard" u="1"/>
        <s v="Attending trial of action with leading and junior counsel on Day 5 - adjourned part heard" u="1"/>
        <s v="Assembling exhibit to LC's statement and amending statement to refer to correct page numbers in exhibit LC2" u="1"/>
        <s v="Preparation for PTR, including printing off various documents to be taken to court, printing off skeletons and reviewing skeleton of David Lock;  drafting and serving and filing costs schedule regarding strike out application" u="1"/>
        <s v="Supplying further documents to court for the hearing the following day" u="1"/>
        <s v="Attending leading and junior counsel in conference in chambers, together with Pia Sarma and Michael Gillard, regarding the inadequacies of the Claimant's disclosure, third party disclosure application, CMC/ trial issues, merits and evidential issues (as per detailed attendance note); engaged in attendance and return travel" u="1"/>
        <s v="(Deliberately blank)" u="1"/>
        <s v="Brief on hearing (claimed/ included in brief fee 29/4/13)" u="1"/>
        <s v="Advice in Conference with IS and AH 2.5 hours including preparation" u="1"/>
        <s v="Review of Flood witness statement and drafting letter to Mark Lake" u="1"/>
        <s v="Working on Hunt disclosure issue and Verite Trust Company and drafting long email to David Steenson" u="1"/>
        <s v="Attending trial of action with leading and junior counsel on Day 2 - adjourned part heard; engaged from 9.45am until 4.30pm, including travel and waiting" u="1"/>
        <s v="Attending Scotland Yard to review documents (with LC - as above)" u="1"/>
        <s v="Internal meeting with LC and MA to review the amount of documents requested by the MPS and to consider which items to disclose and how" u="1"/>
        <s v="Attending junior counsel in conference regarding the proof of evidence exercise and how it should be approached (as per handwritten notes)" u="1"/>
        <s v="Perusing papers and advising over Telephone 1 hour" u="1"/>
        <s v="Drafting email to the client sending over key documents with commentary" u="1"/>
        <s v="Reviewing two third party disclosure applications, the contents of Hughmans' bundle for hearing on 21 May 2012 and the pleadings folders etc and considering contents of the bundle for hearing on 8 October; drafting combined bundle index" u="1"/>
        <s v="Finalising revised statement for LC to go to counsel" u="1"/>
        <s v="Perusal of files containing applications, orders and witness statements; drafting index to bundle as requested by counsel; discussing the same internally with GC and making further amendments to index" u="1"/>
        <s v="Obtaining Michael Gillard's agreement to the draft letter to Hughmans and discussing issues" u="1"/>
        <s v="Telephone consultation, draft submissions re application to discharge order of 8.11.12. 2 hrs" u="1"/>
        <s v="Amending and finalising application for permission to serve by alternative methods; assembling copies to be taken to court to be issued" u="1"/>
        <s v="Dealing with incoming and outgoing emails on witness evidence (10 units); emails regarding PII application (10 units); emails regarding medical evidence (5 units); emails regarding protection measures application (5 units); working on witness summonses (5 units)" u="1"/>
        <s v="Carrying out research into 2 Green's Court; internal email to LC and GC" u="1"/>
        <s v="Telephone Call In* - GP's surgery" u="1"/>
        <s v="ATE Premium" u="1"/>
        <s v="Updating form HA with disbursements; internal email to GC with breakdown of disbursements" u="1"/>
        <s v="Reading Claimant’s submissions and advising over telephone 1 hour 30 mins" u="1"/>
        <s v="Attendance on LC regarding Snaresbrook Crown Court" u="1"/>
        <s v="Attendances on witnesses during trial; various attendances on Billy Allen, Ray Ahearne, David McKelvey post trial, including attendances with LC and counsel; and reviewing which documents to send to Ray Ahearne by email" u="1"/>
        <s v="Further Land Registry fees" u="1"/>
        <s v="Attendances on LC and GC regarding obtaining memorandum of conviction from Snaresbrook Crown Court" u="1"/>
        <s v="Reviewing reply submissions on costs; filing submissions. 1 hour 30 mins" u="1"/>
        <s v="Meeting with costs draftsman to consider the parties' costs budgets and approach to Monday's costs budgeting hearing" u="1"/>
        <s v="Attendance with Michael Gillard to confirm final set of redacted post-publication notes and typed transcript; passing all other copies to him to be destroyed" u="1"/>
        <s v="Internal discussion with MA regarding land registry findings" u="1"/>
        <s v="Internal meeting with LC" u="1"/>
        <s v="Working on the file on Day 4 of the trial; assembling list of Defendant's witnesses and considering latest state of play; reviewing CCTV footage and the transcript from this day and note to counsel regarding arrival of Phil Mitchell at court" u="1"/>
        <s v="Taxis &amp; subsistence" u="1"/>
        <s v="Attendance on LC to review the schedule of witness contact details" u="1"/>
        <s v="Attending at Hughmans' office inspecting documents in the other side's list" u="1"/>
        <s v="Reviewing and amending letter to Malcolm McHaffie at the CPS and assembling attachments" u="1"/>
        <s v="Reviewing, considering, collating and assembling documents to be taken to Jersey to discuss with Peter Michel" u="1"/>
        <s v="Brief on hearing" u="1"/>
        <s v="Drafting a long email containing bullet points of the outcome of the hearing this day for LC's review to send to client" u="1"/>
        <s v="Internal discussion with LC and emails regarding disclosure letter etc" u="1"/>
        <s v="Considering various emails. 30 mins" u="1"/>
        <s v="Further attendances on Michael Carson regarding letter to Hughmans and letter from Stephen Bradley" u="1"/>
        <s v="Considering email from leading counsel regarding suggested letter to court" u="1"/>
        <s v="Meeting with witness, Albert Patrick, to take details of his evidence" u="1"/>
        <s v="Continuing trial preparation work, including various attendances on LC and GC; attendances on Beverley Nunnery regarding transcript; attendances on judge's clerk regarding CCTV footage; attendances on process server; preparing documents for trial; updating trial bundles; preparing and arranging to send copies of Bundle H to MPS counsel; arranging to send bundles for application to amend the re-amended defence etc" u="1"/>
        <s v="Meeting with Michael Gillard regarding witness issues" u="1"/>
        <s v="Working on various witness related issues and problems including emails to/ from counsel and interplay with witness summons/ witness summary (20 units); working on issues regarding disclosure application next week (10 units); emails with GC regarding same and fixing conference and considering Galleons Reach Limited issues arising from email from leading counsel (2 units)" u="1"/>
        <s v="Producing a schedule of witness contact details for the purposes of an application for alternative service of witness summonses" u="1"/>
        <s v="Saving Michael Gillard's updated witness statement in tracked changes; reviewing changes and making revisions; reviewing re-amended defence to make sure all sections of the  justification defence had been covered and noting areas that still need addressing" u="1"/>
        <s v="Updating files to be taken to court this afternoon, including latest skeletons, copies of redacted Crime Report Information System report, witness summonses and further documents that might need to be relied on" u="1"/>
        <s v="Attending costs budgeting hearing when the matter was further adjourned until 4 March 2013 for a full day. Directions given (i) for the filing of written submissions on the question of costs incurred by the Defendant on its defence; and (ii) for exchange of revised costs budgets; engaged on hearing and attending the other side following hearing regarding the question of mediation and the outstanding disclosure issues. Costs reserved" u="1"/>
        <s v="Various activities regarding disclosure; attendances on counsel, LC and GC regarding Blackjack documents, protective measures application and trial bundles etc (as per emails); emails with process server; letter to Administrative Court regarding Pomfrett restraint order; preparing Wayne Staunton witness summons and cover letter to court and arranging to issue with the court; updating witness schedules; carrying out Companies House search regarding Balwinder Singh Sandhu; undertaking Land Registry search regarding 52 Rupert Street &amp; 33 Romilly Street and email to Michael Gillard; email attendances on Hughmans regarding trial bundles; attendances on LC and Shereener Browne of counsel; reviewing, organising and preparing index to additional MPS documents; and preparing copies for counsel" u="1"/>
        <s v="Electoral search fees" u="1"/>
        <s v="Attending counsel in telephone conference (with LC - as above)" u="1"/>
        <s v="Discussing and advising on costs issues and review of both side's submissions" u="1"/>
        <s v="Attending leading and junior counsel in telephone conference (with LC - as above)" u="1"/>
        <s v="Attendance on Michael Gillard regarding his list of articles and emails to and from Sarah Rook at TNL regarding obtaining further articles" u="1"/>
        <s v="Attending trial of action with leading and junior counsel on Day 6 - adjourned part heard; engaged from 9.40am to 4.40pm, including travelling and waiting" u="1"/>
        <s v="Reviewing Claimant's witness evidence" u="1"/>
        <s v="Carrying out various pre-trial work in the afternoon" u="1"/>
        <s v="Drafting letter regarding Tim Smales" u="1"/>
        <s v="Email attendances on LC and GC" u="1"/>
        <s v="Working on draft without prejudice letter and emails to Pia Sarma and signing off application" u="1"/>
        <s v="Preparation for meeting with David McKelvey" u="1"/>
        <s v="Research into various names and companies mentioned by Billy Allen" u="1"/>
        <s v="Attending junior counsel in telephone conference regarding amending application for permission to serve witness summonses by alternative methods" u="1"/>
        <s v="Preparation prior to meeting at New Scotland Yard and working on emails (10 units); further work on the file following meeting at NSY on emails regarding disclosure and discussion with SB and MA setting out bundle (20 units)" u="1"/>
        <s v="Ordering DVD from Amazon featuring witness" u="1"/>
        <s v="Considering letter from opponents re mediation" u="1"/>
        <s v="Telephone call from Dave Johnson at the MPS regarding bringing unredacted copies of the Crime Report Information System to court this day" u="1"/>
        <s v="Dealing with various emails and working generally on witness evidence and disclosure issues all day; engaged 2 hours dealing with witness evidence and 2 hours dealing with disclosure issues" u="1"/>
        <s v="Reviewing Flood's latest statement from MPS; reviewing exhibited schedule of documents and cross referring to all MPS documents in SMB's possession; internal email to LC setting out outcome of research" u="1"/>
        <s v="Looking over costs schedule and adding up time" u="1"/>
        <s v="Telephone call from Ken White regarding his draft statement; meeting him to discuss revisions and again to arrange signature after it had been revised and approved" u="1"/>
        <s v="Draft application for permission to serve witness summaries; order; and witness statement; emailed to IS. 1 hour 30 mins" u="1"/>
        <s v="Drafting attendance note of the conference this day" u="1"/>
        <s v="Photocopying for August 2012" u="1"/>
        <s v="Reviewing section in 'Wild Cats' book regarding fight at court; cross referring to the Claimant's reply and discussing discrepancies internally with LC" u="1"/>
        <s v="(To be populated in later version)" u="1"/>
        <s v="Assembling letter to Billy Allen; sending letter by post and email; sending agreed text to Billy Allen as per order" u="1"/>
        <s v="Working on the file on Day 5 of the trial; attendances on Dave Johnson regarding transcripts and bundles for officers; emails with various officers regarding supporting documents; emails with non-officer witnesses regarding security; emails with RPC; working on supporting documents for officer witnesses" u="1"/>
        <s v="Reviewing emails from Michael Gillard regarding Phil Mitchell and 2 Green's Court" u="1"/>
        <s v="Working on application, including amendments to witness statements of LC and Michael Gillard and emails with counsel" u="1"/>
        <s v="Internal meeting with LC to discuss the outcome of his meeting with counsel regarding instructing an expert" u="1"/>
        <s v="Attending trial of action with leading and junior counsel on Day 3 - adjourned part heard; engaged from 8.40am to 6.40pm, including pre-court and post court work on security and dealing with witness issues in relation to Helen Porter, Peter Wilson and further potential witness" u="1"/>
        <s v="Letter Out* - Opponent" u="1"/>
        <s v="Working on disclosure to the other side and other disclosure issues, including review of new bundle and evidence" u="1"/>
        <s v="Internal email to LC regarding update" u="1"/>
        <s v="Starting to draft Ken White's witness statement, including research into the Crime and Disorder Act" u="1"/>
        <s v="Drafting email to potential witness, Martin McVitie, following meeting to confirm the evidence gathering process regarding Galleons Reach and 2 Green's Court" u="1"/>
        <s v="Reviewing CCTV footage of outside court and agreeing with LC to include certain sections in the exhibit to his statement; making notes of times of clips; drafting instructions to Stanley Productions regarding excerpts to be copied and how to do it" u="1"/>
        <s v="Email to junior counsel regarding draft letter to MPS; discussing the same internally with LC and agreeing to send a short letter in response this day" u="1"/>
        <s v="Application fee" u="1"/>
        <s v="Locating Hughmans' explanation as to how the Claimant obtained Cavanagh's statements following a query by LC and internal email to LC regarding the same" u="1"/>
        <s v="Reviewing previous correspondence regarding the parties' approach to the costs budgeting hearing; reviewing previous bundle and drafting email to Hughmans regarding contents of bundle and asking for clarification of their position" u="1"/>
        <s v="Internal discussion with LC regarding notes and Michael Gillard" u="1"/>
        <s v="Preparing bill of costs" u="1"/>
        <s v="Preparing note to counsel regarding discussions with Mark Lake" u="1"/>
        <s v="Updating witness schedules" u="1"/>
        <s v="Attendances on LC regarding officer witnesses; preparing letters for Mick Ellis; Craig Stratford and Clive Timmons; preparing letter to MPS" u="1"/>
        <s v="Attending junior counsel in telephone conference for an update regarding witnesses and evidence and the disclosure application (as per GC's detailed handwritten notes)" u="1"/>
        <s v="Telephone Call In* - Expert" u="1"/>
        <s v="Reviewing journalist's notes and transcripts with LC; agreeing relevant pages and sections to be redacted; redacting and copying journalist's notes and redacting transcript entries; removing documents from exhibit to witness statement that could not be disclosed (could only disclose plain paper version); making new paginated copy of exhibit and amending and confirming exhibit page references in witness statement; amending witness statement to provide explanation of redactions" u="1"/>
        <s v="Internal meeting with MA and LC following conference call with counsel" u="1"/>
        <s v="Discussing draft statement for Ken White internally with LC; amending the draft statement following comments from LC; dealing with his suggested changes and considering and adding references to Tony Thompson articles; drafting email to Ken White with the draft statement asking him to comment on certain specific allegations" u="1"/>
        <s v="Working on the file on Day 8 of the trial; telephone call with Billy Allen regarding security/ giving evidence; meeting with Billy Allen and LC; preparing draft witness statement; emails with Mark Lake; preparing documents for Craig Stratford; emails with RPC" u="1"/>
        <s v="Final review of costs submissions regarding costs budgeting and discussing MA's proposed minor changes with her" u="1"/>
        <s v="Travelling to and from court in connection with the above attendance" u="1"/>
        <s v="Telephone calls and email to Westminster City Council regarding Freedom of Information Act request" u="1"/>
        <s v="Reviewing disclosure in the confidence proceedings to see what was said regarding transferring documents to SOCA and location of documents; tabbing key documents and discussing internally with LC" u="1"/>
        <s v="Reviewing exhibit to MPS statement of Francis Flood and referring to statement; reviewing latest disclosure from MPS e.g. microfiche records" u="1"/>
        <s v="Reviewing terms of Tugendhat's order in the breach of confidence proceedings and schedule of redactions to see what could be relied on; emails to and from counsel regarding the same" u="1"/>
        <s v="Revised draft submissions on costs; emailed to GMQC; emailed to IS; legalling various articles for Sunday Times re judgment etc; various t/c's 6 hours (£1800, of which 10% claimed)" u="1"/>
        <s v="Reviewing file to see whether counsel had provided a recent assessment of merits and internal email to LC attaching attendance note" u="1"/>
        <s v="Telephone and email attendances on GC and LC; reviewing Cavanagh Crime Report Information System report and witness statements; conducting Land Registry search for Palmer Motors; liaising internally with property department regarding leasehold interest" u="1"/>
        <s v="Emails in and out with opponents regarding trial bundles" u="1"/>
        <s v="Attending counsel in telephone conferences regarding general trial issues" u="1"/>
        <s v="Reviewing and amending junior counsel's draft application and order regarding Woollard CRO/ PNC records" u="1"/>
        <s v="Preparing witness summonses (x 16) and cover letter to court; carrying out Companies House research regarding Kelli Love and Billy Allen; various attendances on GC, LC and Michael Gillard regarding witness summonses and application to the Administrative Court for Pomfrett restraint order; attending court to issue witness summonses; preparing draft letters to witnesses enclosing witness summonses; amending application to Administrative Court; email to Shereener Browne (second junior counsel) regarding Hunt v others indictments (50 units recorded; discounted re outdoor work)" u="1"/>
        <s v="Reviewing David Steenson's advice and referring to some of the documents that he had mentioned" u="1"/>
        <s v="Review of new information and material and drafting letter and inserts to other side" u="1"/>
        <s v="Internal meeting with LC regarding revised list of things to be done in the short and long term" u="1"/>
        <s v="Considering letter from MPS" u="1"/>
        <s v="Emailing Dave Johnson" u="1"/>
        <s v="Attending trial of action on Day 4 for the afternoon session (with LC &amp; GC); engaged in attendance, including waiting and travel" u="1"/>
        <s v="Brief on Defendant's Application" u="1"/>
        <s v="Reviewing the note of the meeting with Martin McVitie and internal email to MA regarding taking a statement" u="1"/>
        <s v="Review and approval of various orders and emails with counsel  (10 units  recorded; discounted re summarily assessed costs)" u="1"/>
        <s v="Working on the file on Day 1 of the trial, including email attendances on LC and GC over the weekend; preparing documents for trial, including bundle for officer meetings; attendance on RPC and Beverley Nunnery etc" u="1"/>
        <s v="Reviewing and amending transcript of post-publication notebook, including running through changes with Michael Gillard to confirm; saving final version as approved" u="1"/>
        <s v="Carrying out trial work before and after court on Day 4, including work in the evening dealing with witness issues" u="1"/>
        <s v="Reading indexes and associated emails (10 units); reading three skeleton arguments and considering issues and advising client (30 units); emails regarding various drafts to/ from the other side and MPS (30 units); preparing note regarding the previous day's security meeting (5 units) (Note: only 70 units claimed - as billed to the client)" u="1"/>
        <s v="Searching for Danny Woollard address to include in witness summary" u="1"/>
        <s v="Meeting with Billy Allen to obtain information; discussing lines of enquiry - as per 4 pages of handwritten notes (with Michael Gillard)" u="1"/>
        <s v="Amending costs budget analysis sheet in advance of the hearing this day" u="1"/>
        <s v="Search fee" u="1"/>
        <s v="Amending list of documents, including: reviewing all articles and adding publication names; adding documents missing from list; amending order; removing privileged documents; considering pages to include from Woollard books; and amending list" u="1"/>
        <s v="Carrying out initial Land Registry search as per Michael Gillard's email request" u="1"/>
        <s v="Working on the file over 2 &amp; 3 October; general preparation for forthcoming applications - as per email traffic over this 2 day period, including incoming and outgoing MPS correspondence and doing initial work into documents and other visual material in Michael Gillard's notes - 2 lever arch files to be covered (20 units recorded; discounted re summarily assessed costs)" u="1"/>
        <s v="Tabbing and checking supplementary MPS documents to send to counsel" u="1"/>
        <s v="Drafting email to Associate regarding sealing order for service by alternative means" u="1"/>
        <s v="Meeting with Mark Lake over lunch regarding assistance from his clients" u="1"/>
        <s v="Dealing with emails throughout the day and cover email to counsel" u="1"/>
        <s v="Travelling to and from court to hand documents and laptop to judge's clerk" u="1"/>
        <s v="Finishing the drafting of disclosure statement following meeting with Michael Gillard" u="1"/>
        <s v="Cross referring the Claimant's reply with the reply in the Evening Standard proceedings; referring to the file of agreed redacted law enforcement agency documents (and schedule of redactions) and Galleons Reach Limited documents and amending the analysis of the reply; sending amended analysis to LC" u="1"/>
        <s v="Attendances on LC regarding Helen Porter's witness statement; attendances on GC regarding bundles for counsel; preparing bundles for counsel containing disclosure from the Claimant and MPS; drafting cover letters to counsel's clerks; internal meeting with LC and GC; attendances on Peter Wilson to obtain signed witness statement; updating witness schedules" u="1"/>
        <s v="Reviewing LC's witness statement regarding PII application and preparing exhibit; drafting cover letter to Nick Pierce; emails with counsel's clerk regarding listing of PII hearing; updating witness schedules; further updates to witness schedules; preparing witness summaries for Steve Bradley and Martin McVitie; preparing application notice for witness summary application; email to client regarding password to Tony Thompson witness statement; review of fax and amending Peter Michel's witness statement; various attendances on LC and GC; preparing bundles for counsel regarding the Defendant's witness statements; preparing index to counsel's bundle and cover letters (x 2); emails from Steve Bradley" u="1"/>
        <s v="Meeting with Pia Sarma and Michael Gillard to discuss various aspects of the case, including the question of settlement" u="1"/>
        <s v="Telephone call with Snaresbrook Crown Court and being informed that the court had found the 1999 ring binder but that the case documents were missing; discussing the position" u="1"/>
        <s v="Reviewing new document in from the land registry regarding Chequers Lane and discussing internally with LC and MA" u="1"/>
        <s v="Refresher - final oral submissions" u="1"/>
        <s v="Photocopying for November 2012" u="1"/>
        <s v="Preparation for and attending telecon with IS &amp; GMQC. 1 hour. Preparation 1 hour 30 mins" u="1"/>
        <s v="Email attendances on RPC regarding transcript" u="1"/>
        <s v="Working on miscellaneous documents over the week regarding different matters, including security" u="1"/>
        <s v="Reviewing MA's schedule of witnesses for counsel regarding alternative service of witness summonses" u="1"/>
        <s v="Refresher: Not sitting - drafting written submissions" u="1"/>
        <s v="Letter Out* - Other miscellaneous" u="1"/>
        <s v="&amp; 12/03/2013 - Taxis back from court" u="1"/>
        <s v="Telephone calls with potential witness (and Michael Gillard)" u="1"/>
        <s v="Further mini cab charges" u="1"/>
        <s v="Travelling to and from conference (and waiting)" u="1"/>
        <s v="Internal meetings with LC (and one with MA) to discuss various matters, including disclosure files for counsel and Michel's statement" u="1"/>
        <s v="Considering relevant sections of witness evidence to be put to Ken White and printing off copies to review with him at the meeting" u="1"/>
        <s v="Reviewing and revising amended draft consent order from MPS and email to Nick Pierce regarding the same" u="1"/>
        <s v="&amp; other dates - Taxis back from court" u="1"/>
        <s v="Preparing for meeting at Control Risks with potential experts, including reviewing instructions to experts and copying/ collating remaining documents to provide to expert (e.g. pleadings/ RFI)" u="1"/>
        <s v="Working on the file on Day 5 of the trial; dealing with pre and post court emails and call regarding security and witnesses" u="1"/>
        <s v="Preparing/ collating copies of various documents for PII hearing" u="1"/>
        <s v="Attending counsel in telephone conference regarding the new evidence of Flood" u="1"/>
        <s v="Reviewing off the record statements by the Claimant and email to counsel regarding documents from the MPS" u="1"/>
        <s v="Advice in conference 1 hour 30 mins" u="1"/>
        <s v="Reviewing files with costs draftsman to agree which ones needed to be sent to for bill preparation; reviewing files to ensure that all interim application bundles were included, but without duplicates, and boxing 11 boxes of files to go to costs draftsman" u="1"/>
        <s v="Various attendances on LC; amending template letter as per LC's suggestions; reviewing junior counsel's template letter and suggested changes and incorporating them into drafts; scanning and saving with a copy of article complained of etc" u="1"/>
        <s v="Working on bundle for counsel and issues arising" u="1"/>
        <s v="Attending upon the hearing of the third party applications with leading and junior counsel when an order was made in terms, inter alia, that: (1) the MPS shall disclose each of the documents in the schedule attached to the order to the Defendant’s solicitors by 29 October 2012 with inspection to take place within seven days of disclosure; (2) Defendant to pay the reasonable costs of the MPS of the application and of complying with this order, such costs to be subject to detailed assessment, if not agreed; and (3) as between the Claimant and the Defendant, the costs of the application, including the costs referred to in (2) above, to be costs in the case engaged in attendance; conferences at court and over lunch; and return travel" u="1"/>
        <s v="Reviewing the Defendant's skeletons in draft; approving schedules and orders; dealing with incoming and outgoing emails throughout the day; considering costs schedules; telephone calls with clerk; reading skeletons and schedules of the other side and considering issues arising (30 units recorded; discounted re summarily assessed costs)" u="1"/>
        <s v="Working on witness statements and summaries on the evening before exchange of statements - as per emails; engaged from 6pm until 10.30pm with 30 mins break" u="1"/>
        <s v="Instructing trainee to carry out various Companies House and land registry searches" u="1"/>
        <s v="Reviewing email from judge's clerk regarding 31.19 order and counsel's draft order; confirming order with counsel" u="1"/>
        <s v="Letter Out* - Expert" u="1"/>
        <s v="Drafting notes regarding Soldier 3 " u="1"/>
        <s v="Meeting with Michael Gillard (with LC - as above)" u="1"/>
        <s v="Drafting application notice; order &amp; schedule. 2 hours 30 mins" u="1"/>
        <s v="Email to the judge's clerk regarding the Sharp J order and emails to counsel regarding the same" u="1"/>
        <s v="Telephone conference with TNL regarding security" u="1"/>
        <s v="Amending date for response in request for further information and serving the same" u="1"/>
        <s v="Perusing DS Flood’s third statement and advising over telephone 2 hours" u="1"/>
        <s v="Attending upon the hearing of the Defendant's application to discharge the order of Mr Justice Eady of 8 November 2012 with leading and junior counsel (heard in private) when the same was adjourned without a decision being reached pending exchange of witness statements in the libel action; engaged in attendance on hearing; conferences with client and counsel before hearing; and return travel" u="1"/>
        <s v="Letter Out&quot; - Client" u="1"/>
        <s v="Letter Out* - Client" u="1"/>
        <s v="Subsistence" u="1"/>
        <s v="Preparing copies of scene of crime photographs; attendance on LC and making further amendments to application to Administrative Court; preparing draft order; instructing clerks regarding filing of application with Administrative Court; and Trace Smart search for potential witness" u="1"/>
        <s v="Telephone call with Beverley Nunnery regarding daily transcript" u="1"/>
        <s v="Reviewing the Claimant's submissions on costs and emails to the team and counsel" u="1"/>
        <s v="Various emails and t/c re draft minute of order; email to judge’s clerk. 1 hour 30 mins" u="1"/>
        <s v="Telephone attendance on Land Registry regarding previous editions of title register" u="1"/>
        <s v="Carrying out more work this afternoon on review of issues for revising the witness statement of Michael Gillard on what he knew about the SOCA investigation and MPS files; and exchanges with Michael Gillard" u="1"/>
        <s v="Reviewing and amending submissions regarding the hearing the following day; reviewing submissions from the Defendant and Claimant" u="1"/>
        <s v="Drafting trial bundle index for disclosure documents" u="1"/>
        <s v="Reviewing Mr Justice Eady's order of 8 October as received from the court; diarising dates and saving on system; updating pleadings/court documents file" u="1"/>
        <s v="Updating general witnesses schedule regarding Peter Michel" u="1"/>
        <s v="Working on application including SOCA evidence and skeleton argument; also including emails" u="1"/>
        <s v="Attendances on counsel by email regarding follow up points from written submissions" u="1"/>
        <s v="Drafting first letter to the MPS" u="1"/>
        <s v="Meeting with David McKelvey on Day 6 of the trial" u="1"/>
        <s v="Attendances on LC regarding suggested wording for update for Pia Sarma" u="1"/>
        <s v="Finalising comments on schedule of documents from MPS and sending to counsel for his review" u="1"/>
        <s v="Amending Defendant's additional disclosure list of documents" u="1"/>
        <s v="Internal discussion with LC regarding correct form of exhibits;, checking new parts regarding the Singh's against what has been pleaded and the Crime Report Information System report; amending statement to explain redactions to journalist's notes" u="1"/>
        <s v="Reviewing disclosure documents and correspondence and CPR Part 31; drafting witness statement for LC in support of specific disclosure application against the Claimant" u="1"/>
        <s v="Overseeing developments regarding the bundle;  email update to Pia Sarma" u="1"/>
        <s v="Reviewing email and attachment from Marc Seddon" u="1"/>
        <s v="Attending leading and junior counsel in telephone conference, together with David Steenson, discussing Jersey issues and questions put to the expert regarding Galleons Reach and Verite (as per detailed handwritten notes)" u="1"/>
        <s v="Attending counsel in telephone conference regarding letter received from Hughmans regarding proposed strike out application/ PTR" u="1"/>
        <s v="£1000.00 allowance of budget (in accordance with paragraph 7.2(a) of PD 3E)" u="1"/>
        <s v="Brief on Hearing (£4,000, of which £3,200 claimed)" u="1"/>
        <s v="Various attendances on LC; perusal of emails; preparing bundle of documents for Hughmans; amending list of documents; drafting cover letter; arranging to send bundle to the other side; further updates to witness schedules" u="1"/>
        <s v="Additional preparation of the late disclosure of documents from MPS and advice on their contents to IS and identifying which documents to add to the trial bundles which became H(1) and H(2)" u="1"/>
        <s v="Drafting/ amending and considering implications of extension with GC, client and junior counsel" u="1"/>
        <s v="Revising Peter Michel's statement after conference; saving final version of revised statement and sending to client for approval" u="1"/>
        <s v="Telephone call to David Steenson (with LC - as above)" u="1"/>
        <s v="Instructing trainee to carry out a search against Chequers Lane and reviewing the resulting entries" u="1"/>
        <s v="Attendances on documents regarding officer witness summaries; and email to junior counsel attaching clean copies" u="1"/>
        <s v="Attendance on Hughmans regarding contents of bundle and bundle indices" u="1"/>
        <s v="Paid for use of consultation room" u="1"/>
        <s v="Photocopying for period to 25 July 2013" u="1"/>
        <s v="Internal meeting with LC for 'catch up' following his meeting with Dave Johnson regarding DJ's helpful comments regarding police officers giving evidence; also discussing leading counsel's views on Peter Michel statement" u="1"/>
        <s v="Telephone call with Michael Gillard; telephone conference with Pia Sarma before Mark Lake meeting, including discussion on threat (as per MG email) and without prejudice letter" u="1"/>
        <s v="Reading the RFI's and documents and correspondence" u="1"/>
        <s v="Letter Out* - Other miscellaneous_x000a_" u="1"/>
        <s v="Amending the order for alternative service following email from the judge's clerk" u="1"/>
        <s v="Attending leading and junior counsel in telephone conference, together with the client, regarding possible mediation and disclosure" u="1"/>
        <s v="Attendance on Michael Gillard regarding schedule of witness contact details and research into Tracesmart" u="1"/>
        <s v="Attendance on LC; preparing amended bundle and email to counsel" u="1"/>
        <s v="Working on finalising Michael Gillard's statement, exhibits and front sheet for the exhibits; finalising hearsay notice and witness summaries for Billy Allen, Dave Johnson and Frankie Flood; working with LC and MA to finalise witness evidence in readiness for service" u="1"/>
        <s v="Emails with counsel regarding draft bundle indexes" u="1"/>
        <s v="Reviewing costs budget; attendances on LC and internal discussion with GC regarding the same" u="1"/>
        <s v="Email exchange with Jersey expert, David Steenson" u="1"/>
        <s v="Telephone call with Central Criminal Court regarding indictment and memorandum of conviction" u="1"/>
        <s v="Attendances on GC and LC regarding LC's fifth witness statement and exhibits bundle" u="1"/>
        <s v="Paid professional fees" u="1"/>
        <s v="Discussion with Dave Johnson and setting up meeting for 3 April regarding security and protective measures; also seeking CRO details from Dave Johnson by telephone after reviewing the issues that needed evidencing" u="1"/>
        <s v="Preparation on disclosure regarding meeting with Dave Johnson" u="1"/>
        <s v="Internal discussion with LC regarding email from Matthew Jenkins and GC's email regarding the Evening Standard threatened application" u="1"/>
        <s v="Various activities in preparation for trial; preparing copies of the first part of the MPS Blackjack disclosure; amending index; preparing cover letters and arranging for bundles to be hand delivered to chambers; investigating Peter Donnelly and attempting to track him down; making enquiries with previous law firms; attendances on LC regarding the second part of the MPS Blackjack disclosure; reviewing documents, organising and preparing index; preparing copies for Hughmans and counsel and arranging to hand deliver; drafting cover letter and serving Wayne Staunton witness summons on MPS; " u="1"/>
        <s v="Telephone call with Michael Gillard and providing a mini update after his return to the UK" u="1"/>
        <s v="Travelling to and from court (and waiting)" u="1"/>
        <s v="Brief on hearing with GMQC" u="1"/>
        <s v="Drafting note for the conference with counsel the following day" u="1"/>
        <s v="Checking, approving and signing bill of costs" u="1"/>
        <s v="Considering email from Anthony Nelson and reviewing the Claimant's costs budgets" u="1"/>
        <s v="Letter Out* - Counsel's clerk" u="1"/>
        <s v="Telephone with Pia Sarma regarding the Claimant's mediation suggestion" u="1"/>
        <s v="Telephone call to potential witness during the trial period regarding possible murder angles" u="1"/>
        <s v="Reviewing draft affidavit of service for Cesar Sepulveda and various attendances on process servers regarding contents and arranging for signature" u="1"/>
        <s v="Considering Michael Gillard's notes and emailing counsel and explaining issues regarding Gold Groups" u="1"/>
        <s v="Considering email from Nigel Mawer and internal discussion of the same with LC; scanning in further documents and drafting email to Nigel Mawer" u="1"/>
        <s v="Accessing DVD footage on laptop and reviewing with LC; checking computer to see whether there were any other documents on there and to ensure it could be accessed remotely" u="1"/>
        <s v="Reviewing Michael Gillard's note of civil claim by police officers" u="1"/>
        <s v="Working with Michael Gillard on amendments to his draft witness statement started the previous day and comments on this" u="1"/>
        <s v="Telephone call to IRC regarding serving witness summonses/ finding witness addresses" u="1"/>
        <s v="Internal meeting with LC and MA discussing tasks" u="1"/>
        <s v="Emails from counsel and LC regarding Flood's statement and discussing the same internally with LC" u="1"/>
        <s v="Amending Michael Gillard's draft witness statement to address some of the questions raised by counsel, including reviewing police documents and other documents in order to do so; amending typographical errors and dealing with format issues and adding some further information" u="1"/>
        <s v="Reviewing counsel's amended draft order" u="1"/>
        <s v="Advice on telephone with expert (Jersey) 1 hour" u="1"/>
        <s v="Review of emails" u="1"/>
        <s v="Attendances on counsel's clerk regarding updating costs budget" u="1"/>
        <s v="Preparing index to Claimant's additional disclosure bundle" u="1"/>
        <s v="Attending trial of action (with LC &amp; GC) on Day 10 - the last day of the Defendant's witness evidence, including: travelling and waiting; meeting with officer witnesses and LC prior to hearing; preparing note of meeting for counsel; emails with RPC and various witnesses regarding transcript" u="1"/>
        <s v="Reviewing note of conference and drafting letter regarding other officers to Mark Lake" u="1"/>
        <s v="Telephone conference with potential witness and Michael Gillard" u="1"/>
        <s v="Reviewing initial typed transcript of post-publication notes" u="1"/>
        <s v="Working on Tony Bennett issues for trial regarding murder connections with the Claimant, including two long telephone calls and reading articles and short team meeting" u="1"/>
        <s v="Letter Out* - Hospital" u="1"/>
        <s v="Attending meeting and email to team and email from leading counsel" u="1"/>
        <s v="Finalising costs budget and exchanging by email with other side" u="1"/>
        <s v="Internal meeting with LC to review disclosure list and disclosure statement and disclosure documents" u="1"/>
      </sharedItems>
    </cacheField>
    <cacheField name="LTM" numFmtId="0">
      <sharedItems containsBlank="1"/>
    </cacheField>
    <cacheField name="Time" numFmtId="0">
      <sharedItems containsString="0" containsBlank="1" containsNumber="1" minValue="9.9999999999999895E-2" maxValue="225" count="73">
        <n v="0.1"/>
        <n v="0.2"/>
        <n v="1.5"/>
        <n v="0.5"/>
        <n v="0.9"/>
        <n v="0.4"/>
        <n v="0.3"/>
        <n v="0.7"/>
        <n v="0.8"/>
        <m/>
        <n v="6.2"/>
        <n v="1"/>
        <n v="1.7"/>
        <n v="3.8"/>
        <n v="2.6"/>
        <n v="9"/>
        <n v="3.5"/>
        <n v="3"/>
        <n v="2"/>
        <n v="5"/>
        <n v="4"/>
        <n v="7"/>
        <n v="8.4"/>
        <n v="6"/>
        <n v="4.5" u="1"/>
        <n v="1.25" u="1"/>
        <n v="3.1" u="1"/>
        <n v="1.3" u="1"/>
        <n v="0.22500000000000001" u="1"/>
        <n v="0.36" u="1"/>
        <n v="2.2000000000000002" u="1"/>
        <n v="2.2999999999999998" u="1"/>
        <n v="0.17499999999999999" u="1"/>
        <n v="2.5" u="1"/>
        <n v="0.45" u="1"/>
        <n v="25" u="1"/>
        <n v="1.85" u="1"/>
        <n v="1.9" u="1"/>
        <n v="4.8" u="1"/>
        <n v="0.15" u="1"/>
        <n v="1.84" u="1"/>
        <n v="12" u="1"/>
        <n v="7.5" u="1"/>
        <n v="0.875" u="1"/>
        <n v="2.1" u="1"/>
        <n v="1.425" u="1"/>
        <n v="1.28" u="1"/>
        <n v="31.6" u="1"/>
        <n v="50" u="1"/>
        <n v="0.48" u="1"/>
        <n v="1.6" u="1"/>
        <n v="1.54" u="1"/>
        <n v="10" u="1"/>
        <n v="2.75" u="1"/>
        <n v="1.125" u="1"/>
        <n v="0.75" u="1"/>
        <n v="6.7" u="1"/>
        <n v="1.8" u="1"/>
        <n v="9.9999999999999895E-2" u="1"/>
        <n v="1.4" u="1"/>
        <n v="0.6" u="1"/>
        <n v="8" u="1"/>
        <n v="5.5" u="1"/>
        <n v="0.84" u="1"/>
        <n v="0.25" u="1"/>
        <n v="35.200000000000003" u="1"/>
        <n v="9.8000000000000007" u="1"/>
        <n v="2.7" u="1"/>
        <n v="1.1000000000000001" u="1"/>
        <n v="6.6" u="1"/>
        <n v="225" u="1"/>
        <n v="0.47499999999999998" u="1"/>
        <n v="1.2" u="1"/>
      </sharedItems>
    </cacheField>
    <cacheField name="Estimated (&quot;E&quot;)" numFmtId="0">
      <sharedItems containsNonDate="0" containsString="0" containsBlank="1"/>
    </cacheField>
    <cacheField name="Counsel's Base Fees" numFmtId="166">
      <sharedItems containsString="0" containsBlank="1" containsNumber="1" containsInteger="1" minValue="50" maxValue="5000"/>
    </cacheField>
    <cacheField name="Other Disbursements" numFmtId="166">
      <sharedItems containsString="0" containsBlank="1" containsNumber="1" minValue="15.65" maxValue="1950"/>
    </cacheField>
    <cacheField name="VAT On Other Disbursements" numFmtId="43">
      <sharedItems containsString="0" containsBlank="1" containsNumber="1" minValue="3.13" maxValue="6.8"/>
    </cacheField>
    <cacheField name="ATEI Premium" numFmtId="0">
      <sharedItems containsString="0" containsBlank="1" containsNumber="1" containsInteger="1" minValue="11130" maxValue="11130"/>
    </cacheField>
    <cacheField name="Pre, Post or Non Budget" numFmtId="0">
      <sharedItems containsBlank="1" count="8">
        <s v="Pre-Budget"/>
        <s v="Budgeted"/>
        <s v="Non-Budgeted"/>
        <m u="1"/>
        <s v="Non Budgeted" u="1"/>
        <s v="Pre-Budgetn" u="1"/>
        <s v="Post-Budget" u="1"/>
        <s v="Pre Budget" u="1"/>
      </sharedItems>
    </cacheField>
    <cacheField name="Phase Code " numFmtId="0">
      <sharedItems/>
    </cacheField>
    <cacheField name="Task Code" numFmtId="0">
      <sharedItems/>
    </cacheField>
    <cacheField name="Activity Code" numFmtId="0">
      <sharedItems containsBlank="1"/>
    </cacheField>
    <cacheField name="Expense Code" numFmtId="0">
      <sharedItems containsBlank="1"/>
    </cacheField>
    <cacheField name="Precedent H Phase" numFmtId="0">
      <sharedItems containsBlank="1"/>
    </cacheField>
    <cacheField name="Entry Alloc%" numFmtId="9">
      <sharedItems containsNonDate="0" containsString="0" containsBlank="1"/>
    </cacheField>
    <cacheField name="External Party Name" numFmtId="0">
      <sharedItems containsBlank="1" count="53">
        <s v="Counsel"/>
        <s v="Client"/>
        <m/>
        <s v="Defendant"/>
        <s v="Dr John Unsworth, Consultant Emergency Physician"/>
        <s v="Court"/>
        <s v="Dr Graham"/>
        <s v="DEF University Hospital"/>
        <s v="GHI Ambulance Service NHS Trust"/>
        <s v="JKL Health Authority"/>
        <s v="Imogen Nash"/>
        <s v="Dr Robert Crane, Consultant Respiratory Physician"/>
        <s v="Control Risks" u="1"/>
        <s v="Amazon" u="1"/>
        <s v="Metropolitan Police Service" u="1"/>
        <s v="Costs Draftsmen" u="1"/>
        <s v="Walkers (Jersey)" u="1"/>
        <s v="Danny Woollard" u="1"/>
        <s v="Hughmans" u="1"/>
        <s v="Potential Witness" u="1"/>
        <s v="Companies House" u="1"/>
        <s v="Lake Jackson" u="1"/>
        <s v="GCW-Intelligence" u="1"/>
        <s v="Grosvenor Investigations &amp; Security Services Ltd" u="1"/>
        <s v="Additional liabilities" u="1"/>
        <s v="Martin McVitie" u="1"/>
        <s v="Snaresbrook Crown Court" u="1"/>
        <s v="Tony Bennett" u="1"/>
        <s v="Tony Thompson" u="1"/>
        <s v="Not Applicable" u="1"/>
        <s v="Andrews Family" u="1"/>
        <s v="Express National Carriers" u="1"/>
        <s v="Reynolds Porter Chamberlain" u="1"/>
        <s v="Beverley F Nunnery &amp; Co" u="1"/>
        <s v="Kenneth White" u="1"/>
        <s v="John Mitchell" u="1"/>
        <s v="Addison Lee" u="1"/>
        <s v="Waterstones" u="1"/>
        <s v="HM Land Registry" u="1"/>
        <s v="William Allen" u="1"/>
        <s v="Albert Patrick" u="1"/>
        <s v="Jeff Edwards" u="1"/>
        <s v="First Assist" u="1"/>
        <s v="Keith Giles" u="1"/>
        <s v="Integrated Risk Control" u="1"/>
        <s v="David McKelvey" u="1"/>
        <s v="London Executive" u="1"/>
        <s v="(Deliberately blank)" u="1"/>
        <s v="Central Criminal Court" u="1"/>
        <s v="Westminster City Council" u="1"/>
        <s v="Costs of assessment" u="1"/>
        <s v="L &amp; J International" u="1"/>
        <s v="Counsel/Counsel's Clerk" u="1"/>
      </sharedItems>
    </cacheField>
    <cacheField name="Communication Method" numFmtId="0">
      <sharedItems containsBlank="1" count="6">
        <s v="Letter"/>
        <s v="Email"/>
        <s v="Telephone Call"/>
        <m/>
        <s v="Meeting"/>
        <s v="Not Applicable" u="1"/>
      </sharedItems>
    </cacheField>
    <cacheField name="Base Profit Costs (copy)" numFmtId="43">
      <sharedItems containsSemiMixedTypes="0" containsString="0" containsNumber="1" minValue="0" maxValue="2700"/>
    </cacheField>
    <cacheField name="Disbursements Total (copy)" numFmtId="43">
      <sharedItems containsSemiMixedTypes="0" containsString="0" containsNumber="1" minValue="0" maxValue="11130"/>
    </cacheField>
    <cacheField name="Part Name" numFmtId="10">
      <sharedItems count="5">
        <s v="CFA"/>
        <s v="Pre-CFA"/>
        <s v="sdfsdfsd" u="1"/>
        <e v="#N/A" u="1"/>
        <s v="tttt" u="1"/>
      </sharedItems>
    </cacheField>
    <cacheField name="Phase Name" numFmtId="43">
      <sharedItems count="15">
        <s v="Initial and Pre-Action Protocol Work"/>
        <s v="Issue / Statements of Case"/>
        <s v="Case Management Conference"/>
        <s v="Disclosure"/>
        <s v="Interim Applications and Hearings (Interlocutory Applications)"/>
        <s v="Witness statements"/>
        <s v="Expert reports"/>
        <s v="Pre-Trial Review"/>
        <s v="Trial preparation"/>
        <s v="Trial"/>
        <s v="ADR / Settlement"/>
        <s v="Funding"/>
        <s v="Budgeting incl. costs estimates"/>
        <s v="Costs Assessment"/>
        <e v="#N/A" u="1"/>
      </sharedItems>
    </cacheField>
    <cacheField name="Task Name" numFmtId="0">
      <sharedItems count="44">
        <s v="Factual investigation"/>
        <s v="Pre-action protocol (or similar) work"/>
        <s v="Legal investigation"/>
        <s v="Issue and Serve Proceedings and Preparation of Statement(s) of Case"/>
        <s v="Review of Other Party(s)' Statements of Case"/>
        <s v="Case Management Conference"/>
        <s v="Inspection and review of the other side's disclosure for work undertaken after exchange of disclosure lists."/>
        <s v="Obtaining and reviewing documents"/>
        <s v="Preparing and serving disclosure lists"/>
        <s v="Other applications"/>
        <s v="Taking, preparing and finalising witness statement(s)"/>
        <s v="Own expert evidence "/>
        <s v="Pre Trial Review"/>
        <s v="General work regarding preparation for trial"/>
        <s v="Preparation of trial bundles"/>
        <s v="Support of advocates"/>
        <s v="Advocacy"/>
        <s v="Other Settlement Matters"/>
        <s v="Applications for disclosure or Further Information"/>
        <s v="Funding"/>
        <s v="Budgeting - between the parties"/>
        <s v="Preparing costs claim"/>
        <s v="Applications concerning evidence" u="1"/>
        <s v="Reviewing Other Party(s)' witness statement(s)" u="1"/>
        <s v="Trial" u="1"/>
        <s v="Mediation" u="1"/>
        <s v="Applications for an injunction or committal" u="1"/>
        <s v="JD00" u="1"/>
        <s v="Preparation of the disclosure report and the disclosure proposal" u="1"/>
        <s v="JH00" u="1"/>
        <s v="Issue / Statements of Case" u="1"/>
        <s v="JJ00" u="1"/>
        <s v="Budgeting - own side's costs" u="1"/>
        <s v="Applications relating to originating process or Statement of Case or for default or summary judgment" u="1"/>
        <s v="Costs Management Conference" u="1"/>
        <e v="#N/A" u="1"/>
        <s v="JA00" u="1"/>
        <s v="Hearings" u="1"/>
        <s v="Trial preparation" u="1"/>
        <s v="Other Party(s)' expert evidence" u="1"/>
        <s v="Applications relating to Costs alone" u="1"/>
        <s v="JG00" u="1"/>
        <s v="JI00" u="1"/>
        <s v="Amendment of Statements of Case" u="1"/>
      </sharedItems>
    </cacheField>
    <cacheField name="Activity Name" numFmtId="0">
      <sharedItems count="19">
        <s v="Communicate (with Counsel)"/>
        <s v="Communicate (with client)"/>
        <s v="Communicate (Other Party(s)/other outside lawyers)"/>
        <s v="Plan, Prepare, Draft, Review"/>
        <s v="Communicate (experts)"/>
        <s v="Communicate (other external)"/>
        <s v=" "/>
        <s v="Billable Travel Time"/>
        <s v="Appear For/Attend"/>
        <s v="" u="1"/>
        <s v="Draft/Revise" u="1"/>
        <s v="Communicate (with Outside Counsel)" u="1"/>
        <s v="Research" u="1"/>
        <s v="Review/Analyze" u="1"/>
        <e v="#N/A" u="1"/>
        <s v="Communicate (witnesses)" u="1"/>
        <s v="Communicate (internally within legal team)" u="1"/>
        <s v="Plan and prepare for" u="1"/>
        <s v="Manage Data/Files/Documentation" u="1"/>
      </sharedItems>
    </cacheField>
    <cacheField name="Expense Name" numFmtId="0">
      <sharedItems count="30">
        <s v=" "/>
        <s v="Counsel's Fees"/>
        <s v="Experts' Fees"/>
        <s v="Process Server Fees"/>
        <s v="Medical Records "/>
        <s v="Travel Expenses"/>
        <s v="ATEI Premiums"/>
        <s v="" u="1"/>
        <s v="Local Travel" u="1"/>
        <s v="Meals" u="1"/>
        <s v="Publications/Books/Treatises" u="1"/>
        <s v="Expert Witness Charges" u="1"/>
        <s v="Court and Governmental Agency Fees" u="1"/>
        <s v="Copy Service (External)" u="1"/>
        <s v="Court Fees" u="1"/>
        <s v="Local Solicitor Agents" u="1"/>
        <s v="Copies/Hard Copy Prints/Printing-Black &amp; White (Internal)" u="1"/>
        <s v="Witness Expenses Incurred" u="1"/>
        <s v="Consultants, Other Professionals or Foreign Lawyers" u="1"/>
        <s v="Medical Record Service Provider Fees" u="1"/>
        <s v="Out-of-Town Travel" u="1"/>
        <e v="#N/A" u="1"/>
        <s v="Trial Exhibits" u="1"/>
        <s v="Outside Counsel Charges (Local)" u="1"/>
        <s v="ATE Premiums/Insurance" u="1"/>
        <s v="ATEI Premiums/Insurance" u="1"/>
        <s v="Medical Records Costs" u="1"/>
        <s v="Delivery Services/Messengers" u="1"/>
        <s v="Medical Records Analysis" u="1"/>
        <s v="Arbitrators/Mediators" u="1"/>
      </sharedItems>
    </cacheField>
    <cacheField name="LTM Status" numFmtId="0">
      <sharedItems/>
    </cacheField>
    <cacheField name="LTM Grade" numFmtId="0">
      <sharedItems containsMixedTypes="1" containsNumber="1" containsInteger="1" minValue="0" maxValue="0" count="6">
        <s v="A"/>
        <s v="D"/>
        <s v="JC"/>
        <s v=""/>
        <s v="B"/>
        <n v="0" u="1"/>
      </sharedItems>
    </cacheField>
    <cacheField name="LTM Rate" numFmtId="43">
      <sharedItems containsSemiMixedTypes="0" containsString="0" containsNumber="1" containsInteger="1" minValue="0" maxValue="300"/>
    </cacheField>
    <cacheField name="Funding PerCent Allowed" numFmtId="10">
      <sharedItems containsSemiMixedTypes="0" containsString="0" containsNumber="1" containsInteger="1" minValue="1" maxValue="1"/>
    </cacheField>
    <cacheField name="Success Fee %" numFmtId="10">
      <sharedItems containsSemiMixedTypes="0" containsString="0" containsNumber="1" minValue="0" maxValue="0.95"/>
    </cacheField>
    <cacheField name="VAT Rate" numFmtId="10">
      <sharedItems containsSemiMixedTypes="0" containsString="0" containsNumber="1" minValue="0.2" maxValue="0.2"/>
    </cacheField>
    <cacheField name="Profit Costs Incurred (not including any indemnity cap)" numFmtId="43">
      <sharedItems containsSemiMixedTypes="0" containsString="0" containsNumber="1" minValue="0" maxValue="2700"/>
    </cacheField>
    <cacheField name="Base Profit Costs (including any indemnity cap)" numFmtId="43">
      <sharedItems containsSemiMixedTypes="0" containsString="0" containsNumber="1" minValue="0" maxValue="2700"/>
    </cacheField>
    <cacheField name="VAT on Base Profit Costs" numFmtId="43">
      <sharedItems containsSemiMixedTypes="0" containsString="0" containsNumber="1" minValue="0" maxValue="540"/>
    </cacheField>
    <cacheField name="Success Fee on Base Profit costs" numFmtId="43">
      <sharedItems containsSemiMixedTypes="0" containsString="0" containsNumber="1" minValue="0" maxValue="2565"/>
    </cacheField>
    <cacheField name="VAT on Success Fee on Base Profit Costs" numFmtId="43">
      <sharedItems containsSemiMixedTypes="0" containsString="0" containsNumber="1" minValue="0" maxValue="513"/>
    </cacheField>
    <cacheField name="Total Profit Costs (inc SF and VAT)" numFmtId="43">
      <sharedItems containsSemiMixedTypes="0" containsString="0" containsNumber="1" minValue="0" maxValue="6318"/>
    </cacheField>
    <cacheField name="VAT on Base Counsel Fees" numFmtId="43">
      <sharedItems containsSemiMixedTypes="0" containsString="0" containsNumber="1" containsInteger="1" minValue="0" maxValue="1000"/>
    </cacheField>
    <cacheField name="Counsel's Success Fee" numFmtId="43">
      <sharedItems containsSemiMixedTypes="0" containsString="0" containsNumber="1" minValue="0" maxValue="4750"/>
    </cacheField>
    <cacheField name="VAT on Counsel's Success Fee" numFmtId="43">
      <sharedItems containsSemiMixedTypes="0" containsString="0" containsNumber="1" minValue="0" maxValue="950"/>
    </cacheField>
    <cacheField name="Total Counsel Fees (inc Success Fee and VAT)" numFmtId="43">
      <sharedItems containsSemiMixedTypes="0" containsString="0" containsNumber="1" minValue="0" maxValue="11700"/>
    </cacheField>
    <cacheField name="Total Other Disbursements (inc VAT)" numFmtId="43">
      <sharedItems containsSemiMixedTypes="0" containsString="0" containsNumber="1" minValue="0" maxValue="1950"/>
    </cacheField>
    <cacheField name="Disbursements Total (without success fees)" numFmtId="43">
      <sharedItems containsSemiMixedTypes="0" containsString="0" containsNumber="1" minValue="0" maxValue="11130"/>
    </cacheField>
    <cacheField name="Total Base Costs" numFmtId="43">
      <sharedItems containsSemiMixedTypes="0" containsString="0" containsNumber="1" minValue="0" maxValue="5000"/>
    </cacheField>
    <cacheField name="Total Profit Costs" numFmtId="43">
      <sharedItems containsSemiMixedTypes="0" containsString="0" containsNumber="1" minValue="0" maxValue="5265"/>
    </cacheField>
    <cacheField name="Total Disbursements (including success fees)" numFmtId="43">
      <sharedItems containsSemiMixedTypes="0" containsString="0" containsNumber="1" minValue="0" maxValue="11130"/>
    </cacheField>
    <cacheField name="Total VAT" numFmtId="43">
      <sharedItems containsSemiMixedTypes="0" containsString="0" containsNumber="1" minValue="0" maxValue="1950"/>
    </cacheField>
    <cacheField name="Total Costs" numFmtId="43">
      <sharedItems containsSemiMixedTypes="0" containsString="0" containsNumber="1" minValue="18.78" maxValue="11700"/>
    </cacheField>
    <cacheField name="Phase Sort Order Number " numFmtId="1">
      <sharedItems containsSemiMixedTypes="0" containsString="0" containsNumber="1" containsInteger="1" minValue="1" maxValue="15" count="14">
        <n v="1"/>
        <n v="2"/>
        <n v="3"/>
        <n v="4"/>
        <n v="11"/>
        <n v="5"/>
        <n v="6"/>
        <n v="7"/>
        <n v="8"/>
        <n v="9"/>
        <n v="10"/>
        <n v="12"/>
        <n v="13"/>
        <n v="15"/>
      </sharedItems>
    </cacheField>
    <cacheField name="Task Sort Order Number" numFmtId="1">
      <sharedItems containsSemiMixedTypes="0" containsString="0" containsNumber="1" containsInteger="1" minValue="1" maxValue="38" count="24">
        <n v="1"/>
        <n v="3"/>
        <n v="2"/>
        <n v="4"/>
        <n v="5"/>
        <n v="8"/>
        <n v="12"/>
        <n v="10"/>
        <n v="11"/>
        <n v="32"/>
        <n v="13"/>
        <n v="15"/>
        <n v="18"/>
        <n v="20"/>
        <n v="19"/>
        <n v="22"/>
        <n v="21"/>
        <n v="25"/>
        <n v="28"/>
        <n v="33"/>
        <n v="36"/>
        <n v="38"/>
        <n v="26" u="1"/>
        <n v="29" u="1"/>
      </sharedItems>
    </cacheField>
    <cacheField name="Activity Sort Order Number" numFmtId="1">
      <sharedItems containsMixedTypes="1" containsNumber="1" containsInteger="1" minValue="1" maxValue="10"/>
    </cacheField>
    <cacheField name="Expense Sort Order Number" numFmtId="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51">
  <r>
    <x v="0"/>
    <n v="77"/>
    <x v="0"/>
    <x v="0"/>
    <x v="0"/>
    <s v="WT1"/>
    <x v="0"/>
    <m/>
    <m/>
    <m/>
    <m/>
    <m/>
    <x v="0"/>
    <s v="P1"/>
    <s v="T1"/>
    <s v="A2"/>
    <m/>
    <s v="Pre-Action"/>
    <m/>
    <x v="0"/>
    <x v="0"/>
    <n v="24"/>
    <n v="0"/>
    <x v="0"/>
    <x v="0"/>
    <x v="0"/>
    <x v="0"/>
    <x v="0"/>
    <s v="Partner"/>
    <x v="0"/>
    <n v="240"/>
    <n v="1"/>
    <n v="0.95"/>
    <n v="0.2"/>
    <n v="24"/>
    <n v="24"/>
    <n v="4.8000000000000007"/>
    <n v="22.799999999999997"/>
    <n v="4.5599999999999996"/>
    <n v="56.16"/>
    <n v="0"/>
    <n v="0"/>
    <n v="0"/>
    <n v="0"/>
    <n v="0"/>
    <n v="0"/>
    <n v="24"/>
    <n v="46.8"/>
    <n v="0"/>
    <n v="9.36"/>
    <n v="56.16"/>
    <x v="0"/>
    <x v="0"/>
    <n v="2"/>
    <s v=""/>
  </r>
  <r>
    <x v="1"/>
    <n v="93"/>
    <x v="0"/>
    <x v="1"/>
    <x v="1"/>
    <s v="WT1"/>
    <x v="0"/>
    <m/>
    <m/>
    <m/>
    <m/>
    <m/>
    <x v="0"/>
    <s v="P1"/>
    <s v="T1"/>
    <s v="A2"/>
    <m/>
    <s v="Pre-Action"/>
    <m/>
    <x v="0"/>
    <x v="0"/>
    <n v="24"/>
    <n v="0"/>
    <x v="0"/>
    <x v="0"/>
    <x v="0"/>
    <x v="0"/>
    <x v="0"/>
    <s v="Partner"/>
    <x v="0"/>
    <n v="240"/>
    <n v="1"/>
    <n v="0.95"/>
    <n v="0.2"/>
    <n v="24"/>
    <n v="24"/>
    <n v="4.8000000000000007"/>
    <n v="22.799999999999997"/>
    <n v="4.5599999999999996"/>
    <n v="56.16"/>
    <n v="0"/>
    <n v="0"/>
    <n v="0"/>
    <n v="0"/>
    <n v="0"/>
    <n v="0"/>
    <n v="24"/>
    <n v="46.8"/>
    <n v="0"/>
    <n v="9.36"/>
    <n v="56.16"/>
    <x v="0"/>
    <x v="0"/>
    <n v="2"/>
    <s v=""/>
  </r>
  <r>
    <x v="2"/>
    <n v="1"/>
    <x v="1"/>
    <x v="2"/>
    <x v="2"/>
    <s v="WT1"/>
    <x v="0"/>
    <m/>
    <m/>
    <m/>
    <m/>
    <m/>
    <x v="0"/>
    <s v="P1"/>
    <s v="T1"/>
    <s v="A3"/>
    <m/>
    <s v="Pre-Action"/>
    <m/>
    <x v="1"/>
    <x v="0"/>
    <n v="24"/>
    <n v="0"/>
    <x v="1"/>
    <x v="0"/>
    <x v="0"/>
    <x v="1"/>
    <x v="0"/>
    <s v="Partner"/>
    <x v="0"/>
    <n v="240"/>
    <n v="1"/>
    <n v="0"/>
    <n v="0.2"/>
    <n v="24"/>
    <n v="24"/>
    <n v="4.8000000000000007"/>
    <n v="0"/>
    <n v="0"/>
    <n v="28.8"/>
    <n v="0"/>
    <n v="0"/>
    <n v="0"/>
    <n v="0"/>
    <n v="0"/>
    <n v="0"/>
    <n v="24"/>
    <n v="24"/>
    <n v="0"/>
    <n v="4.8000000000000007"/>
    <n v="28.8"/>
    <x v="0"/>
    <x v="0"/>
    <n v="3"/>
    <s v=""/>
  </r>
  <r>
    <x v="3"/>
    <n v="2"/>
    <x v="1"/>
    <x v="3"/>
    <x v="3"/>
    <s v="WT1"/>
    <x v="0"/>
    <m/>
    <m/>
    <m/>
    <m/>
    <m/>
    <x v="0"/>
    <s v="P1"/>
    <s v="T1"/>
    <s v="A3"/>
    <m/>
    <s v="Pre-Action"/>
    <m/>
    <x v="1"/>
    <x v="1"/>
    <n v="24"/>
    <n v="0"/>
    <x v="1"/>
    <x v="0"/>
    <x v="0"/>
    <x v="1"/>
    <x v="0"/>
    <s v="Partner"/>
    <x v="0"/>
    <n v="240"/>
    <n v="1"/>
    <n v="0"/>
    <n v="0.2"/>
    <n v="24"/>
    <n v="24"/>
    <n v="4.8000000000000007"/>
    <n v="0"/>
    <n v="0"/>
    <n v="28.8"/>
    <n v="0"/>
    <n v="0"/>
    <n v="0"/>
    <n v="0"/>
    <n v="0"/>
    <n v="0"/>
    <n v="24"/>
    <n v="24"/>
    <n v="0"/>
    <n v="4.8000000000000007"/>
    <n v="28.8"/>
    <x v="0"/>
    <x v="0"/>
    <n v="3"/>
    <s v=""/>
  </r>
  <r>
    <x v="4"/>
    <n v="3"/>
    <x v="1"/>
    <x v="4"/>
    <x v="4"/>
    <s v="WT1"/>
    <x v="0"/>
    <m/>
    <m/>
    <m/>
    <m/>
    <m/>
    <x v="0"/>
    <s v="P1"/>
    <s v="T1"/>
    <s v="A3"/>
    <m/>
    <s v="Pre-Action"/>
    <m/>
    <x v="1"/>
    <x v="2"/>
    <n v="24"/>
    <n v="0"/>
    <x v="1"/>
    <x v="0"/>
    <x v="0"/>
    <x v="1"/>
    <x v="0"/>
    <s v="Partner"/>
    <x v="0"/>
    <n v="240"/>
    <n v="1"/>
    <n v="0"/>
    <n v="0.2"/>
    <n v="24"/>
    <n v="24"/>
    <n v="4.8000000000000007"/>
    <n v="0"/>
    <n v="0"/>
    <n v="28.8"/>
    <n v="0"/>
    <n v="0"/>
    <n v="0"/>
    <n v="0"/>
    <n v="0"/>
    <n v="0"/>
    <n v="24"/>
    <n v="24"/>
    <n v="0"/>
    <n v="4.8000000000000007"/>
    <n v="28.8"/>
    <x v="0"/>
    <x v="0"/>
    <n v="3"/>
    <s v=""/>
  </r>
  <r>
    <x v="5"/>
    <n v="18"/>
    <x v="0"/>
    <x v="5"/>
    <x v="2"/>
    <s v="WT1"/>
    <x v="0"/>
    <m/>
    <m/>
    <m/>
    <m/>
    <m/>
    <x v="0"/>
    <s v="P1"/>
    <s v="T1"/>
    <s v="A3"/>
    <m/>
    <s v="Pre-Action"/>
    <m/>
    <x v="1"/>
    <x v="0"/>
    <n v="24"/>
    <n v="0"/>
    <x v="0"/>
    <x v="0"/>
    <x v="0"/>
    <x v="1"/>
    <x v="0"/>
    <s v="Partner"/>
    <x v="0"/>
    <n v="240"/>
    <n v="1"/>
    <n v="0.95"/>
    <n v="0.2"/>
    <n v="24"/>
    <n v="24"/>
    <n v="4.8000000000000007"/>
    <n v="22.799999999999997"/>
    <n v="4.5599999999999996"/>
    <n v="56.16"/>
    <n v="0"/>
    <n v="0"/>
    <n v="0"/>
    <n v="0"/>
    <n v="0"/>
    <n v="0"/>
    <n v="24"/>
    <n v="46.8"/>
    <n v="0"/>
    <n v="9.36"/>
    <n v="56.16"/>
    <x v="0"/>
    <x v="0"/>
    <n v="3"/>
    <s v=""/>
  </r>
  <r>
    <x v="6"/>
    <n v="74"/>
    <x v="0"/>
    <x v="6"/>
    <x v="5"/>
    <s v="WT1"/>
    <x v="1"/>
    <m/>
    <m/>
    <m/>
    <m/>
    <m/>
    <x v="0"/>
    <s v="P1"/>
    <s v="T1"/>
    <s v="A3"/>
    <m/>
    <s v="Pre-Action"/>
    <m/>
    <x v="1"/>
    <x v="2"/>
    <n v="48"/>
    <n v="0"/>
    <x v="0"/>
    <x v="0"/>
    <x v="0"/>
    <x v="1"/>
    <x v="0"/>
    <s v="Partner"/>
    <x v="0"/>
    <n v="240"/>
    <n v="1"/>
    <n v="0.95"/>
    <n v="0.2"/>
    <n v="48"/>
    <n v="48"/>
    <n v="9.6000000000000014"/>
    <n v="45.599999999999994"/>
    <n v="9.1199999999999992"/>
    <n v="112.32"/>
    <n v="0"/>
    <n v="0"/>
    <n v="0"/>
    <n v="0"/>
    <n v="0"/>
    <n v="0"/>
    <n v="48"/>
    <n v="93.6"/>
    <n v="0"/>
    <n v="18.72"/>
    <n v="112.32"/>
    <x v="0"/>
    <x v="0"/>
    <n v="3"/>
    <s v=""/>
  </r>
  <r>
    <x v="7"/>
    <n v="98"/>
    <x v="0"/>
    <x v="7"/>
    <x v="6"/>
    <s v="WT1"/>
    <x v="0"/>
    <m/>
    <m/>
    <m/>
    <m/>
    <m/>
    <x v="0"/>
    <s v="P1"/>
    <s v="T1"/>
    <s v="A3"/>
    <m/>
    <s v="Pre-Action"/>
    <m/>
    <x v="1"/>
    <x v="2"/>
    <n v="24"/>
    <n v="0"/>
    <x v="0"/>
    <x v="0"/>
    <x v="0"/>
    <x v="1"/>
    <x v="0"/>
    <s v="Partner"/>
    <x v="0"/>
    <n v="240"/>
    <n v="1"/>
    <n v="0.95"/>
    <n v="0.2"/>
    <n v="24"/>
    <n v="24"/>
    <n v="4.8000000000000007"/>
    <n v="22.799999999999997"/>
    <n v="4.5599999999999996"/>
    <n v="56.16"/>
    <n v="0"/>
    <n v="0"/>
    <n v="0"/>
    <n v="0"/>
    <n v="0"/>
    <n v="0"/>
    <n v="24"/>
    <n v="46.8"/>
    <n v="0"/>
    <n v="9.36"/>
    <n v="56.16"/>
    <x v="0"/>
    <x v="0"/>
    <n v="3"/>
    <s v=""/>
  </r>
  <r>
    <x v="8"/>
    <n v="100"/>
    <x v="0"/>
    <x v="8"/>
    <x v="7"/>
    <s v="WT1"/>
    <x v="0"/>
    <m/>
    <m/>
    <m/>
    <m/>
    <m/>
    <x v="0"/>
    <s v="P1"/>
    <s v="T1"/>
    <s v="A3"/>
    <m/>
    <s v="Pre-Action"/>
    <m/>
    <x v="1"/>
    <x v="0"/>
    <n v="24"/>
    <n v="0"/>
    <x v="0"/>
    <x v="0"/>
    <x v="0"/>
    <x v="1"/>
    <x v="0"/>
    <s v="Partner"/>
    <x v="0"/>
    <n v="240"/>
    <n v="1"/>
    <n v="0.95"/>
    <n v="0.2"/>
    <n v="24"/>
    <n v="24"/>
    <n v="4.8000000000000007"/>
    <n v="22.799999999999997"/>
    <n v="4.5599999999999996"/>
    <n v="56.16"/>
    <n v="0"/>
    <n v="0"/>
    <n v="0"/>
    <n v="0"/>
    <n v="0"/>
    <n v="0"/>
    <n v="24"/>
    <n v="46.8"/>
    <n v="0"/>
    <n v="9.36"/>
    <n v="56.16"/>
    <x v="0"/>
    <x v="0"/>
    <n v="3"/>
    <s v=""/>
  </r>
  <r>
    <x v="9"/>
    <n v="103"/>
    <x v="0"/>
    <x v="9"/>
    <x v="2"/>
    <s v="WT2"/>
    <x v="0"/>
    <m/>
    <m/>
    <m/>
    <m/>
    <m/>
    <x v="0"/>
    <s v="P1"/>
    <s v="T1"/>
    <s v="A3"/>
    <m/>
    <s v="Pre-Action"/>
    <m/>
    <x v="1"/>
    <x v="0"/>
    <n v="30"/>
    <n v="0"/>
    <x v="0"/>
    <x v="0"/>
    <x v="0"/>
    <x v="1"/>
    <x v="0"/>
    <s v="Partner"/>
    <x v="0"/>
    <n v="300"/>
    <n v="1"/>
    <n v="0.95"/>
    <n v="0.2"/>
    <n v="30"/>
    <n v="30"/>
    <n v="6"/>
    <n v="28.5"/>
    <n v="5.7"/>
    <n v="70.2"/>
    <n v="0"/>
    <n v="0"/>
    <n v="0"/>
    <n v="0"/>
    <n v="0"/>
    <n v="0"/>
    <n v="30"/>
    <n v="58.5"/>
    <n v="0"/>
    <n v="11.7"/>
    <n v="70.2"/>
    <x v="0"/>
    <x v="0"/>
    <n v="3"/>
    <s v=""/>
  </r>
  <r>
    <x v="10"/>
    <n v="106"/>
    <x v="0"/>
    <x v="10"/>
    <x v="4"/>
    <s v="WT2"/>
    <x v="0"/>
    <m/>
    <m/>
    <m/>
    <m/>
    <m/>
    <x v="0"/>
    <s v="P1"/>
    <s v="T1"/>
    <s v="A3"/>
    <m/>
    <s v="Pre-Action"/>
    <m/>
    <x v="1"/>
    <x v="2"/>
    <n v="30"/>
    <n v="0"/>
    <x v="0"/>
    <x v="0"/>
    <x v="0"/>
    <x v="1"/>
    <x v="0"/>
    <s v="Partner"/>
    <x v="0"/>
    <n v="300"/>
    <n v="1"/>
    <n v="0.95"/>
    <n v="0.2"/>
    <n v="30"/>
    <n v="30"/>
    <n v="6"/>
    <n v="28.5"/>
    <n v="5.7"/>
    <n v="70.2"/>
    <n v="0"/>
    <n v="0"/>
    <n v="0"/>
    <n v="0"/>
    <n v="0"/>
    <n v="0"/>
    <n v="30"/>
    <n v="58.5"/>
    <n v="0"/>
    <n v="11.7"/>
    <n v="70.2"/>
    <x v="0"/>
    <x v="0"/>
    <n v="3"/>
    <s v=""/>
  </r>
  <r>
    <x v="11"/>
    <n v="108"/>
    <x v="0"/>
    <x v="11"/>
    <x v="4"/>
    <s v="WT2"/>
    <x v="0"/>
    <m/>
    <m/>
    <m/>
    <m/>
    <m/>
    <x v="0"/>
    <s v="P1"/>
    <s v="T1"/>
    <s v="A3"/>
    <m/>
    <s v="Pre-Action"/>
    <m/>
    <x v="1"/>
    <x v="2"/>
    <n v="30"/>
    <n v="0"/>
    <x v="0"/>
    <x v="0"/>
    <x v="0"/>
    <x v="1"/>
    <x v="0"/>
    <s v="Partner"/>
    <x v="0"/>
    <n v="300"/>
    <n v="1"/>
    <n v="0.95"/>
    <n v="0.2"/>
    <n v="30"/>
    <n v="30"/>
    <n v="6"/>
    <n v="28.5"/>
    <n v="5.7"/>
    <n v="70.2"/>
    <n v="0"/>
    <n v="0"/>
    <n v="0"/>
    <n v="0"/>
    <n v="0"/>
    <n v="0"/>
    <n v="30"/>
    <n v="58.5"/>
    <n v="0"/>
    <n v="11.7"/>
    <n v="70.2"/>
    <x v="0"/>
    <x v="0"/>
    <n v="3"/>
    <s v=""/>
  </r>
  <r>
    <x v="12"/>
    <n v="70"/>
    <x v="0"/>
    <x v="12"/>
    <x v="8"/>
    <s v="WT1"/>
    <x v="1"/>
    <m/>
    <m/>
    <m/>
    <m/>
    <m/>
    <x v="0"/>
    <s v="P1"/>
    <s v="T3"/>
    <s v="A6"/>
    <m/>
    <s v="Pre-Action"/>
    <m/>
    <x v="2"/>
    <x v="3"/>
    <n v="48"/>
    <n v="0"/>
    <x v="0"/>
    <x v="0"/>
    <x v="1"/>
    <x v="2"/>
    <x v="0"/>
    <s v="Partner"/>
    <x v="0"/>
    <n v="240"/>
    <n v="1"/>
    <n v="0.95"/>
    <n v="0.2"/>
    <n v="48"/>
    <n v="48"/>
    <n v="9.6000000000000014"/>
    <n v="45.599999999999994"/>
    <n v="9.1199999999999992"/>
    <n v="112.32"/>
    <n v="0"/>
    <n v="0"/>
    <n v="0"/>
    <n v="0"/>
    <n v="0"/>
    <n v="0"/>
    <n v="48"/>
    <n v="93.6"/>
    <n v="0"/>
    <n v="18.72"/>
    <n v="112.32"/>
    <x v="0"/>
    <x v="1"/>
    <n v="6"/>
    <s v=""/>
  </r>
  <r>
    <x v="13"/>
    <n v="94"/>
    <x v="0"/>
    <x v="13"/>
    <x v="0"/>
    <s v="WT1"/>
    <x v="0"/>
    <m/>
    <m/>
    <m/>
    <m/>
    <m/>
    <x v="0"/>
    <s v="P1"/>
    <s v="T1"/>
    <s v="A6"/>
    <m/>
    <s v="Pre-Action"/>
    <m/>
    <x v="3"/>
    <x v="0"/>
    <n v="24"/>
    <n v="0"/>
    <x v="0"/>
    <x v="0"/>
    <x v="0"/>
    <x v="2"/>
    <x v="0"/>
    <s v="Partner"/>
    <x v="0"/>
    <n v="240"/>
    <n v="1"/>
    <n v="0.95"/>
    <n v="0.2"/>
    <n v="24"/>
    <n v="24"/>
    <n v="4.8000000000000007"/>
    <n v="22.799999999999997"/>
    <n v="4.5599999999999996"/>
    <n v="56.16"/>
    <n v="0"/>
    <n v="0"/>
    <n v="0"/>
    <n v="0"/>
    <n v="0"/>
    <n v="0"/>
    <n v="24"/>
    <n v="46.8"/>
    <n v="0"/>
    <n v="9.36"/>
    <n v="56.16"/>
    <x v="0"/>
    <x v="0"/>
    <n v="6"/>
    <s v=""/>
  </r>
  <r>
    <x v="14"/>
    <n v="99"/>
    <x v="0"/>
    <x v="8"/>
    <x v="9"/>
    <s v="WT1"/>
    <x v="0"/>
    <m/>
    <m/>
    <m/>
    <m/>
    <m/>
    <x v="0"/>
    <s v="P1"/>
    <s v="T1"/>
    <s v="A6"/>
    <m/>
    <s v="Pre-Action"/>
    <m/>
    <x v="3"/>
    <x v="0"/>
    <n v="24"/>
    <n v="0"/>
    <x v="0"/>
    <x v="0"/>
    <x v="0"/>
    <x v="2"/>
    <x v="0"/>
    <s v="Partner"/>
    <x v="0"/>
    <n v="240"/>
    <n v="1"/>
    <n v="0.95"/>
    <n v="0.2"/>
    <n v="24"/>
    <n v="24"/>
    <n v="4.8000000000000007"/>
    <n v="22.799999999999997"/>
    <n v="4.5599999999999996"/>
    <n v="56.16"/>
    <n v="0"/>
    <n v="0"/>
    <n v="0"/>
    <n v="0"/>
    <n v="0"/>
    <n v="0"/>
    <n v="24"/>
    <n v="46.8"/>
    <n v="0"/>
    <n v="9.36"/>
    <n v="56.16"/>
    <x v="0"/>
    <x v="0"/>
    <n v="6"/>
    <s v=""/>
  </r>
  <r>
    <x v="15"/>
    <n v="85"/>
    <x v="0"/>
    <x v="14"/>
    <x v="10"/>
    <s v="WT1"/>
    <x v="1"/>
    <m/>
    <m/>
    <m/>
    <m/>
    <m/>
    <x v="0"/>
    <s v="P1"/>
    <s v="T3"/>
    <s v="A10"/>
    <m/>
    <s v="Pre-Action"/>
    <m/>
    <x v="2"/>
    <x v="3"/>
    <n v="48"/>
    <n v="0"/>
    <x v="0"/>
    <x v="0"/>
    <x v="1"/>
    <x v="3"/>
    <x v="0"/>
    <s v="Partner"/>
    <x v="0"/>
    <n v="240"/>
    <n v="1"/>
    <n v="0.95"/>
    <n v="0.2"/>
    <n v="48"/>
    <n v="48"/>
    <n v="9.6000000000000014"/>
    <n v="45.599999999999994"/>
    <n v="9.1199999999999992"/>
    <n v="112.32"/>
    <n v="0"/>
    <n v="0"/>
    <n v="0"/>
    <n v="0"/>
    <n v="0"/>
    <n v="0"/>
    <n v="48"/>
    <n v="93.6"/>
    <n v="0"/>
    <n v="18.72"/>
    <n v="112.32"/>
    <x v="0"/>
    <x v="1"/>
    <n v="10"/>
    <s v=""/>
  </r>
  <r>
    <x v="16"/>
    <n v="97"/>
    <x v="0"/>
    <x v="7"/>
    <x v="11"/>
    <s v="WT1"/>
    <x v="0"/>
    <m/>
    <m/>
    <m/>
    <m/>
    <m/>
    <x v="0"/>
    <s v="P1"/>
    <s v="T1"/>
    <s v="A10"/>
    <m/>
    <s v="Pre-Action"/>
    <m/>
    <x v="2"/>
    <x v="3"/>
    <n v="24"/>
    <n v="0"/>
    <x v="0"/>
    <x v="0"/>
    <x v="0"/>
    <x v="3"/>
    <x v="0"/>
    <s v="Partner"/>
    <x v="0"/>
    <n v="240"/>
    <n v="1"/>
    <n v="0.95"/>
    <n v="0.2"/>
    <n v="24"/>
    <n v="24"/>
    <n v="4.8000000000000007"/>
    <n v="22.799999999999997"/>
    <n v="4.5599999999999996"/>
    <n v="56.16"/>
    <n v="0"/>
    <n v="0"/>
    <n v="0"/>
    <n v="0"/>
    <n v="0"/>
    <n v="0"/>
    <n v="24"/>
    <n v="46.8"/>
    <n v="0"/>
    <n v="9.36"/>
    <n v="56.16"/>
    <x v="0"/>
    <x v="0"/>
    <n v="10"/>
    <s v=""/>
  </r>
  <r>
    <x v="17"/>
    <n v="102"/>
    <x v="0"/>
    <x v="15"/>
    <x v="12"/>
    <s v="WT2"/>
    <x v="1"/>
    <m/>
    <m/>
    <m/>
    <m/>
    <m/>
    <x v="0"/>
    <s v="P1"/>
    <s v="T3"/>
    <s v="A10"/>
    <m/>
    <s v="Pre-Action"/>
    <m/>
    <x v="2"/>
    <x v="3"/>
    <n v="60"/>
    <n v="0"/>
    <x v="0"/>
    <x v="0"/>
    <x v="1"/>
    <x v="3"/>
    <x v="0"/>
    <s v="Partner"/>
    <x v="0"/>
    <n v="300"/>
    <n v="1"/>
    <n v="0.95"/>
    <n v="0.2"/>
    <n v="60"/>
    <n v="60"/>
    <n v="12"/>
    <n v="57"/>
    <n v="11.4"/>
    <n v="140.4"/>
    <n v="0"/>
    <n v="0"/>
    <n v="0"/>
    <n v="0"/>
    <n v="0"/>
    <n v="0"/>
    <n v="60"/>
    <n v="117"/>
    <n v="0"/>
    <n v="23.4"/>
    <n v="140.4"/>
    <x v="0"/>
    <x v="1"/>
    <n v="10"/>
    <s v=""/>
  </r>
  <r>
    <x v="18"/>
    <n v="105"/>
    <x v="0"/>
    <x v="10"/>
    <x v="11"/>
    <s v="WT2"/>
    <x v="0"/>
    <m/>
    <m/>
    <m/>
    <m/>
    <m/>
    <x v="0"/>
    <s v="P1"/>
    <s v="T1"/>
    <s v="A10"/>
    <m/>
    <s v="Pre-Action"/>
    <m/>
    <x v="2"/>
    <x v="3"/>
    <n v="30"/>
    <n v="0"/>
    <x v="0"/>
    <x v="0"/>
    <x v="0"/>
    <x v="3"/>
    <x v="0"/>
    <s v="Partner"/>
    <x v="0"/>
    <n v="300"/>
    <n v="1"/>
    <n v="0.95"/>
    <n v="0.2"/>
    <n v="30"/>
    <n v="30"/>
    <n v="6"/>
    <n v="28.5"/>
    <n v="5.7"/>
    <n v="70.2"/>
    <n v="0"/>
    <n v="0"/>
    <n v="0"/>
    <n v="0"/>
    <n v="0"/>
    <n v="0"/>
    <n v="30"/>
    <n v="58.5"/>
    <n v="0"/>
    <n v="11.7"/>
    <n v="70.2"/>
    <x v="0"/>
    <x v="0"/>
    <n v="10"/>
    <s v=""/>
  </r>
  <r>
    <x v="19"/>
    <n v="91"/>
    <x v="0"/>
    <x v="16"/>
    <x v="11"/>
    <s v="WT1"/>
    <x v="0"/>
    <m/>
    <m/>
    <m/>
    <m/>
    <m/>
    <x v="0"/>
    <s v="P1"/>
    <s v="T2"/>
    <s v="A2"/>
    <m/>
    <s v="Pre-Action"/>
    <m/>
    <x v="2"/>
    <x v="3"/>
    <n v="24"/>
    <n v="0"/>
    <x v="0"/>
    <x v="0"/>
    <x v="2"/>
    <x v="0"/>
    <x v="0"/>
    <s v="Partner"/>
    <x v="0"/>
    <n v="240"/>
    <n v="1"/>
    <n v="0.95"/>
    <n v="0.2"/>
    <n v="24"/>
    <n v="24"/>
    <n v="4.8000000000000007"/>
    <n v="22.799999999999997"/>
    <n v="4.5599999999999996"/>
    <n v="56.16"/>
    <n v="0"/>
    <n v="0"/>
    <n v="0"/>
    <n v="0"/>
    <n v="0"/>
    <n v="0"/>
    <n v="24"/>
    <n v="46.8"/>
    <n v="0"/>
    <n v="9.36"/>
    <n v="56.16"/>
    <x v="0"/>
    <x v="2"/>
    <n v="2"/>
    <s v=""/>
  </r>
  <r>
    <x v="20"/>
    <n v="96"/>
    <x v="0"/>
    <x v="13"/>
    <x v="0"/>
    <s v="WT1"/>
    <x v="0"/>
    <m/>
    <m/>
    <m/>
    <m/>
    <m/>
    <x v="0"/>
    <s v="P1"/>
    <s v="T2"/>
    <s v="A6"/>
    <m/>
    <s v="Pre-Action"/>
    <m/>
    <x v="3"/>
    <x v="0"/>
    <n v="24"/>
    <n v="0"/>
    <x v="0"/>
    <x v="0"/>
    <x v="2"/>
    <x v="2"/>
    <x v="0"/>
    <s v="Partner"/>
    <x v="0"/>
    <n v="240"/>
    <n v="1"/>
    <n v="0.95"/>
    <n v="0.2"/>
    <n v="24"/>
    <n v="24"/>
    <n v="4.8000000000000007"/>
    <n v="22.799999999999997"/>
    <n v="4.5599999999999996"/>
    <n v="56.16"/>
    <n v="0"/>
    <n v="0"/>
    <n v="0"/>
    <n v="0"/>
    <n v="0"/>
    <n v="0"/>
    <n v="24"/>
    <n v="46.8"/>
    <n v="0"/>
    <n v="9.36"/>
    <n v="56.16"/>
    <x v="0"/>
    <x v="2"/>
    <n v="6"/>
    <s v=""/>
  </r>
  <r>
    <x v="21"/>
    <n v="64"/>
    <x v="0"/>
    <x v="17"/>
    <x v="13"/>
    <s v="WT1"/>
    <x v="2"/>
    <m/>
    <m/>
    <m/>
    <m/>
    <m/>
    <x v="0"/>
    <s v="P1"/>
    <s v="T3"/>
    <s v="A10"/>
    <m/>
    <s v="Pre-Action"/>
    <m/>
    <x v="2"/>
    <x v="3"/>
    <n v="360"/>
    <n v="0"/>
    <x v="0"/>
    <x v="0"/>
    <x v="1"/>
    <x v="3"/>
    <x v="0"/>
    <s v="Partner"/>
    <x v="0"/>
    <n v="240"/>
    <n v="1"/>
    <n v="0.95"/>
    <n v="0.2"/>
    <n v="360"/>
    <n v="360"/>
    <n v="72"/>
    <n v="342"/>
    <n v="68.400000000000006"/>
    <n v="842.4"/>
    <n v="0"/>
    <n v="0"/>
    <n v="0"/>
    <n v="0"/>
    <n v="0"/>
    <n v="0"/>
    <n v="360"/>
    <n v="702"/>
    <n v="0"/>
    <n v="140.4"/>
    <n v="842.4"/>
    <x v="0"/>
    <x v="1"/>
    <n v="10"/>
    <s v=""/>
  </r>
  <r>
    <x v="22"/>
    <n v="69"/>
    <x v="0"/>
    <x v="12"/>
    <x v="14"/>
    <s v="WT1"/>
    <x v="1"/>
    <m/>
    <m/>
    <m/>
    <m/>
    <m/>
    <x v="0"/>
    <s v="P1"/>
    <s v="T1"/>
    <s v="A3"/>
    <m/>
    <s v="Pre-Action"/>
    <m/>
    <x v="1"/>
    <x v="2"/>
    <n v="48"/>
    <n v="0"/>
    <x v="0"/>
    <x v="0"/>
    <x v="0"/>
    <x v="1"/>
    <x v="0"/>
    <s v="Partner"/>
    <x v="0"/>
    <n v="240"/>
    <n v="1"/>
    <n v="0.95"/>
    <n v="0.2"/>
    <n v="48"/>
    <n v="48"/>
    <n v="9.6000000000000014"/>
    <n v="45.599999999999994"/>
    <n v="9.1199999999999992"/>
    <n v="112.32"/>
    <n v="0"/>
    <n v="0"/>
    <n v="0"/>
    <n v="0"/>
    <n v="0"/>
    <n v="0"/>
    <n v="48"/>
    <n v="93.6"/>
    <n v="0"/>
    <n v="18.72"/>
    <n v="112.32"/>
    <x v="0"/>
    <x v="0"/>
    <n v="3"/>
    <s v=""/>
  </r>
  <r>
    <x v="23"/>
    <n v="92"/>
    <x v="0"/>
    <x v="16"/>
    <x v="4"/>
    <s v="WT1"/>
    <x v="0"/>
    <m/>
    <m/>
    <m/>
    <m/>
    <m/>
    <x v="0"/>
    <s v="P1"/>
    <s v="T3"/>
    <s v="A3"/>
    <m/>
    <s v="Pre-Action"/>
    <m/>
    <x v="1"/>
    <x v="2"/>
    <n v="24"/>
    <n v="0"/>
    <x v="0"/>
    <x v="0"/>
    <x v="1"/>
    <x v="1"/>
    <x v="0"/>
    <s v="Partner"/>
    <x v="0"/>
    <n v="240"/>
    <n v="1"/>
    <n v="0.95"/>
    <n v="0.2"/>
    <n v="24"/>
    <n v="24"/>
    <n v="4.8000000000000007"/>
    <n v="22.799999999999997"/>
    <n v="4.5599999999999996"/>
    <n v="56.16"/>
    <n v="0"/>
    <n v="0"/>
    <n v="0"/>
    <n v="0"/>
    <n v="0"/>
    <n v="0"/>
    <n v="24"/>
    <n v="46.8"/>
    <n v="0"/>
    <n v="9.36"/>
    <n v="56.16"/>
    <x v="0"/>
    <x v="1"/>
    <n v="3"/>
    <s v=""/>
  </r>
  <r>
    <x v="24"/>
    <n v="89"/>
    <x v="0"/>
    <x v="16"/>
    <x v="15"/>
    <s v="WT1"/>
    <x v="1"/>
    <m/>
    <m/>
    <m/>
    <m/>
    <m/>
    <x v="0"/>
    <s v="P1"/>
    <s v="T3"/>
    <s v="A3"/>
    <m/>
    <s v="Pre-Action"/>
    <m/>
    <x v="1"/>
    <x v="2"/>
    <n v="48"/>
    <n v="0"/>
    <x v="0"/>
    <x v="0"/>
    <x v="1"/>
    <x v="1"/>
    <x v="0"/>
    <s v="Partner"/>
    <x v="0"/>
    <n v="240"/>
    <n v="1"/>
    <n v="0.95"/>
    <n v="0.2"/>
    <n v="48"/>
    <n v="48"/>
    <n v="9.6000000000000014"/>
    <n v="45.599999999999994"/>
    <n v="9.1199999999999992"/>
    <n v="112.32"/>
    <n v="0"/>
    <n v="0"/>
    <n v="0"/>
    <n v="0"/>
    <n v="0"/>
    <n v="0"/>
    <n v="48"/>
    <n v="93.6"/>
    <n v="0"/>
    <n v="18.72"/>
    <n v="112.32"/>
    <x v="0"/>
    <x v="1"/>
    <n v="3"/>
    <s v=""/>
  </r>
  <r>
    <x v="25"/>
    <n v="54"/>
    <x v="0"/>
    <x v="18"/>
    <x v="16"/>
    <s v="WT1"/>
    <x v="0"/>
    <m/>
    <m/>
    <m/>
    <m/>
    <m/>
    <x v="0"/>
    <s v="P1"/>
    <s v="T1"/>
    <s v="A10"/>
    <m/>
    <s v="Pre-Action"/>
    <m/>
    <x v="2"/>
    <x v="3"/>
    <n v="24"/>
    <n v="0"/>
    <x v="0"/>
    <x v="0"/>
    <x v="0"/>
    <x v="3"/>
    <x v="0"/>
    <s v="Partner"/>
    <x v="0"/>
    <n v="240"/>
    <n v="1"/>
    <n v="0.95"/>
    <n v="0.2"/>
    <n v="24"/>
    <n v="24"/>
    <n v="4.8000000000000007"/>
    <n v="22.799999999999997"/>
    <n v="4.5599999999999996"/>
    <n v="56.16"/>
    <n v="0"/>
    <n v="0"/>
    <n v="0"/>
    <n v="0"/>
    <n v="0"/>
    <n v="0"/>
    <n v="24"/>
    <n v="46.8"/>
    <n v="0"/>
    <n v="9.36"/>
    <n v="56.16"/>
    <x v="0"/>
    <x v="0"/>
    <n v="10"/>
    <s v=""/>
  </r>
  <r>
    <x v="26"/>
    <n v="68"/>
    <x v="0"/>
    <x v="12"/>
    <x v="11"/>
    <s v="WT1"/>
    <x v="0"/>
    <m/>
    <m/>
    <m/>
    <m/>
    <m/>
    <x v="0"/>
    <s v="P1"/>
    <s v="T3"/>
    <s v="A10"/>
    <m/>
    <s v="Pre-Action"/>
    <m/>
    <x v="2"/>
    <x v="3"/>
    <n v="24"/>
    <n v="0"/>
    <x v="0"/>
    <x v="0"/>
    <x v="1"/>
    <x v="3"/>
    <x v="0"/>
    <s v="Partner"/>
    <x v="0"/>
    <n v="240"/>
    <n v="1"/>
    <n v="0.95"/>
    <n v="0.2"/>
    <n v="24"/>
    <n v="24"/>
    <n v="4.8000000000000007"/>
    <n v="22.799999999999997"/>
    <n v="4.5599999999999996"/>
    <n v="56.16"/>
    <n v="0"/>
    <n v="0"/>
    <n v="0"/>
    <n v="0"/>
    <n v="0"/>
    <n v="0"/>
    <n v="24"/>
    <n v="46.8"/>
    <n v="0"/>
    <n v="9.36"/>
    <n v="56.16"/>
    <x v="0"/>
    <x v="1"/>
    <n v="10"/>
    <s v=""/>
  </r>
  <r>
    <x v="27"/>
    <n v="73"/>
    <x v="0"/>
    <x v="6"/>
    <x v="11"/>
    <s v="WT1"/>
    <x v="0"/>
    <m/>
    <m/>
    <m/>
    <m/>
    <m/>
    <x v="0"/>
    <s v="P1"/>
    <s v="T3"/>
    <s v="A10"/>
    <m/>
    <s v="Pre-Action"/>
    <m/>
    <x v="2"/>
    <x v="3"/>
    <n v="24"/>
    <n v="0"/>
    <x v="0"/>
    <x v="0"/>
    <x v="1"/>
    <x v="3"/>
    <x v="0"/>
    <s v="Partner"/>
    <x v="0"/>
    <n v="240"/>
    <n v="1"/>
    <n v="0.95"/>
    <n v="0.2"/>
    <n v="24"/>
    <n v="24"/>
    <n v="4.8000000000000007"/>
    <n v="22.799999999999997"/>
    <n v="4.5599999999999996"/>
    <n v="56.16"/>
    <n v="0"/>
    <n v="0"/>
    <n v="0"/>
    <n v="0"/>
    <n v="0"/>
    <n v="0"/>
    <n v="24"/>
    <n v="46.8"/>
    <n v="0"/>
    <n v="9.36"/>
    <n v="56.16"/>
    <x v="0"/>
    <x v="1"/>
    <n v="10"/>
    <s v=""/>
  </r>
  <r>
    <x v="28"/>
    <n v="88"/>
    <x v="0"/>
    <x v="16"/>
    <x v="11"/>
    <s v="WT1"/>
    <x v="0"/>
    <m/>
    <m/>
    <m/>
    <m/>
    <m/>
    <x v="0"/>
    <s v="P1"/>
    <s v="T3"/>
    <s v="A10"/>
    <m/>
    <s v="Pre-Action"/>
    <m/>
    <x v="2"/>
    <x v="3"/>
    <n v="24"/>
    <n v="0"/>
    <x v="0"/>
    <x v="0"/>
    <x v="1"/>
    <x v="3"/>
    <x v="0"/>
    <s v="Partner"/>
    <x v="0"/>
    <n v="240"/>
    <n v="1"/>
    <n v="0.95"/>
    <n v="0.2"/>
    <n v="24"/>
    <n v="24"/>
    <n v="4.8000000000000007"/>
    <n v="22.799999999999997"/>
    <n v="4.5599999999999996"/>
    <n v="56.16"/>
    <n v="0"/>
    <n v="0"/>
    <n v="0"/>
    <n v="0"/>
    <n v="0"/>
    <n v="0"/>
    <n v="24"/>
    <n v="46.8"/>
    <n v="0"/>
    <n v="9.36"/>
    <n v="56.16"/>
    <x v="0"/>
    <x v="1"/>
    <n v="10"/>
    <s v=""/>
  </r>
  <r>
    <x v="29"/>
    <n v="101"/>
    <x v="0"/>
    <x v="19"/>
    <x v="17"/>
    <s v="WT1"/>
    <x v="0"/>
    <m/>
    <m/>
    <m/>
    <m/>
    <m/>
    <x v="0"/>
    <s v="P1"/>
    <s v="T1"/>
    <s v="A10"/>
    <m/>
    <s v="Pre-Action"/>
    <m/>
    <x v="2"/>
    <x v="3"/>
    <n v="24"/>
    <n v="0"/>
    <x v="0"/>
    <x v="0"/>
    <x v="0"/>
    <x v="3"/>
    <x v="0"/>
    <s v="Partner"/>
    <x v="0"/>
    <n v="240"/>
    <n v="1"/>
    <n v="0.95"/>
    <n v="0.2"/>
    <n v="24"/>
    <n v="24"/>
    <n v="4.8000000000000007"/>
    <n v="22.799999999999997"/>
    <n v="4.5599999999999996"/>
    <n v="56.16"/>
    <n v="0"/>
    <n v="0"/>
    <n v="0"/>
    <n v="0"/>
    <n v="0"/>
    <n v="0"/>
    <n v="24"/>
    <n v="46.8"/>
    <n v="0"/>
    <n v="9.36"/>
    <n v="56.16"/>
    <x v="0"/>
    <x v="0"/>
    <n v="10"/>
    <s v=""/>
  </r>
  <r>
    <x v="30"/>
    <n v="76"/>
    <x v="0"/>
    <x v="20"/>
    <x v="0"/>
    <s v="WT1"/>
    <x v="0"/>
    <m/>
    <m/>
    <m/>
    <m/>
    <m/>
    <x v="0"/>
    <s v="P2"/>
    <s v="T4"/>
    <s v="A2"/>
    <m/>
    <s v="Issue/Pleadings"/>
    <m/>
    <x v="0"/>
    <x v="0"/>
    <n v="24"/>
    <n v="0"/>
    <x v="0"/>
    <x v="1"/>
    <x v="3"/>
    <x v="0"/>
    <x v="0"/>
    <s v="Partner"/>
    <x v="0"/>
    <n v="240"/>
    <n v="1"/>
    <n v="0.95"/>
    <n v="0.2"/>
    <n v="24"/>
    <n v="24"/>
    <n v="4.8000000000000007"/>
    <n v="22.799999999999997"/>
    <n v="4.5599999999999996"/>
    <n v="56.16"/>
    <n v="0"/>
    <n v="0"/>
    <n v="0"/>
    <n v="0"/>
    <n v="0"/>
    <n v="0"/>
    <n v="24"/>
    <n v="46.8"/>
    <n v="0"/>
    <n v="9.36"/>
    <n v="56.16"/>
    <x v="1"/>
    <x v="3"/>
    <n v="2"/>
    <s v=""/>
  </r>
  <r>
    <x v="31"/>
    <n v="72"/>
    <x v="0"/>
    <x v="12"/>
    <x v="18"/>
    <s v="WT1"/>
    <x v="1"/>
    <m/>
    <m/>
    <m/>
    <m/>
    <m/>
    <x v="0"/>
    <s v="P2"/>
    <s v="T4"/>
    <s v="A2"/>
    <m/>
    <s v="Issue/Pleadings"/>
    <m/>
    <x v="0"/>
    <x v="2"/>
    <n v="48"/>
    <n v="0"/>
    <x v="0"/>
    <x v="1"/>
    <x v="3"/>
    <x v="0"/>
    <x v="0"/>
    <s v="Partner"/>
    <x v="0"/>
    <n v="240"/>
    <n v="1"/>
    <n v="0.95"/>
    <n v="0.2"/>
    <n v="48"/>
    <n v="48"/>
    <n v="9.6000000000000014"/>
    <n v="45.599999999999994"/>
    <n v="9.1199999999999992"/>
    <n v="112.32"/>
    <n v="0"/>
    <n v="0"/>
    <n v="0"/>
    <n v="0"/>
    <n v="0"/>
    <n v="0"/>
    <n v="48"/>
    <n v="93.6"/>
    <n v="0"/>
    <n v="18.72"/>
    <n v="112.32"/>
    <x v="1"/>
    <x v="3"/>
    <n v="2"/>
    <s v=""/>
  </r>
  <r>
    <x v="32"/>
    <n v="79"/>
    <x v="0"/>
    <x v="21"/>
    <x v="19"/>
    <s v="WT1"/>
    <x v="1"/>
    <m/>
    <m/>
    <m/>
    <m/>
    <m/>
    <x v="0"/>
    <s v="P2"/>
    <s v="T4"/>
    <s v="A2"/>
    <m/>
    <s v="Issue/Pleadings"/>
    <m/>
    <x v="0"/>
    <x v="2"/>
    <n v="48"/>
    <n v="0"/>
    <x v="0"/>
    <x v="1"/>
    <x v="3"/>
    <x v="0"/>
    <x v="0"/>
    <s v="Partner"/>
    <x v="0"/>
    <n v="240"/>
    <n v="1"/>
    <n v="0.95"/>
    <n v="0.2"/>
    <n v="48"/>
    <n v="48"/>
    <n v="9.6000000000000014"/>
    <n v="45.599999999999994"/>
    <n v="9.1199999999999992"/>
    <n v="112.32"/>
    <n v="0"/>
    <n v="0"/>
    <n v="0"/>
    <n v="0"/>
    <n v="0"/>
    <n v="0"/>
    <n v="48"/>
    <n v="93.6"/>
    <n v="0"/>
    <n v="18.72"/>
    <n v="112.32"/>
    <x v="1"/>
    <x v="3"/>
    <n v="2"/>
    <s v=""/>
  </r>
  <r>
    <x v="33"/>
    <n v="116"/>
    <x v="0"/>
    <x v="22"/>
    <x v="0"/>
    <s v="WT2"/>
    <x v="0"/>
    <m/>
    <m/>
    <m/>
    <m/>
    <m/>
    <x v="0"/>
    <s v="P2"/>
    <s v="T4"/>
    <s v="A2"/>
    <m/>
    <s v="Issue/Pleadings"/>
    <m/>
    <x v="0"/>
    <x v="0"/>
    <n v="30"/>
    <n v="0"/>
    <x v="0"/>
    <x v="1"/>
    <x v="3"/>
    <x v="0"/>
    <x v="0"/>
    <s v="Partner"/>
    <x v="0"/>
    <n v="300"/>
    <n v="1"/>
    <n v="0.95"/>
    <n v="0.2"/>
    <n v="30"/>
    <n v="30"/>
    <n v="6"/>
    <n v="28.5"/>
    <n v="5.7"/>
    <n v="70.2"/>
    <n v="0"/>
    <n v="0"/>
    <n v="0"/>
    <n v="0"/>
    <n v="0"/>
    <n v="0"/>
    <n v="30"/>
    <n v="58.5"/>
    <n v="0"/>
    <n v="11.7"/>
    <n v="70.2"/>
    <x v="1"/>
    <x v="3"/>
    <n v="2"/>
    <s v=""/>
  </r>
  <r>
    <x v="34"/>
    <n v="118"/>
    <x v="0"/>
    <x v="22"/>
    <x v="20"/>
    <s v="WT2"/>
    <x v="0"/>
    <m/>
    <m/>
    <m/>
    <m/>
    <m/>
    <x v="0"/>
    <s v="P2"/>
    <s v="T4"/>
    <s v="A2"/>
    <m/>
    <s v="Issue/Pleadings"/>
    <m/>
    <x v="0"/>
    <x v="2"/>
    <n v="30"/>
    <n v="0"/>
    <x v="0"/>
    <x v="1"/>
    <x v="3"/>
    <x v="0"/>
    <x v="0"/>
    <s v="Partner"/>
    <x v="0"/>
    <n v="300"/>
    <n v="1"/>
    <n v="0.95"/>
    <n v="0.2"/>
    <n v="30"/>
    <n v="30"/>
    <n v="6"/>
    <n v="28.5"/>
    <n v="5.7"/>
    <n v="70.2"/>
    <n v="0"/>
    <n v="0"/>
    <n v="0"/>
    <n v="0"/>
    <n v="0"/>
    <n v="0"/>
    <n v="30"/>
    <n v="58.5"/>
    <n v="0"/>
    <n v="11.7"/>
    <n v="70.2"/>
    <x v="1"/>
    <x v="3"/>
    <n v="2"/>
    <s v=""/>
  </r>
  <r>
    <x v="35"/>
    <n v="120"/>
    <x v="0"/>
    <x v="22"/>
    <x v="21"/>
    <s v="WT2"/>
    <x v="0"/>
    <m/>
    <m/>
    <m/>
    <m/>
    <m/>
    <x v="0"/>
    <s v="P2"/>
    <s v="T4"/>
    <s v="A2"/>
    <m/>
    <s v="Issue/Pleadings"/>
    <m/>
    <x v="0"/>
    <x v="2"/>
    <n v="30"/>
    <n v="0"/>
    <x v="0"/>
    <x v="1"/>
    <x v="3"/>
    <x v="0"/>
    <x v="0"/>
    <s v="Partner"/>
    <x v="0"/>
    <n v="300"/>
    <n v="1"/>
    <n v="0.95"/>
    <n v="0.2"/>
    <n v="30"/>
    <n v="30"/>
    <n v="6"/>
    <n v="28.5"/>
    <n v="5.7"/>
    <n v="70.2"/>
    <n v="0"/>
    <n v="0"/>
    <n v="0"/>
    <n v="0"/>
    <n v="0"/>
    <n v="0"/>
    <n v="30"/>
    <n v="58.5"/>
    <n v="0"/>
    <n v="11.7"/>
    <n v="70.2"/>
    <x v="1"/>
    <x v="3"/>
    <n v="2"/>
    <s v=""/>
  </r>
  <r>
    <x v="36"/>
    <n v="123"/>
    <x v="0"/>
    <x v="11"/>
    <x v="22"/>
    <s v="WT2"/>
    <x v="0"/>
    <m/>
    <m/>
    <m/>
    <m/>
    <m/>
    <x v="0"/>
    <s v="P2"/>
    <s v="T4"/>
    <s v="A2"/>
    <m/>
    <s v="Issue/Pleadings"/>
    <m/>
    <x v="0"/>
    <x v="1"/>
    <n v="30"/>
    <n v="0"/>
    <x v="0"/>
    <x v="1"/>
    <x v="3"/>
    <x v="0"/>
    <x v="0"/>
    <s v="Partner"/>
    <x v="0"/>
    <n v="300"/>
    <n v="1"/>
    <n v="0.95"/>
    <n v="0.2"/>
    <n v="30"/>
    <n v="30"/>
    <n v="6"/>
    <n v="28.5"/>
    <n v="5.7"/>
    <n v="70.2"/>
    <n v="0"/>
    <n v="0"/>
    <n v="0"/>
    <n v="0"/>
    <n v="0"/>
    <n v="0"/>
    <n v="30"/>
    <n v="58.5"/>
    <n v="0"/>
    <n v="11.7"/>
    <n v="70.2"/>
    <x v="1"/>
    <x v="3"/>
    <n v="2"/>
    <s v=""/>
  </r>
  <r>
    <x v="37"/>
    <n v="124"/>
    <x v="0"/>
    <x v="11"/>
    <x v="22"/>
    <s v="WT2"/>
    <x v="0"/>
    <m/>
    <m/>
    <m/>
    <m/>
    <m/>
    <x v="0"/>
    <s v="P2"/>
    <s v="T4"/>
    <s v="A2"/>
    <m/>
    <s v="Issue/Pleadings"/>
    <m/>
    <x v="0"/>
    <x v="1"/>
    <n v="30"/>
    <n v="0"/>
    <x v="0"/>
    <x v="1"/>
    <x v="3"/>
    <x v="0"/>
    <x v="0"/>
    <s v="Partner"/>
    <x v="0"/>
    <n v="300"/>
    <n v="1"/>
    <n v="0.95"/>
    <n v="0.2"/>
    <n v="30"/>
    <n v="30"/>
    <n v="6"/>
    <n v="28.5"/>
    <n v="5.7"/>
    <n v="70.2"/>
    <n v="0"/>
    <n v="0"/>
    <n v="0"/>
    <n v="0"/>
    <n v="0"/>
    <n v="0"/>
    <n v="30"/>
    <n v="58.5"/>
    <n v="0"/>
    <n v="11.7"/>
    <n v="70.2"/>
    <x v="1"/>
    <x v="3"/>
    <n v="2"/>
    <s v=""/>
  </r>
  <r>
    <x v="38"/>
    <n v="127"/>
    <x v="0"/>
    <x v="23"/>
    <x v="22"/>
    <s v="WT2"/>
    <x v="0"/>
    <m/>
    <m/>
    <m/>
    <m/>
    <m/>
    <x v="0"/>
    <s v="P2"/>
    <s v="T4"/>
    <s v="A2"/>
    <m/>
    <s v="Issue/Pleadings"/>
    <m/>
    <x v="0"/>
    <x v="1"/>
    <n v="30"/>
    <n v="0"/>
    <x v="0"/>
    <x v="1"/>
    <x v="3"/>
    <x v="0"/>
    <x v="0"/>
    <s v="Partner"/>
    <x v="0"/>
    <n v="300"/>
    <n v="1"/>
    <n v="0.95"/>
    <n v="0.2"/>
    <n v="30"/>
    <n v="30"/>
    <n v="6"/>
    <n v="28.5"/>
    <n v="5.7"/>
    <n v="70.2"/>
    <n v="0"/>
    <n v="0"/>
    <n v="0"/>
    <n v="0"/>
    <n v="0"/>
    <n v="0"/>
    <n v="30"/>
    <n v="58.5"/>
    <n v="0"/>
    <n v="11.7"/>
    <n v="70.2"/>
    <x v="1"/>
    <x v="3"/>
    <n v="2"/>
    <s v=""/>
  </r>
  <r>
    <x v="39"/>
    <n v="136"/>
    <x v="0"/>
    <x v="24"/>
    <x v="22"/>
    <s v="WT2"/>
    <x v="0"/>
    <m/>
    <m/>
    <m/>
    <m/>
    <m/>
    <x v="0"/>
    <s v="P2"/>
    <s v="T4"/>
    <s v="A2"/>
    <m/>
    <s v="Issue/Pleadings"/>
    <m/>
    <x v="0"/>
    <x v="1"/>
    <n v="30"/>
    <n v="0"/>
    <x v="0"/>
    <x v="1"/>
    <x v="3"/>
    <x v="0"/>
    <x v="0"/>
    <s v="Partner"/>
    <x v="0"/>
    <n v="300"/>
    <n v="1"/>
    <n v="0.95"/>
    <n v="0.2"/>
    <n v="30"/>
    <n v="30"/>
    <n v="6"/>
    <n v="28.5"/>
    <n v="5.7"/>
    <n v="70.2"/>
    <n v="0"/>
    <n v="0"/>
    <n v="0"/>
    <n v="0"/>
    <n v="0"/>
    <n v="0"/>
    <n v="30"/>
    <n v="58.5"/>
    <n v="0"/>
    <n v="11.7"/>
    <n v="70.2"/>
    <x v="1"/>
    <x v="3"/>
    <n v="2"/>
    <s v=""/>
  </r>
  <r>
    <x v="40"/>
    <n v="145"/>
    <x v="0"/>
    <x v="25"/>
    <x v="22"/>
    <s v="WT2"/>
    <x v="0"/>
    <m/>
    <m/>
    <m/>
    <m/>
    <m/>
    <x v="0"/>
    <s v="P2"/>
    <s v="T4"/>
    <s v="A2"/>
    <m/>
    <s v="Issue/Pleadings"/>
    <m/>
    <x v="0"/>
    <x v="1"/>
    <n v="30"/>
    <n v="0"/>
    <x v="0"/>
    <x v="1"/>
    <x v="3"/>
    <x v="0"/>
    <x v="0"/>
    <s v="Partner"/>
    <x v="0"/>
    <n v="300"/>
    <n v="1"/>
    <n v="0.95"/>
    <n v="0.2"/>
    <n v="30"/>
    <n v="30"/>
    <n v="6"/>
    <n v="28.5"/>
    <n v="5.7"/>
    <n v="70.2"/>
    <n v="0"/>
    <n v="0"/>
    <n v="0"/>
    <n v="0"/>
    <n v="0"/>
    <n v="0"/>
    <n v="30"/>
    <n v="58.5"/>
    <n v="0"/>
    <n v="11.7"/>
    <n v="70.2"/>
    <x v="1"/>
    <x v="3"/>
    <n v="2"/>
    <s v=""/>
  </r>
  <r>
    <x v="41"/>
    <n v="146"/>
    <x v="0"/>
    <x v="25"/>
    <x v="22"/>
    <s v="WT2"/>
    <x v="0"/>
    <m/>
    <m/>
    <m/>
    <m/>
    <m/>
    <x v="0"/>
    <s v="P2"/>
    <s v="T4"/>
    <s v="A2"/>
    <m/>
    <s v="Issue/Pleadings"/>
    <m/>
    <x v="0"/>
    <x v="1"/>
    <n v="30"/>
    <n v="0"/>
    <x v="0"/>
    <x v="1"/>
    <x v="3"/>
    <x v="0"/>
    <x v="0"/>
    <s v="Partner"/>
    <x v="0"/>
    <n v="300"/>
    <n v="1"/>
    <n v="0.95"/>
    <n v="0.2"/>
    <n v="30"/>
    <n v="30"/>
    <n v="6"/>
    <n v="28.5"/>
    <n v="5.7"/>
    <n v="70.2"/>
    <n v="0"/>
    <n v="0"/>
    <n v="0"/>
    <n v="0"/>
    <n v="0"/>
    <n v="0"/>
    <n v="30"/>
    <n v="58.5"/>
    <n v="0"/>
    <n v="11.7"/>
    <n v="70.2"/>
    <x v="1"/>
    <x v="3"/>
    <n v="2"/>
    <s v=""/>
  </r>
  <r>
    <x v="42"/>
    <n v="176"/>
    <x v="0"/>
    <x v="26"/>
    <x v="22"/>
    <s v="WT2"/>
    <x v="0"/>
    <m/>
    <m/>
    <m/>
    <m/>
    <m/>
    <x v="0"/>
    <s v="P2"/>
    <s v="T4"/>
    <s v="A2"/>
    <m/>
    <s v="Issue/Pleadings"/>
    <m/>
    <x v="0"/>
    <x v="1"/>
    <n v="30"/>
    <n v="0"/>
    <x v="0"/>
    <x v="1"/>
    <x v="3"/>
    <x v="0"/>
    <x v="0"/>
    <s v="Partner"/>
    <x v="0"/>
    <n v="300"/>
    <n v="1"/>
    <n v="0.95"/>
    <n v="0.2"/>
    <n v="30"/>
    <n v="30"/>
    <n v="6"/>
    <n v="28.5"/>
    <n v="5.7"/>
    <n v="70.2"/>
    <n v="0"/>
    <n v="0"/>
    <n v="0"/>
    <n v="0"/>
    <n v="0"/>
    <n v="0"/>
    <n v="30"/>
    <n v="58.5"/>
    <n v="0"/>
    <n v="11.7"/>
    <n v="70.2"/>
    <x v="1"/>
    <x v="3"/>
    <n v="2"/>
    <s v=""/>
  </r>
  <r>
    <x v="43"/>
    <n v="63"/>
    <x v="0"/>
    <x v="17"/>
    <x v="23"/>
    <s v="WT1"/>
    <x v="1"/>
    <m/>
    <m/>
    <m/>
    <m/>
    <m/>
    <x v="0"/>
    <s v="P2"/>
    <s v="T4"/>
    <s v="A3"/>
    <m/>
    <s v="Issue/Pleadings"/>
    <m/>
    <x v="1"/>
    <x v="2"/>
    <n v="48"/>
    <n v="0"/>
    <x v="0"/>
    <x v="1"/>
    <x v="3"/>
    <x v="1"/>
    <x v="0"/>
    <s v="Partner"/>
    <x v="0"/>
    <n v="240"/>
    <n v="1"/>
    <n v="0.95"/>
    <n v="0.2"/>
    <n v="48"/>
    <n v="48"/>
    <n v="9.6000000000000014"/>
    <n v="45.599999999999994"/>
    <n v="9.1199999999999992"/>
    <n v="112.32"/>
    <n v="0"/>
    <n v="0"/>
    <n v="0"/>
    <n v="0"/>
    <n v="0"/>
    <n v="0"/>
    <n v="48"/>
    <n v="93.6"/>
    <n v="0"/>
    <n v="18.72"/>
    <n v="112.32"/>
    <x v="1"/>
    <x v="3"/>
    <n v="3"/>
    <s v=""/>
  </r>
  <r>
    <x v="44"/>
    <n v="67"/>
    <x v="0"/>
    <x v="17"/>
    <x v="24"/>
    <s v="WT1"/>
    <x v="0"/>
    <m/>
    <m/>
    <m/>
    <m/>
    <m/>
    <x v="0"/>
    <s v="P2"/>
    <s v="T4"/>
    <s v="A3"/>
    <m/>
    <s v="Issue/Pleadings"/>
    <m/>
    <x v="1"/>
    <x v="0"/>
    <n v="24"/>
    <n v="0"/>
    <x v="0"/>
    <x v="1"/>
    <x v="3"/>
    <x v="1"/>
    <x v="0"/>
    <s v="Partner"/>
    <x v="0"/>
    <n v="240"/>
    <n v="1"/>
    <n v="0.95"/>
    <n v="0.2"/>
    <n v="24"/>
    <n v="24"/>
    <n v="4.8000000000000007"/>
    <n v="22.799999999999997"/>
    <n v="4.5599999999999996"/>
    <n v="56.16"/>
    <n v="0"/>
    <n v="0"/>
    <n v="0"/>
    <n v="0"/>
    <n v="0"/>
    <n v="0"/>
    <n v="24"/>
    <n v="46.8"/>
    <n v="0"/>
    <n v="9.36"/>
    <n v="56.16"/>
    <x v="1"/>
    <x v="3"/>
    <n v="3"/>
    <s v=""/>
  </r>
  <r>
    <x v="45"/>
    <n v="115"/>
    <x v="0"/>
    <x v="22"/>
    <x v="2"/>
    <s v="WT2"/>
    <x v="0"/>
    <m/>
    <m/>
    <m/>
    <m/>
    <m/>
    <x v="0"/>
    <s v="P2"/>
    <s v="T4"/>
    <s v="A3"/>
    <m/>
    <s v="Issue/Pleadings"/>
    <m/>
    <x v="1"/>
    <x v="0"/>
    <n v="30"/>
    <n v="0"/>
    <x v="0"/>
    <x v="1"/>
    <x v="3"/>
    <x v="1"/>
    <x v="0"/>
    <s v="Partner"/>
    <x v="0"/>
    <n v="300"/>
    <n v="1"/>
    <n v="0.95"/>
    <n v="0.2"/>
    <n v="30"/>
    <n v="30"/>
    <n v="6"/>
    <n v="28.5"/>
    <n v="5.7"/>
    <n v="70.2"/>
    <n v="0"/>
    <n v="0"/>
    <n v="0"/>
    <n v="0"/>
    <n v="0"/>
    <n v="0"/>
    <n v="30"/>
    <n v="58.5"/>
    <n v="0"/>
    <n v="11.7"/>
    <n v="70.2"/>
    <x v="1"/>
    <x v="3"/>
    <n v="3"/>
    <s v=""/>
  </r>
  <r>
    <x v="46"/>
    <n v="121"/>
    <x v="0"/>
    <x v="11"/>
    <x v="2"/>
    <s v="WT2"/>
    <x v="0"/>
    <m/>
    <m/>
    <m/>
    <m/>
    <m/>
    <x v="0"/>
    <s v="P2"/>
    <s v="T4"/>
    <s v="A3"/>
    <m/>
    <s v="Issue/Pleadings"/>
    <m/>
    <x v="1"/>
    <x v="0"/>
    <n v="30"/>
    <n v="0"/>
    <x v="0"/>
    <x v="1"/>
    <x v="3"/>
    <x v="1"/>
    <x v="0"/>
    <s v="Partner"/>
    <x v="0"/>
    <n v="300"/>
    <n v="1"/>
    <n v="0.95"/>
    <n v="0.2"/>
    <n v="30"/>
    <n v="30"/>
    <n v="6"/>
    <n v="28.5"/>
    <n v="5.7"/>
    <n v="70.2"/>
    <n v="0"/>
    <n v="0"/>
    <n v="0"/>
    <n v="0"/>
    <n v="0"/>
    <n v="0"/>
    <n v="30"/>
    <n v="58.5"/>
    <n v="0"/>
    <n v="11.7"/>
    <n v="70.2"/>
    <x v="1"/>
    <x v="3"/>
    <n v="3"/>
    <s v=""/>
  </r>
  <r>
    <x v="47"/>
    <n v="140"/>
    <x v="0"/>
    <x v="27"/>
    <x v="2"/>
    <s v="WT2"/>
    <x v="0"/>
    <m/>
    <m/>
    <m/>
    <m/>
    <m/>
    <x v="0"/>
    <s v="P2"/>
    <s v="T4"/>
    <s v="A3"/>
    <m/>
    <s v="Issue/Pleadings"/>
    <m/>
    <x v="1"/>
    <x v="0"/>
    <n v="30"/>
    <n v="0"/>
    <x v="0"/>
    <x v="1"/>
    <x v="3"/>
    <x v="1"/>
    <x v="0"/>
    <s v="Partner"/>
    <x v="0"/>
    <n v="300"/>
    <n v="1"/>
    <n v="0.95"/>
    <n v="0.2"/>
    <n v="30"/>
    <n v="30"/>
    <n v="6"/>
    <n v="28.5"/>
    <n v="5.7"/>
    <n v="70.2"/>
    <n v="0"/>
    <n v="0"/>
    <n v="0"/>
    <n v="0"/>
    <n v="0"/>
    <n v="0"/>
    <n v="30"/>
    <n v="58.5"/>
    <n v="0"/>
    <n v="11.7"/>
    <n v="70.2"/>
    <x v="1"/>
    <x v="3"/>
    <n v="3"/>
    <s v=""/>
  </r>
  <r>
    <x v="48"/>
    <n v="149"/>
    <x v="0"/>
    <x v="28"/>
    <x v="4"/>
    <s v="WT2"/>
    <x v="0"/>
    <m/>
    <m/>
    <m/>
    <m/>
    <m/>
    <x v="0"/>
    <s v="P2"/>
    <s v="T4"/>
    <s v="A3"/>
    <m/>
    <s v="Issue/Pleadings"/>
    <m/>
    <x v="1"/>
    <x v="2"/>
    <n v="30"/>
    <n v="0"/>
    <x v="0"/>
    <x v="1"/>
    <x v="3"/>
    <x v="1"/>
    <x v="0"/>
    <s v="Partner"/>
    <x v="0"/>
    <n v="300"/>
    <n v="1"/>
    <n v="0.95"/>
    <n v="0.2"/>
    <n v="30"/>
    <n v="30"/>
    <n v="6"/>
    <n v="28.5"/>
    <n v="5.7"/>
    <n v="70.2"/>
    <n v="0"/>
    <n v="0"/>
    <n v="0"/>
    <n v="0"/>
    <n v="0"/>
    <n v="0"/>
    <n v="30"/>
    <n v="58.5"/>
    <n v="0"/>
    <n v="11.7"/>
    <n v="70.2"/>
    <x v="1"/>
    <x v="3"/>
    <n v="3"/>
    <s v=""/>
  </r>
  <r>
    <x v="49"/>
    <n v="151"/>
    <x v="0"/>
    <x v="28"/>
    <x v="2"/>
    <s v="WT2"/>
    <x v="0"/>
    <m/>
    <m/>
    <m/>
    <m/>
    <m/>
    <x v="0"/>
    <s v="P2"/>
    <s v="T4"/>
    <s v="A3"/>
    <m/>
    <s v="Issue/Pleadings"/>
    <m/>
    <x v="1"/>
    <x v="0"/>
    <n v="30"/>
    <n v="0"/>
    <x v="0"/>
    <x v="1"/>
    <x v="3"/>
    <x v="1"/>
    <x v="0"/>
    <s v="Partner"/>
    <x v="0"/>
    <n v="300"/>
    <n v="1"/>
    <n v="0.95"/>
    <n v="0.2"/>
    <n v="30"/>
    <n v="30"/>
    <n v="6"/>
    <n v="28.5"/>
    <n v="5.7"/>
    <n v="70.2"/>
    <n v="0"/>
    <n v="0"/>
    <n v="0"/>
    <n v="0"/>
    <n v="0"/>
    <n v="0"/>
    <n v="30"/>
    <n v="58.5"/>
    <n v="0"/>
    <n v="11.7"/>
    <n v="70.2"/>
    <x v="1"/>
    <x v="3"/>
    <n v="3"/>
    <s v=""/>
  </r>
  <r>
    <x v="50"/>
    <n v="158"/>
    <x v="0"/>
    <x v="29"/>
    <x v="0"/>
    <s v="WT2"/>
    <x v="0"/>
    <m/>
    <m/>
    <m/>
    <m/>
    <m/>
    <x v="0"/>
    <s v="P2"/>
    <s v="T4"/>
    <s v="A3"/>
    <m/>
    <s v="Issue/Pleadings"/>
    <m/>
    <x v="1"/>
    <x v="0"/>
    <n v="30"/>
    <n v="0"/>
    <x v="0"/>
    <x v="1"/>
    <x v="3"/>
    <x v="1"/>
    <x v="0"/>
    <s v="Partner"/>
    <x v="0"/>
    <n v="300"/>
    <n v="1"/>
    <n v="0.95"/>
    <n v="0.2"/>
    <n v="30"/>
    <n v="30"/>
    <n v="6"/>
    <n v="28.5"/>
    <n v="5.7"/>
    <n v="70.2"/>
    <n v="0"/>
    <n v="0"/>
    <n v="0"/>
    <n v="0"/>
    <n v="0"/>
    <n v="0"/>
    <n v="30"/>
    <n v="58.5"/>
    <n v="0"/>
    <n v="11.7"/>
    <n v="70.2"/>
    <x v="1"/>
    <x v="3"/>
    <n v="3"/>
    <s v=""/>
  </r>
  <r>
    <x v="51"/>
    <n v="161"/>
    <x v="0"/>
    <x v="30"/>
    <x v="6"/>
    <s v="WT2"/>
    <x v="0"/>
    <m/>
    <m/>
    <m/>
    <m/>
    <m/>
    <x v="0"/>
    <s v="P2"/>
    <s v="T4"/>
    <s v="A3"/>
    <m/>
    <s v="Issue/Pleadings"/>
    <m/>
    <x v="1"/>
    <x v="2"/>
    <n v="30"/>
    <n v="0"/>
    <x v="0"/>
    <x v="1"/>
    <x v="3"/>
    <x v="1"/>
    <x v="0"/>
    <s v="Partner"/>
    <x v="0"/>
    <n v="300"/>
    <n v="1"/>
    <n v="0.95"/>
    <n v="0.2"/>
    <n v="30"/>
    <n v="30"/>
    <n v="6"/>
    <n v="28.5"/>
    <n v="5.7"/>
    <n v="70.2"/>
    <n v="0"/>
    <n v="0"/>
    <n v="0"/>
    <n v="0"/>
    <n v="0"/>
    <n v="0"/>
    <n v="30"/>
    <n v="58.5"/>
    <n v="0"/>
    <n v="11.7"/>
    <n v="70.2"/>
    <x v="1"/>
    <x v="3"/>
    <n v="3"/>
    <s v=""/>
  </r>
  <r>
    <x v="52"/>
    <n v="147"/>
    <x v="0"/>
    <x v="28"/>
    <x v="25"/>
    <s v="WT2"/>
    <x v="0"/>
    <m/>
    <m/>
    <m/>
    <m/>
    <m/>
    <x v="0"/>
    <s v="P2"/>
    <s v="T4"/>
    <s v="A5"/>
    <m/>
    <s v="Issue/Pleadings"/>
    <m/>
    <x v="4"/>
    <x v="0"/>
    <n v="30"/>
    <n v="0"/>
    <x v="0"/>
    <x v="1"/>
    <x v="3"/>
    <x v="4"/>
    <x v="0"/>
    <s v="Partner"/>
    <x v="0"/>
    <n v="300"/>
    <n v="1"/>
    <n v="0.95"/>
    <n v="0.2"/>
    <n v="30"/>
    <n v="30"/>
    <n v="6"/>
    <n v="28.5"/>
    <n v="5.7"/>
    <n v="70.2"/>
    <n v="0"/>
    <n v="0"/>
    <n v="0"/>
    <n v="0"/>
    <n v="0"/>
    <n v="0"/>
    <n v="30"/>
    <n v="58.5"/>
    <n v="0"/>
    <n v="11.7"/>
    <n v="70.2"/>
    <x v="1"/>
    <x v="3"/>
    <n v="5"/>
    <s v=""/>
  </r>
  <r>
    <x v="53"/>
    <n v="154"/>
    <x v="0"/>
    <x v="29"/>
    <x v="0"/>
    <s v="WT2"/>
    <x v="0"/>
    <m/>
    <m/>
    <m/>
    <m/>
    <m/>
    <x v="0"/>
    <s v="P2"/>
    <s v="T4"/>
    <s v="A6"/>
    <m/>
    <s v="Issue/Pleadings"/>
    <m/>
    <x v="3"/>
    <x v="0"/>
    <n v="30"/>
    <n v="0"/>
    <x v="0"/>
    <x v="1"/>
    <x v="3"/>
    <x v="2"/>
    <x v="0"/>
    <s v="Partner"/>
    <x v="0"/>
    <n v="300"/>
    <n v="1"/>
    <n v="0.95"/>
    <n v="0.2"/>
    <n v="30"/>
    <n v="30"/>
    <n v="6"/>
    <n v="28.5"/>
    <n v="5.7"/>
    <n v="70.2"/>
    <n v="0"/>
    <n v="0"/>
    <n v="0"/>
    <n v="0"/>
    <n v="0"/>
    <n v="0"/>
    <n v="30"/>
    <n v="58.5"/>
    <n v="0"/>
    <n v="11.7"/>
    <n v="70.2"/>
    <x v="1"/>
    <x v="3"/>
    <n v="6"/>
    <s v=""/>
  </r>
  <r>
    <x v="54"/>
    <n v="155"/>
    <x v="0"/>
    <x v="29"/>
    <x v="0"/>
    <s v="WT2"/>
    <x v="0"/>
    <m/>
    <m/>
    <m/>
    <m/>
    <m/>
    <x v="0"/>
    <s v="P2"/>
    <s v="T4"/>
    <s v="A6"/>
    <m/>
    <s v="Issue/Pleadings"/>
    <m/>
    <x v="3"/>
    <x v="0"/>
    <n v="30"/>
    <n v="0"/>
    <x v="0"/>
    <x v="1"/>
    <x v="3"/>
    <x v="2"/>
    <x v="0"/>
    <s v="Partner"/>
    <x v="0"/>
    <n v="300"/>
    <n v="1"/>
    <n v="0.95"/>
    <n v="0.2"/>
    <n v="30"/>
    <n v="30"/>
    <n v="6"/>
    <n v="28.5"/>
    <n v="5.7"/>
    <n v="70.2"/>
    <n v="0"/>
    <n v="0"/>
    <n v="0"/>
    <n v="0"/>
    <n v="0"/>
    <n v="0"/>
    <n v="30"/>
    <n v="58.5"/>
    <n v="0"/>
    <n v="11.7"/>
    <n v="70.2"/>
    <x v="1"/>
    <x v="3"/>
    <n v="6"/>
    <s v=""/>
  </r>
  <r>
    <x v="55"/>
    <n v="162"/>
    <x v="0"/>
    <x v="30"/>
    <x v="9"/>
    <s v="WT2"/>
    <x v="0"/>
    <m/>
    <m/>
    <m/>
    <m/>
    <m/>
    <x v="0"/>
    <s v="P2"/>
    <s v="T4"/>
    <s v="A6"/>
    <m/>
    <s v="Issue/Pleadings"/>
    <m/>
    <x v="3"/>
    <x v="0"/>
    <n v="30"/>
    <n v="0"/>
    <x v="0"/>
    <x v="1"/>
    <x v="3"/>
    <x v="2"/>
    <x v="0"/>
    <s v="Partner"/>
    <x v="0"/>
    <n v="300"/>
    <n v="1"/>
    <n v="0.95"/>
    <n v="0.2"/>
    <n v="30"/>
    <n v="30"/>
    <n v="6"/>
    <n v="28.5"/>
    <n v="5.7"/>
    <n v="70.2"/>
    <n v="0"/>
    <n v="0"/>
    <n v="0"/>
    <n v="0"/>
    <n v="0"/>
    <n v="0"/>
    <n v="30"/>
    <n v="58.5"/>
    <n v="0"/>
    <n v="11.7"/>
    <n v="70.2"/>
    <x v="1"/>
    <x v="3"/>
    <n v="6"/>
    <s v=""/>
  </r>
  <r>
    <x v="56"/>
    <n v="163"/>
    <x v="0"/>
    <x v="31"/>
    <x v="26"/>
    <s v="WT2"/>
    <x v="0"/>
    <m/>
    <m/>
    <m/>
    <m/>
    <m/>
    <x v="0"/>
    <s v="P2"/>
    <s v="T4"/>
    <s v="A6"/>
    <m/>
    <s v="Issue/Pleadings"/>
    <m/>
    <x v="3"/>
    <x v="1"/>
    <n v="30"/>
    <n v="0"/>
    <x v="0"/>
    <x v="1"/>
    <x v="3"/>
    <x v="2"/>
    <x v="0"/>
    <s v="Partner"/>
    <x v="0"/>
    <n v="300"/>
    <n v="1"/>
    <n v="0.95"/>
    <n v="0.2"/>
    <n v="30"/>
    <n v="30"/>
    <n v="6"/>
    <n v="28.5"/>
    <n v="5.7"/>
    <n v="70.2"/>
    <n v="0"/>
    <n v="0"/>
    <n v="0"/>
    <n v="0"/>
    <n v="0"/>
    <n v="0"/>
    <n v="30"/>
    <n v="58.5"/>
    <n v="0"/>
    <n v="11.7"/>
    <n v="70.2"/>
    <x v="1"/>
    <x v="3"/>
    <n v="6"/>
    <s v=""/>
  </r>
  <r>
    <x v="57"/>
    <n v="138"/>
    <x v="0"/>
    <x v="27"/>
    <x v="27"/>
    <s v="WT2"/>
    <x v="0"/>
    <m/>
    <m/>
    <m/>
    <m/>
    <m/>
    <x v="0"/>
    <s v="P2"/>
    <s v="T4"/>
    <s v="A7"/>
    <m/>
    <s v="Issue/Pleadings"/>
    <m/>
    <x v="5"/>
    <x v="0"/>
    <n v="30"/>
    <n v="0"/>
    <x v="0"/>
    <x v="1"/>
    <x v="3"/>
    <x v="5"/>
    <x v="0"/>
    <s v="Partner"/>
    <x v="0"/>
    <n v="300"/>
    <n v="1"/>
    <n v="0.95"/>
    <n v="0.2"/>
    <n v="30"/>
    <n v="30"/>
    <n v="6"/>
    <n v="28.5"/>
    <n v="5.7"/>
    <n v="70.2"/>
    <n v="0"/>
    <n v="0"/>
    <n v="0"/>
    <n v="0"/>
    <n v="0"/>
    <n v="0"/>
    <n v="30"/>
    <n v="58.5"/>
    <n v="0"/>
    <n v="11.7"/>
    <n v="70.2"/>
    <x v="1"/>
    <x v="3"/>
    <n v="7"/>
    <s v=""/>
  </r>
  <r>
    <x v="58"/>
    <n v="143"/>
    <x v="0"/>
    <x v="32"/>
    <x v="0"/>
    <s v="WT2"/>
    <x v="0"/>
    <m/>
    <m/>
    <m/>
    <m/>
    <m/>
    <x v="0"/>
    <s v="P2"/>
    <s v="T4"/>
    <s v="A7"/>
    <m/>
    <s v="Issue/Pleadings"/>
    <m/>
    <x v="5"/>
    <x v="0"/>
    <n v="30"/>
    <n v="0"/>
    <x v="0"/>
    <x v="1"/>
    <x v="3"/>
    <x v="5"/>
    <x v="0"/>
    <s v="Partner"/>
    <x v="0"/>
    <n v="300"/>
    <n v="1"/>
    <n v="0.95"/>
    <n v="0.2"/>
    <n v="30"/>
    <n v="30"/>
    <n v="6"/>
    <n v="28.5"/>
    <n v="5.7"/>
    <n v="70.2"/>
    <n v="0"/>
    <n v="0"/>
    <n v="0"/>
    <n v="0"/>
    <n v="0"/>
    <n v="0"/>
    <n v="30"/>
    <n v="58.5"/>
    <n v="0"/>
    <n v="11.7"/>
    <n v="70.2"/>
    <x v="1"/>
    <x v="3"/>
    <n v="7"/>
    <s v=""/>
  </r>
  <r>
    <x v="59"/>
    <n v="157"/>
    <x v="0"/>
    <x v="29"/>
    <x v="0"/>
    <s v="WT2"/>
    <x v="0"/>
    <m/>
    <m/>
    <m/>
    <m/>
    <m/>
    <x v="0"/>
    <s v="P2"/>
    <s v="T4"/>
    <s v="A7"/>
    <m/>
    <s v="Issue/Pleadings"/>
    <m/>
    <x v="5"/>
    <x v="0"/>
    <n v="30"/>
    <n v="0"/>
    <x v="0"/>
    <x v="1"/>
    <x v="3"/>
    <x v="5"/>
    <x v="0"/>
    <s v="Partner"/>
    <x v="0"/>
    <n v="300"/>
    <n v="1"/>
    <n v="0.95"/>
    <n v="0.2"/>
    <n v="30"/>
    <n v="30"/>
    <n v="6"/>
    <n v="28.5"/>
    <n v="5.7"/>
    <n v="70.2"/>
    <n v="0"/>
    <n v="0"/>
    <n v="0"/>
    <n v="0"/>
    <n v="0"/>
    <n v="0"/>
    <n v="30"/>
    <n v="58.5"/>
    <n v="0"/>
    <n v="11.7"/>
    <n v="70.2"/>
    <x v="1"/>
    <x v="3"/>
    <n v="7"/>
    <s v=""/>
  </r>
  <r>
    <x v="60"/>
    <n v="66"/>
    <x v="0"/>
    <x v="17"/>
    <x v="28"/>
    <s v="WT1"/>
    <x v="3"/>
    <m/>
    <m/>
    <m/>
    <m/>
    <m/>
    <x v="0"/>
    <s v="P2"/>
    <s v="T4"/>
    <s v="A10"/>
    <m/>
    <s v="Issue/Pleadings"/>
    <m/>
    <x v="2"/>
    <x v="3"/>
    <n v="120"/>
    <n v="0"/>
    <x v="0"/>
    <x v="1"/>
    <x v="3"/>
    <x v="3"/>
    <x v="0"/>
    <s v="Partner"/>
    <x v="0"/>
    <n v="240"/>
    <n v="1"/>
    <n v="0.95"/>
    <n v="0.2"/>
    <n v="120"/>
    <n v="120"/>
    <n v="24"/>
    <n v="114"/>
    <n v="22.8"/>
    <n v="280.8"/>
    <n v="0"/>
    <n v="0"/>
    <n v="0"/>
    <n v="0"/>
    <n v="0"/>
    <n v="0"/>
    <n v="120"/>
    <n v="234"/>
    <n v="0"/>
    <n v="46.8"/>
    <n v="280.8"/>
    <x v="1"/>
    <x v="3"/>
    <n v="10"/>
    <s v=""/>
  </r>
  <r>
    <x v="61"/>
    <n v="62"/>
    <x v="0"/>
    <x v="17"/>
    <x v="11"/>
    <s v="WT1"/>
    <x v="0"/>
    <m/>
    <m/>
    <m/>
    <m/>
    <m/>
    <x v="0"/>
    <s v="P2"/>
    <s v="T4"/>
    <s v="A10"/>
    <m/>
    <s v="Issue/Pleadings"/>
    <m/>
    <x v="2"/>
    <x v="3"/>
    <n v="24"/>
    <n v="0"/>
    <x v="0"/>
    <x v="1"/>
    <x v="3"/>
    <x v="3"/>
    <x v="0"/>
    <s v="Partner"/>
    <x v="0"/>
    <n v="240"/>
    <n v="1"/>
    <n v="0.95"/>
    <n v="0.2"/>
    <n v="24"/>
    <n v="24"/>
    <n v="4.8000000000000007"/>
    <n v="22.799999999999997"/>
    <n v="4.5599999999999996"/>
    <n v="56.16"/>
    <n v="0"/>
    <n v="0"/>
    <n v="0"/>
    <n v="0"/>
    <n v="0"/>
    <n v="0"/>
    <n v="24"/>
    <n v="46.8"/>
    <n v="0"/>
    <n v="9.36"/>
    <n v="56.16"/>
    <x v="1"/>
    <x v="3"/>
    <n v="10"/>
    <s v=""/>
  </r>
  <r>
    <x v="62"/>
    <n v="71"/>
    <x v="0"/>
    <x v="12"/>
    <x v="11"/>
    <s v="WT1"/>
    <x v="0"/>
    <m/>
    <m/>
    <m/>
    <m/>
    <m/>
    <x v="0"/>
    <s v="P2"/>
    <s v="T4"/>
    <s v="A10"/>
    <m/>
    <s v="Issue/Pleadings"/>
    <m/>
    <x v="2"/>
    <x v="3"/>
    <n v="24"/>
    <n v="0"/>
    <x v="0"/>
    <x v="1"/>
    <x v="3"/>
    <x v="3"/>
    <x v="0"/>
    <s v="Partner"/>
    <x v="0"/>
    <n v="240"/>
    <n v="1"/>
    <n v="0.95"/>
    <n v="0.2"/>
    <n v="24"/>
    <n v="24"/>
    <n v="4.8000000000000007"/>
    <n v="22.799999999999997"/>
    <n v="4.5599999999999996"/>
    <n v="56.16"/>
    <n v="0"/>
    <n v="0"/>
    <n v="0"/>
    <n v="0"/>
    <n v="0"/>
    <n v="0"/>
    <n v="24"/>
    <n v="46.8"/>
    <n v="0"/>
    <n v="9.36"/>
    <n v="56.16"/>
    <x v="1"/>
    <x v="3"/>
    <n v="10"/>
    <s v=""/>
  </r>
  <r>
    <x v="63"/>
    <n v="75"/>
    <x v="0"/>
    <x v="6"/>
    <x v="29"/>
    <s v="WT1"/>
    <x v="4"/>
    <m/>
    <m/>
    <m/>
    <m/>
    <m/>
    <x v="0"/>
    <s v="P2"/>
    <s v="T4"/>
    <s v="A10"/>
    <m/>
    <s v="Issue/Pleadings"/>
    <m/>
    <x v="2"/>
    <x v="3"/>
    <n v="216"/>
    <n v="0"/>
    <x v="0"/>
    <x v="1"/>
    <x v="3"/>
    <x v="3"/>
    <x v="0"/>
    <s v="Partner"/>
    <x v="0"/>
    <n v="240"/>
    <n v="1"/>
    <n v="0.95"/>
    <n v="0.2"/>
    <n v="216"/>
    <n v="216"/>
    <n v="43.2"/>
    <n v="205.2"/>
    <n v="41.04"/>
    <n v="505.44"/>
    <n v="0"/>
    <n v="0"/>
    <n v="0"/>
    <n v="0"/>
    <n v="0"/>
    <n v="0"/>
    <n v="216"/>
    <n v="421.2"/>
    <n v="0"/>
    <n v="84.240000000000009"/>
    <n v="505.44"/>
    <x v="1"/>
    <x v="3"/>
    <n v="10"/>
    <s v=""/>
  </r>
  <r>
    <x v="64"/>
    <n v="78"/>
    <x v="0"/>
    <x v="21"/>
    <x v="11"/>
    <s v="WT1"/>
    <x v="0"/>
    <m/>
    <m/>
    <m/>
    <m/>
    <m/>
    <x v="0"/>
    <s v="P2"/>
    <s v="T4"/>
    <s v="A10"/>
    <m/>
    <s v="Issue/Pleadings"/>
    <m/>
    <x v="2"/>
    <x v="3"/>
    <n v="24"/>
    <n v="0"/>
    <x v="0"/>
    <x v="1"/>
    <x v="3"/>
    <x v="3"/>
    <x v="0"/>
    <s v="Partner"/>
    <x v="0"/>
    <n v="240"/>
    <n v="1"/>
    <n v="0.95"/>
    <n v="0.2"/>
    <n v="24"/>
    <n v="24"/>
    <n v="4.8000000000000007"/>
    <n v="22.799999999999997"/>
    <n v="4.5599999999999996"/>
    <n v="56.16"/>
    <n v="0"/>
    <n v="0"/>
    <n v="0"/>
    <n v="0"/>
    <n v="0"/>
    <n v="0"/>
    <n v="24"/>
    <n v="46.8"/>
    <n v="0"/>
    <n v="9.36"/>
    <n v="56.16"/>
    <x v="1"/>
    <x v="3"/>
    <n v="10"/>
    <s v=""/>
  </r>
  <r>
    <x v="65"/>
    <n v="81"/>
    <x v="0"/>
    <x v="21"/>
    <x v="30"/>
    <s v="WT1"/>
    <x v="5"/>
    <m/>
    <m/>
    <m/>
    <m/>
    <m/>
    <x v="0"/>
    <s v="P2"/>
    <s v="T4"/>
    <s v="A10"/>
    <m/>
    <s v="Issue/Pleadings"/>
    <m/>
    <x v="2"/>
    <x v="3"/>
    <n v="96"/>
    <n v="0"/>
    <x v="0"/>
    <x v="1"/>
    <x v="3"/>
    <x v="3"/>
    <x v="0"/>
    <s v="Partner"/>
    <x v="0"/>
    <n v="240"/>
    <n v="1"/>
    <n v="0.95"/>
    <n v="0.2"/>
    <n v="96"/>
    <n v="96"/>
    <n v="19.200000000000003"/>
    <n v="91.199999999999989"/>
    <n v="18.239999999999998"/>
    <n v="224.64"/>
    <n v="0"/>
    <n v="0"/>
    <n v="0"/>
    <n v="0"/>
    <n v="0"/>
    <n v="0"/>
    <n v="96"/>
    <n v="187.2"/>
    <n v="0"/>
    <n v="37.44"/>
    <n v="224.64"/>
    <x v="1"/>
    <x v="3"/>
    <n v="10"/>
    <s v=""/>
  </r>
  <r>
    <x v="66"/>
    <n v="84"/>
    <x v="0"/>
    <x v="14"/>
    <x v="31"/>
    <s v="WT1"/>
    <x v="6"/>
    <m/>
    <m/>
    <m/>
    <m/>
    <m/>
    <x v="0"/>
    <s v="P2"/>
    <s v="T4"/>
    <s v="A10"/>
    <m/>
    <s v="Issue/Pleadings"/>
    <m/>
    <x v="2"/>
    <x v="3"/>
    <n v="72"/>
    <n v="0"/>
    <x v="0"/>
    <x v="1"/>
    <x v="3"/>
    <x v="3"/>
    <x v="0"/>
    <s v="Partner"/>
    <x v="0"/>
    <n v="240"/>
    <n v="1"/>
    <n v="0.95"/>
    <n v="0.2"/>
    <n v="72"/>
    <n v="72"/>
    <n v="14.4"/>
    <n v="68.399999999999991"/>
    <n v="13.68"/>
    <n v="168.48000000000002"/>
    <n v="0"/>
    <n v="0"/>
    <n v="0"/>
    <n v="0"/>
    <n v="0"/>
    <n v="0"/>
    <n v="72"/>
    <n v="140.39999999999998"/>
    <n v="0"/>
    <n v="28.08"/>
    <n v="168.47999999999996"/>
    <x v="1"/>
    <x v="3"/>
    <n v="10"/>
    <s v=""/>
  </r>
  <r>
    <x v="67"/>
    <n v="119"/>
    <x v="0"/>
    <x v="22"/>
    <x v="11"/>
    <s v="WT2"/>
    <x v="0"/>
    <m/>
    <m/>
    <m/>
    <m/>
    <m/>
    <x v="0"/>
    <s v="P2"/>
    <s v="T4"/>
    <s v="A10"/>
    <m/>
    <s v="Issue/Pleadings"/>
    <m/>
    <x v="2"/>
    <x v="3"/>
    <n v="30"/>
    <n v="0"/>
    <x v="0"/>
    <x v="1"/>
    <x v="3"/>
    <x v="3"/>
    <x v="0"/>
    <s v="Partner"/>
    <x v="0"/>
    <n v="300"/>
    <n v="1"/>
    <n v="0.95"/>
    <n v="0.2"/>
    <n v="30"/>
    <n v="30"/>
    <n v="6"/>
    <n v="28.5"/>
    <n v="5.7"/>
    <n v="70.2"/>
    <n v="0"/>
    <n v="0"/>
    <n v="0"/>
    <n v="0"/>
    <n v="0"/>
    <n v="0"/>
    <n v="30"/>
    <n v="58.5"/>
    <n v="0"/>
    <n v="11.7"/>
    <n v="70.2"/>
    <x v="1"/>
    <x v="3"/>
    <n v="10"/>
    <s v=""/>
  </r>
  <r>
    <x v="68"/>
    <n v="117"/>
    <x v="0"/>
    <x v="22"/>
    <x v="11"/>
    <s v="WT2"/>
    <x v="0"/>
    <m/>
    <m/>
    <m/>
    <m/>
    <m/>
    <x v="0"/>
    <s v="P2"/>
    <s v="T4"/>
    <s v="A10"/>
    <m/>
    <s v="Issue/Pleadings"/>
    <m/>
    <x v="2"/>
    <x v="3"/>
    <n v="30"/>
    <n v="0"/>
    <x v="0"/>
    <x v="1"/>
    <x v="3"/>
    <x v="3"/>
    <x v="0"/>
    <s v="Partner"/>
    <x v="0"/>
    <n v="300"/>
    <n v="1"/>
    <n v="0.95"/>
    <n v="0.2"/>
    <n v="30"/>
    <n v="30"/>
    <n v="6"/>
    <n v="28.5"/>
    <n v="5.7"/>
    <n v="70.2"/>
    <n v="0"/>
    <n v="0"/>
    <n v="0"/>
    <n v="0"/>
    <n v="0"/>
    <n v="0"/>
    <n v="30"/>
    <n v="58.5"/>
    <n v="0"/>
    <n v="11.7"/>
    <n v="70.2"/>
    <x v="1"/>
    <x v="3"/>
    <n v="10"/>
    <s v=""/>
  </r>
  <r>
    <x v="69"/>
    <n v="107"/>
    <x v="0"/>
    <x v="11"/>
    <x v="11"/>
    <s v="WT2"/>
    <x v="0"/>
    <m/>
    <m/>
    <m/>
    <m/>
    <m/>
    <x v="0"/>
    <s v="P2"/>
    <s v="T4"/>
    <s v="A10"/>
    <m/>
    <s v="Issue/Pleadings"/>
    <m/>
    <x v="2"/>
    <x v="3"/>
    <n v="30"/>
    <n v="0"/>
    <x v="0"/>
    <x v="1"/>
    <x v="3"/>
    <x v="3"/>
    <x v="0"/>
    <s v="Partner"/>
    <x v="0"/>
    <n v="300"/>
    <n v="1"/>
    <n v="0.95"/>
    <n v="0.2"/>
    <n v="30"/>
    <n v="30"/>
    <n v="6"/>
    <n v="28.5"/>
    <n v="5.7"/>
    <n v="70.2"/>
    <n v="0"/>
    <n v="0"/>
    <n v="0"/>
    <n v="0"/>
    <n v="0"/>
    <n v="0"/>
    <n v="30"/>
    <n v="58.5"/>
    <n v="0"/>
    <n v="11.7"/>
    <n v="70.2"/>
    <x v="1"/>
    <x v="3"/>
    <n v="10"/>
    <s v=""/>
  </r>
  <r>
    <x v="70"/>
    <n v="122"/>
    <x v="0"/>
    <x v="11"/>
    <x v="32"/>
    <s v="WT2"/>
    <x v="7"/>
    <m/>
    <m/>
    <m/>
    <m/>
    <m/>
    <x v="0"/>
    <s v="P2"/>
    <s v="T4"/>
    <s v="A10"/>
    <m/>
    <s v="Issue/Pleadings"/>
    <m/>
    <x v="2"/>
    <x v="3"/>
    <n v="210"/>
    <n v="0"/>
    <x v="0"/>
    <x v="1"/>
    <x v="3"/>
    <x v="3"/>
    <x v="0"/>
    <s v="Partner"/>
    <x v="0"/>
    <n v="300"/>
    <n v="1"/>
    <n v="0.95"/>
    <n v="0.2"/>
    <n v="210"/>
    <n v="210"/>
    <n v="42"/>
    <n v="199.5"/>
    <n v="39.900000000000006"/>
    <n v="491.4"/>
    <n v="0"/>
    <n v="0"/>
    <n v="0"/>
    <n v="0"/>
    <n v="0"/>
    <n v="0"/>
    <n v="210"/>
    <n v="409.5"/>
    <n v="0"/>
    <n v="81.900000000000006"/>
    <n v="491.4"/>
    <x v="1"/>
    <x v="3"/>
    <n v="10"/>
    <s v=""/>
  </r>
  <r>
    <x v="71"/>
    <n v="129"/>
    <x v="0"/>
    <x v="33"/>
    <x v="33"/>
    <s v="WT2"/>
    <x v="8"/>
    <m/>
    <m/>
    <m/>
    <m/>
    <m/>
    <x v="0"/>
    <s v="P2"/>
    <s v="T4"/>
    <s v="A10"/>
    <m/>
    <s v="Issue/Pleadings"/>
    <m/>
    <x v="2"/>
    <x v="3"/>
    <n v="240"/>
    <n v="0"/>
    <x v="0"/>
    <x v="1"/>
    <x v="3"/>
    <x v="3"/>
    <x v="0"/>
    <s v="Partner"/>
    <x v="0"/>
    <n v="300"/>
    <n v="1"/>
    <n v="0.95"/>
    <n v="0.2"/>
    <n v="240"/>
    <n v="240"/>
    <n v="48"/>
    <n v="228"/>
    <n v="45.6"/>
    <n v="561.6"/>
    <n v="0"/>
    <n v="0"/>
    <n v="0"/>
    <n v="0"/>
    <n v="0"/>
    <n v="0"/>
    <n v="240"/>
    <n v="468"/>
    <n v="0"/>
    <n v="93.6"/>
    <n v="561.6"/>
    <x v="1"/>
    <x v="3"/>
    <n v="10"/>
    <s v=""/>
  </r>
  <r>
    <x v="72"/>
    <n v="137"/>
    <x v="0"/>
    <x v="34"/>
    <x v="34"/>
    <s v="WT2"/>
    <x v="6"/>
    <m/>
    <m/>
    <m/>
    <m/>
    <m/>
    <x v="0"/>
    <s v="P2"/>
    <s v="T4"/>
    <s v="A10"/>
    <m/>
    <s v="Issue/Pleadings"/>
    <m/>
    <x v="2"/>
    <x v="3"/>
    <n v="90"/>
    <n v="0"/>
    <x v="0"/>
    <x v="1"/>
    <x v="3"/>
    <x v="3"/>
    <x v="0"/>
    <s v="Partner"/>
    <x v="0"/>
    <n v="300"/>
    <n v="1"/>
    <n v="0.95"/>
    <n v="0.2"/>
    <n v="90"/>
    <n v="90"/>
    <n v="18"/>
    <n v="85.5"/>
    <n v="17.100000000000001"/>
    <n v="210.6"/>
    <n v="0"/>
    <n v="0"/>
    <n v="0"/>
    <n v="0"/>
    <n v="0"/>
    <n v="0"/>
    <n v="90"/>
    <n v="175.5"/>
    <n v="0"/>
    <n v="35.1"/>
    <n v="210.6"/>
    <x v="1"/>
    <x v="3"/>
    <n v="10"/>
    <s v=""/>
  </r>
  <r>
    <x v="73"/>
    <n v="144"/>
    <x v="0"/>
    <x v="35"/>
    <x v="35"/>
    <s v="WT2"/>
    <x v="0"/>
    <m/>
    <m/>
    <m/>
    <m/>
    <m/>
    <x v="0"/>
    <s v="P2"/>
    <s v="T4"/>
    <s v="A10"/>
    <m/>
    <s v="Issue/Pleadings"/>
    <m/>
    <x v="2"/>
    <x v="3"/>
    <n v="30"/>
    <n v="0"/>
    <x v="0"/>
    <x v="1"/>
    <x v="3"/>
    <x v="3"/>
    <x v="0"/>
    <s v="Partner"/>
    <x v="0"/>
    <n v="300"/>
    <n v="1"/>
    <n v="0.95"/>
    <n v="0.2"/>
    <n v="30"/>
    <n v="30"/>
    <n v="6"/>
    <n v="28.5"/>
    <n v="5.7"/>
    <n v="70.2"/>
    <n v="0"/>
    <n v="0"/>
    <n v="0"/>
    <n v="0"/>
    <n v="0"/>
    <n v="0"/>
    <n v="30"/>
    <n v="58.5"/>
    <n v="0"/>
    <n v="11.7"/>
    <n v="70.2"/>
    <x v="1"/>
    <x v="3"/>
    <n v="10"/>
    <s v=""/>
  </r>
  <r>
    <x v="74"/>
    <n v="152"/>
    <x v="0"/>
    <x v="28"/>
    <x v="36"/>
    <s v="FD"/>
    <x v="3"/>
    <m/>
    <m/>
    <m/>
    <m/>
    <m/>
    <x v="0"/>
    <s v="P2"/>
    <s v="T4"/>
    <s v="A10"/>
    <m/>
    <s v="Issue/Pleadings"/>
    <m/>
    <x v="2"/>
    <x v="3"/>
    <n v="80"/>
    <n v="0"/>
    <x v="0"/>
    <x v="1"/>
    <x v="3"/>
    <x v="3"/>
    <x v="0"/>
    <s v="Legal Assistant"/>
    <x v="1"/>
    <n v="160"/>
    <n v="1"/>
    <n v="0.95"/>
    <n v="0.2"/>
    <n v="80"/>
    <n v="80"/>
    <n v="16"/>
    <n v="76"/>
    <n v="15.200000000000001"/>
    <n v="187.2"/>
    <n v="0"/>
    <n v="0"/>
    <n v="0"/>
    <n v="0"/>
    <n v="0"/>
    <n v="0"/>
    <n v="80"/>
    <n v="156"/>
    <n v="0"/>
    <n v="31.200000000000003"/>
    <n v="187.2"/>
    <x v="1"/>
    <x v="3"/>
    <n v="10"/>
    <s v=""/>
  </r>
  <r>
    <x v="75"/>
    <n v="148"/>
    <x v="0"/>
    <x v="28"/>
    <x v="11"/>
    <s v="WT2"/>
    <x v="0"/>
    <m/>
    <m/>
    <m/>
    <m/>
    <m/>
    <x v="0"/>
    <s v="P2"/>
    <s v="T4"/>
    <s v="A10"/>
    <m/>
    <s v="Issue/Pleadings"/>
    <m/>
    <x v="2"/>
    <x v="3"/>
    <n v="30"/>
    <n v="0"/>
    <x v="0"/>
    <x v="1"/>
    <x v="3"/>
    <x v="3"/>
    <x v="0"/>
    <s v="Partner"/>
    <x v="0"/>
    <n v="300"/>
    <n v="1"/>
    <n v="0.95"/>
    <n v="0.2"/>
    <n v="30"/>
    <n v="30"/>
    <n v="6"/>
    <n v="28.5"/>
    <n v="5.7"/>
    <n v="70.2"/>
    <n v="0"/>
    <n v="0"/>
    <n v="0"/>
    <n v="0"/>
    <n v="0"/>
    <n v="0"/>
    <n v="30"/>
    <n v="58.5"/>
    <n v="0"/>
    <n v="11.7"/>
    <n v="70.2"/>
    <x v="1"/>
    <x v="3"/>
    <n v="10"/>
    <s v=""/>
  </r>
  <r>
    <x v="76"/>
    <n v="150"/>
    <x v="0"/>
    <x v="28"/>
    <x v="37"/>
    <s v="WT2"/>
    <x v="6"/>
    <m/>
    <m/>
    <m/>
    <m/>
    <m/>
    <x v="0"/>
    <s v="P2"/>
    <s v="T4"/>
    <s v="A10"/>
    <m/>
    <s v="Issue/Pleadings"/>
    <m/>
    <x v="2"/>
    <x v="3"/>
    <n v="90"/>
    <n v="0"/>
    <x v="0"/>
    <x v="1"/>
    <x v="3"/>
    <x v="3"/>
    <x v="0"/>
    <s v="Partner"/>
    <x v="0"/>
    <n v="300"/>
    <n v="1"/>
    <n v="0.95"/>
    <n v="0.2"/>
    <n v="90"/>
    <n v="90"/>
    <n v="18"/>
    <n v="85.5"/>
    <n v="17.100000000000001"/>
    <n v="210.6"/>
    <n v="0"/>
    <n v="0"/>
    <n v="0"/>
    <n v="0"/>
    <n v="0"/>
    <n v="0"/>
    <n v="90"/>
    <n v="175.5"/>
    <n v="0"/>
    <n v="35.1"/>
    <n v="210.6"/>
    <x v="1"/>
    <x v="3"/>
    <n v="10"/>
    <s v=""/>
  </r>
  <r>
    <x v="77"/>
    <n v="156"/>
    <x v="0"/>
    <x v="29"/>
    <x v="38"/>
    <s v="WT2"/>
    <x v="0"/>
    <m/>
    <m/>
    <m/>
    <m/>
    <m/>
    <x v="0"/>
    <s v="P2"/>
    <s v="T4"/>
    <s v="A10"/>
    <m/>
    <s v="Issue/Pleadings"/>
    <m/>
    <x v="2"/>
    <x v="3"/>
    <n v="30"/>
    <n v="0"/>
    <x v="0"/>
    <x v="1"/>
    <x v="3"/>
    <x v="3"/>
    <x v="0"/>
    <s v="Partner"/>
    <x v="0"/>
    <n v="300"/>
    <n v="1"/>
    <n v="0.95"/>
    <n v="0.2"/>
    <n v="30"/>
    <n v="30"/>
    <n v="6"/>
    <n v="28.5"/>
    <n v="5.7"/>
    <n v="70.2"/>
    <n v="0"/>
    <n v="0"/>
    <n v="0"/>
    <n v="0"/>
    <n v="0"/>
    <n v="0"/>
    <n v="30"/>
    <n v="58.5"/>
    <n v="0"/>
    <n v="11.7"/>
    <n v="70.2"/>
    <x v="1"/>
    <x v="3"/>
    <n v="10"/>
    <s v=""/>
  </r>
  <r>
    <x v="78"/>
    <n v="160"/>
    <x v="0"/>
    <x v="30"/>
    <x v="11"/>
    <s v="WT2"/>
    <x v="0"/>
    <m/>
    <m/>
    <m/>
    <m/>
    <m/>
    <x v="0"/>
    <s v="P2"/>
    <s v="T4"/>
    <s v="A10"/>
    <m/>
    <s v="Issue/Pleadings"/>
    <m/>
    <x v="2"/>
    <x v="3"/>
    <n v="30"/>
    <n v="0"/>
    <x v="0"/>
    <x v="1"/>
    <x v="3"/>
    <x v="3"/>
    <x v="0"/>
    <s v="Partner"/>
    <x v="0"/>
    <n v="300"/>
    <n v="1"/>
    <n v="0.95"/>
    <n v="0.2"/>
    <n v="30"/>
    <n v="30"/>
    <n v="6"/>
    <n v="28.5"/>
    <n v="5.7"/>
    <n v="70.2"/>
    <n v="0"/>
    <n v="0"/>
    <n v="0"/>
    <n v="0"/>
    <n v="0"/>
    <n v="0"/>
    <n v="30"/>
    <n v="58.5"/>
    <n v="0"/>
    <n v="11.7"/>
    <n v="70.2"/>
    <x v="1"/>
    <x v="3"/>
    <n v="10"/>
    <s v=""/>
  </r>
  <r>
    <x v="79"/>
    <n v="159"/>
    <x v="0"/>
    <x v="30"/>
    <x v="39"/>
    <s v="WT2"/>
    <x v="0"/>
    <m/>
    <m/>
    <m/>
    <m/>
    <m/>
    <x v="0"/>
    <s v="P2"/>
    <s v="T5"/>
    <s v="A10"/>
    <m/>
    <s v="Issue/Pleadings"/>
    <m/>
    <x v="2"/>
    <x v="3"/>
    <n v="30"/>
    <n v="0"/>
    <x v="0"/>
    <x v="1"/>
    <x v="4"/>
    <x v="3"/>
    <x v="0"/>
    <s v="Partner"/>
    <x v="0"/>
    <n v="300"/>
    <n v="1"/>
    <n v="0.95"/>
    <n v="0.2"/>
    <n v="30"/>
    <n v="30"/>
    <n v="6"/>
    <n v="28.5"/>
    <n v="5.7"/>
    <n v="70.2"/>
    <n v="0"/>
    <n v="0"/>
    <n v="0"/>
    <n v="0"/>
    <n v="0"/>
    <n v="0"/>
    <n v="30"/>
    <n v="58.5"/>
    <n v="0"/>
    <n v="11.7"/>
    <n v="70.2"/>
    <x v="1"/>
    <x v="4"/>
    <n v="10"/>
    <s v=""/>
  </r>
  <r>
    <x v="80"/>
    <n v="168"/>
    <x v="0"/>
    <x v="36"/>
    <x v="40"/>
    <s v="WT2"/>
    <x v="5"/>
    <m/>
    <m/>
    <m/>
    <m/>
    <m/>
    <x v="0"/>
    <s v="P2"/>
    <s v="T5"/>
    <s v="A10"/>
    <m/>
    <s v="Issue/Pleadings"/>
    <m/>
    <x v="2"/>
    <x v="3"/>
    <n v="120"/>
    <n v="0"/>
    <x v="0"/>
    <x v="1"/>
    <x v="4"/>
    <x v="3"/>
    <x v="0"/>
    <s v="Partner"/>
    <x v="0"/>
    <n v="300"/>
    <n v="1"/>
    <n v="0.95"/>
    <n v="0.2"/>
    <n v="120"/>
    <n v="120"/>
    <n v="24"/>
    <n v="114"/>
    <n v="22.8"/>
    <n v="280.8"/>
    <n v="0"/>
    <n v="0"/>
    <n v="0"/>
    <n v="0"/>
    <n v="0"/>
    <n v="0"/>
    <n v="120"/>
    <n v="234"/>
    <n v="0"/>
    <n v="46.8"/>
    <n v="280.8"/>
    <x v="1"/>
    <x v="4"/>
    <n v="10"/>
    <s v=""/>
  </r>
  <r>
    <x v="81"/>
    <n v="174"/>
    <x v="0"/>
    <x v="37"/>
    <x v="41"/>
    <s v="WT2"/>
    <x v="1"/>
    <m/>
    <m/>
    <m/>
    <m/>
    <m/>
    <x v="0"/>
    <s v="P2"/>
    <s v="T4"/>
    <s v="A10"/>
    <m/>
    <s v="Issue/Pleadings"/>
    <m/>
    <x v="2"/>
    <x v="3"/>
    <n v="60"/>
    <n v="0"/>
    <x v="0"/>
    <x v="1"/>
    <x v="3"/>
    <x v="3"/>
    <x v="0"/>
    <s v="Partner"/>
    <x v="0"/>
    <n v="300"/>
    <n v="1"/>
    <n v="0.95"/>
    <n v="0.2"/>
    <n v="60"/>
    <n v="60"/>
    <n v="12"/>
    <n v="57"/>
    <n v="11.4"/>
    <n v="140.4"/>
    <n v="0"/>
    <n v="0"/>
    <n v="0"/>
    <n v="0"/>
    <n v="0"/>
    <n v="0"/>
    <n v="60"/>
    <n v="117"/>
    <n v="0"/>
    <n v="23.4"/>
    <n v="140.4"/>
    <x v="1"/>
    <x v="3"/>
    <n v="10"/>
    <s v=""/>
  </r>
  <r>
    <x v="82"/>
    <n v="198"/>
    <x v="0"/>
    <x v="38"/>
    <x v="17"/>
    <s v="WT2"/>
    <x v="0"/>
    <m/>
    <m/>
    <m/>
    <m/>
    <m/>
    <x v="0"/>
    <s v="P2"/>
    <s v="T4"/>
    <s v="A10"/>
    <m/>
    <s v="Issue/Pleadings"/>
    <m/>
    <x v="2"/>
    <x v="3"/>
    <n v="30"/>
    <n v="0"/>
    <x v="0"/>
    <x v="1"/>
    <x v="3"/>
    <x v="3"/>
    <x v="0"/>
    <s v="Partner"/>
    <x v="0"/>
    <n v="300"/>
    <n v="1"/>
    <n v="0.95"/>
    <n v="0.2"/>
    <n v="30"/>
    <n v="30"/>
    <n v="6"/>
    <n v="28.5"/>
    <n v="5.7"/>
    <n v="70.2"/>
    <n v="0"/>
    <n v="0"/>
    <n v="0"/>
    <n v="0"/>
    <n v="0"/>
    <n v="0"/>
    <n v="30"/>
    <n v="58.5"/>
    <n v="0"/>
    <n v="11.7"/>
    <n v="70.2"/>
    <x v="1"/>
    <x v="3"/>
    <n v="10"/>
    <s v=""/>
  </r>
  <r>
    <x v="83"/>
    <n v="80"/>
    <x v="0"/>
    <x v="21"/>
    <x v="42"/>
    <s v="NV"/>
    <x v="9"/>
    <m/>
    <n v="525"/>
    <m/>
    <m/>
    <m/>
    <x v="0"/>
    <s v="P2"/>
    <s v="T4"/>
    <m/>
    <s v="X1"/>
    <s v="Issue/Pleadings"/>
    <m/>
    <x v="2"/>
    <x v="3"/>
    <n v="0"/>
    <n v="525"/>
    <x v="0"/>
    <x v="1"/>
    <x v="3"/>
    <x v="6"/>
    <x v="1"/>
    <s v="Junior Counsel"/>
    <x v="2"/>
    <n v="0"/>
    <n v="1"/>
    <n v="0.95"/>
    <n v="0.2"/>
    <n v="0"/>
    <n v="0"/>
    <n v="0"/>
    <n v="0"/>
    <n v="0"/>
    <n v="0"/>
    <n v="105"/>
    <n v="498.75"/>
    <n v="99.75"/>
    <n v="1228.5"/>
    <n v="0"/>
    <n v="525"/>
    <n v="525"/>
    <n v="0"/>
    <n v="1023.75"/>
    <n v="204.75"/>
    <n v="1228.5"/>
    <x v="1"/>
    <x v="3"/>
    <s v=""/>
    <s v=""/>
  </r>
  <r>
    <x v="84"/>
    <n v="83"/>
    <x v="0"/>
    <x v="39"/>
    <x v="43"/>
    <s v="NV"/>
    <x v="9"/>
    <m/>
    <n v="300"/>
    <m/>
    <m/>
    <m/>
    <x v="0"/>
    <s v="P2"/>
    <s v="T4"/>
    <m/>
    <s v="X1"/>
    <s v="Issue/Pleadings"/>
    <m/>
    <x v="2"/>
    <x v="3"/>
    <n v="0"/>
    <n v="300"/>
    <x v="0"/>
    <x v="1"/>
    <x v="3"/>
    <x v="6"/>
    <x v="1"/>
    <s v="Junior Counsel"/>
    <x v="2"/>
    <n v="0"/>
    <n v="1"/>
    <n v="0.95"/>
    <n v="0.2"/>
    <n v="0"/>
    <n v="0"/>
    <n v="0"/>
    <n v="0"/>
    <n v="0"/>
    <n v="0"/>
    <n v="60"/>
    <n v="285"/>
    <n v="57"/>
    <n v="702"/>
    <n v="0"/>
    <n v="300"/>
    <n v="300"/>
    <n v="0"/>
    <n v="585"/>
    <n v="117"/>
    <n v="702"/>
    <x v="1"/>
    <x v="3"/>
    <s v=""/>
    <s v=""/>
  </r>
  <r>
    <x v="85"/>
    <n v="82"/>
    <x v="0"/>
    <x v="39"/>
    <x v="44"/>
    <s v="NV"/>
    <x v="9"/>
    <m/>
    <n v="300"/>
    <m/>
    <m/>
    <m/>
    <x v="0"/>
    <s v="P2"/>
    <s v="T4"/>
    <m/>
    <s v="X1"/>
    <s v="Issue/Pleadings"/>
    <m/>
    <x v="2"/>
    <x v="3"/>
    <n v="0"/>
    <n v="300"/>
    <x v="0"/>
    <x v="1"/>
    <x v="3"/>
    <x v="6"/>
    <x v="1"/>
    <s v="Junior Counsel"/>
    <x v="2"/>
    <n v="0"/>
    <n v="1"/>
    <n v="0.95"/>
    <n v="0.2"/>
    <n v="0"/>
    <n v="0"/>
    <n v="0"/>
    <n v="0"/>
    <n v="0"/>
    <n v="0"/>
    <n v="60"/>
    <n v="285"/>
    <n v="57"/>
    <n v="702"/>
    <n v="0"/>
    <n v="300"/>
    <n v="300"/>
    <n v="0"/>
    <n v="585"/>
    <n v="117"/>
    <n v="702"/>
    <x v="1"/>
    <x v="3"/>
    <s v=""/>
    <s v=""/>
  </r>
  <r>
    <x v="86"/>
    <n v="128"/>
    <x v="0"/>
    <x v="23"/>
    <x v="45"/>
    <s v="NV"/>
    <x v="9"/>
    <m/>
    <n v="1050"/>
    <m/>
    <m/>
    <m/>
    <x v="0"/>
    <s v="P2"/>
    <s v="T4"/>
    <m/>
    <s v="X1"/>
    <s v="Issue/Pleadings"/>
    <m/>
    <x v="2"/>
    <x v="3"/>
    <n v="0"/>
    <n v="1050"/>
    <x v="0"/>
    <x v="1"/>
    <x v="3"/>
    <x v="6"/>
    <x v="1"/>
    <s v="Junior Counsel"/>
    <x v="2"/>
    <n v="0"/>
    <n v="1"/>
    <n v="0.95"/>
    <n v="0.2"/>
    <n v="0"/>
    <n v="0"/>
    <n v="0"/>
    <n v="0"/>
    <n v="0"/>
    <n v="0"/>
    <n v="210"/>
    <n v="997.5"/>
    <n v="199.5"/>
    <n v="2457"/>
    <n v="0"/>
    <n v="1050"/>
    <n v="1050"/>
    <n v="0"/>
    <n v="2047.5"/>
    <n v="409.5"/>
    <n v="2457"/>
    <x v="1"/>
    <x v="3"/>
    <s v=""/>
    <s v=""/>
  </r>
  <r>
    <x v="87"/>
    <n v="142"/>
    <x v="0"/>
    <x v="40"/>
    <x v="46"/>
    <m/>
    <x v="9"/>
    <m/>
    <m/>
    <n v="150"/>
    <m/>
    <m/>
    <x v="0"/>
    <s v="P2"/>
    <s v="T4"/>
    <m/>
    <s v="X2"/>
    <s v="Issue/Pleadings"/>
    <m/>
    <x v="4"/>
    <x v="3"/>
    <n v="0"/>
    <n v="150"/>
    <x v="0"/>
    <x v="1"/>
    <x v="3"/>
    <x v="6"/>
    <x v="2"/>
    <s v=""/>
    <x v="3"/>
    <n v="0"/>
    <n v="1"/>
    <n v="0.95"/>
    <n v="0.2"/>
    <n v="0"/>
    <n v="0"/>
    <n v="0"/>
    <n v="0"/>
    <n v="0"/>
    <n v="0"/>
    <n v="0"/>
    <n v="0"/>
    <n v="0"/>
    <n v="0"/>
    <n v="150"/>
    <n v="150"/>
    <n v="150"/>
    <n v="0"/>
    <n v="150"/>
    <n v="0"/>
    <n v="150"/>
    <x v="1"/>
    <x v="3"/>
    <s v=""/>
    <s v=""/>
  </r>
  <r>
    <x v="88"/>
    <n v="139"/>
    <x v="0"/>
    <x v="27"/>
    <x v="47"/>
    <m/>
    <x v="9"/>
    <m/>
    <m/>
    <n v="395"/>
    <m/>
    <m/>
    <x v="0"/>
    <s v="P2"/>
    <s v="T4"/>
    <m/>
    <s v="X15"/>
    <s v="Issue/Pleadings"/>
    <m/>
    <x v="2"/>
    <x v="3"/>
    <n v="0"/>
    <n v="395"/>
    <x v="0"/>
    <x v="1"/>
    <x v="3"/>
    <x v="6"/>
    <x v="3"/>
    <s v=""/>
    <x v="3"/>
    <n v="0"/>
    <n v="1"/>
    <n v="0.95"/>
    <n v="0.2"/>
    <n v="0"/>
    <n v="0"/>
    <n v="0"/>
    <n v="0"/>
    <n v="0"/>
    <n v="0"/>
    <n v="0"/>
    <n v="0"/>
    <n v="0"/>
    <n v="0"/>
    <n v="395"/>
    <n v="395"/>
    <n v="395"/>
    <n v="0"/>
    <n v="395"/>
    <n v="0"/>
    <n v="395"/>
    <x v="1"/>
    <x v="3"/>
    <s v=""/>
    <s v=""/>
  </r>
  <r>
    <x v="89"/>
    <n v="167"/>
    <x v="0"/>
    <x v="36"/>
    <x v="2"/>
    <s v="WT2"/>
    <x v="0"/>
    <m/>
    <m/>
    <m/>
    <m/>
    <m/>
    <x v="0"/>
    <s v="P2"/>
    <s v="T5"/>
    <s v="A3"/>
    <m/>
    <s v="Issue/Pleadings"/>
    <m/>
    <x v="1"/>
    <x v="0"/>
    <n v="30"/>
    <n v="0"/>
    <x v="0"/>
    <x v="1"/>
    <x v="4"/>
    <x v="1"/>
    <x v="0"/>
    <s v="Partner"/>
    <x v="0"/>
    <n v="300"/>
    <n v="1"/>
    <n v="0.95"/>
    <n v="0.2"/>
    <n v="30"/>
    <n v="30"/>
    <n v="6"/>
    <n v="28.5"/>
    <n v="5.7"/>
    <n v="70.2"/>
    <n v="0"/>
    <n v="0"/>
    <n v="0"/>
    <n v="0"/>
    <n v="0"/>
    <n v="0"/>
    <n v="30"/>
    <n v="58.5"/>
    <n v="0"/>
    <n v="11.7"/>
    <n v="70.2"/>
    <x v="1"/>
    <x v="4"/>
    <n v="3"/>
    <s v=""/>
  </r>
  <r>
    <x v="90"/>
    <n v="169"/>
    <x v="0"/>
    <x v="41"/>
    <x v="9"/>
    <s v="WT2"/>
    <x v="0"/>
    <m/>
    <m/>
    <m/>
    <m/>
    <m/>
    <x v="0"/>
    <s v="P2"/>
    <s v="T5"/>
    <s v="A6"/>
    <m/>
    <s v="Issue/Pleadings"/>
    <m/>
    <x v="3"/>
    <x v="0"/>
    <n v="30"/>
    <n v="0"/>
    <x v="0"/>
    <x v="1"/>
    <x v="4"/>
    <x v="2"/>
    <x v="0"/>
    <s v="Partner"/>
    <x v="0"/>
    <n v="300"/>
    <n v="1"/>
    <n v="0.95"/>
    <n v="0.2"/>
    <n v="30"/>
    <n v="30"/>
    <n v="6"/>
    <n v="28.5"/>
    <n v="5.7"/>
    <n v="70.2"/>
    <n v="0"/>
    <n v="0"/>
    <n v="0"/>
    <n v="0"/>
    <n v="0"/>
    <n v="0"/>
    <n v="30"/>
    <n v="58.5"/>
    <n v="0"/>
    <n v="11.7"/>
    <n v="70.2"/>
    <x v="1"/>
    <x v="4"/>
    <n v="6"/>
    <s v=""/>
  </r>
  <r>
    <x v="91"/>
    <n v="213"/>
    <x v="0"/>
    <x v="42"/>
    <x v="48"/>
    <s v="WT2"/>
    <x v="1"/>
    <m/>
    <m/>
    <m/>
    <m/>
    <m/>
    <x v="0"/>
    <s v="P2"/>
    <s v="T5"/>
    <s v="A10"/>
    <m/>
    <s v="Issue/Pleadings"/>
    <m/>
    <x v="2"/>
    <x v="3"/>
    <n v="60"/>
    <n v="0"/>
    <x v="0"/>
    <x v="1"/>
    <x v="4"/>
    <x v="3"/>
    <x v="0"/>
    <s v="Partner"/>
    <x v="0"/>
    <n v="300"/>
    <n v="1"/>
    <n v="0.95"/>
    <n v="0.2"/>
    <n v="60"/>
    <n v="60"/>
    <n v="12"/>
    <n v="57"/>
    <n v="11.4"/>
    <n v="140.4"/>
    <n v="0"/>
    <n v="0"/>
    <n v="0"/>
    <n v="0"/>
    <n v="0"/>
    <n v="0"/>
    <n v="60"/>
    <n v="117"/>
    <n v="0"/>
    <n v="23.4"/>
    <n v="140.4"/>
    <x v="1"/>
    <x v="4"/>
    <n v="10"/>
    <s v=""/>
  </r>
  <r>
    <x v="92"/>
    <n v="171"/>
    <x v="0"/>
    <x v="43"/>
    <x v="20"/>
    <s v="WT2"/>
    <x v="0"/>
    <m/>
    <m/>
    <m/>
    <m/>
    <m/>
    <x v="0"/>
    <s v="P3"/>
    <s v="T8"/>
    <s v="A2"/>
    <m/>
    <s v="CMC"/>
    <m/>
    <x v="0"/>
    <x v="2"/>
    <n v="30"/>
    <n v="0"/>
    <x v="0"/>
    <x v="2"/>
    <x v="5"/>
    <x v="0"/>
    <x v="0"/>
    <s v="Partner"/>
    <x v="0"/>
    <n v="300"/>
    <n v="1"/>
    <n v="0.95"/>
    <n v="0.2"/>
    <n v="30"/>
    <n v="30"/>
    <n v="6"/>
    <n v="28.5"/>
    <n v="5.7"/>
    <n v="70.2"/>
    <n v="0"/>
    <n v="0"/>
    <n v="0"/>
    <n v="0"/>
    <n v="0"/>
    <n v="0"/>
    <n v="30"/>
    <n v="58.5"/>
    <n v="0"/>
    <n v="11.7"/>
    <n v="70.2"/>
    <x v="2"/>
    <x v="5"/>
    <n v="2"/>
    <s v=""/>
  </r>
  <r>
    <x v="93"/>
    <n v="180"/>
    <x v="0"/>
    <x v="44"/>
    <x v="49"/>
    <s v="WT2"/>
    <x v="6"/>
    <m/>
    <m/>
    <m/>
    <m/>
    <m/>
    <x v="0"/>
    <s v="P3"/>
    <s v="T8"/>
    <s v="A3"/>
    <m/>
    <s v="CMC"/>
    <m/>
    <x v="1"/>
    <x v="1"/>
    <n v="90"/>
    <n v="0"/>
    <x v="0"/>
    <x v="2"/>
    <x v="5"/>
    <x v="1"/>
    <x v="0"/>
    <s v="Partner"/>
    <x v="0"/>
    <n v="300"/>
    <n v="1"/>
    <n v="0.95"/>
    <n v="0.2"/>
    <n v="90"/>
    <n v="90"/>
    <n v="18"/>
    <n v="85.5"/>
    <n v="17.100000000000001"/>
    <n v="210.6"/>
    <n v="0"/>
    <n v="0"/>
    <n v="0"/>
    <n v="0"/>
    <n v="0"/>
    <n v="0"/>
    <n v="90"/>
    <n v="175.5"/>
    <n v="0"/>
    <n v="35.1"/>
    <n v="210.6"/>
    <x v="2"/>
    <x v="5"/>
    <n v="3"/>
    <s v=""/>
  </r>
  <r>
    <x v="94"/>
    <n v="193"/>
    <x v="0"/>
    <x v="45"/>
    <x v="2"/>
    <s v="WT2"/>
    <x v="0"/>
    <m/>
    <m/>
    <m/>
    <m/>
    <m/>
    <x v="0"/>
    <s v="P3"/>
    <s v="T8"/>
    <s v="A3"/>
    <m/>
    <s v="CMC"/>
    <m/>
    <x v="1"/>
    <x v="0"/>
    <n v="30"/>
    <n v="0"/>
    <x v="0"/>
    <x v="2"/>
    <x v="5"/>
    <x v="1"/>
    <x v="0"/>
    <s v="Partner"/>
    <x v="0"/>
    <n v="300"/>
    <n v="1"/>
    <n v="0.95"/>
    <n v="0.2"/>
    <n v="30"/>
    <n v="30"/>
    <n v="6"/>
    <n v="28.5"/>
    <n v="5.7"/>
    <n v="70.2"/>
    <n v="0"/>
    <n v="0"/>
    <n v="0"/>
    <n v="0"/>
    <n v="0"/>
    <n v="0"/>
    <n v="30"/>
    <n v="58.5"/>
    <n v="0"/>
    <n v="11.7"/>
    <n v="70.2"/>
    <x v="2"/>
    <x v="5"/>
    <n v="3"/>
    <s v=""/>
  </r>
  <r>
    <x v="95"/>
    <n v="178"/>
    <x v="0"/>
    <x v="46"/>
    <x v="26"/>
    <s v="WT2"/>
    <x v="0"/>
    <m/>
    <m/>
    <m/>
    <m/>
    <m/>
    <x v="0"/>
    <s v="P3"/>
    <s v="T8"/>
    <s v="A6"/>
    <m/>
    <s v="CMC"/>
    <m/>
    <x v="3"/>
    <x v="1"/>
    <n v="30"/>
    <n v="0"/>
    <x v="0"/>
    <x v="2"/>
    <x v="5"/>
    <x v="2"/>
    <x v="0"/>
    <s v="Partner"/>
    <x v="0"/>
    <n v="300"/>
    <n v="1"/>
    <n v="0.95"/>
    <n v="0.2"/>
    <n v="30"/>
    <n v="30"/>
    <n v="6"/>
    <n v="28.5"/>
    <n v="5.7"/>
    <n v="70.2"/>
    <n v="0"/>
    <n v="0"/>
    <n v="0"/>
    <n v="0"/>
    <n v="0"/>
    <n v="0"/>
    <n v="30"/>
    <n v="58.5"/>
    <n v="0"/>
    <n v="11.7"/>
    <n v="70.2"/>
    <x v="2"/>
    <x v="5"/>
    <n v="6"/>
    <s v=""/>
  </r>
  <r>
    <x v="96"/>
    <n v="181"/>
    <x v="0"/>
    <x v="47"/>
    <x v="22"/>
    <s v="WT2"/>
    <x v="0"/>
    <m/>
    <m/>
    <m/>
    <m/>
    <m/>
    <x v="0"/>
    <s v="P3"/>
    <s v="T8"/>
    <s v="A6"/>
    <m/>
    <s v="CMC"/>
    <m/>
    <x v="3"/>
    <x v="1"/>
    <n v="30"/>
    <n v="0"/>
    <x v="0"/>
    <x v="2"/>
    <x v="5"/>
    <x v="2"/>
    <x v="0"/>
    <s v="Partner"/>
    <x v="0"/>
    <n v="300"/>
    <n v="1"/>
    <n v="0.95"/>
    <n v="0.2"/>
    <n v="30"/>
    <n v="30"/>
    <n v="6"/>
    <n v="28.5"/>
    <n v="5.7"/>
    <n v="70.2"/>
    <n v="0"/>
    <n v="0"/>
    <n v="0"/>
    <n v="0"/>
    <n v="0"/>
    <n v="0"/>
    <n v="30"/>
    <n v="58.5"/>
    <n v="0"/>
    <n v="11.7"/>
    <n v="70.2"/>
    <x v="2"/>
    <x v="5"/>
    <n v="6"/>
    <s v=""/>
  </r>
  <r>
    <x v="97"/>
    <n v="182"/>
    <x v="0"/>
    <x v="48"/>
    <x v="22"/>
    <s v="WT2"/>
    <x v="0"/>
    <m/>
    <m/>
    <m/>
    <m/>
    <m/>
    <x v="0"/>
    <s v="P3"/>
    <s v="T8"/>
    <s v="A6"/>
    <m/>
    <s v="CMC"/>
    <m/>
    <x v="3"/>
    <x v="1"/>
    <n v="30"/>
    <n v="0"/>
    <x v="0"/>
    <x v="2"/>
    <x v="5"/>
    <x v="2"/>
    <x v="0"/>
    <s v="Partner"/>
    <x v="0"/>
    <n v="300"/>
    <n v="1"/>
    <n v="0.95"/>
    <n v="0.2"/>
    <n v="30"/>
    <n v="30"/>
    <n v="6"/>
    <n v="28.5"/>
    <n v="5.7"/>
    <n v="70.2"/>
    <n v="0"/>
    <n v="0"/>
    <n v="0"/>
    <n v="0"/>
    <n v="0"/>
    <n v="0"/>
    <n v="30"/>
    <n v="58.5"/>
    <n v="0"/>
    <n v="11.7"/>
    <n v="70.2"/>
    <x v="2"/>
    <x v="5"/>
    <n v="6"/>
    <s v=""/>
  </r>
  <r>
    <x v="98"/>
    <n v="186"/>
    <x v="0"/>
    <x v="48"/>
    <x v="50"/>
    <s v="WT2"/>
    <x v="1"/>
    <m/>
    <m/>
    <m/>
    <m/>
    <m/>
    <x v="0"/>
    <s v="P3"/>
    <s v="T8"/>
    <s v="A6"/>
    <m/>
    <s v="CMC"/>
    <m/>
    <x v="3"/>
    <x v="2"/>
    <n v="60"/>
    <n v="0"/>
    <x v="0"/>
    <x v="2"/>
    <x v="5"/>
    <x v="2"/>
    <x v="0"/>
    <s v="Partner"/>
    <x v="0"/>
    <n v="300"/>
    <n v="1"/>
    <n v="0.95"/>
    <n v="0.2"/>
    <n v="60"/>
    <n v="60"/>
    <n v="12"/>
    <n v="57"/>
    <n v="11.4"/>
    <n v="140.4"/>
    <n v="0"/>
    <n v="0"/>
    <n v="0"/>
    <n v="0"/>
    <n v="0"/>
    <n v="0"/>
    <n v="60"/>
    <n v="117"/>
    <n v="0"/>
    <n v="23.4"/>
    <n v="140.4"/>
    <x v="2"/>
    <x v="5"/>
    <n v="6"/>
    <s v=""/>
  </r>
  <r>
    <x v="99"/>
    <n v="188"/>
    <x v="0"/>
    <x v="48"/>
    <x v="51"/>
    <s v="WT2"/>
    <x v="0"/>
    <m/>
    <m/>
    <m/>
    <m/>
    <m/>
    <x v="0"/>
    <s v="P3"/>
    <s v="T8"/>
    <s v="A6"/>
    <m/>
    <s v="CMC"/>
    <m/>
    <x v="3"/>
    <x v="0"/>
    <n v="30"/>
    <n v="0"/>
    <x v="0"/>
    <x v="2"/>
    <x v="5"/>
    <x v="2"/>
    <x v="0"/>
    <s v="Partner"/>
    <x v="0"/>
    <n v="300"/>
    <n v="1"/>
    <n v="0.95"/>
    <n v="0.2"/>
    <n v="30"/>
    <n v="30"/>
    <n v="6"/>
    <n v="28.5"/>
    <n v="5.7"/>
    <n v="70.2"/>
    <n v="0"/>
    <n v="0"/>
    <n v="0"/>
    <n v="0"/>
    <n v="0"/>
    <n v="0"/>
    <n v="30"/>
    <n v="58.5"/>
    <n v="0"/>
    <n v="11.7"/>
    <n v="70.2"/>
    <x v="2"/>
    <x v="5"/>
    <n v="6"/>
    <s v=""/>
  </r>
  <r>
    <x v="100"/>
    <n v="189"/>
    <x v="0"/>
    <x v="48"/>
    <x v="22"/>
    <s v="WT2"/>
    <x v="0"/>
    <m/>
    <m/>
    <m/>
    <m/>
    <m/>
    <x v="0"/>
    <s v="P3"/>
    <s v="T8"/>
    <s v="A6"/>
    <m/>
    <s v="CMC"/>
    <m/>
    <x v="3"/>
    <x v="1"/>
    <n v="30"/>
    <n v="0"/>
    <x v="0"/>
    <x v="2"/>
    <x v="5"/>
    <x v="2"/>
    <x v="0"/>
    <s v="Partner"/>
    <x v="0"/>
    <n v="300"/>
    <n v="1"/>
    <n v="0.95"/>
    <n v="0.2"/>
    <n v="30"/>
    <n v="30"/>
    <n v="6"/>
    <n v="28.5"/>
    <n v="5.7"/>
    <n v="70.2"/>
    <n v="0"/>
    <n v="0"/>
    <n v="0"/>
    <n v="0"/>
    <n v="0"/>
    <n v="0"/>
    <n v="30"/>
    <n v="58.5"/>
    <n v="0"/>
    <n v="11.7"/>
    <n v="70.2"/>
    <x v="2"/>
    <x v="5"/>
    <n v="6"/>
    <s v=""/>
  </r>
  <r>
    <x v="101"/>
    <n v="192"/>
    <x v="0"/>
    <x v="45"/>
    <x v="9"/>
    <s v="WT2"/>
    <x v="0"/>
    <m/>
    <m/>
    <m/>
    <m/>
    <m/>
    <x v="0"/>
    <s v="P3"/>
    <s v="T8"/>
    <s v="A6"/>
    <m/>
    <s v="CMC"/>
    <m/>
    <x v="3"/>
    <x v="0"/>
    <n v="30"/>
    <n v="0"/>
    <x v="0"/>
    <x v="2"/>
    <x v="5"/>
    <x v="2"/>
    <x v="0"/>
    <s v="Partner"/>
    <x v="0"/>
    <n v="300"/>
    <n v="1"/>
    <n v="0.95"/>
    <n v="0.2"/>
    <n v="30"/>
    <n v="30"/>
    <n v="6"/>
    <n v="28.5"/>
    <n v="5.7"/>
    <n v="70.2"/>
    <n v="0"/>
    <n v="0"/>
    <n v="0"/>
    <n v="0"/>
    <n v="0"/>
    <n v="0"/>
    <n v="30"/>
    <n v="58.5"/>
    <n v="0"/>
    <n v="11.7"/>
    <n v="70.2"/>
    <x v="2"/>
    <x v="5"/>
    <n v="6"/>
    <s v=""/>
  </r>
  <r>
    <x v="102"/>
    <n v="226"/>
    <x v="0"/>
    <x v="49"/>
    <x v="26"/>
    <s v="WT2"/>
    <x v="0"/>
    <m/>
    <m/>
    <m/>
    <m/>
    <m/>
    <x v="1"/>
    <s v="P3"/>
    <s v="T8"/>
    <s v="A6"/>
    <m/>
    <s v="CMC"/>
    <m/>
    <x v="3"/>
    <x v="1"/>
    <n v="30"/>
    <n v="0"/>
    <x v="0"/>
    <x v="2"/>
    <x v="5"/>
    <x v="2"/>
    <x v="0"/>
    <s v="Partner"/>
    <x v="0"/>
    <n v="300"/>
    <n v="1"/>
    <n v="0.95"/>
    <n v="0.2"/>
    <n v="30"/>
    <n v="30"/>
    <n v="6"/>
    <n v="28.5"/>
    <n v="5.7"/>
    <n v="70.2"/>
    <n v="0"/>
    <n v="0"/>
    <n v="0"/>
    <n v="0"/>
    <n v="0"/>
    <n v="0"/>
    <n v="30"/>
    <n v="58.5"/>
    <n v="0"/>
    <n v="11.7"/>
    <n v="70.2"/>
    <x v="2"/>
    <x v="5"/>
    <n v="6"/>
    <s v=""/>
  </r>
  <r>
    <x v="103"/>
    <n v="229"/>
    <x v="0"/>
    <x v="50"/>
    <x v="52"/>
    <s v="WT2"/>
    <x v="0"/>
    <m/>
    <m/>
    <m/>
    <m/>
    <m/>
    <x v="1"/>
    <s v="P3"/>
    <s v="T8"/>
    <s v="A6"/>
    <m/>
    <s v="CMC"/>
    <m/>
    <x v="3"/>
    <x v="2"/>
    <n v="30"/>
    <n v="0"/>
    <x v="0"/>
    <x v="2"/>
    <x v="5"/>
    <x v="2"/>
    <x v="0"/>
    <s v="Partner"/>
    <x v="0"/>
    <n v="300"/>
    <n v="1"/>
    <n v="0.95"/>
    <n v="0.2"/>
    <n v="30"/>
    <n v="30"/>
    <n v="6"/>
    <n v="28.5"/>
    <n v="5.7"/>
    <n v="70.2"/>
    <n v="0"/>
    <n v="0"/>
    <n v="0"/>
    <n v="0"/>
    <n v="0"/>
    <n v="0"/>
    <n v="30"/>
    <n v="58.5"/>
    <n v="0"/>
    <n v="11.7"/>
    <n v="70.2"/>
    <x v="2"/>
    <x v="5"/>
    <n v="6"/>
    <s v=""/>
  </r>
  <r>
    <x v="104"/>
    <n v="190"/>
    <x v="0"/>
    <x v="48"/>
    <x v="53"/>
    <s v="WT2"/>
    <x v="0"/>
    <m/>
    <m/>
    <m/>
    <m/>
    <m/>
    <x v="0"/>
    <s v="P3"/>
    <s v="T8"/>
    <s v="A7"/>
    <m/>
    <s v="CMC"/>
    <m/>
    <x v="5"/>
    <x v="0"/>
    <n v="30"/>
    <n v="0"/>
    <x v="0"/>
    <x v="2"/>
    <x v="5"/>
    <x v="5"/>
    <x v="0"/>
    <s v="Partner"/>
    <x v="0"/>
    <n v="300"/>
    <n v="1"/>
    <n v="0.95"/>
    <n v="0.2"/>
    <n v="30"/>
    <n v="30"/>
    <n v="6"/>
    <n v="28.5"/>
    <n v="5.7"/>
    <n v="70.2"/>
    <n v="0"/>
    <n v="0"/>
    <n v="0"/>
    <n v="0"/>
    <n v="0"/>
    <n v="0"/>
    <n v="30"/>
    <n v="58.5"/>
    <n v="0"/>
    <n v="11.7"/>
    <n v="70.2"/>
    <x v="2"/>
    <x v="5"/>
    <n v="7"/>
    <s v=""/>
  </r>
  <r>
    <x v="105"/>
    <n v="223"/>
    <x v="0"/>
    <x v="51"/>
    <x v="54"/>
    <s v="WT2"/>
    <x v="0"/>
    <m/>
    <m/>
    <m/>
    <m/>
    <m/>
    <x v="0"/>
    <s v="P3"/>
    <s v="T8"/>
    <s v="A7"/>
    <m/>
    <s v="CMC"/>
    <m/>
    <x v="5"/>
    <x v="0"/>
    <n v="30"/>
    <n v="0"/>
    <x v="0"/>
    <x v="2"/>
    <x v="5"/>
    <x v="5"/>
    <x v="0"/>
    <s v="Partner"/>
    <x v="0"/>
    <n v="300"/>
    <n v="1"/>
    <n v="0.95"/>
    <n v="0.2"/>
    <n v="30"/>
    <n v="30"/>
    <n v="6"/>
    <n v="28.5"/>
    <n v="5.7"/>
    <n v="70.2"/>
    <n v="0"/>
    <n v="0"/>
    <n v="0"/>
    <n v="0"/>
    <n v="0"/>
    <n v="0"/>
    <n v="30"/>
    <n v="58.5"/>
    <n v="0"/>
    <n v="11.7"/>
    <n v="70.2"/>
    <x v="2"/>
    <x v="5"/>
    <n v="7"/>
    <s v=""/>
  </r>
  <r>
    <x v="106"/>
    <n v="170"/>
    <x v="0"/>
    <x v="43"/>
    <x v="11"/>
    <s v="WT2"/>
    <x v="0"/>
    <m/>
    <m/>
    <m/>
    <m/>
    <m/>
    <x v="0"/>
    <s v="P3"/>
    <s v="T8"/>
    <s v="A10"/>
    <m/>
    <s v="CMC"/>
    <m/>
    <x v="2"/>
    <x v="3"/>
    <n v="30"/>
    <n v="0"/>
    <x v="0"/>
    <x v="2"/>
    <x v="5"/>
    <x v="3"/>
    <x v="0"/>
    <s v="Partner"/>
    <x v="0"/>
    <n v="300"/>
    <n v="1"/>
    <n v="0.95"/>
    <n v="0.2"/>
    <n v="30"/>
    <n v="30"/>
    <n v="6"/>
    <n v="28.5"/>
    <n v="5.7"/>
    <n v="70.2"/>
    <n v="0"/>
    <n v="0"/>
    <n v="0"/>
    <n v="0"/>
    <n v="0"/>
    <n v="0"/>
    <n v="30"/>
    <n v="58.5"/>
    <n v="0"/>
    <n v="11.7"/>
    <n v="70.2"/>
    <x v="2"/>
    <x v="5"/>
    <n v="10"/>
    <s v=""/>
  </r>
  <r>
    <x v="107"/>
    <n v="175"/>
    <x v="0"/>
    <x v="37"/>
    <x v="55"/>
    <s v="WT2"/>
    <x v="8"/>
    <m/>
    <m/>
    <m/>
    <m/>
    <m/>
    <x v="0"/>
    <s v="P3"/>
    <s v="T8"/>
    <s v="A10"/>
    <m/>
    <s v="CMC"/>
    <m/>
    <x v="2"/>
    <x v="3"/>
    <n v="240"/>
    <n v="0"/>
    <x v="0"/>
    <x v="2"/>
    <x v="5"/>
    <x v="3"/>
    <x v="0"/>
    <s v="Partner"/>
    <x v="0"/>
    <n v="300"/>
    <n v="1"/>
    <n v="0.95"/>
    <n v="0.2"/>
    <n v="240"/>
    <n v="240"/>
    <n v="48"/>
    <n v="228"/>
    <n v="45.6"/>
    <n v="561.6"/>
    <n v="0"/>
    <n v="0"/>
    <n v="0"/>
    <n v="0"/>
    <n v="0"/>
    <n v="0"/>
    <n v="240"/>
    <n v="468"/>
    <n v="0"/>
    <n v="93.6"/>
    <n v="561.6"/>
    <x v="2"/>
    <x v="5"/>
    <n v="10"/>
    <s v=""/>
  </r>
  <r>
    <x v="108"/>
    <n v="173"/>
    <x v="0"/>
    <x v="37"/>
    <x v="56"/>
    <s v="WT2"/>
    <x v="6"/>
    <m/>
    <m/>
    <m/>
    <m/>
    <m/>
    <x v="0"/>
    <s v="P3"/>
    <s v="T8"/>
    <s v="A10"/>
    <m/>
    <s v="CMC"/>
    <m/>
    <x v="2"/>
    <x v="3"/>
    <n v="90"/>
    <n v="0"/>
    <x v="0"/>
    <x v="2"/>
    <x v="5"/>
    <x v="3"/>
    <x v="0"/>
    <s v="Partner"/>
    <x v="0"/>
    <n v="300"/>
    <n v="1"/>
    <n v="0.95"/>
    <n v="0.2"/>
    <n v="90"/>
    <n v="90"/>
    <n v="18"/>
    <n v="85.5"/>
    <n v="17.100000000000001"/>
    <n v="210.6"/>
    <n v="0"/>
    <n v="0"/>
    <n v="0"/>
    <n v="0"/>
    <n v="0"/>
    <n v="0"/>
    <n v="90"/>
    <n v="175.5"/>
    <n v="0"/>
    <n v="35.1"/>
    <n v="210.6"/>
    <x v="2"/>
    <x v="5"/>
    <n v="10"/>
    <s v=""/>
  </r>
  <r>
    <x v="109"/>
    <n v="179"/>
    <x v="0"/>
    <x v="44"/>
    <x v="57"/>
    <s v="WT2"/>
    <x v="3"/>
    <m/>
    <m/>
    <m/>
    <m/>
    <m/>
    <x v="0"/>
    <s v="P3"/>
    <s v="T8"/>
    <s v="A10"/>
    <m/>
    <s v="CMC"/>
    <m/>
    <x v="2"/>
    <x v="3"/>
    <n v="150"/>
    <n v="0"/>
    <x v="0"/>
    <x v="2"/>
    <x v="5"/>
    <x v="3"/>
    <x v="0"/>
    <s v="Partner"/>
    <x v="0"/>
    <n v="300"/>
    <n v="1"/>
    <n v="0.95"/>
    <n v="0.2"/>
    <n v="150"/>
    <n v="150"/>
    <n v="30"/>
    <n v="142.5"/>
    <n v="28.5"/>
    <n v="351"/>
    <n v="0"/>
    <n v="0"/>
    <n v="0"/>
    <n v="0"/>
    <n v="0"/>
    <n v="0"/>
    <n v="150"/>
    <n v="292.5"/>
    <n v="0"/>
    <n v="58.5"/>
    <n v="351"/>
    <x v="2"/>
    <x v="5"/>
    <n v="10"/>
    <s v=""/>
  </r>
  <r>
    <x v="110"/>
    <n v="191"/>
    <x v="0"/>
    <x v="48"/>
    <x v="58"/>
    <s v="WT2"/>
    <x v="3"/>
    <m/>
    <m/>
    <m/>
    <m/>
    <m/>
    <x v="0"/>
    <s v="P3"/>
    <s v="T8"/>
    <s v="A10"/>
    <m/>
    <s v="CMC"/>
    <m/>
    <x v="2"/>
    <x v="3"/>
    <n v="150"/>
    <n v="0"/>
    <x v="0"/>
    <x v="2"/>
    <x v="5"/>
    <x v="3"/>
    <x v="0"/>
    <s v="Partner"/>
    <x v="0"/>
    <n v="300"/>
    <n v="1"/>
    <n v="0.95"/>
    <n v="0.2"/>
    <n v="150"/>
    <n v="150"/>
    <n v="30"/>
    <n v="142.5"/>
    <n v="28.5"/>
    <n v="351"/>
    <n v="0"/>
    <n v="0"/>
    <n v="0"/>
    <n v="0"/>
    <n v="0"/>
    <n v="0"/>
    <n v="150"/>
    <n v="292.5"/>
    <n v="0"/>
    <n v="58.5"/>
    <n v="351"/>
    <x v="2"/>
    <x v="5"/>
    <n v="10"/>
    <s v=""/>
  </r>
  <r>
    <x v="111"/>
    <n v="183"/>
    <x v="0"/>
    <x v="48"/>
    <x v="59"/>
    <s v="WT2"/>
    <x v="1"/>
    <m/>
    <m/>
    <m/>
    <m/>
    <m/>
    <x v="0"/>
    <s v="P3"/>
    <s v="T8"/>
    <s v="A10"/>
    <m/>
    <s v="CMC"/>
    <m/>
    <x v="2"/>
    <x v="3"/>
    <n v="60"/>
    <n v="0"/>
    <x v="0"/>
    <x v="2"/>
    <x v="5"/>
    <x v="3"/>
    <x v="0"/>
    <s v="Partner"/>
    <x v="0"/>
    <n v="300"/>
    <n v="1"/>
    <n v="0.95"/>
    <n v="0.2"/>
    <n v="60"/>
    <n v="60"/>
    <n v="12"/>
    <n v="57"/>
    <n v="11.4"/>
    <n v="140.4"/>
    <n v="0"/>
    <n v="0"/>
    <n v="0"/>
    <n v="0"/>
    <n v="0"/>
    <n v="0"/>
    <n v="60"/>
    <n v="117"/>
    <n v="0"/>
    <n v="23.4"/>
    <n v="140.4"/>
    <x v="2"/>
    <x v="5"/>
    <n v="10"/>
    <s v=""/>
  </r>
  <r>
    <x v="112"/>
    <n v="185"/>
    <x v="0"/>
    <x v="48"/>
    <x v="11"/>
    <s v="WT2"/>
    <x v="0"/>
    <m/>
    <m/>
    <m/>
    <m/>
    <m/>
    <x v="0"/>
    <s v="P3"/>
    <s v="T8"/>
    <s v="A10"/>
    <m/>
    <s v="CMC"/>
    <m/>
    <x v="2"/>
    <x v="3"/>
    <n v="30"/>
    <n v="0"/>
    <x v="0"/>
    <x v="2"/>
    <x v="5"/>
    <x v="3"/>
    <x v="0"/>
    <s v="Partner"/>
    <x v="0"/>
    <n v="300"/>
    <n v="1"/>
    <n v="0.95"/>
    <n v="0.2"/>
    <n v="30"/>
    <n v="30"/>
    <n v="6"/>
    <n v="28.5"/>
    <n v="5.7"/>
    <n v="70.2"/>
    <n v="0"/>
    <n v="0"/>
    <n v="0"/>
    <n v="0"/>
    <n v="0"/>
    <n v="0"/>
    <n v="30"/>
    <n v="58.5"/>
    <n v="0"/>
    <n v="11.7"/>
    <n v="70.2"/>
    <x v="2"/>
    <x v="5"/>
    <n v="10"/>
    <s v=""/>
  </r>
  <r>
    <x v="113"/>
    <n v="187"/>
    <x v="0"/>
    <x v="48"/>
    <x v="60"/>
    <s v="WT2"/>
    <x v="6"/>
    <m/>
    <m/>
    <m/>
    <m/>
    <m/>
    <x v="0"/>
    <s v="P3"/>
    <s v="T8"/>
    <s v="A10"/>
    <m/>
    <s v="CMC"/>
    <m/>
    <x v="2"/>
    <x v="3"/>
    <n v="90"/>
    <n v="0"/>
    <x v="0"/>
    <x v="2"/>
    <x v="5"/>
    <x v="3"/>
    <x v="0"/>
    <s v="Partner"/>
    <x v="0"/>
    <n v="300"/>
    <n v="1"/>
    <n v="0.95"/>
    <n v="0.2"/>
    <n v="90"/>
    <n v="90"/>
    <n v="18"/>
    <n v="85.5"/>
    <n v="17.100000000000001"/>
    <n v="210.6"/>
    <n v="0"/>
    <n v="0"/>
    <n v="0"/>
    <n v="0"/>
    <n v="0"/>
    <n v="0"/>
    <n v="90"/>
    <n v="175.5"/>
    <n v="0"/>
    <n v="35.1"/>
    <n v="210.6"/>
    <x v="2"/>
    <x v="5"/>
    <n v="10"/>
    <s v=""/>
  </r>
  <r>
    <x v="114"/>
    <n v="227"/>
    <x v="0"/>
    <x v="51"/>
    <x v="61"/>
    <s v="WT2"/>
    <x v="10"/>
    <m/>
    <m/>
    <m/>
    <m/>
    <m/>
    <x v="0"/>
    <s v="P3"/>
    <s v="T8"/>
    <s v="A10"/>
    <m/>
    <s v="CMC"/>
    <m/>
    <x v="2"/>
    <x v="3"/>
    <n v="1860"/>
    <n v="0"/>
    <x v="0"/>
    <x v="2"/>
    <x v="5"/>
    <x v="3"/>
    <x v="0"/>
    <s v="Partner"/>
    <x v="0"/>
    <n v="300"/>
    <n v="1"/>
    <n v="0.95"/>
    <n v="0.2"/>
    <n v="1860"/>
    <n v="1860"/>
    <n v="372"/>
    <n v="1767"/>
    <n v="353.40000000000003"/>
    <n v="4352.3999999999996"/>
    <n v="0"/>
    <n v="0"/>
    <n v="0"/>
    <n v="0"/>
    <n v="0"/>
    <n v="0"/>
    <n v="1860"/>
    <n v="3627"/>
    <n v="0"/>
    <n v="725.40000000000009"/>
    <n v="4352.3999999999996"/>
    <x v="2"/>
    <x v="5"/>
    <n v="10"/>
    <s v=""/>
  </r>
  <r>
    <x v="115"/>
    <n v="230"/>
    <x v="0"/>
    <x v="50"/>
    <x v="11"/>
    <s v="WT2"/>
    <x v="0"/>
    <m/>
    <m/>
    <m/>
    <m/>
    <m/>
    <x v="1"/>
    <s v="P3"/>
    <s v="T8"/>
    <s v="A10"/>
    <m/>
    <s v="CMC"/>
    <m/>
    <x v="2"/>
    <x v="3"/>
    <n v="30"/>
    <n v="0"/>
    <x v="0"/>
    <x v="2"/>
    <x v="5"/>
    <x v="3"/>
    <x v="0"/>
    <s v="Partner"/>
    <x v="0"/>
    <n v="300"/>
    <n v="1"/>
    <n v="0.95"/>
    <n v="0.2"/>
    <n v="30"/>
    <n v="30"/>
    <n v="6"/>
    <n v="28.5"/>
    <n v="5.7"/>
    <n v="70.2"/>
    <n v="0"/>
    <n v="0"/>
    <n v="0"/>
    <n v="0"/>
    <n v="0"/>
    <n v="0"/>
    <n v="30"/>
    <n v="58.5"/>
    <n v="0"/>
    <n v="11.7"/>
    <n v="70.2"/>
    <x v="2"/>
    <x v="5"/>
    <n v="10"/>
    <s v=""/>
  </r>
  <r>
    <x v="116"/>
    <n v="231"/>
    <x v="0"/>
    <x v="52"/>
    <x v="26"/>
    <s v="WT2"/>
    <x v="0"/>
    <m/>
    <m/>
    <m/>
    <m/>
    <m/>
    <x v="1"/>
    <s v="P4"/>
    <s v="T12"/>
    <s v="A6"/>
    <m/>
    <s v="Disclosure"/>
    <m/>
    <x v="3"/>
    <x v="1"/>
    <n v="30"/>
    <n v="0"/>
    <x v="0"/>
    <x v="3"/>
    <x v="6"/>
    <x v="2"/>
    <x v="0"/>
    <s v="Partner"/>
    <x v="0"/>
    <n v="300"/>
    <n v="1"/>
    <n v="0.95"/>
    <n v="0.2"/>
    <n v="30"/>
    <n v="30"/>
    <n v="6"/>
    <n v="28.5"/>
    <n v="5.7"/>
    <n v="70.2"/>
    <n v="0"/>
    <n v="0"/>
    <n v="0"/>
    <n v="0"/>
    <n v="0"/>
    <n v="0"/>
    <n v="30"/>
    <n v="58.5"/>
    <n v="0"/>
    <n v="11.7"/>
    <n v="70.2"/>
    <x v="3"/>
    <x v="6"/>
    <n v="6"/>
    <s v=""/>
  </r>
  <r>
    <x v="117"/>
    <n v="12"/>
    <x v="0"/>
    <x v="53"/>
    <x v="2"/>
    <s v="WT1"/>
    <x v="0"/>
    <m/>
    <m/>
    <m/>
    <m/>
    <m/>
    <x v="0"/>
    <s v="P4"/>
    <s v="T10"/>
    <s v="A3"/>
    <m/>
    <s v="Disclosure"/>
    <m/>
    <x v="1"/>
    <x v="0"/>
    <n v="24"/>
    <n v="0"/>
    <x v="0"/>
    <x v="3"/>
    <x v="7"/>
    <x v="1"/>
    <x v="0"/>
    <s v="Partner"/>
    <x v="0"/>
    <n v="240"/>
    <n v="1"/>
    <n v="0.95"/>
    <n v="0.2"/>
    <n v="24"/>
    <n v="24"/>
    <n v="4.8000000000000007"/>
    <n v="22.799999999999997"/>
    <n v="4.5599999999999996"/>
    <n v="56.16"/>
    <n v="0"/>
    <n v="0"/>
    <n v="0"/>
    <n v="0"/>
    <n v="0"/>
    <n v="0"/>
    <n v="24"/>
    <n v="46.8"/>
    <n v="0"/>
    <n v="9.36"/>
    <n v="56.16"/>
    <x v="3"/>
    <x v="7"/>
    <n v="3"/>
    <s v=""/>
  </r>
  <r>
    <x v="118"/>
    <n v="20"/>
    <x v="0"/>
    <x v="54"/>
    <x v="2"/>
    <s v="WT1"/>
    <x v="0"/>
    <m/>
    <m/>
    <m/>
    <m/>
    <m/>
    <x v="0"/>
    <s v="P4"/>
    <s v="T10"/>
    <s v="A3"/>
    <m/>
    <s v="Disclosure"/>
    <m/>
    <x v="1"/>
    <x v="0"/>
    <n v="24"/>
    <n v="0"/>
    <x v="0"/>
    <x v="3"/>
    <x v="7"/>
    <x v="1"/>
    <x v="0"/>
    <s v="Partner"/>
    <x v="0"/>
    <n v="240"/>
    <n v="1"/>
    <n v="0.95"/>
    <n v="0.2"/>
    <n v="24"/>
    <n v="24"/>
    <n v="4.8000000000000007"/>
    <n v="22.799999999999997"/>
    <n v="4.5599999999999996"/>
    <n v="56.16"/>
    <n v="0"/>
    <n v="0"/>
    <n v="0"/>
    <n v="0"/>
    <n v="0"/>
    <n v="0"/>
    <n v="24"/>
    <n v="46.8"/>
    <n v="0"/>
    <n v="9.36"/>
    <n v="56.16"/>
    <x v="3"/>
    <x v="7"/>
    <n v="3"/>
    <s v=""/>
  </r>
  <r>
    <x v="119"/>
    <n v="30"/>
    <x v="0"/>
    <x v="55"/>
    <x v="2"/>
    <s v="WT1"/>
    <x v="0"/>
    <m/>
    <m/>
    <m/>
    <m/>
    <m/>
    <x v="0"/>
    <s v="P4"/>
    <s v="T10"/>
    <s v="A3"/>
    <m/>
    <s v="Disclosure"/>
    <m/>
    <x v="1"/>
    <x v="0"/>
    <n v="24"/>
    <n v="0"/>
    <x v="0"/>
    <x v="3"/>
    <x v="7"/>
    <x v="1"/>
    <x v="0"/>
    <s v="Partner"/>
    <x v="0"/>
    <n v="240"/>
    <n v="1"/>
    <n v="0.95"/>
    <n v="0.2"/>
    <n v="24"/>
    <n v="24"/>
    <n v="4.8000000000000007"/>
    <n v="22.799999999999997"/>
    <n v="4.5599999999999996"/>
    <n v="56.16"/>
    <n v="0"/>
    <n v="0"/>
    <n v="0"/>
    <n v="0"/>
    <n v="0"/>
    <n v="0"/>
    <n v="24"/>
    <n v="46.8"/>
    <n v="0"/>
    <n v="9.36"/>
    <n v="56.16"/>
    <x v="3"/>
    <x v="7"/>
    <n v="3"/>
    <s v=""/>
  </r>
  <r>
    <x v="120"/>
    <n v="38"/>
    <x v="0"/>
    <x v="56"/>
    <x v="2"/>
    <s v="WT1"/>
    <x v="0"/>
    <m/>
    <m/>
    <m/>
    <m/>
    <m/>
    <x v="0"/>
    <s v="P4"/>
    <s v="T10"/>
    <s v="A3"/>
    <m/>
    <s v="Disclosure"/>
    <m/>
    <x v="1"/>
    <x v="0"/>
    <n v="24"/>
    <n v="0"/>
    <x v="0"/>
    <x v="3"/>
    <x v="7"/>
    <x v="1"/>
    <x v="0"/>
    <s v="Partner"/>
    <x v="0"/>
    <n v="240"/>
    <n v="1"/>
    <n v="0.95"/>
    <n v="0.2"/>
    <n v="24"/>
    <n v="24"/>
    <n v="4.8000000000000007"/>
    <n v="22.799999999999997"/>
    <n v="4.5599999999999996"/>
    <n v="56.16"/>
    <n v="0"/>
    <n v="0"/>
    <n v="0"/>
    <n v="0"/>
    <n v="0"/>
    <n v="0"/>
    <n v="24"/>
    <n v="46.8"/>
    <n v="0"/>
    <n v="9.36"/>
    <n v="56.16"/>
    <x v="3"/>
    <x v="7"/>
    <n v="3"/>
    <s v=""/>
  </r>
  <r>
    <x v="121"/>
    <n v="42"/>
    <x v="0"/>
    <x v="57"/>
    <x v="2"/>
    <s v="WT1"/>
    <x v="0"/>
    <m/>
    <m/>
    <m/>
    <m/>
    <m/>
    <x v="0"/>
    <s v="P4"/>
    <s v="T10"/>
    <s v="A3"/>
    <m/>
    <s v="Disclosure"/>
    <m/>
    <x v="1"/>
    <x v="0"/>
    <n v="24"/>
    <n v="0"/>
    <x v="0"/>
    <x v="3"/>
    <x v="7"/>
    <x v="1"/>
    <x v="0"/>
    <s v="Partner"/>
    <x v="0"/>
    <n v="240"/>
    <n v="1"/>
    <n v="0.95"/>
    <n v="0.2"/>
    <n v="24"/>
    <n v="24"/>
    <n v="4.8000000000000007"/>
    <n v="22.799999999999997"/>
    <n v="4.5599999999999996"/>
    <n v="56.16"/>
    <n v="0"/>
    <n v="0"/>
    <n v="0"/>
    <n v="0"/>
    <n v="0"/>
    <n v="0"/>
    <n v="24"/>
    <n v="46.8"/>
    <n v="0"/>
    <n v="9.36"/>
    <n v="56.16"/>
    <x v="3"/>
    <x v="7"/>
    <n v="3"/>
    <s v=""/>
  </r>
  <r>
    <x v="122"/>
    <n v="7"/>
    <x v="0"/>
    <x v="58"/>
    <x v="9"/>
    <s v="WT1"/>
    <x v="0"/>
    <m/>
    <m/>
    <m/>
    <m/>
    <m/>
    <x v="0"/>
    <s v="P4"/>
    <s v="T10"/>
    <s v="A6"/>
    <m/>
    <s v="Disclosure"/>
    <m/>
    <x v="3"/>
    <x v="0"/>
    <n v="24"/>
    <n v="0"/>
    <x v="0"/>
    <x v="3"/>
    <x v="7"/>
    <x v="2"/>
    <x v="0"/>
    <s v="Partner"/>
    <x v="0"/>
    <n v="240"/>
    <n v="1"/>
    <n v="0.95"/>
    <n v="0.2"/>
    <n v="24"/>
    <n v="24"/>
    <n v="4.8000000000000007"/>
    <n v="22.799999999999997"/>
    <n v="4.5599999999999996"/>
    <n v="56.16"/>
    <n v="0"/>
    <n v="0"/>
    <n v="0"/>
    <n v="0"/>
    <n v="0"/>
    <n v="0"/>
    <n v="24"/>
    <n v="46.8"/>
    <n v="0"/>
    <n v="9.36"/>
    <n v="56.16"/>
    <x v="3"/>
    <x v="7"/>
    <n v="6"/>
    <s v=""/>
  </r>
  <r>
    <x v="123"/>
    <n v="22"/>
    <x v="0"/>
    <x v="59"/>
    <x v="9"/>
    <s v="WT1"/>
    <x v="0"/>
    <m/>
    <m/>
    <m/>
    <m/>
    <m/>
    <x v="0"/>
    <s v="P4"/>
    <s v="T10"/>
    <s v="A6"/>
    <m/>
    <s v="Disclosure"/>
    <m/>
    <x v="3"/>
    <x v="0"/>
    <n v="24"/>
    <n v="0"/>
    <x v="0"/>
    <x v="3"/>
    <x v="7"/>
    <x v="2"/>
    <x v="0"/>
    <s v="Partner"/>
    <x v="0"/>
    <n v="240"/>
    <n v="1"/>
    <n v="0.95"/>
    <n v="0.2"/>
    <n v="24"/>
    <n v="24"/>
    <n v="4.8000000000000007"/>
    <n v="22.799999999999997"/>
    <n v="4.5599999999999996"/>
    <n v="56.16"/>
    <n v="0"/>
    <n v="0"/>
    <n v="0"/>
    <n v="0"/>
    <n v="0"/>
    <n v="0"/>
    <n v="24"/>
    <n v="46.8"/>
    <n v="0"/>
    <n v="9.36"/>
    <n v="56.16"/>
    <x v="3"/>
    <x v="7"/>
    <n v="6"/>
    <s v=""/>
  </r>
  <r>
    <x v="124"/>
    <n v="25"/>
    <x v="0"/>
    <x v="60"/>
    <x v="62"/>
    <s v="WT1"/>
    <x v="0"/>
    <m/>
    <m/>
    <m/>
    <m/>
    <m/>
    <x v="0"/>
    <s v="P4"/>
    <s v="T10"/>
    <s v="A6"/>
    <m/>
    <s v="Disclosure"/>
    <m/>
    <x v="3"/>
    <x v="2"/>
    <n v="24"/>
    <n v="0"/>
    <x v="0"/>
    <x v="3"/>
    <x v="7"/>
    <x v="2"/>
    <x v="0"/>
    <s v="Partner"/>
    <x v="0"/>
    <n v="240"/>
    <n v="1"/>
    <n v="0.95"/>
    <n v="0.2"/>
    <n v="24"/>
    <n v="24"/>
    <n v="4.8000000000000007"/>
    <n v="22.799999999999997"/>
    <n v="4.5599999999999996"/>
    <n v="56.16"/>
    <n v="0"/>
    <n v="0"/>
    <n v="0"/>
    <n v="0"/>
    <n v="0"/>
    <n v="0"/>
    <n v="24"/>
    <n v="46.8"/>
    <n v="0"/>
    <n v="9.36"/>
    <n v="56.16"/>
    <x v="3"/>
    <x v="7"/>
    <n v="6"/>
    <s v=""/>
  </r>
  <r>
    <x v="125"/>
    <n v="27"/>
    <x v="0"/>
    <x v="61"/>
    <x v="63"/>
    <s v="WT1"/>
    <x v="0"/>
    <m/>
    <m/>
    <m/>
    <m/>
    <m/>
    <x v="0"/>
    <s v="P4"/>
    <s v="T10"/>
    <s v="A6"/>
    <m/>
    <s v="Disclosure"/>
    <m/>
    <x v="3"/>
    <x v="2"/>
    <n v="24"/>
    <n v="0"/>
    <x v="0"/>
    <x v="3"/>
    <x v="7"/>
    <x v="2"/>
    <x v="0"/>
    <s v="Partner"/>
    <x v="0"/>
    <n v="240"/>
    <n v="1"/>
    <n v="0.95"/>
    <n v="0.2"/>
    <n v="24"/>
    <n v="24"/>
    <n v="4.8000000000000007"/>
    <n v="22.799999999999997"/>
    <n v="4.5599999999999996"/>
    <n v="56.16"/>
    <n v="0"/>
    <n v="0"/>
    <n v="0"/>
    <n v="0"/>
    <n v="0"/>
    <n v="0"/>
    <n v="24"/>
    <n v="46.8"/>
    <n v="0"/>
    <n v="9.36"/>
    <n v="56.16"/>
    <x v="3"/>
    <x v="7"/>
    <n v="6"/>
    <s v=""/>
  </r>
  <r>
    <x v="126"/>
    <n v="31"/>
    <x v="0"/>
    <x v="55"/>
    <x v="9"/>
    <s v="WT1"/>
    <x v="0"/>
    <m/>
    <m/>
    <m/>
    <m/>
    <m/>
    <x v="0"/>
    <s v="P4"/>
    <s v="T10"/>
    <s v="A6"/>
    <m/>
    <s v="Disclosure"/>
    <m/>
    <x v="3"/>
    <x v="0"/>
    <n v="24"/>
    <n v="0"/>
    <x v="0"/>
    <x v="3"/>
    <x v="7"/>
    <x v="2"/>
    <x v="0"/>
    <s v="Partner"/>
    <x v="0"/>
    <n v="240"/>
    <n v="1"/>
    <n v="0.95"/>
    <n v="0.2"/>
    <n v="24"/>
    <n v="24"/>
    <n v="4.8000000000000007"/>
    <n v="22.799999999999997"/>
    <n v="4.5599999999999996"/>
    <n v="56.16"/>
    <n v="0"/>
    <n v="0"/>
    <n v="0"/>
    <n v="0"/>
    <n v="0"/>
    <n v="0"/>
    <n v="24"/>
    <n v="46.8"/>
    <n v="0"/>
    <n v="9.36"/>
    <n v="56.16"/>
    <x v="3"/>
    <x v="7"/>
    <n v="6"/>
    <s v=""/>
  </r>
  <r>
    <x v="127"/>
    <n v="32"/>
    <x v="0"/>
    <x v="55"/>
    <x v="9"/>
    <s v="WT1"/>
    <x v="0"/>
    <m/>
    <m/>
    <m/>
    <m/>
    <m/>
    <x v="0"/>
    <s v="P4"/>
    <s v="T10"/>
    <s v="A6"/>
    <m/>
    <s v="Disclosure"/>
    <m/>
    <x v="3"/>
    <x v="0"/>
    <n v="24"/>
    <n v="0"/>
    <x v="0"/>
    <x v="3"/>
    <x v="7"/>
    <x v="2"/>
    <x v="0"/>
    <s v="Partner"/>
    <x v="0"/>
    <n v="240"/>
    <n v="1"/>
    <n v="0.95"/>
    <n v="0.2"/>
    <n v="24"/>
    <n v="24"/>
    <n v="4.8000000000000007"/>
    <n v="22.799999999999997"/>
    <n v="4.5599999999999996"/>
    <n v="56.16"/>
    <n v="0"/>
    <n v="0"/>
    <n v="0"/>
    <n v="0"/>
    <n v="0"/>
    <n v="0"/>
    <n v="24"/>
    <n v="46.8"/>
    <n v="0"/>
    <n v="9.36"/>
    <n v="56.16"/>
    <x v="3"/>
    <x v="7"/>
    <n v="6"/>
    <s v=""/>
  </r>
  <r>
    <x v="128"/>
    <n v="164"/>
    <x v="0"/>
    <x v="62"/>
    <x v="9"/>
    <s v="WT2"/>
    <x v="0"/>
    <m/>
    <m/>
    <m/>
    <m/>
    <m/>
    <x v="0"/>
    <s v="P4"/>
    <s v="T10"/>
    <s v="A6"/>
    <m/>
    <s v="Disclosure"/>
    <m/>
    <x v="3"/>
    <x v="0"/>
    <n v="30"/>
    <n v="0"/>
    <x v="0"/>
    <x v="3"/>
    <x v="7"/>
    <x v="2"/>
    <x v="0"/>
    <s v="Partner"/>
    <x v="0"/>
    <n v="300"/>
    <n v="1"/>
    <n v="0.95"/>
    <n v="0.2"/>
    <n v="30"/>
    <n v="30"/>
    <n v="6"/>
    <n v="28.5"/>
    <n v="5.7"/>
    <n v="70.2"/>
    <n v="0"/>
    <n v="0"/>
    <n v="0"/>
    <n v="0"/>
    <n v="0"/>
    <n v="0"/>
    <n v="30"/>
    <n v="58.5"/>
    <n v="0"/>
    <n v="11.7"/>
    <n v="70.2"/>
    <x v="3"/>
    <x v="7"/>
    <n v="6"/>
    <s v=""/>
  </r>
  <r>
    <x v="129"/>
    <n v="165"/>
    <x v="0"/>
    <x v="62"/>
    <x v="0"/>
    <s v="WT2"/>
    <x v="0"/>
    <m/>
    <m/>
    <m/>
    <m/>
    <m/>
    <x v="0"/>
    <s v="P4"/>
    <s v="T10"/>
    <s v="A6"/>
    <m/>
    <s v="Disclosure"/>
    <m/>
    <x v="3"/>
    <x v="0"/>
    <n v="30"/>
    <n v="0"/>
    <x v="0"/>
    <x v="3"/>
    <x v="7"/>
    <x v="2"/>
    <x v="0"/>
    <s v="Partner"/>
    <x v="0"/>
    <n v="300"/>
    <n v="1"/>
    <n v="0.95"/>
    <n v="0.2"/>
    <n v="30"/>
    <n v="30"/>
    <n v="6"/>
    <n v="28.5"/>
    <n v="5.7"/>
    <n v="70.2"/>
    <n v="0"/>
    <n v="0"/>
    <n v="0"/>
    <n v="0"/>
    <n v="0"/>
    <n v="0"/>
    <n v="30"/>
    <n v="58.5"/>
    <n v="0"/>
    <n v="11.7"/>
    <n v="70.2"/>
    <x v="3"/>
    <x v="7"/>
    <n v="6"/>
    <s v=""/>
  </r>
  <r>
    <x v="130"/>
    <n v="5"/>
    <x v="0"/>
    <x v="58"/>
    <x v="64"/>
    <s v="WT1"/>
    <x v="0"/>
    <m/>
    <m/>
    <m/>
    <m/>
    <m/>
    <x v="0"/>
    <s v="P4"/>
    <s v="T10"/>
    <s v="A7"/>
    <m/>
    <s v="Disclosure"/>
    <m/>
    <x v="6"/>
    <x v="0"/>
    <n v="24"/>
    <n v="0"/>
    <x v="0"/>
    <x v="3"/>
    <x v="7"/>
    <x v="5"/>
    <x v="0"/>
    <s v="Partner"/>
    <x v="0"/>
    <n v="240"/>
    <n v="1"/>
    <n v="0.95"/>
    <n v="0.2"/>
    <n v="24"/>
    <n v="24"/>
    <n v="4.8000000000000007"/>
    <n v="22.799999999999997"/>
    <n v="4.5599999999999996"/>
    <n v="56.16"/>
    <n v="0"/>
    <n v="0"/>
    <n v="0"/>
    <n v="0"/>
    <n v="0"/>
    <n v="0"/>
    <n v="24"/>
    <n v="46.8"/>
    <n v="0"/>
    <n v="9.36"/>
    <n v="56.16"/>
    <x v="3"/>
    <x v="7"/>
    <n v="7"/>
    <s v=""/>
  </r>
  <r>
    <x v="131"/>
    <n v="6"/>
    <x v="0"/>
    <x v="58"/>
    <x v="65"/>
    <s v="WT1"/>
    <x v="0"/>
    <m/>
    <m/>
    <m/>
    <m/>
    <m/>
    <x v="0"/>
    <s v="P4"/>
    <s v="T10"/>
    <s v="A7"/>
    <m/>
    <s v="Disclosure"/>
    <m/>
    <x v="7"/>
    <x v="0"/>
    <n v="24"/>
    <n v="0"/>
    <x v="0"/>
    <x v="3"/>
    <x v="7"/>
    <x v="5"/>
    <x v="0"/>
    <s v="Partner"/>
    <x v="0"/>
    <n v="240"/>
    <n v="1"/>
    <n v="0.95"/>
    <n v="0.2"/>
    <n v="24"/>
    <n v="24"/>
    <n v="4.8000000000000007"/>
    <n v="22.799999999999997"/>
    <n v="4.5599999999999996"/>
    <n v="56.16"/>
    <n v="0"/>
    <n v="0"/>
    <n v="0"/>
    <n v="0"/>
    <n v="0"/>
    <n v="0"/>
    <n v="24"/>
    <n v="46.8"/>
    <n v="0"/>
    <n v="9.36"/>
    <n v="56.16"/>
    <x v="3"/>
    <x v="7"/>
    <n v="7"/>
    <s v=""/>
  </r>
  <r>
    <x v="132"/>
    <n v="8"/>
    <x v="0"/>
    <x v="58"/>
    <x v="66"/>
    <s v="WT1"/>
    <x v="0"/>
    <m/>
    <m/>
    <m/>
    <m/>
    <m/>
    <x v="0"/>
    <s v="P4"/>
    <s v="T10"/>
    <s v="A7"/>
    <m/>
    <s v="Disclosure"/>
    <m/>
    <x v="8"/>
    <x v="0"/>
    <n v="24"/>
    <n v="0"/>
    <x v="0"/>
    <x v="3"/>
    <x v="7"/>
    <x v="5"/>
    <x v="0"/>
    <s v="Partner"/>
    <x v="0"/>
    <n v="240"/>
    <n v="1"/>
    <n v="0.95"/>
    <n v="0.2"/>
    <n v="24"/>
    <n v="24"/>
    <n v="4.8000000000000007"/>
    <n v="22.799999999999997"/>
    <n v="4.5599999999999996"/>
    <n v="56.16"/>
    <n v="0"/>
    <n v="0"/>
    <n v="0"/>
    <n v="0"/>
    <n v="0"/>
    <n v="0"/>
    <n v="24"/>
    <n v="46.8"/>
    <n v="0"/>
    <n v="9.36"/>
    <n v="56.16"/>
    <x v="3"/>
    <x v="7"/>
    <n v="7"/>
    <s v=""/>
  </r>
  <r>
    <x v="133"/>
    <n v="11"/>
    <x v="0"/>
    <x v="63"/>
    <x v="67"/>
    <s v="WT1"/>
    <x v="0"/>
    <m/>
    <m/>
    <m/>
    <m/>
    <m/>
    <x v="0"/>
    <s v="P4"/>
    <s v="T10"/>
    <s v="A7"/>
    <m/>
    <s v="Disclosure"/>
    <m/>
    <x v="6"/>
    <x v="2"/>
    <n v="24"/>
    <n v="0"/>
    <x v="0"/>
    <x v="3"/>
    <x v="7"/>
    <x v="5"/>
    <x v="0"/>
    <s v="Partner"/>
    <x v="0"/>
    <n v="240"/>
    <n v="1"/>
    <n v="0.95"/>
    <n v="0.2"/>
    <n v="24"/>
    <n v="24"/>
    <n v="4.8000000000000007"/>
    <n v="22.799999999999997"/>
    <n v="4.5599999999999996"/>
    <n v="56.16"/>
    <n v="0"/>
    <n v="0"/>
    <n v="0"/>
    <n v="0"/>
    <n v="0"/>
    <n v="0"/>
    <n v="24"/>
    <n v="46.8"/>
    <n v="0"/>
    <n v="9.36"/>
    <n v="56.16"/>
    <x v="3"/>
    <x v="7"/>
    <n v="7"/>
    <s v=""/>
  </r>
  <r>
    <x v="134"/>
    <n v="13"/>
    <x v="0"/>
    <x v="64"/>
    <x v="68"/>
    <s v="WT1"/>
    <x v="0"/>
    <m/>
    <m/>
    <m/>
    <m/>
    <m/>
    <x v="0"/>
    <s v="P4"/>
    <s v="T10"/>
    <s v="A7"/>
    <m/>
    <s v="Disclosure"/>
    <m/>
    <x v="9"/>
    <x v="0"/>
    <n v="24"/>
    <n v="0"/>
    <x v="0"/>
    <x v="3"/>
    <x v="7"/>
    <x v="5"/>
    <x v="0"/>
    <s v="Partner"/>
    <x v="0"/>
    <n v="240"/>
    <n v="1"/>
    <n v="0.95"/>
    <n v="0.2"/>
    <n v="24"/>
    <n v="24"/>
    <n v="4.8000000000000007"/>
    <n v="22.799999999999997"/>
    <n v="4.5599999999999996"/>
    <n v="56.16"/>
    <n v="0"/>
    <n v="0"/>
    <n v="0"/>
    <n v="0"/>
    <n v="0"/>
    <n v="0"/>
    <n v="24"/>
    <n v="46.8"/>
    <n v="0"/>
    <n v="9.36"/>
    <n v="56.16"/>
    <x v="3"/>
    <x v="7"/>
    <n v="7"/>
    <s v=""/>
  </r>
  <r>
    <x v="135"/>
    <n v="15"/>
    <x v="0"/>
    <x v="65"/>
    <x v="65"/>
    <s v="WT1"/>
    <x v="0"/>
    <m/>
    <m/>
    <m/>
    <m/>
    <m/>
    <x v="0"/>
    <s v="P4"/>
    <s v="T10"/>
    <s v="A7"/>
    <m/>
    <s v="Disclosure"/>
    <m/>
    <x v="7"/>
    <x v="0"/>
    <n v="24"/>
    <n v="0"/>
    <x v="0"/>
    <x v="3"/>
    <x v="7"/>
    <x v="5"/>
    <x v="0"/>
    <s v="Partner"/>
    <x v="0"/>
    <n v="240"/>
    <n v="1"/>
    <n v="0.95"/>
    <n v="0.2"/>
    <n v="24"/>
    <n v="24"/>
    <n v="4.8000000000000007"/>
    <n v="22.799999999999997"/>
    <n v="4.5599999999999996"/>
    <n v="56.16"/>
    <n v="0"/>
    <n v="0"/>
    <n v="0"/>
    <n v="0"/>
    <n v="0"/>
    <n v="0"/>
    <n v="24"/>
    <n v="46.8"/>
    <n v="0"/>
    <n v="9.36"/>
    <n v="56.16"/>
    <x v="3"/>
    <x v="7"/>
    <n v="7"/>
    <s v=""/>
  </r>
  <r>
    <x v="136"/>
    <n v="16"/>
    <x v="0"/>
    <x v="66"/>
    <x v="68"/>
    <s v="WT1"/>
    <x v="0"/>
    <m/>
    <m/>
    <m/>
    <m/>
    <m/>
    <x v="0"/>
    <s v="P4"/>
    <s v="T10"/>
    <s v="A7"/>
    <m/>
    <s v="Disclosure"/>
    <m/>
    <x v="8"/>
    <x v="0"/>
    <n v="24"/>
    <n v="0"/>
    <x v="0"/>
    <x v="3"/>
    <x v="7"/>
    <x v="5"/>
    <x v="0"/>
    <s v="Partner"/>
    <x v="0"/>
    <n v="240"/>
    <n v="1"/>
    <n v="0.95"/>
    <n v="0.2"/>
    <n v="24"/>
    <n v="24"/>
    <n v="4.8000000000000007"/>
    <n v="22.799999999999997"/>
    <n v="4.5599999999999996"/>
    <n v="56.16"/>
    <n v="0"/>
    <n v="0"/>
    <n v="0"/>
    <n v="0"/>
    <n v="0"/>
    <n v="0"/>
    <n v="24"/>
    <n v="46.8"/>
    <n v="0"/>
    <n v="9.36"/>
    <n v="56.16"/>
    <x v="3"/>
    <x v="7"/>
    <n v="7"/>
    <s v=""/>
  </r>
  <r>
    <x v="137"/>
    <n v="23"/>
    <x v="0"/>
    <x v="59"/>
    <x v="68"/>
    <s v="WT1"/>
    <x v="0"/>
    <m/>
    <m/>
    <m/>
    <m/>
    <m/>
    <x v="0"/>
    <s v="P4"/>
    <s v="T10"/>
    <s v="A7"/>
    <m/>
    <s v="Disclosure"/>
    <m/>
    <x v="9"/>
    <x v="0"/>
    <n v="24"/>
    <n v="0"/>
    <x v="0"/>
    <x v="3"/>
    <x v="7"/>
    <x v="5"/>
    <x v="0"/>
    <s v="Partner"/>
    <x v="0"/>
    <n v="240"/>
    <n v="1"/>
    <n v="0.95"/>
    <n v="0.2"/>
    <n v="24"/>
    <n v="24"/>
    <n v="4.8000000000000007"/>
    <n v="22.799999999999997"/>
    <n v="4.5599999999999996"/>
    <n v="56.16"/>
    <n v="0"/>
    <n v="0"/>
    <n v="0"/>
    <n v="0"/>
    <n v="0"/>
    <n v="0"/>
    <n v="24"/>
    <n v="46.8"/>
    <n v="0"/>
    <n v="9.36"/>
    <n v="56.16"/>
    <x v="3"/>
    <x v="7"/>
    <n v="7"/>
    <s v=""/>
  </r>
  <r>
    <x v="138"/>
    <n v="33"/>
    <x v="0"/>
    <x v="55"/>
    <x v="68"/>
    <s v="WT1"/>
    <x v="0"/>
    <m/>
    <m/>
    <m/>
    <m/>
    <m/>
    <x v="0"/>
    <s v="P4"/>
    <s v="T10"/>
    <s v="A7"/>
    <m/>
    <s v="Disclosure"/>
    <m/>
    <x v="9"/>
    <x v="0"/>
    <n v="24"/>
    <n v="0"/>
    <x v="0"/>
    <x v="3"/>
    <x v="7"/>
    <x v="5"/>
    <x v="0"/>
    <s v="Partner"/>
    <x v="0"/>
    <n v="240"/>
    <n v="1"/>
    <n v="0.95"/>
    <n v="0.2"/>
    <n v="24"/>
    <n v="24"/>
    <n v="4.8000000000000007"/>
    <n v="22.799999999999997"/>
    <n v="4.5599999999999996"/>
    <n v="56.16"/>
    <n v="0"/>
    <n v="0"/>
    <n v="0"/>
    <n v="0"/>
    <n v="0"/>
    <n v="0"/>
    <n v="24"/>
    <n v="46.8"/>
    <n v="0"/>
    <n v="9.36"/>
    <n v="56.16"/>
    <x v="3"/>
    <x v="7"/>
    <n v="7"/>
    <s v=""/>
  </r>
  <r>
    <x v="139"/>
    <n v="36"/>
    <x v="0"/>
    <x v="67"/>
    <x v="68"/>
    <s v="WT1"/>
    <x v="0"/>
    <m/>
    <m/>
    <m/>
    <m/>
    <m/>
    <x v="0"/>
    <s v="P4"/>
    <s v="T10"/>
    <s v="A7"/>
    <m/>
    <s v="Disclosure"/>
    <m/>
    <x v="9"/>
    <x v="0"/>
    <n v="24"/>
    <n v="0"/>
    <x v="0"/>
    <x v="3"/>
    <x v="7"/>
    <x v="5"/>
    <x v="0"/>
    <s v="Partner"/>
    <x v="0"/>
    <n v="240"/>
    <n v="1"/>
    <n v="0.95"/>
    <n v="0.2"/>
    <n v="24"/>
    <n v="24"/>
    <n v="4.8000000000000007"/>
    <n v="22.799999999999997"/>
    <n v="4.5599999999999996"/>
    <n v="56.16"/>
    <n v="0"/>
    <n v="0"/>
    <n v="0"/>
    <n v="0"/>
    <n v="0"/>
    <n v="0"/>
    <n v="24"/>
    <n v="46.8"/>
    <n v="0"/>
    <n v="9.36"/>
    <n v="56.16"/>
    <x v="3"/>
    <x v="7"/>
    <n v="7"/>
    <s v=""/>
  </r>
  <r>
    <x v="140"/>
    <n v="37"/>
    <x v="0"/>
    <x v="56"/>
    <x v="68"/>
    <s v="WT1"/>
    <x v="0"/>
    <m/>
    <m/>
    <m/>
    <m/>
    <m/>
    <x v="0"/>
    <s v="P4"/>
    <s v="T10"/>
    <s v="A7"/>
    <m/>
    <s v="Disclosure"/>
    <m/>
    <x v="9"/>
    <x v="0"/>
    <n v="24"/>
    <n v="0"/>
    <x v="0"/>
    <x v="3"/>
    <x v="7"/>
    <x v="5"/>
    <x v="0"/>
    <s v="Partner"/>
    <x v="0"/>
    <n v="240"/>
    <n v="1"/>
    <n v="0.95"/>
    <n v="0.2"/>
    <n v="24"/>
    <n v="24"/>
    <n v="4.8000000000000007"/>
    <n v="22.799999999999997"/>
    <n v="4.5599999999999996"/>
    <n v="56.16"/>
    <n v="0"/>
    <n v="0"/>
    <n v="0"/>
    <n v="0"/>
    <n v="0"/>
    <n v="0"/>
    <n v="24"/>
    <n v="46.8"/>
    <n v="0"/>
    <n v="9.36"/>
    <n v="56.16"/>
    <x v="3"/>
    <x v="7"/>
    <n v="7"/>
    <s v=""/>
  </r>
  <r>
    <x v="141"/>
    <n v="39"/>
    <x v="0"/>
    <x v="68"/>
    <x v="22"/>
    <s v="WT1"/>
    <x v="0"/>
    <m/>
    <m/>
    <m/>
    <m/>
    <m/>
    <x v="0"/>
    <s v="P4"/>
    <s v="T10"/>
    <s v="A7"/>
    <m/>
    <s v="Disclosure"/>
    <m/>
    <x v="9"/>
    <x v="1"/>
    <n v="24"/>
    <n v="0"/>
    <x v="0"/>
    <x v="3"/>
    <x v="7"/>
    <x v="5"/>
    <x v="0"/>
    <s v="Partner"/>
    <x v="0"/>
    <n v="240"/>
    <n v="1"/>
    <n v="0.95"/>
    <n v="0.2"/>
    <n v="24"/>
    <n v="24"/>
    <n v="4.8000000000000007"/>
    <n v="22.799999999999997"/>
    <n v="4.5599999999999996"/>
    <n v="56.16"/>
    <n v="0"/>
    <n v="0"/>
    <n v="0"/>
    <n v="0"/>
    <n v="0"/>
    <n v="0"/>
    <n v="24"/>
    <n v="46.8"/>
    <n v="0"/>
    <n v="9.36"/>
    <n v="56.16"/>
    <x v="3"/>
    <x v="7"/>
    <n v="7"/>
    <s v=""/>
  </r>
  <r>
    <x v="142"/>
    <n v="40"/>
    <x v="0"/>
    <x v="69"/>
    <x v="22"/>
    <s v="WT1"/>
    <x v="0"/>
    <m/>
    <m/>
    <m/>
    <m/>
    <m/>
    <x v="0"/>
    <s v="P4"/>
    <s v="T10"/>
    <s v="A7"/>
    <m/>
    <s v="Disclosure"/>
    <m/>
    <x v="9"/>
    <x v="1"/>
    <n v="24"/>
    <n v="0"/>
    <x v="0"/>
    <x v="3"/>
    <x v="7"/>
    <x v="5"/>
    <x v="0"/>
    <s v="Partner"/>
    <x v="0"/>
    <n v="240"/>
    <n v="1"/>
    <n v="0.95"/>
    <n v="0.2"/>
    <n v="24"/>
    <n v="24"/>
    <n v="4.8000000000000007"/>
    <n v="22.799999999999997"/>
    <n v="4.5599999999999996"/>
    <n v="56.16"/>
    <n v="0"/>
    <n v="0"/>
    <n v="0"/>
    <n v="0"/>
    <n v="0"/>
    <n v="0"/>
    <n v="24"/>
    <n v="46.8"/>
    <n v="0"/>
    <n v="9.36"/>
    <n v="56.16"/>
    <x v="3"/>
    <x v="7"/>
    <n v="7"/>
    <s v=""/>
  </r>
  <r>
    <x v="143"/>
    <n v="234"/>
    <x v="0"/>
    <x v="70"/>
    <x v="0"/>
    <s v="WT2"/>
    <x v="0"/>
    <m/>
    <m/>
    <m/>
    <m/>
    <m/>
    <x v="1"/>
    <s v="P4"/>
    <s v="T10"/>
    <s v="A7"/>
    <m/>
    <s v="Disclosure"/>
    <m/>
    <x v="5"/>
    <x v="0"/>
    <n v="30"/>
    <n v="0"/>
    <x v="0"/>
    <x v="3"/>
    <x v="7"/>
    <x v="5"/>
    <x v="0"/>
    <s v="Partner"/>
    <x v="0"/>
    <n v="300"/>
    <n v="1"/>
    <n v="0.95"/>
    <n v="0.2"/>
    <n v="30"/>
    <n v="30"/>
    <n v="6"/>
    <n v="28.5"/>
    <n v="5.7"/>
    <n v="70.2"/>
    <n v="0"/>
    <n v="0"/>
    <n v="0"/>
    <n v="0"/>
    <n v="0"/>
    <n v="0"/>
    <n v="30"/>
    <n v="58.5"/>
    <n v="0"/>
    <n v="11.7"/>
    <n v="70.2"/>
    <x v="3"/>
    <x v="7"/>
    <n v="7"/>
    <s v=""/>
  </r>
  <r>
    <x v="144"/>
    <n v="10"/>
    <x v="0"/>
    <x v="63"/>
    <x v="69"/>
    <s v="WT1"/>
    <x v="0"/>
    <m/>
    <m/>
    <m/>
    <m/>
    <m/>
    <x v="0"/>
    <s v="P4"/>
    <s v="T10"/>
    <s v="A10"/>
    <m/>
    <s v="Disclosure"/>
    <m/>
    <x v="2"/>
    <x v="3"/>
    <n v="24"/>
    <n v="0"/>
    <x v="0"/>
    <x v="3"/>
    <x v="7"/>
    <x v="3"/>
    <x v="0"/>
    <s v="Partner"/>
    <x v="0"/>
    <n v="240"/>
    <n v="1"/>
    <n v="0.95"/>
    <n v="0.2"/>
    <n v="24"/>
    <n v="24"/>
    <n v="4.8000000000000007"/>
    <n v="22.799999999999997"/>
    <n v="4.5599999999999996"/>
    <n v="56.16"/>
    <n v="0"/>
    <n v="0"/>
    <n v="0"/>
    <n v="0"/>
    <n v="0"/>
    <n v="0"/>
    <n v="24"/>
    <n v="46.8"/>
    <n v="0"/>
    <n v="9.36"/>
    <n v="56.16"/>
    <x v="3"/>
    <x v="7"/>
    <n v="10"/>
    <s v=""/>
  </r>
  <r>
    <x v="145"/>
    <n v="17"/>
    <x v="0"/>
    <x v="71"/>
    <x v="70"/>
    <s v="WT1"/>
    <x v="3"/>
    <m/>
    <m/>
    <m/>
    <m/>
    <m/>
    <x v="0"/>
    <s v="P4"/>
    <s v="T10"/>
    <s v="A10"/>
    <m/>
    <s v="Disclosure"/>
    <m/>
    <x v="2"/>
    <x v="3"/>
    <n v="120"/>
    <n v="0"/>
    <x v="0"/>
    <x v="3"/>
    <x v="7"/>
    <x v="3"/>
    <x v="0"/>
    <s v="Partner"/>
    <x v="0"/>
    <n v="240"/>
    <n v="1"/>
    <n v="0.95"/>
    <n v="0.2"/>
    <n v="120"/>
    <n v="120"/>
    <n v="24"/>
    <n v="114"/>
    <n v="22.8"/>
    <n v="280.8"/>
    <n v="0"/>
    <n v="0"/>
    <n v="0"/>
    <n v="0"/>
    <n v="0"/>
    <n v="0"/>
    <n v="120"/>
    <n v="234"/>
    <n v="0"/>
    <n v="46.8"/>
    <n v="280.8"/>
    <x v="3"/>
    <x v="7"/>
    <n v="10"/>
    <s v=""/>
  </r>
  <r>
    <x v="146"/>
    <n v="19"/>
    <x v="0"/>
    <x v="72"/>
    <x v="71"/>
    <s v="WT1"/>
    <x v="11"/>
    <m/>
    <m/>
    <m/>
    <m/>
    <m/>
    <x v="0"/>
    <s v="P4"/>
    <s v="T10"/>
    <s v="A10"/>
    <m/>
    <s v="Disclosure"/>
    <m/>
    <x v="2"/>
    <x v="3"/>
    <n v="240"/>
    <n v="0"/>
    <x v="0"/>
    <x v="3"/>
    <x v="7"/>
    <x v="3"/>
    <x v="0"/>
    <s v="Partner"/>
    <x v="0"/>
    <n v="240"/>
    <n v="1"/>
    <n v="0.95"/>
    <n v="0.2"/>
    <n v="240"/>
    <n v="240"/>
    <n v="48"/>
    <n v="228"/>
    <n v="45.6"/>
    <n v="561.6"/>
    <n v="0"/>
    <n v="0"/>
    <n v="0"/>
    <n v="0"/>
    <n v="0"/>
    <n v="0"/>
    <n v="240"/>
    <n v="468"/>
    <n v="0"/>
    <n v="93.6"/>
    <n v="561.6"/>
    <x v="3"/>
    <x v="7"/>
    <n v="10"/>
    <s v=""/>
  </r>
  <r>
    <x v="147"/>
    <n v="21"/>
    <x v="0"/>
    <x v="73"/>
    <x v="72"/>
    <s v="NLB"/>
    <x v="2"/>
    <m/>
    <m/>
    <m/>
    <m/>
    <m/>
    <x v="0"/>
    <s v="P4"/>
    <s v="T10"/>
    <s v="A10"/>
    <m/>
    <s v="Disclosure"/>
    <m/>
    <x v="2"/>
    <x v="3"/>
    <n v="270"/>
    <n v="0"/>
    <x v="0"/>
    <x v="3"/>
    <x v="7"/>
    <x v="3"/>
    <x v="0"/>
    <s v="Medico-Legal Assistant"/>
    <x v="4"/>
    <n v="180"/>
    <n v="1"/>
    <n v="0.95"/>
    <n v="0.2"/>
    <n v="270"/>
    <n v="270"/>
    <n v="54"/>
    <n v="256.5"/>
    <n v="51.300000000000004"/>
    <n v="631.79999999999995"/>
    <n v="0"/>
    <n v="0"/>
    <n v="0"/>
    <n v="0"/>
    <n v="0"/>
    <n v="0"/>
    <n v="270"/>
    <n v="526.5"/>
    <n v="0"/>
    <n v="105.30000000000001"/>
    <n v="631.79999999999995"/>
    <x v="3"/>
    <x v="7"/>
    <n v="10"/>
    <s v=""/>
  </r>
  <r>
    <x v="148"/>
    <n v="24"/>
    <x v="0"/>
    <x v="60"/>
    <x v="11"/>
    <s v="WT1"/>
    <x v="0"/>
    <m/>
    <m/>
    <m/>
    <m/>
    <m/>
    <x v="0"/>
    <s v="P4"/>
    <s v="T10"/>
    <s v="A10"/>
    <m/>
    <s v="Disclosure"/>
    <m/>
    <x v="2"/>
    <x v="3"/>
    <n v="24"/>
    <n v="0"/>
    <x v="0"/>
    <x v="3"/>
    <x v="7"/>
    <x v="3"/>
    <x v="0"/>
    <s v="Partner"/>
    <x v="0"/>
    <n v="240"/>
    <n v="1"/>
    <n v="0.95"/>
    <n v="0.2"/>
    <n v="24"/>
    <n v="24"/>
    <n v="4.8000000000000007"/>
    <n v="22.799999999999997"/>
    <n v="4.5599999999999996"/>
    <n v="56.16"/>
    <n v="0"/>
    <n v="0"/>
    <n v="0"/>
    <n v="0"/>
    <n v="0"/>
    <n v="0"/>
    <n v="24"/>
    <n v="46.8"/>
    <n v="0"/>
    <n v="9.36"/>
    <n v="56.16"/>
    <x v="3"/>
    <x v="7"/>
    <n v="10"/>
    <s v=""/>
  </r>
  <r>
    <x v="149"/>
    <n v="26"/>
    <x v="0"/>
    <x v="61"/>
    <x v="11"/>
    <s v="WT1"/>
    <x v="0"/>
    <m/>
    <m/>
    <m/>
    <m/>
    <m/>
    <x v="0"/>
    <s v="P4"/>
    <s v="T10"/>
    <s v="A10"/>
    <m/>
    <s v="Disclosure"/>
    <m/>
    <x v="2"/>
    <x v="3"/>
    <n v="24"/>
    <n v="0"/>
    <x v="0"/>
    <x v="3"/>
    <x v="7"/>
    <x v="3"/>
    <x v="0"/>
    <s v="Partner"/>
    <x v="0"/>
    <n v="240"/>
    <n v="1"/>
    <n v="0.95"/>
    <n v="0.2"/>
    <n v="24"/>
    <n v="24"/>
    <n v="4.8000000000000007"/>
    <n v="22.799999999999997"/>
    <n v="4.5599999999999996"/>
    <n v="56.16"/>
    <n v="0"/>
    <n v="0"/>
    <n v="0"/>
    <n v="0"/>
    <n v="0"/>
    <n v="0"/>
    <n v="24"/>
    <n v="46.8"/>
    <n v="0"/>
    <n v="9.36"/>
    <n v="56.16"/>
    <x v="3"/>
    <x v="7"/>
    <n v="10"/>
    <s v=""/>
  </r>
  <r>
    <x v="150"/>
    <n v="29"/>
    <x v="0"/>
    <x v="74"/>
    <x v="73"/>
    <s v="WT1"/>
    <x v="3"/>
    <m/>
    <m/>
    <m/>
    <m/>
    <m/>
    <x v="0"/>
    <s v="P4"/>
    <s v="T10"/>
    <s v="A10"/>
    <m/>
    <s v="Disclosure"/>
    <m/>
    <x v="2"/>
    <x v="3"/>
    <n v="120"/>
    <n v="0"/>
    <x v="0"/>
    <x v="3"/>
    <x v="7"/>
    <x v="3"/>
    <x v="0"/>
    <s v="Partner"/>
    <x v="0"/>
    <n v="240"/>
    <n v="1"/>
    <n v="0.95"/>
    <n v="0.2"/>
    <n v="120"/>
    <n v="120"/>
    <n v="24"/>
    <n v="114"/>
    <n v="22.8"/>
    <n v="280.8"/>
    <n v="0"/>
    <n v="0"/>
    <n v="0"/>
    <n v="0"/>
    <n v="0"/>
    <n v="0"/>
    <n v="120"/>
    <n v="234"/>
    <n v="0"/>
    <n v="46.8"/>
    <n v="280.8"/>
    <x v="3"/>
    <x v="7"/>
    <n v="10"/>
    <s v=""/>
  </r>
  <r>
    <x v="151"/>
    <n v="35"/>
    <x v="0"/>
    <x v="75"/>
    <x v="74"/>
    <s v="WT1"/>
    <x v="1"/>
    <m/>
    <m/>
    <m/>
    <m/>
    <m/>
    <x v="0"/>
    <s v="P4"/>
    <s v="T10"/>
    <s v="A10"/>
    <m/>
    <s v="Disclosure"/>
    <m/>
    <x v="2"/>
    <x v="3"/>
    <n v="48"/>
    <n v="0"/>
    <x v="0"/>
    <x v="3"/>
    <x v="7"/>
    <x v="3"/>
    <x v="0"/>
    <s v="Partner"/>
    <x v="0"/>
    <n v="240"/>
    <n v="1"/>
    <n v="0.95"/>
    <n v="0.2"/>
    <n v="48"/>
    <n v="48"/>
    <n v="9.6000000000000014"/>
    <n v="45.599999999999994"/>
    <n v="9.1199999999999992"/>
    <n v="112.32"/>
    <n v="0"/>
    <n v="0"/>
    <n v="0"/>
    <n v="0"/>
    <n v="0"/>
    <n v="0"/>
    <n v="48"/>
    <n v="93.6"/>
    <n v="0"/>
    <n v="18.72"/>
    <n v="112.32"/>
    <x v="3"/>
    <x v="7"/>
    <n v="10"/>
    <s v=""/>
  </r>
  <r>
    <x v="152"/>
    <n v="41"/>
    <x v="0"/>
    <x v="76"/>
    <x v="75"/>
    <s v="WT1"/>
    <x v="12"/>
    <m/>
    <m/>
    <m/>
    <m/>
    <m/>
    <x v="0"/>
    <s v="P4"/>
    <s v="T10"/>
    <s v="A10"/>
    <m/>
    <s v="Disclosure"/>
    <m/>
    <x v="2"/>
    <x v="3"/>
    <n v="408"/>
    <n v="0"/>
    <x v="0"/>
    <x v="3"/>
    <x v="7"/>
    <x v="3"/>
    <x v="0"/>
    <s v="Partner"/>
    <x v="0"/>
    <n v="240"/>
    <n v="1"/>
    <n v="0.95"/>
    <n v="0.2"/>
    <n v="408"/>
    <n v="408"/>
    <n v="81.600000000000009"/>
    <n v="387.59999999999997"/>
    <n v="77.52"/>
    <n v="954.72"/>
    <n v="0"/>
    <n v="0"/>
    <n v="0"/>
    <n v="0"/>
    <n v="0"/>
    <n v="0"/>
    <n v="408"/>
    <n v="795.59999999999991"/>
    <n v="0"/>
    <n v="159.12"/>
    <n v="954.71999999999991"/>
    <x v="3"/>
    <x v="7"/>
    <n v="10"/>
    <s v=""/>
  </r>
  <r>
    <x v="153"/>
    <n v="43"/>
    <x v="0"/>
    <x v="77"/>
    <x v="76"/>
    <s v="NLB"/>
    <x v="13"/>
    <m/>
    <m/>
    <m/>
    <m/>
    <m/>
    <x v="0"/>
    <s v="P4"/>
    <s v="T10"/>
    <s v="A10"/>
    <m/>
    <s v="Disclosure"/>
    <m/>
    <x v="2"/>
    <x v="3"/>
    <n v="684"/>
    <n v="0"/>
    <x v="0"/>
    <x v="3"/>
    <x v="7"/>
    <x v="3"/>
    <x v="0"/>
    <s v="Medico-Legal Assistant"/>
    <x v="4"/>
    <n v="180"/>
    <n v="1"/>
    <n v="0.95"/>
    <n v="0.2"/>
    <n v="684"/>
    <n v="684"/>
    <n v="136.80000000000001"/>
    <n v="649.79999999999995"/>
    <n v="129.96"/>
    <n v="1600.56"/>
    <n v="0"/>
    <n v="0"/>
    <n v="0"/>
    <n v="0"/>
    <n v="0"/>
    <n v="0"/>
    <n v="684"/>
    <n v="1333.8"/>
    <n v="0"/>
    <n v="266.76"/>
    <n v="1600.56"/>
    <x v="3"/>
    <x v="7"/>
    <n v="10"/>
    <s v=""/>
  </r>
  <r>
    <x v="154"/>
    <n v="9"/>
    <x v="0"/>
    <x v="78"/>
    <x v="77"/>
    <m/>
    <x v="9"/>
    <m/>
    <m/>
    <n v="50"/>
    <m/>
    <m/>
    <x v="0"/>
    <s v="P4"/>
    <s v="T10"/>
    <m/>
    <s v="X12"/>
    <s v="Disclosure"/>
    <m/>
    <x v="8"/>
    <x v="3"/>
    <n v="0"/>
    <n v="50"/>
    <x v="0"/>
    <x v="3"/>
    <x v="7"/>
    <x v="6"/>
    <x v="4"/>
    <s v=""/>
    <x v="3"/>
    <n v="0"/>
    <n v="1"/>
    <n v="0.95"/>
    <n v="0.2"/>
    <n v="0"/>
    <n v="0"/>
    <n v="0"/>
    <n v="0"/>
    <n v="0"/>
    <n v="0"/>
    <n v="0"/>
    <n v="0"/>
    <n v="0"/>
    <n v="0"/>
    <n v="50"/>
    <n v="50"/>
    <n v="50"/>
    <n v="0"/>
    <n v="50"/>
    <n v="0"/>
    <n v="50"/>
    <x v="3"/>
    <x v="7"/>
    <s v=""/>
    <s v=""/>
  </r>
  <r>
    <x v="155"/>
    <n v="14"/>
    <x v="0"/>
    <x v="79"/>
    <x v="78"/>
    <m/>
    <x v="9"/>
    <m/>
    <m/>
    <n v="50"/>
    <m/>
    <m/>
    <x v="0"/>
    <s v="P4"/>
    <s v="T10"/>
    <m/>
    <s v="X12"/>
    <s v="Disclosure"/>
    <m/>
    <x v="7"/>
    <x v="3"/>
    <n v="0"/>
    <n v="50"/>
    <x v="0"/>
    <x v="3"/>
    <x v="7"/>
    <x v="6"/>
    <x v="4"/>
    <s v=""/>
    <x v="3"/>
    <n v="0"/>
    <n v="1"/>
    <n v="0.95"/>
    <n v="0.2"/>
    <n v="0"/>
    <n v="0"/>
    <n v="0"/>
    <n v="0"/>
    <n v="0"/>
    <n v="0"/>
    <n v="0"/>
    <n v="0"/>
    <n v="0"/>
    <n v="0"/>
    <n v="50"/>
    <n v="50"/>
    <n v="50"/>
    <n v="0"/>
    <n v="50"/>
    <n v="0"/>
    <n v="50"/>
    <x v="3"/>
    <x v="7"/>
    <s v=""/>
    <s v=""/>
  </r>
  <r>
    <x v="156"/>
    <n v="28"/>
    <x v="0"/>
    <x v="80"/>
    <x v="78"/>
    <m/>
    <x v="9"/>
    <m/>
    <m/>
    <n v="50"/>
    <m/>
    <m/>
    <x v="0"/>
    <s v="P4"/>
    <s v="T10"/>
    <m/>
    <s v="X12"/>
    <s v="Disclosure"/>
    <m/>
    <x v="3"/>
    <x v="3"/>
    <n v="0"/>
    <n v="50"/>
    <x v="0"/>
    <x v="3"/>
    <x v="7"/>
    <x v="6"/>
    <x v="4"/>
    <s v=""/>
    <x v="3"/>
    <n v="0"/>
    <n v="1"/>
    <n v="0.95"/>
    <n v="0.2"/>
    <n v="0"/>
    <n v="0"/>
    <n v="0"/>
    <n v="0"/>
    <n v="0"/>
    <n v="0"/>
    <n v="0"/>
    <n v="0"/>
    <n v="0"/>
    <n v="0"/>
    <n v="50"/>
    <n v="50"/>
    <n v="50"/>
    <n v="0"/>
    <n v="50"/>
    <n v="0"/>
    <n v="50"/>
    <x v="3"/>
    <x v="7"/>
    <s v=""/>
    <s v=""/>
  </r>
  <r>
    <x v="157"/>
    <n v="34"/>
    <x v="0"/>
    <x v="81"/>
    <x v="79"/>
    <m/>
    <x v="9"/>
    <m/>
    <m/>
    <n v="50"/>
    <m/>
    <m/>
    <x v="0"/>
    <s v="P4"/>
    <s v="T10"/>
    <m/>
    <s v="X12"/>
    <s v="Disclosure"/>
    <m/>
    <x v="9"/>
    <x v="3"/>
    <n v="0"/>
    <n v="50"/>
    <x v="0"/>
    <x v="3"/>
    <x v="7"/>
    <x v="6"/>
    <x v="4"/>
    <s v=""/>
    <x v="3"/>
    <n v="0"/>
    <n v="1"/>
    <n v="0.95"/>
    <n v="0.2"/>
    <n v="0"/>
    <n v="0"/>
    <n v="0"/>
    <n v="0"/>
    <n v="0"/>
    <n v="0"/>
    <n v="0"/>
    <n v="0"/>
    <n v="0"/>
    <n v="0"/>
    <n v="50"/>
    <n v="50"/>
    <n v="50"/>
    <n v="0"/>
    <n v="50"/>
    <n v="0"/>
    <n v="50"/>
    <x v="3"/>
    <x v="7"/>
    <s v=""/>
    <s v=""/>
  </r>
  <r>
    <x v="158"/>
    <n v="196"/>
    <x v="0"/>
    <x v="82"/>
    <x v="24"/>
    <s v="WT2"/>
    <x v="0"/>
    <m/>
    <m/>
    <m/>
    <m/>
    <m/>
    <x v="0"/>
    <s v="P4"/>
    <s v="T11"/>
    <s v="A3"/>
    <m/>
    <s v="Disclosure"/>
    <m/>
    <x v="1"/>
    <x v="0"/>
    <n v="30"/>
    <n v="0"/>
    <x v="0"/>
    <x v="3"/>
    <x v="8"/>
    <x v="1"/>
    <x v="0"/>
    <s v="Partner"/>
    <x v="0"/>
    <n v="300"/>
    <n v="1"/>
    <n v="0.95"/>
    <n v="0.2"/>
    <n v="30"/>
    <n v="30"/>
    <n v="6"/>
    <n v="28.5"/>
    <n v="5.7"/>
    <n v="70.2"/>
    <n v="0"/>
    <n v="0"/>
    <n v="0"/>
    <n v="0"/>
    <n v="0"/>
    <n v="0"/>
    <n v="30"/>
    <n v="58.5"/>
    <n v="0"/>
    <n v="11.7"/>
    <n v="70.2"/>
    <x v="3"/>
    <x v="8"/>
    <n v="3"/>
    <s v=""/>
  </r>
  <r>
    <x v="159"/>
    <n v="166"/>
    <x v="0"/>
    <x v="83"/>
    <x v="9"/>
    <s v="WT2"/>
    <x v="0"/>
    <m/>
    <m/>
    <m/>
    <m/>
    <m/>
    <x v="0"/>
    <s v="P4"/>
    <s v="T11"/>
    <s v="A6"/>
    <m/>
    <s v="Disclosure"/>
    <m/>
    <x v="3"/>
    <x v="0"/>
    <n v="30"/>
    <n v="0"/>
    <x v="0"/>
    <x v="3"/>
    <x v="8"/>
    <x v="2"/>
    <x v="0"/>
    <s v="Partner"/>
    <x v="0"/>
    <n v="300"/>
    <n v="1"/>
    <n v="0.95"/>
    <n v="0.2"/>
    <n v="30"/>
    <n v="30"/>
    <n v="6"/>
    <n v="28.5"/>
    <n v="5.7"/>
    <n v="70.2"/>
    <n v="0"/>
    <n v="0"/>
    <n v="0"/>
    <n v="0"/>
    <n v="0"/>
    <n v="0"/>
    <n v="30"/>
    <n v="58.5"/>
    <n v="0"/>
    <n v="11.7"/>
    <n v="70.2"/>
    <x v="3"/>
    <x v="8"/>
    <n v="6"/>
    <s v=""/>
  </r>
  <r>
    <x v="160"/>
    <n v="197"/>
    <x v="0"/>
    <x v="82"/>
    <x v="9"/>
    <s v="WT2"/>
    <x v="0"/>
    <m/>
    <m/>
    <m/>
    <m/>
    <m/>
    <x v="0"/>
    <s v="P4"/>
    <s v="T11"/>
    <s v="A6"/>
    <m/>
    <s v="Disclosure"/>
    <m/>
    <x v="3"/>
    <x v="0"/>
    <n v="30"/>
    <n v="0"/>
    <x v="0"/>
    <x v="3"/>
    <x v="8"/>
    <x v="2"/>
    <x v="0"/>
    <s v="Partner"/>
    <x v="0"/>
    <n v="300"/>
    <n v="1"/>
    <n v="0.95"/>
    <n v="0.2"/>
    <n v="30"/>
    <n v="30"/>
    <n v="6"/>
    <n v="28.5"/>
    <n v="5.7"/>
    <n v="70.2"/>
    <n v="0"/>
    <n v="0"/>
    <n v="0"/>
    <n v="0"/>
    <n v="0"/>
    <n v="0"/>
    <n v="30"/>
    <n v="58.5"/>
    <n v="0"/>
    <n v="11.7"/>
    <n v="70.2"/>
    <x v="3"/>
    <x v="8"/>
    <n v="6"/>
    <s v=""/>
  </r>
  <r>
    <x v="161"/>
    <n v="205"/>
    <x v="0"/>
    <x v="84"/>
    <x v="9"/>
    <s v="WT2"/>
    <x v="0"/>
    <m/>
    <m/>
    <m/>
    <m/>
    <m/>
    <x v="0"/>
    <s v="P4"/>
    <s v="T11"/>
    <s v="A6"/>
    <m/>
    <s v="Disclosure"/>
    <m/>
    <x v="3"/>
    <x v="0"/>
    <n v="30"/>
    <n v="0"/>
    <x v="0"/>
    <x v="3"/>
    <x v="8"/>
    <x v="2"/>
    <x v="0"/>
    <s v="Partner"/>
    <x v="0"/>
    <n v="300"/>
    <n v="1"/>
    <n v="0.95"/>
    <n v="0.2"/>
    <n v="30"/>
    <n v="30"/>
    <n v="6"/>
    <n v="28.5"/>
    <n v="5.7"/>
    <n v="70.2"/>
    <n v="0"/>
    <n v="0"/>
    <n v="0"/>
    <n v="0"/>
    <n v="0"/>
    <n v="0"/>
    <n v="30"/>
    <n v="58.5"/>
    <n v="0"/>
    <n v="11.7"/>
    <n v="70.2"/>
    <x v="3"/>
    <x v="8"/>
    <n v="6"/>
    <s v=""/>
  </r>
  <r>
    <x v="162"/>
    <n v="215"/>
    <x v="0"/>
    <x v="85"/>
    <x v="9"/>
    <s v="WT2"/>
    <x v="0"/>
    <m/>
    <m/>
    <m/>
    <m/>
    <m/>
    <x v="0"/>
    <s v="P4"/>
    <s v="T11"/>
    <s v="A6"/>
    <m/>
    <s v="Disclosure"/>
    <m/>
    <x v="3"/>
    <x v="0"/>
    <n v="30"/>
    <n v="0"/>
    <x v="0"/>
    <x v="3"/>
    <x v="8"/>
    <x v="2"/>
    <x v="0"/>
    <s v="Partner"/>
    <x v="0"/>
    <n v="300"/>
    <n v="1"/>
    <n v="0.95"/>
    <n v="0.2"/>
    <n v="30"/>
    <n v="30"/>
    <n v="6"/>
    <n v="28.5"/>
    <n v="5.7"/>
    <n v="70.2"/>
    <n v="0"/>
    <n v="0"/>
    <n v="0"/>
    <n v="0"/>
    <n v="0"/>
    <n v="0"/>
    <n v="30"/>
    <n v="58.5"/>
    <n v="0"/>
    <n v="11.7"/>
    <n v="70.2"/>
    <x v="3"/>
    <x v="8"/>
    <n v="6"/>
    <s v=""/>
  </r>
  <r>
    <x v="163"/>
    <n v="204"/>
    <x v="0"/>
    <x v="84"/>
    <x v="80"/>
    <s v="WT2"/>
    <x v="0"/>
    <m/>
    <m/>
    <m/>
    <m/>
    <m/>
    <x v="0"/>
    <s v="P4"/>
    <s v="T11"/>
    <s v="A7"/>
    <m/>
    <s v="Disclosure"/>
    <m/>
    <x v="5"/>
    <x v="0"/>
    <n v="30"/>
    <n v="0"/>
    <x v="0"/>
    <x v="3"/>
    <x v="8"/>
    <x v="5"/>
    <x v="0"/>
    <s v="Partner"/>
    <x v="0"/>
    <n v="300"/>
    <n v="1"/>
    <n v="0.95"/>
    <n v="0.2"/>
    <n v="30"/>
    <n v="30"/>
    <n v="6"/>
    <n v="28.5"/>
    <n v="5.7"/>
    <n v="70.2"/>
    <n v="0"/>
    <n v="0"/>
    <n v="0"/>
    <n v="0"/>
    <n v="0"/>
    <n v="0"/>
    <n v="30"/>
    <n v="58.5"/>
    <n v="0"/>
    <n v="11.7"/>
    <n v="70.2"/>
    <x v="3"/>
    <x v="8"/>
    <n v="7"/>
    <s v=""/>
  </r>
  <r>
    <x v="164"/>
    <n v="194"/>
    <x v="0"/>
    <x v="86"/>
    <x v="81"/>
    <s v="WT2"/>
    <x v="6"/>
    <m/>
    <m/>
    <m/>
    <m/>
    <m/>
    <x v="0"/>
    <s v="P4"/>
    <s v="T12"/>
    <s v="A10"/>
    <m/>
    <s v="Disclosure"/>
    <m/>
    <x v="2"/>
    <x v="3"/>
    <n v="90"/>
    <n v="0"/>
    <x v="0"/>
    <x v="3"/>
    <x v="6"/>
    <x v="3"/>
    <x v="0"/>
    <s v="Partner"/>
    <x v="0"/>
    <n v="300"/>
    <n v="1"/>
    <n v="0.95"/>
    <n v="0.2"/>
    <n v="90"/>
    <n v="90"/>
    <n v="18"/>
    <n v="85.5"/>
    <n v="17.100000000000001"/>
    <n v="210.6"/>
    <n v="0"/>
    <n v="0"/>
    <n v="0"/>
    <n v="0"/>
    <n v="0"/>
    <n v="0"/>
    <n v="90"/>
    <n v="175.5"/>
    <n v="0"/>
    <n v="35.1"/>
    <n v="210.6"/>
    <x v="3"/>
    <x v="6"/>
    <n v="10"/>
    <s v=""/>
  </r>
  <r>
    <x v="165"/>
    <n v="195"/>
    <x v="0"/>
    <x v="86"/>
    <x v="82"/>
    <s v="WT2"/>
    <x v="3"/>
    <m/>
    <m/>
    <m/>
    <m/>
    <m/>
    <x v="0"/>
    <s v="P4"/>
    <s v="T11"/>
    <s v="A10"/>
    <m/>
    <s v="Disclosure"/>
    <m/>
    <x v="2"/>
    <x v="3"/>
    <n v="150"/>
    <n v="0"/>
    <x v="0"/>
    <x v="3"/>
    <x v="8"/>
    <x v="3"/>
    <x v="0"/>
    <s v="Partner"/>
    <x v="0"/>
    <n v="300"/>
    <n v="1"/>
    <n v="0.95"/>
    <n v="0.2"/>
    <n v="150"/>
    <n v="150"/>
    <n v="30"/>
    <n v="142.5"/>
    <n v="28.5"/>
    <n v="351"/>
    <n v="0"/>
    <n v="0"/>
    <n v="0"/>
    <n v="0"/>
    <n v="0"/>
    <n v="0"/>
    <n v="150"/>
    <n v="292.5"/>
    <n v="0"/>
    <n v="58.5"/>
    <n v="351"/>
    <x v="3"/>
    <x v="8"/>
    <n v="10"/>
    <s v=""/>
  </r>
  <r>
    <x v="166"/>
    <n v="228"/>
    <x v="0"/>
    <x v="50"/>
    <x v="26"/>
    <s v="WT2"/>
    <x v="0"/>
    <m/>
    <m/>
    <m/>
    <m/>
    <m/>
    <x v="1"/>
    <s v="P11"/>
    <s v="T32"/>
    <s v="A6"/>
    <m/>
    <s v="Contingent Cost B"/>
    <m/>
    <x v="3"/>
    <x v="1"/>
    <n v="30"/>
    <n v="0"/>
    <x v="0"/>
    <x v="4"/>
    <x v="9"/>
    <x v="2"/>
    <x v="0"/>
    <s v="Partner"/>
    <x v="0"/>
    <n v="300"/>
    <n v="1"/>
    <n v="0.95"/>
    <n v="0.2"/>
    <n v="30"/>
    <n v="30"/>
    <n v="6"/>
    <n v="28.5"/>
    <n v="5.7"/>
    <n v="70.2"/>
    <n v="0"/>
    <n v="0"/>
    <n v="0"/>
    <n v="0"/>
    <n v="0"/>
    <n v="0"/>
    <n v="30"/>
    <n v="58.5"/>
    <n v="0"/>
    <n v="11.7"/>
    <n v="70.2"/>
    <x v="4"/>
    <x v="9"/>
    <n v="6"/>
    <s v=""/>
  </r>
  <r>
    <x v="167"/>
    <n v="203"/>
    <x v="0"/>
    <x v="87"/>
    <x v="20"/>
    <s v="WT2"/>
    <x v="0"/>
    <m/>
    <m/>
    <m/>
    <m/>
    <m/>
    <x v="0"/>
    <s v="P5"/>
    <s v="T13"/>
    <s v="A2"/>
    <m/>
    <s v="Witness statements"/>
    <m/>
    <x v="0"/>
    <x v="2"/>
    <n v="30"/>
    <n v="0"/>
    <x v="0"/>
    <x v="5"/>
    <x v="10"/>
    <x v="0"/>
    <x v="0"/>
    <s v="Partner"/>
    <x v="0"/>
    <n v="300"/>
    <n v="1"/>
    <n v="0.95"/>
    <n v="0.2"/>
    <n v="30"/>
    <n v="30"/>
    <n v="6"/>
    <n v="28.5"/>
    <n v="5.7"/>
    <n v="70.2"/>
    <n v="0"/>
    <n v="0"/>
    <n v="0"/>
    <n v="0"/>
    <n v="0"/>
    <n v="0"/>
    <n v="30"/>
    <n v="58.5"/>
    <n v="0"/>
    <n v="11.7"/>
    <n v="70.2"/>
    <x v="5"/>
    <x v="10"/>
    <n v="2"/>
    <s v=""/>
  </r>
  <r>
    <x v="168"/>
    <n v="220"/>
    <x v="0"/>
    <x v="88"/>
    <x v="26"/>
    <s v="WT2"/>
    <x v="0"/>
    <m/>
    <m/>
    <m/>
    <m/>
    <m/>
    <x v="0"/>
    <s v="P5"/>
    <s v="T13"/>
    <s v="A2"/>
    <m/>
    <s v="Witness statements"/>
    <m/>
    <x v="0"/>
    <x v="1"/>
    <n v="30"/>
    <n v="0"/>
    <x v="0"/>
    <x v="5"/>
    <x v="10"/>
    <x v="0"/>
    <x v="0"/>
    <s v="Partner"/>
    <x v="0"/>
    <n v="300"/>
    <n v="1"/>
    <n v="0.95"/>
    <n v="0.2"/>
    <n v="30"/>
    <n v="30"/>
    <n v="6"/>
    <n v="28.5"/>
    <n v="5.7"/>
    <n v="70.2"/>
    <n v="0"/>
    <n v="0"/>
    <n v="0"/>
    <n v="0"/>
    <n v="0"/>
    <n v="0"/>
    <n v="30"/>
    <n v="58.5"/>
    <n v="0"/>
    <n v="11.7"/>
    <n v="70.2"/>
    <x v="5"/>
    <x v="10"/>
    <n v="2"/>
    <s v=""/>
  </r>
  <r>
    <x v="169"/>
    <n v="199"/>
    <x v="0"/>
    <x v="89"/>
    <x v="2"/>
    <s v="WT2"/>
    <x v="0"/>
    <m/>
    <m/>
    <m/>
    <m/>
    <m/>
    <x v="0"/>
    <s v="P5"/>
    <s v="T13"/>
    <s v="A3"/>
    <m/>
    <s v="Witness statements"/>
    <m/>
    <x v="1"/>
    <x v="0"/>
    <n v="30"/>
    <n v="0"/>
    <x v="0"/>
    <x v="5"/>
    <x v="10"/>
    <x v="1"/>
    <x v="0"/>
    <s v="Partner"/>
    <x v="0"/>
    <n v="300"/>
    <n v="1"/>
    <n v="0.95"/>
    <n v="0.2"/>
    <n v="30"/>
    <n v="30"/>
    <n v="6"/>
    <n v="28.5"/>
    <n v="5.7"/>
    <n v="70.2"/>
    <n v="0"/>
    <n v="0"/>
    <n v="0"/>
    <n v="0"/>
    <n v="0"/>
    <n v="0"/>
    <n v="30"/>
    <n v="58.5"/>
    <n v="0"/>
    <n v="11.7"/>
    <n v="70.2"/>
    <x v="5"/>
    <x v="10"/>
    <n v="3"/>
    <s v=""/>
  </r>
  <r>
    <x v="170"/>
    <n v="201"/>
    <x v="0"/>
    <x v="87"/>
    <x v="6"/>
    <s v="WT2"/>
    <x v="0"/>
    <m/>
    <m/>
    <m/>
    <m/>
    <m/>
    <x v="0"/>
    <s v="P5"/>
    <s v="T13"/>
    <s v="A3"/>
    <m/>
    <s v="Witness statements"/>
    <m/>
    <x v="1"/>
    <x v="2"/>
    <n v="30"/>
    <n v="0"/>
    <x v="0"/>
    <x v="5"/>
    <x v="10"/>
    <x v="1"/>
    <x v="0"/>
    <s v="Partner"/>
    <x v="0"/>
    <n v="300"/>
    <n v="1"/>
    <n v="0.95"/>
    <n v="0.2"/>
    <n v="30"/>
    <n v="30"/>
    <n v="6"/>
    <n v="28.5"/>
    <n v="5.7"/>
    <n v="70.2"/>
    <n v="0"/>
    <n v="0"/>
    <n v="0"/>
    <n v="0"/>
    <n v="0"/>
    <n v="0"/>
    <n v="30"/>
    <n v="58.5"/>
    <n v="0"/>
    <n v="11.7"/>
    <n v="70.2"/>
    <x v="5"/>
    <x v="10"/>
    <n v="3"/>
    <s v=""/>
  </r>
  <r>
    <x v="171"/>
    <n v="202"/>
    <x v="0"/>
    <x v="87"/>
    <x v="2"/>
    <s v="WT2"/>
    <x v="0"/>
    <m/>
    <m/>
    <m/>
    <m/>
    <m/>
    <x v="0"/>
    <s v="P5"/>
    <s v="T13"/>
    <s v="A3"/>
    <m/>
    <s v="Witness statements"/>
    <m/>
    <x v="1"/>
    <x v="0"/>
    <n v="30"/>
    <n v="0"/>
    <x v="0"/>
    <x v="5"/>
    <x v="10"/>
    <x v="1"/>
    <x v="0"/>
    <s v="Partner"/>
    <x v="0"/>
    <n v="300"/>
    <n v="1"/>
    <n v="0.95"/>
    <n v="0.2"/>
    <n v="30"/>
    <n v="30"/>
    <n v="6"/>
    <n v="28.5"/>
    <n v="5.7"/>
    <n v="70.2"/>
    <n v="0"/>
    <n v="0"/>
    <n v="0"/>
    <n v="0"/>
    <n v="0"/>
    <n v="0"/>
    <n v="30"/>
    <n v="58.5"/>
    <n v="0"/>
    <n v="11.7"/>
    <n v="70.2"/>
    <x v="5"/>
    <x v="10"/>
    <n v="3"/>
    <s v=""/>
  </r>
  <r>
    <x v="172"/>
    <n v="207"/>
    <x v="0"/>
    <x v="90"/>
    <x v="83"/>
    <s v="WT2"/>
    <x v="14"/>
    <m/>
    <m/>
    <m/>
    <m/>
    <m/>
    <x v="0"/>
    <s v="P5"/>
    <s v="T13"/>
    <s v="A3"/>
    <m/>
    <s v="Witness statements"/>
    <m/>
    <x v="1"/>
    <x v="4"/>
    <n v="780"/>
    <n v="0"/>
    <x v="0"/>
    <x v="5"/>
    <x v="10"/>
    <x v="1"/>
    <x v="0"/>
    <s v="Partner"/>
    <x v="0"/>
    <n v="300"/>
    <n v="1"/>
    <n v="0.95"/>
    <n v="0.2"/>
    <n v="780"/>
    <n v="780"/>
    <n v="156"/>
    <n v="741"/>
    <n v="148.20000000000002"/>
    <n v="1825.2"/>
    <n v="0"/>
    <n v="0"/>
    <n v="0"/>
    <n v="0"/>
    <n v="0"/>
    <n v="0"/>
    <n v="780"/>
    <n v="1521"/>
    <n v="0"/>
    <n v="304.20000000000005"/>
    <n v="1825.2"/>
    <x v="5"/>
    <x v="10"/>
    <n v="3"/>
    <s v=""/>
  </r>
  <r>
    <x v="173"/>
    <n v="232"/>
    <x v="0"/>
    <x v="52"/>
    <x v="84"/>
    <s v="WT2"/>
    <x v="15"/>
    <m/>
    <m/>
    <m/>
    <m/>
    <m/>
    <x v="1"/>
    <s v="P4"/>
    <s v="T11"/>
    <s v="A3"/>
    <m/>
    <s v="Disclosure"/>
    <m/>
    <x v="2"/>
    <x v="3"/>
    <n v="2700"/>
    <n v="0"/>
    <x v="0"/>
    <x v="3"/>
    <x v="8"/>
    <x v="1"/>
    <x v="0"/>
    <s v="Partner"/>
    <x v="0"/>
    <n v="300"/>
    <n v="1"/>
    <n v="0.95"/>
    <n v="0.2"/>
    <n v="2700"/>
    <n v="2700"/>
    <n v="540"/>
    <n v="2565"/>
    <n v="513"/>
    <n v="6318"/>
    <n v="0"/>
    <n v="0"/>
    <n v="0"/>
    <n v="0"/>
    <n v="0"/>
    <n v="0"/>
    <n v="2700"/>
    <n v="5265"/>
    <n v="0"/>
    <n v="1053"/>
    <n v="6318"/>
    <x v="3"/>
    <x v="8"/>
    <n v="3"/>
    <s v=""/>
  </r>
  <r>
    <x v="174"/>
    <n v="216"/>
    <x v="0"/>
    <x v="85"/>
    <x v="52"/>
    <s v="WT2"/>
    <x v="0"/>
    <m/>
    <m/>
    <m/>
    <m/>
    <m/>
    <x v="0"/>
    <s v="P5"/>
    <s v="T13"/>
    <s v="A7"/>
    <m/>
    <s v="Witness statements"/>
    <m/>
    <x v="10"/>
    <x v="2"/>
    <n v="30"/>
    <n v="0"/>
    <x v="0"/>
    <x v="5"/>
    <x v="10"/>
    <x v="5"/>
    <x v="0"/>
    <s v="Partner"/>
    <x v="0"/>
    <n v="300"/>
    <n v="1"/>
    <n v="0.95"/>
    <n v="0.2"/>
    <n v="30"/>
    <n v="30"/>
    <n v="6"/>
    <n v="28.5"/>
    <n v="5.7"/>
    <n v="70.2"/>
    <n v="0"/>
    <n v="0"/>
    <n v="0"/>
    <n v="0"/>
    <n v="0"/>
    <n v="0"/>
    <n v="30"/>
    <n v="58.5"/>
    <n v="0"/>
    <n v="11.7"/>
    <n v="70.2"/>
    <x v="5"/>
    <x v="10"/>
    <n v="7"/>
    <s v=""/>
  </r>
  <r>
    <x v="175"/>
    <n v="206"/>
    <x v="0"/>
    <x v="90"/>
    <x v="85"/>
    <s v="WT2"/>
    <x v="16"/>
    <m/>
    <m/>
    <m/>
    <m/>
    <m/>
    <x v="0"/>
    <s v="P5"/>
    <s v="T13"/>
    <s v="A9"/>
    <m/>
    <s v="Witness statements"/>
    <m/>
    <x v="1"/>
    <x v="4"/>
    <n v="1050"/>
    <n v="0"/>
    <x v="0"/>
    <x v="5"/>
    <x v="10"/>
    <x v="7"/>
    <x v="0"/>
    <s v="Partner"/>
    <x v="0"/>
    <n v="300"/>
    <n v="1"/>
    <n v="0.95"/>
    <n v="0.2"/>
    <n v="1050"/>
    <n v="1050"/>
    <n v="210"/>
    <n v="997.5"/>
    <n v="199.5"/>
    <n v="2457"/>
    <n v="0"/>
    <n v="0"/>
    <n v="0"/>
    <n v="0"/>
    <n v="0"/>
    <n v="0"/>
    <n v="1050"/>
    <n v="2047.5"/>
    <n v="0"/>
    <n v="409.5"/>
    <n v="2457"/>
    <x v="5"/>
    <x v="10"/>
    <n v="9"/>
    <s v=""/>
  </r>
  <r>
    <x v="176"/>
    <n v="200"/>
    <x v="0"/>
    <x v="87"/>
    <x v="11"/>
    <s v="WT2"/>
    <x v="0"/>
    <m/>
    <m/>
    <m/>
    <m/>
    <m/>
    <x v="0"/>
    <s v="P5"/>
    <s v="T13"/>
    <s v="A10"/>
    <m/>
    <s v="Witness statements"/>
    <m/>
    <x v="2"/>
    <x v="3"/>
    <n v="30"/>
    <n v="0"/>
    <x v="0"/>
    <x v="5"/>
    <x v="10"/>
    <x v="3"/>
    <x v="0"/>
    <s v="Partner"/>
    <x v="0"/>
    <n v="300"/>
    <n v="1"/>
    <n v="0.95"/>
    <n v="0.2"/>
    <n v="30"/>
    <n v="30"/>
    <n v="6"/>
    <n v="28.5"/>
    <n v="5.7"/>
    <n v="70.2"/>
    <n v="0"/>
    <n v="0"/>
    <n v="0"/>
    <n v="0"/>
    <n v="0"/>
    <n v="0"/>
    <n v="30"/>
    <n v="58.5"/>
    <n v="0"/>
    <n v="11.7"/>
    <n v="70.2"/>
    <x v="5"/>
    <x v="10"/>
    <n v="10"/>
    <s v=""/>
  </r>
  <r>
    <x v="177"/>
    <n v="210"/>
    <x v="0"/>
    <x v="42"/>
    <x v="86"/>
    <s v="WT2"/>
    <x v="11"/>
    <m/>
    <m/>
    <m/>
    <m/>
    <m/>
    <x v="0"/>
    <s v="P5"/>
    <s v="T13"/>
    <s v="A10"/>
    <m/>
    <s v="Witness statements"/>
    <m/>
    <x v="2"/>
    <x v="3"/>
    <n v="300"/>
    <n v="0"/>
    <x v="0"/>
    <x v="5"/>
    <x v="10"/>
    <x v="3"/>
    <x v="0"/>
    <s v="Partner"/>
    <x v="0"/>
    <n v="300"/>
    <n v="1"/>
    <n v="0.95"/>
    <n v="0.2"/>
    <n v="300"/>
    <n v="300"/>
    <n v="60"/>
    <n v="285"/>
    <n v="57"/>
    <n v="702"/>
    <n v="0"/>
    <n v="0"/>
    <n v="0"/>
    <n v="0"/>
    <n v="0"/>
    <n v="0"/>
    <n v="300"/>
    <n v="585"/>
    <n v="0"/>
    <n v="117"/>
    <n v="702"/>
    <x v="5"/>
    <x v="10"/>
    <n v="10"/>
    <s v=""/>
  </r>
  <r>
    <x v="178"/>
    <n v="209"/>
    <x v="0"/>
    <x v="90"/>
    <x v="87"/>
    <m/>
    <x v="9"/>
    <m/>
    <m/>
    <n v="15.65"/>
    <n v="3.13"/>
    <m/>
    <x v="0"/>
    <s v="P5"/>
    <s v="T13"/>
    <m/>
    <s v="X9"/>
    <s v="Witness statements"/>
    <m/>
    <x v="2"/>
    <x v="3"/>
    <n v="0"/>
    <n v="15.65"/>
    <x v="0"/>
    <x v="5"/>
    <x v="10"/>
    <x v="6"/>
    <x v="5"/>
    <s v=""/>
    <x v="3"/>
    <n v="0"/>
    <n v="1"/>
    <n v="0.95"/>
    <n v="0.2"/>
    <n v="0"/>
    <n v="0"/>
    <n v="0"/>
    <n v="0"/>
    <n v="0"/>
    <n v="0"/>
    <n v="0"/>
    <n v="0"/>
    <n v="0"/>
    <n v="0"/>
    <n v="18.78"/>
    <n v="15.65"/>
    <n v="15.65"/>
    <n v="0"/>
    <n v="15.65"/>
    <n v="3.13"/>
    <n v="18.78"/>
    <x v="5"/>
    <x v="10"/>
    <s v=""/>
    <s v=""/>
  </r>
  <r>
    <x v="179"/>
    <n v="208"/>
    <x v="0"/>
    <x v="90"/>
    <x v="88"/>
    <m/>
    <x v="9"/>
    <m/>
    <m/>
    <n v="34"/>
    <n v="6.8"/>
    <m/>
    <x v="0"/>
    <s v="P5"/>
    <s v="T13"/>
    <m/>
    <s v="X9"/>
    <s v="Witness statements"/>
    <m/>
    <x v="2"/>
    <x v="3"/>
    <n v="0"/>
    <n v="34"/>
    <x v="0"/>
    <x v="5"/>
    <x v="10"/>
    <x v="6"/>
    <x v="5"/>
    <s v=""/>
    <x v="3"/>
    <n v="0"/>
    <n v="1"/>
    <n v="0.95"/>
    <n v="0.2"/>
    <n v="0"/>
    <n v="0"/>
    <n v="0"/>
    <n v="0"/>
    <n v="0"/>
    <n v="0"/>
    <n v="0"/>
    <n v="0"/>
    <n v="0"/>
    <n v="0"/>
    <n v="40.799999999999997"/>
    <n v="34"/>
    <n v="34"/>
    <n v="0"/>
    <n v="34"/>
    <n v="6.8"/>
    <n v="40.799999999999997"/>
    <x v="5"/>
    <x v="10"/>
    <s v=""/>
    <s v=""/>
  </r>
  <r>
    <x v="180"/>
    <n v="221"/>
    <x v="0"/>
    <x v="88"/>
    <x v="26"/>
    <s v="WT2"/>
    <x v="0"/>
    <m/>
    <m/>
    <m/>
    <m/>
    <m/>
    <x v="0"/>
    <s v="P5"/>
    <s v="T13"/>
    <s v="A2"/>
    <m/>
    <s v="Witness statements"/>
    <m/>
    <x v="0"/>
    <x v="1"/>
    <n v="30"/>
    <n v="0"/>
    <x v="0"/>
    <x v="5"/>
    <x v="10"/>
    <x v="0"/>
    <x v="0"/>
    <s v="Partner"/>
    <x v="0"/>
    <n v="300"/>
    <n v="1"/>
    <n v="0.95"/>
    <n v="0.2"/>
    <n v="30"/>
    <n v="30"/>
    <n v="6"/>
    <n v="28.5"/>
    <n v="5.7"/>
    <n v="70.2"/>
    <n v="0"/>
    <n v="0"/>
    <n v="0"/>
    <n v="0"/>
    <n v="0"/>
    <n v="0"/>
    <n v="30"/>
    <n v="58.5"/>
    <n v="0"/>
    <n v="11.7"/>
    <n v="70.2"/>
    <x v="5"/>
    <x v="10"/>
    <n v="2"/>
    <s v=""/>
  </r>
  <r>
    <x v="181"/>
    <n v="48"/>
    <x v="0"/>
    <x v="91"/>
    <x v="89"/>
    <s v="WT1"/>
    <x v="1"/>
    <m/>
    <m/>
    <m/>
    <m/>
    <m/>
    <x v="0"/>
    <s v="P6"/>
    <s v="T15"/>
    <s v="A3"/>
    <m/>
    <s v="Expert reports"/>
    <m/>
    <x v="1"/>
    <x v="2"/>
    <n v="48"/>
    <n v="0"/>
    <x v="0"/>
    <x v="6"/>
    <x v="11"/>
    <x v="1"/>
    <x v="0"/>
    <s v="Partner"/>
    <x v="0"/>
    <n v="240"/>
    <n v="1"/>
    <n v="0.95"/>
    <n v="0.2"/>
    <n v="48"/>
    <n v="48"/>
    <n v="9.6000000000000014"/>
    <n v="45.599999999999994"/>
    <n v="9.1199999999999992"/>
    <n v="112.32"/>
    <n v="0"/>
    <n v="0"/>
    <n v="0"/>
    <n v="0"/>
    <n v="0"/>
    <n v="0"/>
    <n v="48"/>
    <n v="93.6"/>
    <n v="0"/>
    <n v="18.72"/>
    <n v="112.32"/>
    <x v="6"/>
    <x v="11"/>
    <n v="3"/>
    <s v=""/>
  </r>
  <r>
    <x v="182"/>
    <n v="53"/>
    <x v="0"/>
    <x v="92"/>
    <x v="0"/>
    <s v="WT1"/>
    <x v="0"/>
    <m/>
    <m/>
    <m/>
    <m/>
    <m/>
    <x v="0"/>
    <s v="P6"/>
    <s v="T15"/>
    <s v="A3"/>
    <m/>
    <s v="Expert reports"/>
    <m/>
    <x v="1"/>
    <x v="0"/>
    <n v="24"/>
    <n v="0"/>
    <x v="0"/>
    <x v="6"/>
    <x v="11"/>
    <x v="1"/>
    <x v="0"/>
    <s v="Partner"/>
    <x v="0"/>
    <n v="240"/>
    <n v="1"/>
    <n v="0.95"/>
    <n v="0.2"/>
    <n v="24"/>
    <n v="24"/>
    <n v="4.8000000000000007"/>
    <n v="22.799999999999997"/>
    <n v="4.5599999999999996"/>
    <n v="56.16"/>
    <n v="0"/>
    <n v="0"/>
    <n v="0"/>
    <n v="0"/>
    <n v="0"/>
    <n v="0"/>
    <n v="24"/>
    <n v="46.8"/>
    <n v="0"/>
    <n v="9.36"/>
    <n v="56.16"/>
    <x v="6"/>
    <x v="11"/>
    <n v="3"/>
    <s v=""/>
  </r>
  <r>
    <x v="183"/>
    <n v="55"/>
    <x v="0"/>
    <x v="93"/>
    <x v="6"/>
    <s v="WT1"/>
    <x v="0"/>
    <m/>
    <m/>
    <m/>
    <m/>
    <m/>
    <x v="0"/>
    <s v="P6"/>
    <s v="T15"/>
    <s v="A3"/>
    <m/>
    <s v="Expert reports"/>
    <m/>
    <x v="1"/>
    <x v="2"/>
    <n v="24"/>
    <n v="0"/>
    <x v="0"/>
    <x v="6"/>
    <x v="11"/>
    <x v="1"/>
    <x v="0"/>
    <s v="Partner"/>
    <x v="0"/>
    <n v="240"/>
    <n v="1"/>
    <n v="0.95"/>
    <n v="0.2"/>
    <n v="24"/>
    <n v="24"/>
    <n v="4.8000000000000007"/>
    <n v="22.799999999999997"/>
    <n v="4.5599999999999996"/>
    <n v="56.16"/>
    <n v="0"/>
    <n v="0"/>
    <n v="0"/>
    <n v="0"/>
    <n v="0"/>
    <n v="0"/>
    <n v="24"/>
    <n v="46.8"/>
    <n v="0"/>
    <n v="9.36"/>
    <n v="56.16"/>
    <x v="6"/>
    <x v="11"/>
    <n v="3"/>
    <s v=""/>
  </r>
  <r>
    <x v="184"/>
    <n v="61"/>
    <x v="0"/>
    <x v="94"/>
    <x v="0"/>
    <s v="WT1"/>
    <x v="0"/>
    <m/>
    <m/>
    <m/>
    <m/>
    <m/>
    <x v="0"/>
    <s v="P6"/>
    <s v="T15"/>
    <s v="A3"/>
    <m/>
    <s v="Expert reports"/>
    <m/>
    <x v="1"/>
    <x v="0"/>
    <n v="24"/>
    <n v="0"/>
    <x v="0"/>
    <x v="6"/>
    <x v="11"/>
    <x v="1"/>
    <x v="0"/>
    <s v="Partner"/>
    <x v="0"/>
    <n v="240"/>
    <n v="1"/>
    <n v="0.95"/>
    <n v="0.2"/>
    <n v="24"/>
    <n v="24"/>
    <n v="4.8000000000000007"/>
    <n v="22.799999999999997"/>
    <n v="4.5599999999999996"/>
    <n v="56.16"/>
    <n v="0"/>
    <n v="0"/>
    <n v="0"/>
    <n v="0"/>
    <n v="0"/>
    <n v="0"/>
    <n v="24"/>
    <n v="46.8"/>
    <n v="0"/>
    <n v="9.36"/>
    <n v="56.16"/>
    <x v="6"/>
    <x v="11"/>
    <n v="3"/>
    <s v=""/>
  </r>
  <r>
    <x v="185"/>
    <n v="111"/>
    <x v="0"/>
    <x v="95"/>
    <x v="4"/>
    <s v="WT2"/>
    <x v="0"/>
    <m/>
    <m/>
    <m/>
    <m/>
    <m/>
    <x v="0"/>
    <s v="P6"/>
    <s v="T15"/>
    <s v="A3"/>
    <m/>
    <s v="Expert reports"/>
    <m/>
    <x v="1"/>
    <x v="2"/>
    <n v="30"/>
    <n v="0"/>
    <x v="0"/>
    <x v="6"/>
    <x v="11"/>
    <x v="1"/>
    <x v="0"/>
    <s v="Partner"/>
    <x v="0"/>
    <n v="300"/>
    <n v="1"/>
    <n v="0.95"/>
    <n v="0.2"/>
    <n v="30"/>
    <n v="30"/>
    <n v="6"/>
    <n v="28.5"/>
    <n v="5.7"/>
    <n v="70.2"/>
    <n v="0"/>
    <n v="0"/>
    <n v="0"/>
    <n v="0"/>
    <n v="0"/>
    <n v="0"/>
    <n v="30"/>
    <n v="58.5"/>
    <n v="0"/>
    <n v="11.7"/>
    <n v="70.2"/>
    <x v="6"/>
    <x v="11"/>
    <n v="3"/>
    <s v=""/>
  </r>
  <r>
    <x v="186"/>
    <n v="218"/>
    <x v="0"/>
    <x v="88"/>
    <x v="0"/>
    <s v="WT2"/>
    <x v="0"/>
    <m/>
    <m/>
    <m/>
    <m/>
    <m/>
    <x v="0"/>
    <s v="P6"/>
    <s v="T15"/>
    <s v="A3"/>
    <m/>
    <s v="Expert reports"/>
    <m/>
    <x v="1"/>
    <x v="0"/>
    <n v="30"/>
    <n v="0"/>
    <x v="0"/>
    <x v="6"/>
    <x v="11"/>
    <x v="1"/>
    <x v="0"/>
    <s v="Partner"/>
    <x v="0"/>
    <n v="300"/>
    <n v="1"/>
    <n v="0.95"/>
    <n v="0.2"/>
    <n v="30"/>
    <n v="30"/>
    <n v="6"/>
    <n v="28.5"/>
    <n v="5.7"/>
    <n v="70.2"/>
    <n v="0"/>
    <n v="0"/>
    <n v="0"/>
    <n v="0"/>
    <n v="0"/>
    <n v="0"/>
    <n v="30"/>
    <n v="58.5"/>
    <n v="0"/>
    <n v="11.7"/>
    <n v="70.2"/>
    <x v="6"/>
    <x v="11"/>
    <n v="3"/>
    <s v=""/>
  </r>
  <r>
    <x v="187"/>
    <n v="4"/>
    <x v="0"/>
    <x v="96"/>
    <x v="90"/>
    <s v="WT1"/>
    <x v="0"/>
    <m/>
    <m/>
    <m/>
    <m/>
    <m/>
    <x v="0"/>
    <s v="P6"/>
    <s v="T15"/>
    <s v="A5"/>
    <m/>
    <s v="Expert reports"/>
    <m/>
    <x v="4"/>
    <x v="0"/>
    <n v="24"/>
    <n v="0"/>
    <x v="0"/>
    <x v="6"/>
    <x v="11"/>
    <x v="4"/>
    <x v="0"/>
    <s v="Partner"/>
    <x v="0"/>
    <n v="240"/>
    <n v="1"/>
    <n v="0.95"/>
    <n v="0.2"/>
    <n v="24"/>
    <n v="24"/>
    <n v="4.8000000000000007"/>
    <n v="22.799999999999997"/>
    <n v="4.5599999999999996"/>
    <n v="56.16"/>
    <n v="0"/>
    <n v="0"/>
    <n v="0"/>
    <n v="0"/>
    <n v="0"/>
    <n v="0"/>
    <n v="24"/>
    <n v="46.8"/>
    <n v="0"/>
    <n v="9.36"/>
    <n v="56.16"/>
    <x v="6"/>
    <x v="11"/>
    <n v="5"/>
    <s v=""/>
  </r>
  <r>
    <x v="188"/>
    <n v="50"/>
    <x v="0"/>
    <x v="91"/>
    <x v="91"/>
    <s v="WT1"/>
    <x v="0"/>
    <m/>
    <m/>
    <m/>
    <m/>
    <m/>
    <x v="0"/>
    <s v="P6"/>
    <s v="T15"/>
    <s v="A5"/>
    <m/>
    <s v="Expert reports"/>
    <m/>
    <x v="11"/>
    <x v="2"/>
    <n v="24"/>
    <n v="0"/>
    <x v="0"/>
    <x v="6"/>
    <x v="11"/>
    <x v="4"/>
    <x v="0"/>
    <s v="Partner"/>
    <x v="0"/>
    <n v="240"/>
    <n v="1"/>
    <n v="0.95"/>
    <n v="0.2"/>
    <n v="24"/>
    <n v="24"/>
    <n v="4.8000000000000007"/>
    <n v="22.799999999999997"/>
    <n v="4.5599999999999996"/>
    <n v="56.16"/>
    <n v="0"/>
    <n v="0"/>
    <n v="0"/>
    <n v="0"/>
    <n v="0"/>
    <n v="0"/>
    <n v="24"/>
    <n v="46.8"/>
    <n v="0"/>
    <n v="9.36"/>
    <n v="56.16"/>
    <x v="6"/>
    <x v="11"/>
    <n v="5"/>
    <s v=""/>
  </r>
  <r>
    <x v="189"/>
    <n v="52"/>
    <x v="0"/>
    <x v="92"/>
    <x v="25"/>
    <s v="WT1"/>
    <x v="0"/>
    <m/>
    <m/>
    <m/>
    <m/>
    <m/>
    <x v="0"/>
    <s v="P6"/>
    <s v="T15"/>
    <s v="A5"/>
    <m/>
    <s v="Expert reports"/>
    <m/>
    <x v="4"/>
    <x v="0"/>
    <n v="24"/>
    <n v="0"/>
    <x v="0"/>
    <x v="6"/>
    <x v="11"/>
    <x v="4"/>
    <x v="0"/>
    <s v="Partner"/>
    <x v="0"/>
    <n v="240"/>
    <n v="1"/>
    <n v="0.95"/>
    <n v="0.2"/>
    <n v="24"/>
    <n v="24"/>
    <n v="4.8000000000000007"/>
    <n v="22.799999999999997"/>
    <n v="4.5599999999999996"/>
    <n v="56.16"/>
    <n v="0"/>
    <n v="0"/>
    <n v="0"/>
    <n v="0"/>
    <n v="0"/>
    <n v="0"/>
    <n v="24"/>
    <n v="46.8"/>
    <n v="0"/>
    <n v="9.36"/>
    <n v="56.16"/>
    <x v="6"/>
    <x v="11"/>
    <n v="5"/>
    <s v=""/>
  </r>
  <r>
    <x v="190"/>
    <n v="60"/>
    <x v="0"/>
    <x v="94"/>
    <x v="25"/>
    <s v="WT1"/>
    <x v="0"/>
    <m/>
    <m/>
    <m/>
    <m/>
    <m/>
    <x v="0"/>
    <s v="P6"/>
    <s v="T15"/>
    <s v="A5"/>
    <m/>
    <s v="Expert reports"/>
    <m/>
    <x v="11"/>
    <x v="0"/>
    <n v="24"/>
    <n v="0"/>
    <x v="0"/>
    <x v="6"/>
    <x v="11"/>
    <x v="4"/>
    <x v="0"/>
    <s v="Partner"/>
    <x v="0"/>
    <n v="240"/>
    <n v="1"/>
    <n v="0.95"/>
    <n v="0.2"/>
    <n v="24"/>
    <n v="24"/>
    <n v="4.8000000000000007"/>
    <n v="22.799999999999997"/>
    <n v="4.5599999999999996"/>
    <n v="56.16"/>
    <n v="0"/>
    <n v="0"/>
    <n v="0"/>
    <n v="0"/>
    <n v="0"/>
    <n v="0"/>
    <n v="24"/>
    <n v="46.8"/>
    <n v="0"/>
    <n v="9.36"/>
    <n v="56.16"/>
    <x v="6"/>
    <x v="11"/>
    <n v="5"/>
    <s v=""/>
  </r>
  <r>
    <x v="191"/>
    <n v="59"/>
    <x v="0"/>
    <x v="94"/>
    <x v="26"/>
    <s v="WT1"/>
    <x v="0"/>
    <m/>
    <m/>
    <m/>
    <m/>
    <m/>
    <x v="0"/>
    <s v="P6"/>
    <s v="T15"/>
    <s v="A5"/>
    <m/>
    <s v="Expert reports"/>
    <m/>
    <x v="11"/>
    <x v="1"/>
    <n v="24"/>
    <n v="0"/>
    <x v="0"/>
    <x v="6"/>
    <x v="11"/>
    <x v="4"/>
    <x v="0"/>
    <s v="Partner"/>
    <x v="0"/>
    <n v="240"/>
    <n v="1"/>
    <n v="0.95"/>
    <n v="0.2"/>
    <n v="24"/>
    <n v="24"/>
    <n v="4.8000000000000007"/>
    <n v="22.799999999999997"/>
    <n v="4.5599999999999996"/>
    <n v="56.16"/>
    <n v="0"/>
    <n v="0"/>
    <n v="0"/>
    <n v="0"/>
    <n v="0"/>
    <n v="0"/>
    <n v="24"/>
    <n v="46.8"/>
    <n v="0"/>
    <n v="9.36"/>
    <n v="56.16"/>
    <x v="6"/>
    <x v="11"/>
    <n v="5"/>
    <s v=""/>
  </r>
  <r>
    <x v="192"/>
    <n v="104"/>
    <x v="0"/>
    <x v="9"/>
    <x v="92"/>
    <s v="WT2"/>
    <x v="1"/>
    <m/>
    <m/>
    <m/>
    <m/>
    <m/>
    <x v="0"/>
    <s v="P6"/>
    <s v="T15"/>
    <s v="A5"/>
    <m/>
    <s v="Expert reports"/>
    <m/>
    <x v="1"/>
    <x v="1"/>
    <n v="60"/>
    <n v="0"/>
    <x v="0"/>
    <x v="6"/>
    <x v="11"/>
    <x v="4"/>
    <x v="0"/>
    <s v="Partner"/>
    <x v="0"/>
    <n v="300"/>
    <n v="1"/>
    <n v="0.95"/>
    <n v="0.2"/>
    <n v="60"/>
    <n v="60"/>
    <n v="12"/>
    <n v="57"/>
    <n v="11.4"/>
    <n v="140.4"/>
    <n v="0"/>
    <n v="0"/>
    <n v="0"/>
    <n v="0"/>
    <n v="0"/>
    <n v="0"/>
    <n v="60"/>
    <n v="117"/>
    <n v="0"/>
    <n v="23.4"/>
    <n v="140.4"/>
    <x v="6"/>
    <x v="11"/>
    <n v="5"/>
    <s v=""/>
  </r>
  <r>
    <x v="193"/>
    <n v="109"/>
    <x v="0"/>
    <x v="11"/>
    <x v="22"/>
    <s v="WT2"/>
    <x v="0"/>
    <m/>
    <m/>
    <m/>
    <m/>
    <m/>
    <x v="0"/>
    <s v="P6"/>
    <s v="T15"/>
    <s v="A5"/>
    <m/>
    <s v="Expert reports"/>
    <m/>
    <x v="11"/>
    <x v="1"/>
    <n v="30"/>
    <n v="0"/>
    <x v="0"/>
    <x v="6"/>
    <x v="11"/>
    <x v="4"/>
    <x v="0"/>
    <s v="Partner"/>
    <x v="0"/>
    <n v="300"/>
    <n v="1"/>
    <n v="0.95"/>
    <n v="0.2"/>
    <n v="30"/>
    <n v="30"/>
    <n v="6"/>
    <n v="28.5"/>
    <n v="5.7"/>
    <n v="70.2"/>
    <n v="0"/>
    <n v="0"/>
    <n v="0"/>
    <n v="0"/>
    <n v="0"/>
    <n v="0"/>
    <n v="30"/>
    <n v="58.5"/>
    <n v="0"/>
    <n v="11.7"/>
    <n v="70.2"/>
    <x v="6"/>
    <x v="11"/>
    <n v="5"/>
    <s v=""/>
  </r>
  <r>
    <x v="194"/>
    <n v="125"/>
    <x v="0"/>
    <x v="97"/>
    <x v="25"/>
    <s v="WT2"/>
    <x v="0"/>
    <m/>
    <m/>
    <m/>
    <m/>
    <m/>
    <x v="0"/>
    <s v="P6"/>
    <s v="T15"/>
    <s v="A5"/>
    <m/>
    <s v="Expert reports"/>
    <m/>
    <x v="11"/>
    <x v="0"/>
    <n v="30"/>
    <n v="0"/>
    <x v="0"/>
    <x v="6"/>
    <x v="11"/>
    <x v="4"/>
    <x v="0"/>
    <s v="Partner"/>
    <x v="0"/>
    <n v="300"/>
    <n v="1"/>
    <n v="0.95"/>
    <n v="0.2"/>
    <n v="30"/>
    <n v="30"/>
    <n v="6"/>
    <n v="28.5"/>
    <n v="5.7"/>
    <n v="70.2"/>
    <n v="0"/>
    <n v="0"/>
    <n v="0"/>
    <n v="0"/>
    <n v="0"/>
    <n v="0"/>
    <n v="30"/>
    <n v="58.5"/>
    <n v="0"/>
    <n v="11.7"/>
    <n v="70.2"/>
    <x v="6"/>
    <x v="11"/>
    <n v="5"/>
    <s v=""/>
  </r>
  <r>
    <x v="195"/>
    <n v="112"/>
    <x v="0"/>
    <x v="95"/>
    <x v="22"/>
    <s v="WT2"/>
    <x v="0"/>
    <m/>
    <m/>
    <m/>
    <m/>
    <m/>
    <x v="0"/>
    <s v="P6"/>
    <s v="T15"/>
    <s v="A5"/>
    <m/>
    <s v="Expert reports"/>
    <m/>
    <x v="11"/>
    <x v="1"/>
    <n v="30"/>
    <n v="0"/>
    <x v="0"/>
    <x v="6"/>
    <x v="11"/>
    <x v="4"/>
    <x v="0"/>
    <s v="Partner"/>
    <x v="0"/>
    <n v="300"/>
    <n v="1"/>
    <n v="0.95"/>
    <n v="0.2"/>
    <n v="30"/>
    <n v="30"/>
    <n v="6"/>
    <n v="28.5"/>
    <n v="5.7"/>
    <n v="70.2"/>
    <n v="0"/>
    <n v="0"/>
    <n v="0"/>
    <n v="0"/>
    <n v="0"/>
    <n v="0"/>
    <n v="30"/>
    <n v="58.5"/>
    <n v="0"/>
    <n v="11.7"/>
    <n v="70.2"/>
    <x v="6"/>
    <x v="11"/>
    <n v="5"/>
    <s v=""/>
  </r>
  <r>
    <x v="196"/>
    <n v="126"/>
    <x v="0"/>
    <x v="23"/>
    <x v="22"/>
    <s v="WT2"/>
    <x v="0"/>
    <m/>
    <m/>
    <m/>
    <m/>
    <m/>
    <x v="0"/>
    <s v="P6"/>
    <s v="T15"/>
    <s v="A5"/>
    <m/>
    <s v="Expert reports"/>
    <m/>
    <x v="4"/>
    <x v="1"/>
    <n v="30"/>
    <n v="0"/>
    <x v="0"/>
    <x v="6"/>
    <x v="11"/>
    <x v="4"/>
    <x v="0"/>
    <s v="Partner"/>
    <x v="0"/>
    <n v="300"/>
    <n v="1"/>
    <n v="0.95"/>
    <n v="0.2"/>
    <n v="30"/>
    <n v="30"/>
    <n v="6"/>
    <n v="28.5"/>
    <n v="5.7"/>
    <n v="70.2"/>
    <n v="0"/>
    <n v="0"/>
    <n v="0"/>
    <n v="0"/>
    <n v="0"/>
    <n v="0"/>
    <n v="30"/>
    <n v="58.5"/>
    <n v="0"/>
    <n v="11.7"/>
    <n v="70.2"/>
    <x v="6"/>
    <x v="11"/>
    <n v="5"/>
    <s v=""/>
  </r>
  <r>
    <x v="197"/>
    <n v="130"/>
    <x v="0"/>
    <x v="33"/>
    <x v="22"/>
    <s v="WT2"/>
    <x v="0"/>
    <m/>
    <m/>
    <m/>
    <m/>
    <m/>
    <x v="0"/>
    <s v="P6"/>
    <s v="T15"/>
    <s v="A5"/>
    <m/>
    <s v="Expert reports"/>
    <m/>
    <x v="4"/>
    <x v="1"/>
    <n v="30"/>
    <n v="0"/>
    <x v="0"/>
    <x v="6"/>
    <x v="11"/>
    <x v="4"/>
    <x v="0"/>
    <s v="Partner"/>
    <x v="0"/>
    <n v="300"/>
    <n v="1"/>
    <n v="0.95"/>
    <n v="0.2"/>
    <n v="30"/>
    <n v="30"/>
    <n v="6"/>
    <n v="28.5"/>
    <n v="5.7"/>
    <n v="70.2"/>
    <n v="0"/>
    <n v="0"/>
    <n v="0"/>
    <n v="0"/>
    <n v="0"/>
    <n v="0"/>
    <n v="30"/>
    <n v="58.5"/>
    <n v="0"/>
    <n v="11.7"/>
    <n v="70.2"/>
    <x v="6"/>
    <x v="11"/>
    <n v="5"/>
    <s v=""/>
  </r>
  <r>
    <x v="198"/>
    <n v="131"/>
    <x v="0"/>
    <x v="24"/>
    <x v="0"/>
    <s v="WT2"/>
    <x v="0"/>
    <m/>
    <m/>
    <m/>
    <m/>
    <m/>
    <x v="0"/>
    <s v="P6"/>
    <s v="T15"/>
    <s v="A5"/>
    <m/>
    <s v="Expert reports"/>
    <m/>
    <x v="4"/>
    <x v="0"/>
    <n v="30"/>
    <n v="0"/>
    <x v="0"/>
    <x v="6"/>
    <x v="11"/>
    <x v="4"/>
    <x v="0"/>
    <s v="Partner"/>
    <x v="0"/>
    <n v="300"/>
    <n v="1"/>
    <n v="0.95"/>
    <n v="0.2"/>
    <n v="30"/>
    <n v="30"/>
    <n v="6"/>
    <n v="28.5"/>
    <n v="5.7"/>
    <n v="70.2"/>
    <n v="0"/>
    <n v="0"/>
    <n v="0"/>
    <n v="0"/>
    <n v="0"/>
    <n v="0"/>
    <n v="30"/>
    <n v="58.5"/>
    <n v="0"/>
    <n v="11.7"/>
    <n v="70.2"/>
    <x v="6"/>
    <x v="11"/>
    <n v="5"/>
    <s v=""/>
  </r>
  <r>
    <x v="199"/>
    <n v="133"/>
    <x v="0"/>
    <x v="24"/>
    <x v="93"/>
    <s v="WT2"/>
    <x v="1"/>
    <m/>
    <m/>
    <m/>
    <m/>
    <m/>
    <x v="0"/>
    <s v="P6"/>
    <s v="T15"/>
    <s v="A5"/>
    <m/>
    <s v="Expert reports"/>
    <m/>
    <x v="4"/>
    <x v="2"/>
    <n v="60"/>
    <n v="0"/>
    <x v="0"/>
    <x v="6"/>
    <x v="11"/>
    <x v="4"/>
    <x v="0"/>
    <s v="Partner"/>
    <x v="0"/>
    <n v="300"/>
    <n v="1"/>
    <n v="0.95"/>
    <n v="0.2"/>
    <n v="60"/>
    <n v="60"/>
    <n v="12"/>
    <n v="57"/>
    <n v="11.4"/>
    <n v="140.4"/>
    <n v="0"/>
    <n v="0"/>
    <n v="0"/>
    <n v="0"/>
    <n v="0"/>
    <n v="0"/>
    <n v="60"/>
    <n v="117"/>
    <n v="0"/>
    <n v="23.4"/>
    <n v="140.4"/>
    <x v="6"/>
    <x v="11"/>
    <n v="5"/>
    <s v=""/>
  </r>
  <r>
    <x v="200"/>
    <n v="135"/>
    <x v="0"/>
    <x v="24"/>
    <x v="94"/>
    <s v="WT2"/>
    <x v="0"/>
    <m/>
    <m/>
    <m/>
    <m/>
    <m/>
    <x v="0"/>
    <s v="P6"/>
    <s v="T15"/>
    <s v="A5"/>
    <m/>
    <s v="Expert reports"/>
    <m/>
    <x v="4"/>
    <x v="2"/>
    <n v="30"/>
    <n v="0"/>
    <x v="0"/>
    <x v="6"/>
    <x v="11"/>
    <x v="4"/>
    <x v="0"/>
    <s v="Partner"/>
    <x v="0"/>
    <n v="300"/>
    <n v="1"/>
    <n v="0.95"/>
    <n v="0.2"/>
    <n v="30"/>
    <n v="30"/>
    <n v="6"/>
    <n v="28.5"/>
    <n v="5.7"/>
    <n v="70.2"/>
    <n v="0"/>
    <n v="0"/>
    <n v="0"/>
    <n v="0"/>
    <n v="0"/>
    <n v="0"/>
    <n v="30"/>
    <n v="58.5"/>
    <n v="0"/>
    <n v="11.7"/>
    <n v="70.2"/>
    <x v="6"/>
    <x v="11"/>
    <n v="5"/>
    <s v=""/>
  </r>
  <r>
    <x v="201"/>
    <n v="141"/>
    <x v="0"/>
    <x v="27"/>
    <x v="22"/>
    <s v="WT2"/>
    <x v="0"/>
    <m/>
    <m/>
    <m/>
    <m/>
    <m/>
    <x v="0"/>
    <s v="P6"/>
    <s v="T15"/>
    <s v="A5"/>
    <m/>
    <s v="Expert reports"/>
    <m/>
    <x v="11"/>
    <x v="1"/>
    <n v="30"/>
    <n v="0"/>
    <x v="0"/>
    <x v="6"/>
    <x v="11"/>
    <x v="4"/>
    <x v="0"/>
    <s v="Partner"/>
    <x v="0"/>
    <n v="300"/>
    <n v="1"/>
    <n v="0.95"/>
    <n v="0.2"/>
    <n v="30"/>
    <n v="30"/>
    <n v="6"/>
    <n v="28.5"/>
    <n v="5.7"/>
    <n v="70.2"/>
    <n v="0"/>
    <n v="0"/>
    <n v="0"/>
    <n v="0"/>
    <n v="0"/>
    <n v="0"/>
    <n v="30"/>
    <n v="58.5"/>
    <n v="0"/>
    <n v="11.7"/>
    <n v="70.2"/>
    <x v="6"/>
    <x v="11"/>
    <n v="5"/>
    <s v=""/>
  </r>
  <r>
    <x v="202"/>
    <n v="153"/>
    <x v="0"/>
    <x v="98"/>
    <x v="22"/>
    <s v="WT2"/>
    <x v="0"/>
    <m/>
    <m/>
    <m/>
    <m/>
    <m/>
    <x v="0"/>
    <s v="P6"/>
    <s v="T15"/>
    <s v="A5"/>
    <m/>
    <s v="Expert reports"/>
    <m/>
    <x v="11"/>
    <x v="1"/>
    <n v="30"/>
    <n v="0"/>
    <x v="0"/>
    <x v="6"/>
    <x v="11"/>
    <x v="4"/>
    <x v="0"/>
    <s v="Partner"/>
    <x v="0"/>
    <n v="300"/>
    <n v="1"/>
    <n v="0.95"/>
    <n v="0.2"/>
    <n v="30"/>
    <n v="30"/>
    <n v="6"/>
    <n v="28.5"/>
    <n v="5.7"/>
    <n v="70.2"/>
    <n v="0"/>
    <n v="0"/>
    <n v="0"/>
    <n v="0"/>
    <n v="0"/>
    <n v="0"/>
    <n v="30"/>
    <n v="58.5"/>
    <n v="0"/>
    <n v="11.7"/>
    <n v="70.2"/>
    <x v="6"/>
    <x v="11"/>
    <n v="5"/>
    <s v=""/>
  </r>
  <r>
    <x v="203"/>
    <n v="172"/>
    <x v="0"/>
    <x v="43"/>
    <x v="95"/>
    <s v="WT2"/>
    <x v="1"/>
    <m/>
    <m/>
    <m/>
    <m/>
    <m/>
    <x v="0"/>
    <s v="P6"/>
    <s v="T15"/>
    <s v="A5"/>
    <m/>
    <s v="Expert reports"/>
    <m/>
    <x v="1"/>
    <x v="1"/>
    <n v="60"/>
    <n v="0"/>
    <x v="0"/>
    <x v="6"/>
    <x v="11"/>
    <x v="4"/>
    <x v="0"/>
    <s v="Partner"/>
    <x v="0"/>
    <n v="300"/>
    <n v="1"/>
    <n v="0.95"/>
    <n v="0.2"/>
    <n v="60"/>
    <n v="60"/>
    <n v="12"/>
    <n v="57"/>
    <n v="11.4"/>
    <n v="140.4"/>
    <n v="0"/>
    <n v="0"/>
    <n v="0"/>
    <n v="0"/>
    <n v="0"/>
    <n v="0"/>
    <n v="60"/>
    <n v="117"/>
    <n v="0"/>
    <n v="23.4"/>
    <n v="140.4"/>
    <x v="6"/>
    <x v="11"/>
    <n v="5"/>
    <s v=""/>
  </r>
  <r>
    <x v="204"/>
    <n v="177"/>
    <x v="0"/>
    <x v="46"/>
    <x v="26"/>
    <s v="WT2"/>
    <x v="0"/>
    <m/>
    <m/>
    <m/>
    <m/>
    <m/>
    <x v="0"/>
    <s v="P6"/>
    <s v="T15"/>
    <s v="A5"/>
    <m/>
    <s v="Expert reports"/>
    <m/>
    <x v="11"/>
    <x v="1"/>
    <n v="30"/>
    <n v="0"/>
    <x v="0"/>
    <x v="6"/>
    <x v="11"/>
    <x v="4"/>
    <x v="0"/>
    <s v="Partner"/>
    <x v="0"/>
    <n v="300"/>
    <n v="1"/>
    <n v="0.95"/>
    <n v="0.2"/>
    <n v="30"/>
    <n v="30"/>
    <n v="6"/>
    <n v="28.5"/>
    <n v="5.7"/>
    <n v="70.2"/>
    <n v="0"/>
    <n v="0"/>
    <n v="0"/>
    <n v="0"/>
    <n v="0"/>
    <n v="0"/>
    <n v="30"/>
    <n v="58.5"/>
    <n v="0"/>
    <n v="11.7"/>
    <n v="70.2"/>
    <x v="6"/>
    <x v="11"/>
    <n v="5"/>
    <s v=""/>
  </r>
  <r>
    <x v="205"/>
    <n v="184"/>
    <x v="0"/>
    <x v="48"/>
    <x v="22"/>
    <s v="WT2"/>
    <x v="0"/>
    <m/>
    <m/>
    <m/>
    <m/>
    <m/>
    <x v="0"/>
    <s v="P6"/>
    <s v="T15"/>
    <s v="A5"/>
    <m/>
    <s v="Expert reports"/>
    <m/>
    <x v="11"/>
    <x v="1"/>
    <n v="30"/>
    <n v="0"/>
    <x v="0"/>
    <x v="6"/>
    <x v="11"/>
    <x v="4"/>
    <x v="0"/>
    <s v="Partner"/>
    <x v="0"/>
    <n v="300"/>
    <n v="1"/>
    <n v="0.95"/>
    <n v="0.2"/>
    <n v="30"/>
    <n v="30"/>
    <n v="6"/>
    <n v="28.5"/>
    <n v="5.7"/>
    <n v="70.2"/>
    <n v="0"/>
    <n v="0"/>
    <n v="0"/>
    <n v="0"/>
    <n v="0"/>
    <n v="0"/>
    <n v="30"/>
    <n v="58.5"/>
    <n v="0"/>
    <n v="11.7"/>
    <n v="70.2"/>
    <x v="6"/>
    <x v="11"/>
    <n v="5"/>
    <s v=""/>
  </r>
  <r>
    <x v="206"/>
    <n v="222"/>
    <x v="0"/>
    <x v="51"/>
    <x v="26"/>
    <s v="WT2"/>
    <x v="0"/>
    <m/>
    <m/>
    <m/>
    <m/>
    <m/>
    <x v="1"/>
    <s v="P6"/>
    <s v="T15"/>
    <s v="A5"/>
    <m/>
    <s v="Expert reports"/>
    <m/>
    <x v="4"/>
    <x v="1"/>
    <n v="30"/>
    <n v="0"/>
    <x v="0"/>
    <x v="6"/>
    <x v="11"/>
    <x v="4"/>
    <x v="0"/>
    <s v="Partner"/>
    <x v="0"/>
    <n v="300"/>
    <n v="1"/>
    <n v="0.95"/>
    <n v="0.2"/>
    <n v="30"/>
    <n v="30"/>
    <n v="6"/>
    <n v="28.5"/>
    <n v="5.7"/>
    <n v="70.2"/>
    <n v="0"/>
    <n v="0"/>
    <n v="0"/>
    <n v="0"/>
    <n v="0"/>
    <n v="0"/>
    <n v="30"/>
    <n v="58.5"/>
    <n v="0"/>
    <n v="11.7"/>
    <n v="70.2"/>
    <x v="6"/>
    <x v="11"/>
    <n v="5"/>
    <s v=""/>
  </r>
  <r>
    <x v="207"/>
    <n v="224"/>
    <x v="0"/>
    <x v="99"/>
    <x v="26"/>
    <s v="WT2"/>
    <x v="0"/>
    <m/>
    <m/>
    <m/>
    <m/>
    <m/>
    <x v="1"/>
    <s v="P6"/>
    <s v="T15"/>
    <s v="A5"/>
    <m/>
    <s v="Expert reports"/>
    <m/>
    <x v="11"/>
    <x v="1"/>
    <n v="30"/>
    <n v="0"/>
    <x v="0"/>
    <x v="6"/>
    <x v="11"/>
    <x v="4"/>
    <x v="0"/>
    <s v="Partner"/>
    <x v="0"/>
    <n v="300"/>
    <n v="1"/>
    <n v="0.95"/>
    <n v="0.2"/>
    <n v="30"/>
    <n v="30"/>
    <n v="6"/>
    <n v="28.5"/>
    <n v="5.7"/>
    <n v="70.2"/>
    <n v="0"/>
    <n v="0"/>
    <n v="0"/>
    <n v="0"/>
    <n v="0"/>
    <n v="0"/>
    <n v="30"/>
    <n v="58.5"/>
    <n v="0"/>
    <n v="11.7"/>
    <n v="70.2"/>
    <x v="6"/>
    <x v="11"/>
    <n v="5"/>
    <s v=""/>
  </r>
  <r>
    <x v="208"/>
    <n v="233"/>
    <x v="0"/>
    <x v="52"/>
    <x v="26"/>
    <s v="WT2"/>
    <x v="0"/>
    <m/>
    <m/>
    <m/>
    <m/>
    <m/>
    <x v="1"/>
    <s v="P6"/>
    <s v="T15"/>
    <s v="A5"/>
    <m/>
    <s v="Expert reports"/>
    <m/>
    <x v="11"/>
    <x v="1"/>
    <n v="30"/>
    <n v="0"/>
    <x v="0"/>
    <x v="6"/>
    <x v="11"/>
    <x v="4"/>
    <x v="0"/>
    <s v="Partner"/>
    <x v="0"/>
    <n v="300"/>
    <n v="1"/>
    <n v="0.95"/>
    <n v="0.2"/>
    <n v="30"/>
    <n v="30"/>
    <n v="6"/>
    <n v="28.5"/>
    <n v="5.7"/>
    <n v="70.2"/>
    <n v="0"/>
    <n v="0"/>
    <n v="0"/>
    <n v="0"/>
    <n v="0"/>
    <n v="0"/>
    <n v="30"/>
    <n v="58.5"/>
    <n v="0"/>
    <n v="11.7"/>
    <n v="70.2"/>
    <x v="6"/>
    <x v="11"/>
    <n v="5"/>
    <s v=""/>
  </r>
  <r>
    <x v="209"/>
    <n v="44"/>
    <x v="0"/>
    <x v="100"/>
    <x v="96"/>
    <s v="WT1"/>
    <x v="11"/>
    <m/>
    <m/>
    <m/>
    <m/>
    <m/>
    <x v="0"/>
    <s v="P6"/>
    <s v="T15"/>
    <s v="A10"/>
    <m/>
    <s v="Expert reports"/>
    <m/>
    <x v="2"/>
    <x v="3"/>
    <n v="240"/>
    <n v="0"/>
    <x v="0"/>
    <x v="6"/>
    <x v="11"/>
    <x v="3"/>
    <x v="0"/>
    <s v="Partner"/>
    <x v="0"/>
    <n v="240"/>
    <n v="1"/>
    <n v="0.95"/>
    <n v="0.2"/>
    <n v="240"/>
    <n v="240"/>
    <n v="48"/>
    <n v="228"/>
    <n v="45.6"/>
    <n v="561.6"/>
    <n v="0"/>
    <n v="0"/>
    <n v="0"/>
    <n v="0"/>
    <n v="0"/>
    <n v="0"/>
    <n v="240"/>
    <n v="468"/>
    <n v="0"/>
    <n v="93.6"/>
    <n v="561.6"/>
    <x v="6"/>
    <x v="11"/>
    <n v="10"/>
    <s v=""/>
  </r>
  <r>
    <x v="210"/>
    <n v="46"/>
    <x v="0"/>
    <x v="91"/>
    <x v="97"/>
    <s v="WT1"/>
    <x v="3"/>
    <m/>
    <m/>
    <m/>
    <m/>
    <m/>
    <x v="0"/>
    <s v="P6"/>
    <s v="T15"/>
    <s v="A10"/>
    <m/>
    <s v="Expert reports"/>
    <m/>
    <x v="2"/>
    <x v="3"/>
    <n v="120"/>
    <n v="0"/>
    <x v="0"/>
    <x v="6"/>
    <x v="11"/>
    <x v="3"/>
    <x v="0"/>
    <s v="Partner"/>
    <x v="0"/>
    <n v="240"/>
    <n v="1"/>
    <n v="0.95"/>
    <n v="0.2"/>
    <n v="120"/>
    <n v="120"/>
    <n v="24"/>
    <n v="114"/>
    <n v="22.8"/>
    <n v="280.8"/>
    <n v="0"/>
    <n v="0"/>
    <n v="0"/>
    <n v="0"/>
    <n v="0"/>
    <n v="0"/>
    <n v="120"/>
    <n v="234"/>
    <n v="0"/>
    <n v="46.8"/>
    <n v="280.8"/>
    <x v="6"/>
    <x v="11"/>
    <n v="10"/>
    <s v=""/>
  </r>
  <r>
    <x v="211"/>
    <n v="47"/>
    <x v="0"/>
    <x v="91"/>
    <x v="11"/>
    <s v="WT1"/>
    <x v="0"/>
    <m/>
    <m/>
    <m/>
    <m/>
    <m/>
    <x v="0"/>
    <s v="P6"/>
    <s v="T15"/>
    <s v="A10"/>
    <m/>
    <s v="Expert reports"/>
    <m/>
    <x v="2"/>
    <x v="3"/>
    <n v="24"/>
    <n v="0"/>
    <x v="0"/>
    <x v="6"/>
    <x v="11"/>
    <x v="3"/>
    <x v="0"/>
    <s v="Partner"/>
    <x v="0"/>
    <n v="240"/>
    <n v="1"/>
    <n v="0.95"/>
    <n v="0.2"/>
    <n v="24"/>
    <n v="24"/>
    <n v="4.8000000000000007"/>
    <n v="22.799999999999997"/>
    <n v="4.5599999999999996"/>
    <n v="56.16"/>
    <n v="0"/>
    <n v="0"/>
    <n v="0"/>
    <n v="0"/>
    <n v="0"/>
    <n v="0"/>
    <n v="24"/>
    <n v="46.8"/>
    <n v="0"/>
    <n v="9.36"/>
    <n v="56.16"/>
    <x v="6"/>
    <x v="11"/>
    <n v="10"/>
    <s v=""/>
  </r>
  <r>
    <x v="212"/>
    <n v="49"/>
    <x v="0"/>
    <x v="91"/>
    <x v="11"/>
    <s v="WT1"/>
    <x v="0"/>
    <m/>
    <m/>
    <m/>
    <m/>
    <m/>
    <x v="0"/>
    <s v="P6"/>
    <s v="T15"/>
    <s v="A10"/>
    <m/>
    <s v="Expert reports"/>
    <m/>
    <x v="2"/>
    <x v="3"/>
    <n v="24"/>
    <n v="0"/>
    <x v="0"/>
    <x v="6"/>
    <x v="11"/>
    <x v="3"/>
    <x v="0"/>
    <s v="Partner"/>
    <x v="0"/>
    <n v="240"/>
    <n v="1"/>
    <n v="0.95"/>
    <n v="0.2"/>
    <n v="24"/>
    <n v="24"/>
    <n v="4.8000000000000007"/>
    <n v="22.799999999999997"/>
    <n v="4.5599999999999996"/>
    <n v="56.16"/>
    <n v="0"/>
    <n v="0"/>
    <n v="0"/>
    <n v="0"/>
    <n v="0"/>
    <n v="0"/>
    <n v="24"/>
    <n v="46.8"/>
    <n v="0"/>
    <n v="9.36"/>
    <n v="56.16"/>
    <x v="6"/>
    <x v="11"/>
    <n v="10"/>
    <s v=""/>
  </r>
  <r>
    <x v="213"/>
    <n v="51"/>
    <x v="0"/>
    <x v="101"/>
    <x v="98"/>
    <s v="WT1"/>
    <x v="11"/>
    <m/>
    <m/>
    <m/>
    <m/>
    <m/>
    <x v="0"/>
    <s v="P6"/>
    <s v="T15"/>
    <s v="A10"/>
    <m/>
    <s v="Expert reports"/>
    <m/>
    <x v="2"/>
    <x v="3"/>
    <n v="240"/>
    <n v="0"/>
    <x v="0"/>
    <x v="6"/>
    <x v="11"/>
    <x v="3"/>
    <x v="0"/>
    <s v="Partner"/>
    <x v="0"/>
    <n v="240"/>
    <n v="1"/>
    <n v="0.95"/>
    <n v="0.2"/>
    <n v="240"/>
    <n v="240"/>
    <n v="48"/>
    <n v="228"/>
    <n v="45.6"/>
    <n v="561.6"/>
    <n v="0"/>
    <n v="0"/>
    <n v="0"/>
    <n v="0"/>
    <n v="0"/>
    <n v="0"/>
    <n v="240"/>
    <n v="468"/>
    <n v="0"/>
    <n v="93.6"/>
    <n v="561.6"/>
    <x v="6"/>
    <x v="11"/>
    <n v="10"/>
    <s v=""/>
  </r>
  <r>
    <x v="214"/>
    <n v="56"/>
    <x v="0"/>
    <x v="93"/>
    <x v="11"/>
    <s v="WT1"/>
    <x v="0"/>
    <m/>
    <m/>
    <m/>
    <m/>
    <m/>
    <x v="0"/>
    <s v="P6"/>
    <s v="T15"/>
    <s v="A10"/>
    <m/>
    <s v="Expert reports"/>
    <m/>
    <x v="2"/>
    <x v="3"/>
    <n v="24"/>
    <n v="0"/>
    <x v="0"/>
    <x v="6"/>
    <x v="11"/>
    <x v="3"/>
    <x v="0"/>
    <s v="Partner"/>
    <x v="0"/>
    <n v="240"/>
    <n v="1"/>
    <n v="0.95"/>
    <n v="0.2"/>
    <n v="24"/>
    <n v="24"/>
    <n v="4.8000000000000007"/>
    <n v="22.799999999999997"/>
    <n v="4.5599999999999996"/>
    <n v="56.16"/>
    <n v="0"/>
    <n v="0"/>
    <n v="0"/>
    <n v="0"/>
    <n v="0"/>
    <n v="0"/>
    <n v="24"/>
    <n v="46.8"/>
    <n v="0"/>
    <n v="9.36"/>
    <n v="56.16"/>
    <x v="6"/>
    <x v="11"/>
    <n v="10"/>
    <s v=""/>
  </r>
  <r>
    <x v="215"/>
    <n v="58"/>
    <x v="0"/>
    <x v="102"/>
    <x v="99"/>
    <s v="WT1"/>
    <x v="7"/>
    <m/>
    <m/>
    <m/>
    <m/>
    <m/>
    <x v="0"/>
    <s v="P6"/>
    <s v="T15"/>
    <s v="A10"/>
    <m/>
    <s v="Expert reports"/>
    <m/>
    <x v="2"/>
    <x v="3"/>
    <n v="168"/>
    <n v="0"/>
    <x v="0"/>
    <x v="6"/>
    <x v="11"/>
    <x v="3"/>
    <x v="0"/>
    <s v="Partner"/>
    <x v="0"/>
    <n v="240"/>
    <n v="1"/>
    <n v="0.95"/>
    <n v="0.2"/>
    <n v="168"/>
    <n v="168"/>
    <n v="33.6"/>
    <n v="159.6"/>
    <n v="31.92"/>
    <n v="393.12"/>
    <n v="0"/>
    <n v="0"/>
    <n v="0"/>
    <n v="0"/>
    <n v="0"/>
    <n v="0"/>
    <n v="168"/>
    <n v="327.60000000000002"/>
    <n v="0"/>
    <n v="65.52000000000001"/>
    <n v="393.12"/>
    <x v="6"/>
    <x v="11"/>
    <n v="10"/>
    <s v=""/>
  </r>
  <r>
    <x v="216"/>
    <n v="114"/>
    <x v="0"/>
    <x v="103"/>
    <x v="100"/>
    <s v="WT2"/>
    <x v="6"/>
    <m/>
    <m/>
    <m/>
    <m/>
    <m/>
    <x v="0"/>
    <s v="P6"/>
    <s v="T15"/>
    <s v="A10"/>
    <m/>
    <s v="Expert reports"/>
    <m/>
    <x v="2"/>
    <x v="3"/>
    <n v="90"/>
    <n v="0"/>
    <x v="0"/>
    <x v="6"/>
    <x v="11"/>
    <x v="3"/>
    <x v="0"/>
    <s v="Partner"/>
    <x v="0"/>
    <n v="300"/>
    <n v="1"/>
    <n v="0.95"/>
    <n v="0.2"/>
    <n v="90"/>
    <n v="90"/>
    <n v="18"/>
    <n v="85.5"/>
    <n v="17.100000000000001"/>
    <n v="210.6"/>
    <n v="0"/>
    <n v="0"/>
    <n v="0"/>
    <n v="0"/>
    <n v="0"/>
    <n v="0"/>
    <n v="90"/>
    <n v="175.5"/>
    <n v="0"/>
    <n v="35.1"/>
    <n v="210.6"/>
    <x v="6"/>
    <x v="11"/>
    <n v="10"/>
    <s v=""/>
  </r>
  <r>
    <x v="217"/>
    <n v="110"/>
    <x v="0"/>
    <x v="95"/>
    <x v="11"/>
    <s v="WT2"/>
    <x v="0"/>
    <m/>
    <m/>
    <m/>
    <m/>
    <m/>
    <x v="0"/>
    <s v="P6"/>
    <s v="T15"/>
    <s v="A10"/>
    <m/>
    <s v="Expert reports"/>
    <m/>
    <x v="2"/>
    <x v="3"/>
    <n v="30"/>
    <n v="0"/>
    <x v="0"/>
    <x v="6"/>
    <x v="11"/>
    <x v="3"/>
    <x v="0"/>
    <s v="Partner"/>
    <x v="0"/>
    <n v="300"/>
    <n v="1"/>
    <n v="0.95"/>
    <n v="0.2"/>
    <n v="30"/>
    <n v="30"/>
    <n v="6"/>
    <n v="28.5"/>
    <n v="5.7"/>
    <n v="70.2"/>
    <n v="0"/>
    <n v="0"/>
    <n v="0"/>
    <n v="0"/>
    <n v="0"/>
    <n v="0"/>
    <n v="30"/>
    <n v="58.5"/>
    <n v="0"/>
    <n v="11.7"/>
    <n v="70.2"/>
    <x v="6"/>
    <x v="11"/>
    <n v="10"/>
    <s v=""/>
  </r>
  <r>
    <x v="218"/>
    <n v="134"/>
    <x v="0"/>
    <x v="24"/>
    <x v="11"/>
    <s v="WT2"/>
    <x v="0"/>
    <m/>
    <m/>
    <m/>
    <m/>
    <m/>
    <x v="0"/>
    <s v="P6"/>
    <s v="T15"/>
    <s v="A10"/>
    <m/>
    <s v="Expert reports"/>
    <m/>
    <x v="2"/>
    <x v="3"/>
    <n v="30"/>
    <n v="0"/>
    <x v="0"/>
    <x v="6"/>
    <x v="11"/>
    <x v="3"/>
    <x v="0"/>
    <s v="Partner"/>
    <x v="0"/>
    <n v="300"/>
    <n v="1"/>
    <n v="0.95"/>
    <n v="0.2"/>
    <n v="30"/>
    <n v="30"/>
    <n v="6"/>
    <n v="28.5"/>
    <n v="5.7"/>
    <n v="70.2"/>
    <n v="0"/>
    <n v="0"/>
    <n v="0"/>
    <n v="0"/>
    <n v="0"/>
    <n v="0"/>
    <n v="30"/>
    <n v="58.5"/>
    <n v="0"/>
    <n v="11.7"/>
    <n v="70.2"/>
    <x v="6"/>
    <x v="11"/>
    <n v="10"/>
    <s v=""/>
  </r>
  <r>
    <x v="219"/>
    <n v="132"/>
    <x v="0"/>
    <x v="24"/>
    <x v="11"/>
    <s v="WT2"/>
    <x v="0"/>
    <m/>
    <m/>
    <m/>
    <m/>
    <m/>
    <x v="0"/>
    <s v="P6"/>
    <s v="T15"/>
    <s v="A10"/>
    <m/>
    <s v="Expert reports"/>
    <m/>
    <x v="2"/>
    <x v="3"/>
    <n v="30"/>
    <n v="0"/>
    <x v="0"/>
    <x v="6"/>
    <x v="11"/>
    <x v="3"/>
    <x v="0"/>
    <s v="Partner"/>
    <x v="0"/>
    <n v="300"/>
    <n v="1"/>
    <n v="0.95"/>
    <n v="0.2"/>
    <n v="30"/>
    <n v="30"/>
    <n v="6"/>
    <n v="28.5"/>
    <n v="5.7"/>
    <n v="70.2"/>
    <n v="0"/>
    <n v="0"/>
    <n v="0"/>
    <n v="0"/>
    <n v="0"/>
    <n v="0"/>
    <n v="30"/>
    <n v="58.5"/>
    <n v="0"/>
    <n v="11.7"/>
    <n v="70.2"/>
    <x v="6"/>
    <x v="11"/>
    <n v="10"/>
    <s v=""/>
  </r>
  <r>
    <x v="220"/>
    <n v="45"/>
    <x v="0"/>
    <x v="104"/>
    <x v="101"/>
    <m/>
    <x v="9"/>
    <m/>
    <m/>
    <n v="800"/>
    <m/>
    <m/>
    <x v="0"/>
    <s v="P6"/>
    <s v="T15"/>
    <m/>
    <s v="X2"/>
    <s v="Expert reports"/>
    <m/>
    <x v="4"/>
    <x v="3"/>
    <n v="0"/>
    <n v="800"/>
    <x v="0"/>
    <x v="6"/>
    <x v="11"/>
    <x v="6"/>
    <x v="2"/>
    <s v=""/>
    <x v="3"/>
    <n v="0"/>
    <n v="1"/>
    <n v="0.95"/>
    <n v="0.2"/>
    <n v="0"/>
    <n v="0"/>
    <n v="0"/>
    <n v="0"/>
    <n v="0"/>
    <n v="0"/>
    <n v="0"/>
    <n v="0"/>
    <n v="0"/>
    <n v="0"/>
    <n v="800"/>
    <n v="800"/>
    <n v="800"/>
    <n v="0"/>
    <n v="800"/>
    <n v="0"/>
    <n v="800"/>
    <x v="6"/>
    <x v="11"/>
    <s v=""/>
    <s v=""/>
  </r>
  <r>
    <x v="221"/>
    <n v="57"/>
    <x v="0"/>
    <x v="105"/>
    <x v="102"/>
    <m/>
    <x v="9"/>
    <m/>
    <m/>
    <n v="1950"/>
    <m/>
    <m/>
    <x v="0"/>
    <s v="P6"/>
    <s v="T15"/>
    <m/>
    <s v="X2"/>
    <s v="Expert reports"/>
    <m/>
    <x v="11"/>
    <x v="3"/>
    <n v="0"/>
    <n v="1950"/>
    <x v="0"/>
    <x v="6"/>
    <x v="11"/>
    <x v="6"/>
    <x v="2"/>
    <s v=""/>
    <x v="3"/>
    <n v="0"/>
    <n v="1"/>
    <n v="0.95"/>
    <n v="0.2"/>
    <n v="0"/>
    <n v="0"/>
    <n v="0"/>
    <n v="0"/>
    <n v="0"/>
    <n v="0"/>
    <n v="0"/>
    <n v="0"/>
    <n v="0"/>
    <n v="0"/>
    <n v="1950"/>
    <n v="1950"/>
    <n v="1950"/>
    <n v="0"/>
    <n v="1950"/>
    <n v="0"/>
    <n v="1950"/>
    <x v="6"/>
    <x v="11"/>
    <s v=""/>
    <s v=""/>
  </r>
  <r>
    <x v="222"/>
    <n v="113"/>
    <x v="0"/>
    <x v="106"/>
    <x v="102"/>
    <m/>
    <x v="9"/>
    <m/>
    <m/>
    <n v="350"/>
    <m/>
    <m/>
    <x v="0"/>
    <s v="P6"/>
    <s v="T15"/>
    <m/>
    <s v="X2"/>
    <s v="Expert reports"/>
    <m/>
    <x v="11"/>
    <x v="3"/>
    <n v="0"/>
    <n v="350"/>
    <x v="0"/>
    <x v="6"/>
    <x v="11"/>
    <x v="6"/>
    <x v="2"/>
    <s v=""/>
    <x v="3"/>
    <n v="0"/>
    <n v="1"/>
    <n v="0.95"/>
    <n v="0.2"/>
    <n v="0"/>
    <n v="0"/>
    <n v="0"/>
    <n v="0"/>
    <n v="0"/>
    <n v="0"/>
    <n v="0"/>
    <n v="0"/>
    <n v="0"/>
    <n v="0"/>
    <n v="350"/>
    <n v="350"/>
    <n v="350"/>
    <n v="0"/>
    <n v="350"/>
    <n v="0"/>
    <n v="350"/>
    <x v="6"/>
    <x v="11"/>
    <s v=""/>
    <s v=""/>
  </r>
  <r>
    <x v="223"/>
    <m/>
    <x v="0"/>
    <x v="107"/>
    <x v="103"/>
    <s v="WT2"/>
    <x v="17"/>
    <m/>
    <m/>
    <m/>
    <m/>
    <m/>
    <x v="1"/>
    <s v="P7"/>
    <s v="T18"/>
    <s v="A1"/>
    <m/>
    <s v="PTR"/>
    <m/>
    <x v="2"/>
    <x v="3"/>
    <n v="900"/>
    <n v="0"/>
    <x v="0"/>
    <x v="7"/>
    <x v="12"/>
    <x v="8"/>
    <x v="0"/>
    <s v="Partner"/>
    <x v="0"/>
    <n v="300"/>
    <n v="1"/>
    <n v="0.95"/>
    <n v="0.2"/>
    <n v="900"/>
    <n v="900"/>
    <n v="180"/>
    <n v="855"/>
    <n v="171"/>
    <n v="2106"/>
    <n v="0"/>
    <n v="0"/>
    <n v="0"/>
    <n v="0"/>
    <n v="0"/>
    <n v="0"/>
    <n v="900"/>
    <n v="1755"/>
    <n v="0"/>
    <n v="351"/>
    <n v="2106"/>
    <x v="7"/>
    <x v="12"/>
    <n v="1"/>
    <s v=""/>
  </r>
  <r>
    <x v="224"/>
    <m/>
    <x v="0"/>
    <x v="108"/>
    <x v="104"/>
    <s v="WT2"/>
    <x v="17"/>
    <m/>
    <m/>
    <m/>
    <m/>
    <m/>
    <x v="1"/>
    <s v="P7"/>
    <s v="T18"/>
    <s v="A10"/>
    <m/>
    <s v="PTR"/>
    <m/>
    <x v="2"/>
    <x v="3"/>
    <n v="900"/>
    <n v="0"/>
    <x v="0"/>
    <x v="7"/>
    <x v="12"/>
    <x v="3"/>
    <x v="0"/>
    <s v="Partner"/>
    <x v="0"/>
    <n v="300"/>
    <n v="1"/>
    <n v="0.95"/>
    <n v="0.2"/>
    <n v="900"/>
    <n v="900"/>
    <n v="180"/>
    <n v="855"/>
    <n v="171"/>
    <n v="2106"/>
    <n v="0"/>
    <n v="0"/>
    <n v="0"/>
    <n v="0"/>
    <n v="0"/>
    <n v="0"/>
    <n v="900"/>
    <n v="1755"/>
    <n v="0"/>
    <n v="351"/>
    <n v="2106"/>
    <x v="7"/>
    <x v="12"/>
    <n v="10"/>
    <s v=""/>
  </r>
  <r>
    <x v="225"/>
    <m/>
    <x v="0"/>
    <x v="109"/>
    <x v="105"/>
    <s v="WT2"/>
    <x v="18"/>
    <m/>
    <m/>
    <m/>
    <m/>
    <m/>
    <x v="1"/>
    <s v="P8"/>
    <s v="T20"/>
    <s v="A2"/>
    <m/>
    <s v="Trial Preparation"/>
    <m/>
    <x v="2"/>
    <x v="3"/>
    <n v="600"/>
    <n v="0"/>
    <x v="0"/>
    <x v="8"/>
    <x v="13"/>
    <x v="0"/>
    <x v="0"/>
    <s v="Partner"/>
    <x v="0"/>
    <n v="300"/>
    <n v="1"/>
    <n v="0.95"/>
    <n v="0.2"/>
    <n v="600"/>
    <n v="600"/>
    <n v="120"/>
    <n v="570"/>
    <n v="114"/>
    <n v="1404"/>
    <n v="0"/>
    <n v="0"/>
    <n v="0"/>
    <n v="0"/>
    <n v="0"/>
    <n v="0"/>
    <n v="600"/>
    <n v="1170"/>
    <n v="0"/>
    <n v="234"/>
    <n v="1404"/>
    <x v="8"/>
    <x v="13"/>
    <n v="2"/>
    <s v=""/>
  </r>
  <r>
    <x v="226"/>
    <m/>
    <x v="0"/>
    <x v="110"/>
    <x v="106"/>
    <s v="WT2"/>
    <x v="17"/>
    <m/>
    <m/>
    <m/>
    <m/>
    <m/>
    <x v="1"/>
    <s v="P8"/>
    <s v="T20"/>
    <s v="A3"/>
    <m/>
    <s v="Trial Preparation"/>
    <m/>
    <x v="2"/>
    <x v="3"/>
    <n v="900"/>
    <n v="0"/>
    <x v="0"/>
    <x v="8"/>
    <x v="13"/>
    <x v="1"/>
    <x v="0"/>
    <s v="Partner"/>
    <x v="0"/>
    <n v="300"/>
    <n v="1"/>
    <n v="0.95"/>
    <n v="0.2"/>
    <n v="900"/>
    <n v="900"/>
    <n v="180"/>
    <n v="855"/>
    <n v="171"/>
    <n v="2106"/>
    <n v="0"/>
    <n v="0"/>
    <n v="0"/>
    <n v="0"/>
    <n v="0"/>
    <n v="0"/>
    <n v="900"/>
    <n v="1755"/>
    <n v="0"/>
    <n v="351"/>
    <n v="2106"/>
    <x v="8"/>
    <x v="13"/>
    <n v="3"/>
    <s v=""/>
  </r>
  <r>
    <x v="227"/>
    <m/>
    <x v="0"/>
    <x v="111"/>
    <x v="107"/>
    <s v="WT2"/>
    <x v="19"/>
    <m/>
    <m/>
    <m/>
    <m/>
    <m/>
    <x v="1"/>
    <s v="P8"/>
    <s v="T19"/>
    <s v="A6"/>
    <m/>
    <s v="Trial Preparation"/>
    <m/>
    <x v="2"/>
    <x v="3"/>
    <n v="1500"/>
    <n v="0"/>
    <x v="0"/>
    <x v="8"/>
    <x v="14"/>
    <x v="2"/>
    <x v="0"/>
    <s v="Partner"/>
    <x v="0"/>
    <n v="300"/>
    <n v="1"/>
    <n v="0.95"/>
    <n v="0.2"/>
    <n v="1500"/>
    <n v="1500"/>
    <n v="300"/>
    <n v="1425"/>
    <n v="285"/>
    <n v="3510"/>
    <n v="0"/>
    <n v="0"/>
    <n v="0"/>
    <n v="0"/>
    <n v="0"/>
    <n v="0"/>
    <n v="1500"/>
    <n v="2925"/>
    <n v="0"/>
    <n v="585"/>
    <n v="3510"/>
    <x v="8"/>
    <x v="14"/>
    <n v="6"/>
    <s v=""/>
  </r>
  <r>
    <x v="228"/>
    <m/>
    <x v="0"/>
    <x v="112"/>
    <x v="108"/>
    <s v="WT2"/>
    <x v="11"/>
    <m/>
    <m/>
    <m/>
    <m/>
    <m/>
    <x v="1"/>
    <s v="P8"/>
    <s v="T20"/>
    <s v="A6"/>
    <m/>
    <s v="Trial Preparation"/>
    <m/>
    <x v="2"/>
    <x v="3"/>
    <n v="300"/>
    <n v="0"/>
    <x v="0"/>
    <x v="8"/>
    <x v="13"/>
    <x v="2"/>
    <x v="0"/>
    <s v="Partner"/>
    <x v="0"/>
    <n v="300"/>
    <n v="1"/>
    <n v="0.95"/>
    <n v="0.2"/>
    <n v="300"/>
    <n v="300"/>
    <n v="60"/>
    <n v="285"/>
    <n v="57"/>
    <n v="702"/>
    <n v="0"/>
    <n v="0"/>
    <n v="0"/>
    <n v="0"/>
    <n v="0"/>
    <n v="0"/>
    <n v="300"/>
    <n v="585"/>
    <n v="0"/>
    <n v="117"/>
    <n v="702"/>
    <x v="8"/>
    <x v="13"/>
    <n v="6"/>
    <s v=""/>
  </r>
  <r>
    <x v="229"/>
    <m/>
    <x v="0"/>
    <x v="113"/>
    <x v="109"/>
    <s v="WT2"/>
    <x v="18"/>
    <m/>
    <m/>
    <m/>
    <m/>
    <m/>
    <x v="1"/>
    <s v="P8"/>
    <s v="T20"/>
    <s v="A10"/>
    <m/>
    <s v="Trial Preparation"/>
    <m/>
    <x v="2"/>
    <x v="3"/>
    <n v="600"/>
    <n v="0"/>
    <x v="0"/>
    <x v="8"/>
    <x v="13"/>
    <x v="3"/>
    <x v="0"/>
    <s v="Partner"/>
    <x v="0"/>
    <n v="300"/>
    <n v="1"/>
    <n v="0.95"/>
    <n v="0.2"/>
    <n v="600"/>
    <n v="600"/>
    <n v="120"/>
    <n v="570"/>
    <n v="114"/>
    <n v="1404"/>
    <n v="0"/>
    <n v="0"/>
    <n v="0"/>
    <n v="0"/>
    <n v="0"/>
    <n v="0"/>
    <n v="600"/>
    <n v="1170"/>
    <n v="0"/>
    <n v="234"/>
    <n v="1404"/>
    <x v="8"/>
    <x v="13"/>
    <n v="10"/>
    <s v=""/>
  </r>
  <r>
    <x v="230"/>
    <m/>
    <x v="0"/>
    <x v="114"/>
    <x v="110"/>
    <s v="WT2"/>
    <x v="20"/>
    <m/>
    <m/>
    <m/>
    <m/>
    <m/>
    <x v="1"/>
    <s v="P8"/>
    <s v="T20"/>
    <s v="A10"/>
    <m/>
    <s v="Trial Preparation"/>
    <m/>
    <x v="2"/>
    <x v="3"/>
    <n v="1200"/>
    <n v="0"/>
    <x v="0"/>
    <x v="8"/>
    <x v="13"/>
    <x v="3"/>
    <x v="0"/>
    <s v="Partner"/>
    <x v="0"/>
    <n v="300"/>
    <n v="1"/>
    <n v="0.95"/>
    <n v="0.2"/>
    <n v="1200"/>
    <n v="1200"/>
    <n v="240"/>
    <n v="1140"/>
    <n v="228"/>
    <n v="2808"/>
    <n v="0"/>
    <n v="0"/>
    <n v="0"/>
    <n v="0"/>
    <n v="0"/>
    <n v="0"/>
    <n v="1200"/>
    <n v="2340"/>
    <n v="0"/>
    <n v="468"/>
    <n v="2808"/>
    <x v="8"/>
    <x v="13"/>
    <n v="10"/>
    <s v=""/>
  </r>
  <r>
    <x v="231"/>
    <m/>
    <x v="0"/>
    <x v="115"/>
    <x v="111"/>
    <s v="WT2"/>
    <x v="21"/>
    <m/>
    <m/>
    <m/>
    <m/>
    <m/>
    <x v="1"/>
    <s v="P9"/>
    <s v="T22"/>
    <s v="A10"/>
    <m/>
    <s v="Trial "/>
    <m/>
    <x v="2"/>
    <x v="3"/>
    <n v="2100"/>
    <n v="0"/>
    <x v="0"/>
    <x v="9"/>
    <x v="15"/>
    <x v="3"/>
    <x v="0"/>
    <s v="Partner"/>
    <x v="0"/>
    <n v="300"/>
    <n v="1"/>
    <n v="0.95"/>
    <n v="0.2"/>
    <n v="2100"/>
    <n v="2100"/>
    <n v="420"/>
    <n v="1995"/>
    <n v="399"/>
    <n v="4914"/>
    <n v="0"/>
    <n v="0"/>
    <n v="0"/>
    <n v="0"/>
    <n v="0"/>
    <n v="0"/>
    <n v="2100"/>
    <n v="4095"/>
    <n v="0"/>
    <n v="819"/>
    <n v="4914"/>
    <x v="9"/>
    <x v="15"/>
    <n v="10"/>
    <s v=""/>
  </r>
  <r>
    <x v="232"/>
    <m/>
    <x v="0"/>
    <x v="115"/>
    <x v="112"/>
    <s v="NV"/>
    <x v="9"/>
    <m/>
    <n v="5000"/>
    <m/>
    <m/>
    <m/>
    <x v="1"/>
    <s v="P9"/>
    <s v="T21"/>
    <m/>
    <s v="X1"/>
    <s v="Trial "/>
    <m/>
    <x v="2"/>
    <x v="3"/>
    <n v="0"/>
    <n v="5000"/>
    <x v="0"/>
    <x v="9"/>
    <x v="16"/>
    <x v="6"/>
    <x v="1"/>
    <s v="Junior Counsel"/>
    <x v="2"/>
    <n v="0"/>
    <n v="1"/>
    <n v="0.95"/>
    <n v="0.2"/>
    <n v="0"/>
    <n v="0"/>
    <n v="0"/>
    <n v="0"/>
    <n v="0"/>
    <n v="0"/>
    <n v="1000"/>
    <n v="4750"/>
    <n v="950"/>
    <n v="11700"/>
    <n v="0"/>
    <n v="5000"/>
    <n v="5000"/>
    <n v="0"/>
    <n v="9750"/>
    <n v="1950"/>
    <n v="11700"/>
    <x v="9"/>
    <x v="16"/>
    <s v=""/>
    <s v=""/>
  </r>
  <r>
    <x v="233"/>
    <n v="211"/>
    <x v="0"/>
    <x v="42"/>
    <x v="22"/>
    <s v="WT2"/>
    <x v="0"/>
    <m/>
    <m/>
    <m/>
    <m/>
    <m/>
    <x v="0"/>
    <s v="P10"/>
    <s v="T25"/>
    <s v="A2"/>
    <m/>
    <s v="ADR/Settlement"/>
    <m/>
    <x v="0"/>
    <x v="1"/>
    <n v="30"/>
    <n v="0"/>
    <x v="0"/>
    <x v="10"/>
    <x v="17"/>
    <x v="0"/>
    <x v="0"/>
    <s v="Partner"/>
    <x v="0"/>
    <n v="300"/>
    <n v="1"/>
    <n v="0.95"/>
    <n v="0.2"/>
    <n v="30"/>
    <n v="30"/>
    <n v="6"/>
    <n v="28.5"/>
    <n v="5.7"/>
    <n v="70.2"/>
    <n v="0"/>
    <n v="0"/>
    <n v="0"/>
    <n v="0"/>
    <n v="0"/>
    <n v="0"/>
    <n v="30"/>
    <n v="58.5"/>
    <n v="0"/>
    <n v="11.7"/>
    <n v="70.2"/>
    <x v="10"/>
    <x v="17"/>
    <n v="2"/>
    <s v=""/>
  </r>
  <r>
    <x v="234"/>
    <n v="219"/>
    <x v="0"/>
    <x v="88"/>
    <x v="22"/>
    <s v="WT2"/>
    <x v="0"/>
    <m/>
    <m/>
    <m/>
    <m/>
    <m/>
    <x v="0"/>
    <s v="P10"/>
    <s v="T25"/>
    <s v="A2"/>
    <m/>
    <s v="ADR/Settlement"/>
    <m/>
    <x v="0"/>
    <x v="1"/>
    <n v="30"/>
    <n v="0"/>
    <x v="0"/>
    <x v="10"/>
    <x v="17"/>
    <x v="0"/>
    <x v="0"/>
    <s v="Partner"/>
    <x v="0"/>
    <n v="300"/>
    <n v="1"/>
    <n v="0.95"/>
    <n v="0.2"/>
    <n v="30"/>
    <n v="30"/>
    <n v="6"/>
    <n v="28.5"/>
    <n v="5.7"/>
    <n v="70.2"/>
    <n v="0"/>
    <n v="0"/>
    <n v="0"/>
    <n v="0"/>
    <n v="0"/>
    <n v="0"/>
    <n v="30"/>
    <n v="58.5"/>
    <n v="0"/>
    <n v="11.7"/>
    <n v="70.2"/>
    <x v="10"/>
    <x v="17"/>
    <n v="2"/>
    <s v=""/>
  </r>
  <r>
    <x v="235"/>
    <n v="86"/>
    <x v="0"/>
    <x v="14"/>
    <x v="0"/>
    <s v="WT1"/>
    <x v="0"/>
    <m/>
    <m/>
    <m/>
    <m/>
    <m/>
    <x v="0"/>
    <s v="P10"/>
    <s v="T25"/>
    <s v="A3"/>
    <m/>
    <s v="ADR/Settlement"/>
    <m/>
    <x v="1"/>
    <x v="0"/>
    <n v="24"/>
    <n v="0"/>
    <x v="0"/>
    <x v="10"/>
    <x v="17"/>
    <x v="1"/>
    <x v="0"/>
    <s v="Partner"/>
    <x v="0"/>
    <n v="240"/>
    <n v="1"/>
    <n v="0.95"/>
    <n v="0.2"/>
    <n v="24"/>
    <n v="24"/>
    <n v="4.8000000000000007"/>
    <n v="22.799999999999997"/>
    <n v="4.5599999999999996"/>
    <n v="56.16"/>
    <n v="0"/>
    <n v="0"/>
    <n v="0"/>
    <n v="0"/>
    <n v="0"/>
    <n v="0"/>
    <n v="24"/>
    <n v="46.8"/>
    <n v="0"/>
    <n v="9.36"/>
    <n v="56.16"/>
    <x v="10"/>
    <x v="17"/>
    <n v="3"/>
    <s v=""/>
  </r>
  <r>
    <x v="236"/>
    <n v="95"/>
    <x v="0"/>
    <x v="13"/>
    <x v="0"/>
    <s v="WT1"/>
    <x v="0"/>
    <m/>
    <m/>
    <m/>
    <m/>
    <m/>
    <x v="0"/>
    <s v="P10"/>
    <s v="T25"/>
    <s v="A6"/>
    <m/>
    <s v="ADR/Settlement"/>
    <m/>
    <x v="3"/>
    <x v="0"/>
    <n v="24"/>
    <n v="0"/>
    <x v="0"/>
    <x v="10"/>
    <x v="17"/>
    <x v="2"/>
    <x v="0"/>
    <s v="Partner"/>
    <x v="0"/>
    <n v="240"/>
    <n v="1"/>
    <n v="0.95"/>
    <n v="0.2"/>
    <n v="24"/>
    <n v="24"/>
    <n v="4.8000000000000007"/>
    <n v="22.799999999999997"/>
    <n v="4.5599999999999996"/>
    <n v="56.16"/>
    <n v="0"/>
    <n v="0"/>
    <n v="0"/>
    <n v="0"/>
    <n v="0"/>
    <n v="0"/>
    <n v="24"/>
    <n v="46.8"/>
    <n v="0"/>
    <n v="9.36"/>
    <n v="56.16"/>
    <x v="10"/>
    <x v="17"/>
    <n v="6"/>
    <s v=""/>
  </r>
  <r>
    <x v="237"/>
    <n v="214"/>
    <x v="0"/>
    <x v="85"/>
    <x v="113"/>
    <s v="WT2"/>
    <x v="0"/>
    <m/>
    <m/>
    <m/>
    <m/>
    <m/>
    <x v="0"/>
    <s v="P10"/>
    <s v="T25"/>
    <s v="A6"/>
    <m/>
    <s v="ADR/Settlement"/>
    <m/>
    <x v="3"/>
    <x v="0"/>
    <n v="30"/>
    <n v="0"/>
    <x v="0"/>
    <x v="10"/>
    <x v="17"/>
    <x v="2"/>
    <x v="0"/>
    <s v="Partner"/>
    <x v="0"/>
    <n v="300"/>
    <n v="1"/>
    <n v="0.95"/>
    <n v="0.2"/>
    <n v="30"/>
    <n v="30"/>
    <n v="6"/>
    <n v="28.5"/>
    <n v="5.7"/>
    <n v="70.2"/>
    <n v="0"/>
    <n v="0"/>
    <n v="0"/>
    <n v="0"/>
    <n v="0"/>
    <n v="0"/>
    <n v="30"/>
    <n v="58.5"/>
    <n v="0"/>
    <n v="11.7"/>
    <n v="70.2"/>
    <x v="10"/>
    <x v="17"/>
    <n v="6"/>
    <s v=""/>
  </r>
  <r>
    <x v="238"/>
    <n v="65"/>
    <x v="0"/>
    <x v="17"/>
    <x v="114"/>
    <s v="WT1"/>
    <x v="6"/>
    <m/>
    <m/>
    <m/>
    <m/>
    <m/>
    <x v="0"/>
    <s v="P10"/>
    <s v="T25"/>
    <s v="A10"/>
    <m/>
    <s v="ADR/Settlement"/>
    <m/>
    <x v="2"/>
    <x v="3"/>
    <n v="72"/>
    <n v="0"/>
    <x v="0"/>
    <x v="10"/>
    <x v="17"/>
    <x v="3"/>
    <x v="0"/>
    <s v="Partner"/>
    <x v="0"/>
    <n v="240"/>
    <n v="1"/>
    <n v="0.95"/>
    <n v="0.2"/>
    <n v="72"/>
    <n v="72"/>
    <n v="14.4"/>
    <n v="68.399999999999991"/>
    <n v="13.68"/>
    <n v="168.48000000000002"/>
    <n v="0"/>
    <n v="0"/>
    <n v="0"/>
    <n v="0"/>
    <n v="0"/>
    <n v="0"/>
    <n v="72"/>
    <n v="140.39999999999998"/>
    <n v="0"/>
    <n v="28.08"/>
    <n v="168.47999999999996"/>
    <x v="10"/>
    <x v="17"/>
    <n v="10"/>
    <s v=""/>
  </r>
  <r>
    <x v="239"/>
    <n v="87"/>
    <x v="0"/>
    <x v="14"/>
    <x v="115"/>
    <s v="WT1"/>
    <x v="1"/>
    <m/>
    <m/>
    <m/>
    <m/>
    <m/>
    <x v="0"/>
    <s v="P10"/>
    <s v="T25"/>
    <s v="A10"/>
    <m/>
    <s v="ADR/Settlement"/>
    <m/>
    <x v="2"/>
    <x v="3"/>
    <n v="48"/>
    <n v="0"/>
    <x v="0"/>
    <x v="10"/>
    <x v="17"/>
    <x v="3"/>
    <x v="0"/>
    <s v="Partner"/>
    <x v="0"/>
    <n v="240"/>
    <n v="1"/>
    <n v="0.95"/>
    <n v="0.2"/>
    <n v="48"/>
    <n v="48"/>
    <n v="9.6000000000000014"/>
    <n v="45.599999999999994"/>
    <n v="9.1199999999999992"/>
    <n v="112.32"/>
    <n v="0"/>
    <n v="0"/>
    <n v="0"/>
    <n v="0"/>
    <n v="0"/>
    <n v="0"/>
    <n v="48"/>
    <n v="93.6"/>
    <n v="0"/>
    <n v="18.72"/>
    <n v="112.32"/>
    <x v="10"/>
    <x v="17"/>
    <n v="10"/>
    <s v=""/>
  </r>
  <r>
    <x v="240"/>
    <n v="90"/>
    <x v="0"/>
    <x v="16"/>
    <x v="116"/>
    <s v="WT1"/>
    <x v="6"/>
    <m/>
    <m/>
    <m/>
    <m/>
    <m/>
    <x v="0"/>
    <s v="P10"/>
    <s v="T25"/>
    <s v="A10"/>
    <m/>
    <s v="ADR/Settlement"/>
    <m/>
    <x v="2"/>
    <x v="3"/>
    <n v="72"/>
    <n v="0"/>
    <x v="0"/>
    <x v="10"/>
    <x v="17"/>
    <x v="3"/>
    <x v="0"/>
    <s v="Partner"/>
    <x v="0"/>
    <n v="240"/>
    <n v="1"/>
    <n v="0.95"/>
    <n v="0.2"/>
    <n v="72"/>
    <n v="72"/>
    <n v="14.4"/>
    <n v="68.399999999999991"/>
    <n v="13.68"/>
    <n v="168.48000000000002"/>
    <n v="0"/>
    <n v="0"/>
    <n v="0"/>
    <n v="0"/>
    <n v="0"/>
    <n v="0"/>
    <n v="72"/>
    <n v="140.39999999999998"/>
    <n v="0"/>
    <n v="28.08"/>
    <n v="168.47999999999996"/>
    <x v="10"/>
    <x v="17"/>
    <n v="10"/>
    <s v=""/>
  </r>
  <r>
    <x v="241"/>
    <n v="212"/>
    <x v="0"/>
    <x v="42"/>
    <x v="117"/>
    <s v="WT2"/>
    <x v="1"/>
    <m/>
    <m/>
    <m/>
    <m/>
    <m/>
    <x v="0"/>
    <s v="P10"/>
    <s v="T25"/>
    <s v="A10"/>
    <m/>
    <s v="ADR/Settlement"/>
    <m/>
    <x v="2"/>
    <x v="3"/>
    <n v="60"/>
    <n v="0"/>
    <x v="0"/>
    <x v="10"/>
    <x v="17"/>
    <x v="3"/>
    <x v="0"/>
    <s v="Partner"/>
    <x v="0"/>
    <n v="300"/>
    <n v="1"/>
    <n v="0.95"/>
    <n v="0.2"/>
    <n v="60"/>
    <n v="60"/>
    <n v="12"/>
    <n v="57"/>
    <n v="11.4"/>
    <n v="140.4"/>
    <n v="0"/>
    <n v="0"/>
    <n v="0"/>
    <n v="0"/>
    <n v="0"/>
    <n v="0"/>
    <n v="60"/>
    <n v="117"/>
    <n v="0"/>
    <n v="23.4"/>
    <n v="140.4"/>
    <x v="10"/>
    <x v="17"/>
    <n v="10"/>
    <s v=""/>
  </r>
  <r>
    <x v="242"/>
    <n v="217"/>
    <x v="0"/>
    <x v="85"/>
    <x v="118"/>
    <s v="NV"/>
    <x v="9"/>
    <m/>
    <n v="50"/>
    <m/>
    <m/>
    <m/>
    <x v="0"/>
    <s v="P10"/>
    <s v="T25"/>
    <m/>
    <s v="X1"/>
    <s v="ADR/Settlement"/>
    <m/>
    <x v="2"/>
    <x v="3"/>
    <n v="0"/>
    <n v="50"/>
    <x v="0"/>
    <x v="10"/>
    <x v="17"/>
    <x v="6"/>
    <x v="1"/>
    <s v="Junior Counsel"/>
    <x v="2"/>
    <n v="0"/>
    <n v="1"/>
    <n v="0.95"/>
    <n v="0.2"/>
    <n v="0"/>
    <n v="0"/>
    <n v="0"/>
    <n v="0"/>
    <n v="0"/>
    <n v="0"/>
    <n v="10"/>
    <n v="47.5"/>
    <n v="9.5"/>
    <n v="117"/>
    <n v="0"/>
    <n v="50"/>
    <n v="50"/>
    <n v="0"/>
    <n v="97.5"/>
    <n v="19.5"/>
    <n v="117"/>
    <x v="10"/>
    <x v="17"/>
    <s v=""/>
    <s v=""/>
  </r>
  <r>
    <x v="243"/>
    <n v="225"/>
    <x v="0"/>
    <x v="116"/>
    <x v="26"/>
    <s v="WT2"/>
    <x v="0"/>
    <m/>
    <m/>
    <m/>
    <m/>
    <m/>
    <x v="1"/>
    <s v="P10"/>
    <s v="T25"/>
    <s v="A2"/>
    <m/>
    <s v="ADR/Settlement"/>
    <m/>
    <x v="0"/>
    <x v="1"/>
    <n v="30"/>
    <n v="0"/>
    <x v="0"/>
    <x v="10"/>
    <x v="17"/>
    <x v="0"/>
    <x v="0"/>
    <s v="Partner"/>
    <x v="0"/>
    <n v="300"/>
    <n v="1"/>
    <n v="0.95"/>
    <n v="0.2"/>
    <n v="30"/>
    <n v="30"/>
    <n v="6"/>
    <n v="28.5"/>
    <n v="5.7"/>
    <n v="70.2"/>
    <n v="0"/>
    <n v="0"/>
    <n v="0"/>
    <n v="0"/>
    <n v="0"/>
    <n v="0"/>
    <n v="30"/>
    <n v="58.5"/>
    <n v="0"/>
    <n v="11.7"/>
    <n v="70.2"/>
    <x v="10"/>
    <x v="17"/>
    <n v="2"/>
    <s v=""/>
  </r>
  <r>
    <x v="244"/>
    <m/>
    <x v="0"/>
    <x v="117"/>
    <x v="119"/>
    <s v="WT2"/>
    <x v="18"/>
    <m/>
    <m/>
    <m/>
    <m/>
    <m/>
    <x v="1"/>
    <s v="P11"/>
    <s v="T28"/>
    <s v="A10"/>
    <m/>
    <s v="Contingent Cost A"/>
    <m/>
    <x v="2"/>
    <x v="3"/>
    <n v="600"/>
    <n v="0"/>
    <x v="0"/>
    <x v="4"/>
    <x v="18"/>
    <x v="3"/>
    <x v="0"/>
    <s v="Partner"/>
    <x v="0"/>
    <n v="300"/>
    <n v="1"/>
    <n v="0.95"/>
    <n v="0.2"/>
    <n v="600"/>
    <n v="600"/>
    <n v="120"/>
    <n v="570"/>
    <n v="114"/>
    <n v="1404"/>
    <n v="0"/>
    <n v="0"/>
    <n v="0"/>
    <n v="0"/>
    <n v="0"/>
    <n v="0"/>
    <n v="600"/>
    <n v="1170"/>
    <n v="0"/>
    <n v="234"/>
    <n v="1404"/>
    <x v="4"/>
    <x v="18"/>
    <n v="10"/>
    <s v=""/>
  </r>
  <r>
    <x v="245"/>
    <m/>
    <x v="0"/>
    <x v="118"/>
    <x v="120"/>
    <s v="WT2"/>
    <x v="11"/>
    <m/>
    <m/>
    <m/>
    <m/>
    <m/>
    <x v="1"/>
    <s v="P11"/>
    <s v="T28"/>
    <s v="A1"/>
    <m/>
    <s v="Contingent Cost A"/>
    <m/>
    <x v="2"/>
    <x v="3"/>
    <n v="300"/>
    <n v="0"/>
    <x v="0"/>
    <x v="4"/>
    <x v="18"/>
    <x v="8"/>
    <x v="0"/>
    <s v="Partner"/>
    <x v="0"/>
    <n v="300"/>
    <n v="1"/>
    <n v="0.95"/>
    <n v="0.2"/>
    <n v="300"/>
    <n v="300"/>
    <n v="60"/>
    <n v="285"/>
    <n v="57"/>
    <n v="702"/>
    <n v="0"/>
    <n v="0"/>
    <n v="0"/>
    <n v="0"/>
    <n v="0"/>
    <n v="0"/>
    <n v="300"/>
    <n v="585"/>
    <n v="0"/>
    <n v="117"/>
    <n v="702"/>
    <x v="4"/>
    <x v="18"/>
    <n v="1"/>
    <s v=""/>
  </r>
  <r>
    <x v="246"/>
    <n v="235"/>
    <x v="0"/>
    <x v="119"/>
    <x v="121"/>
    <m/>
    <x v="9"/>
    <m/>
    <m/>
    <m/>
    <m/>
    <n v="11130"/>
    <x v="0"/>
    <s v="P12"/>
    <s v="T33"/>
    <m/>
    <s v="X11"/>
    <m/>
    <m/>
    <x v="2"/>
    <x v="3"/>
    <n v="0"/>
    <n v="11130"/>
    <x v="0"/>
    <x v="11"/>
    <x v="19"/>
    <x v="6"/>
    <x v="6"/>
    <s v=""/>
    <x v="3"/>
    <n v="0"/>
    <n v="1"/>
    <n v="0.95"/>
    <n v="0.2"/>
    <n v="0"/>
    <n v="0"/>
    <n v="0"/>
    <n v="0"/>
    <n v="0"/>
    <n v="0"/>
    <n v="0"/>
    <n v="0"/>
    <n v="0"/>
    <n v="0"/>
    <n v="0"/>
    <n v="11130"/>
    <n v="0"/>
    <n v="0"/>
    <n v="11130"/>
    <n v="0"/>
    <n v="11130"/>
    <x v="11"/>
    <x v="19"/>
    <s v=""/>
    <s v=""/>
  </r>
  <r>
    <x v="247"/>
    <n v="238"/>
    <x v="0"/>
    <x v="119"/>
    <x v="122"/>
    <s v="TI"/>
    <x v="22"/>
    <m/>
    <m/>
    <m/>
    <m/>
    <m/>
    <x v="2"/>
    <s v="P13"/>
    <s v="T36"/>
    <s v="A10"/>
    <m/>
    <m/>
    <m/>
    <x v="2"/>
    <x v="3"/>
    <n v="1226.4000000000001"/>
    <n v="0"/>
    <x v="0"/>
    <x v="12"/>
    <x v="20"/>
    <x v="3"/>
    <x v="0"/>
    <s v="Costs Draftsman"/>
    <x v="1"/>
    <n v="146"/>
    <n v="1"/>
    <n v="0.95"/>
    <n v="0.2"/>
    <n v="1226.4000000000001"/>
    <n v="1226.4000000000001"/>
    <n v="245.28000000000003"/>
    <n v="1165.08"/>
    <n v="233.01599999999999"/>
    <n v="2869.7760000000003"/>
    <n v="0"/>
    <n v="0"/>
    <n v="0"/>
    <n v="0"/>
    <n v="0"/>
    <n v="0"/>
    <n v="1226.4000000000001"/>
    <n v="2391.48"/>
    <n v="0"/>
    <n v="478.29600000000005"/>
    <n v="2869.7759999999998"/>
    <x v="12"/>
    <x v="20"/>
    <n v="10"/>
    <s v=""/>
  </r>
  <r>
    <x v="248"/>
    <n v="239"/>
    <x v="0"/>
    <x v="119"/>
    <x v="123"/>
    <s v="WT2"/>
    <x v="16"/>
    <m/>
    <m/>
    <m/>
    <m/>
    <m/>
    <x v="2"/>
    <s v="P13"/>
    <s v="T36"/>
    <s v="A10"/>
    <m/>
    <m/>
    <m/>
    <x v="2"/>
    <x v="3"/>
    <n v="1050"/>
    <n v="0"/>
    <x v="0"/>
    <x v="12"/>
    <x v="20"/>
    <x v="3"/>
    <x v="0"/>
    <s v="Partner"/>
    <x v="0"/>
    <n v="300"/>
    <n v="1"/>
    <n v="0.95"/>
    <n v="0.2"/>
    <n v="1050"/>
    <n v="1050"/>
    <n v="210"/>
    <n v="997.5"/>
    <n v="199.5"/>
    <n v="2457"/>
    <n v="0"/>
    <n v="0"/>
    <n v="0"/>
    <n v="0"/>
    <n v="0"/>
    <n v="0"/>
    <n v="1050"/>
    <n v="2047.5"/>
    <n v="0"/>
    <n v="409.5"/>
    <n v="2457"/>
    <x v="12"/>
    <x v="20"/>
    <n v="10"/>
    <s v=""/>
  </r>
  <r>
    <x v="249"/>
    <n v="236"/>
    <x v="0"/>
    <x v="120"/>
    <x v="124"/>
    <s v="TI"/>
    <x v="23"/>
    <m/>
    <m/>
    <m/>
    <m/>
    <m/>
    <x v="2"/>
    <s v="P15"/>
    <s v="T38"/>
    <s v="A10"/>
    <m/>
    <m/>
    <m/>
    <x v="2"/>
    <x v="3"/>
    <n v="876"/>
    <n v="0"/>
    <x v="0"/>
    <x v="13"/>
    <x v="21"/>
    <x v="3"/>
    <x v="0"/>
    <s v="Costs Draftsman"/>
    <x v="1"/>
    <n v="146"/>
    <n v="1"/>
    <n v="0.95"/>
    <n v="0.2"/>
    <n v="876"/>
    <n v="876"/>
    <n v="175.20000000000002"/>
    <n v="832.19999999999993"/>
    <n v="166.44"/>
    <n v="2049.84"/>
    <n v="0"/>
    <n v="0"/>
    <n v="0"/>
    <n v="0"/>
    <n v="0"/>
    <n v="0"/>
    <n v="876"/>
    <n v="1708.1999999999998"/>
    <n v="0"/>
    <n v="341.64"/>
    <n v="2049.8399999999997"/>
    <x v="13"/>
    <x v="21"/>
    <n v="10"/>
    <s v=""/>
  </r>
  <r>
    <x v="250"/>
    <n v="237"/>
    <x v="0"/>
    <x v="121"/>
    <x v="125"/>
    <s v="WT2"/>
    <x v="4"/>
    <m/>
    <m/>
    <m/>
    <m/>
    <m/>
    <x v="2"/>
    <s v="P15"/>
    <s v="T38"/>
    <s v="A10"/>
    <m/>
    <m/>
    <m/>
    <x v="2"/>
    <x v="3"/>
    <n v="270"/>
    <n v="0"/>
    <x v="0"/>
    <x v="13"/>
    <x v="21"/>
    <x v="3"/>
    <x v="0"/>
    <s v="Partner"/>
    <x v="0"/>
    <n v="300"/>
    <n v="1"/>
    <n v="0.95"/>
    <n v="0.2"/>
    <n v="270"/>
    <n v="270"/>
    <n v="54"/>
    <n v="256.5"/>
    <n v="51.300000000000004"/>
    <n v="631.79999999999995"/>
    <n v="0"/>
    <n v="0"/>
    <n v="0"/>
    <n v="0"/>
    <n v="0"/>
    <n v="0"/>
    <n v="270"/>
    <n v="526.5"/>
    <n v="0"/>
    <n v="105.30000000000001"/>
    <n v="631.79999999999995"/>
    <x v="13"/>
    <x v="21"/>
    <n v="10"/>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1-PhaseSummary" cacheId="18" applyNumberFormats="0" applyBorderFormats="0" applyFontFormats="0" applyPatternFormats="0" applyAlignmentFormats="0" applyWidthHeightFormats="1" dataCaption="Values" updatedVersion="6" minRefreshableVersion="3" showCalcMbrs="0" showDrill="0" itemPrintTitles="1" createdVersion="3" indent="0" compact="0" compactData="0" gridDropZones="1" multipleFieldFilters="0">
  <location ref="A5:K21" firstHeaderRow="1" firstDataRow="2" firstDataCol="2"/>
  <pivotFields count="55">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pivotField compact="0" outline="0" showAll="0"/>
    <pivotField dataField="1" compact="0" outline="0" showAll="0"/>
    <pivotField dataField="1" compact="0" outline="0" showAll="0" defaultSubtotal="0"/>
    <pivotField compact="0" outline="0" showAll="0" defaultSubtotal="0"/>
    <pivotField dataField="1" compact="0" outline="0" showAll="0" defaultSubtotal="0"/>
    <pivotField compact="0" outline="0" showAl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pivotField compact="0" outline="0" showAll="0" defaultSubtotal="0"/>
    <pivotField compact="0" numFmtId="43" outline="0" showAll="0" defaultSubtotal="0"/>
    <pivotField compact="0" numFmtId="43" outline="0" showAll="0" defaultSubtotal="0"/>
    <pivotField compact="0" outline="0" showAll="0" defaultSubtotal="0"/>
    <pivotField axis="axisRow" compact="0" outline="0" showAll="0" defaultSubtotal="0">
      <items count="15">
        <item x="10"/>
        <item x="12"/>
        <item x="2"/>
        <item x="13"/>
        <item x="3"/>
        <item x="6"/>
        <item x="11"/>
        <item x="0"/>
        <item x="4"/>
        <item x="1"/>
        <item x="9"/>
        <item x="8"/>
        <item x="5"/>
        <item m="1" x="14"/>
        <item x="7"/>
      </items>
    </pivotField>
    <pivotField compact="0" outline="0" showAll="0"/>
    <pivotField compact="0" outline="0" showAll="0"/>
    <pivotField compact="0" outline="0" showAll="0"/>
    <pivotField compact="0" outline="0" showAll="0"/>
    <pivotField compact="0" outline="0" showAll="0"/>
    <pivotField compact="0" outline="0" showAll="0"/>
    <pivotField compact="0" numFmtId="43" outline="0" showAll="0" defaultSubtotal="0"/>
    <pivotField compact="0" numFmtId="10" outline="0" showAll="0" defaultSubtotal="0"/>
    <pivotField compact="0" numFmtId="10" outline="0" showAll="0"/>
    <pivotField compact="0" numFmtId="43" outline="0" showAll="0" defaultSubtotal="0"/>
    <pivotField dataField="1" compact="0" numFmtId="43" outline="0" showAll="0" defaultSubtotal="0"/>
    <pivotField compact="0" numFmtId="43" outline="0" showAll="0" defaultSubtotal="0"/>
    <pivotField dataField="1" compact="0" numFmtId="43" outline="0" showAll="0" defaultSubtotal="0"/>
    <pivotField compact="0" numFmtId="43" outline="0" showAll="0" defaultSubtotal="0"/>
    <pivotField compact="0" numFmtId="43" outline="0" showAll="0"/>
    <pivotField compact="0" numFmtId="43" outline="0" showAll="0"/>
    <pivotField dataField="1" compact="0" numFmtId="43" outline="0" showAll="0" defaultSubtotal="0"/>
    <pivotField compact="0" numFmtId="43" outline="0" showAll="0" defaultSubtotal="0"/>
    <pivotField compact="0" numFmtId="43" outline="0" showAll="0" defaultSubtotal="0"/>
    <pivotField compact="0" numFmtId="43" outline="0" showAll="0" defaultSubtotal="0"/>
    <pivotField compact="0" numFmtId="43" outline="0" showAll="0" defaultSubtotal="0"/>
    <pivotField dataField="1" compact="0" outline="0" showAll="0" defaultSubtotal="0"/>
    <pivotField compact="0" numFmtId="43" outline="0" showAll="0" defaultSubtotal="0"/>
    <pivotField compact="0" numFmtId="43" outline="0" showAll="0" defaultSubtotal="0"/>
    <pivotField dataField="1" compact="0" numFmtId="43" outline="0" showAll="0"/>
    <pivotField dataField="1" compact="0" numFmtId="43" outline="0" showAll="0"/>
    <pivotField axis="axisRow" compact="0" numFmtId="43" outline="0" showAll="0" defaultSubtotal="0">
      <items count="14">
        <item x="0"/>
        <item x="1"/>
        <item x="2"/>
        <item x="3"/>
        <item x="5"/>
        <item x="6"/>
        <item x="7"/>
        <item x="8"/>
        <item x="9"/>
        <item x="10"/>
        <item x="4"/>
        <item x="11"/>
        <item x="12"/>
        <item x="13"/>
      </items>
    </pivotField>
    <pivotField compact="0" numFmtId="43" outline="0" showAll="0" defaultSubtotal="0"/>
    <pivotField compact="0" outline="0" showAll="0" defaultSubtotal="0"/>
    <pivotField compact="0" outline="0" showAll="0" defaultSubtotal="0"/>
  </pivotFields>
  <rowFields count="2">
    <field x="51"/>
    <field x="24"/>
  </rowFields>
  <rowItems count="15">
    <i>
      <x/>
      <x v="7"/>
    </i>
    <i>
      <x v="1"/>
      <x v="9"/>
    </i>
    <i>
      <x v="2"/>
      <x v="2"/>
    </i>
    <i>
      <x v="3"/>
      <x v="4"/>
    </i>
    <i>
      <x v="4"/>
      <x v="12"/>
    </i>
    <i>
      <x v="5"/>
      <x v="5"/>
    </i>
    <i>
      <x v="6"/>
      <x v="14"/>
    </i>
    <i>
      <x v="7"/>
      <x v="11"/>
    </i>
    <i>
      <x v="8"/>
      <x v="10"/>
    </i>
    <i>
      <x v="9"/>
      <x/>
    </i>
    <i>
      <x v="10"/>
      <x v="8"/>
    </i>
    <i>
      <x v="11"/>
      <x v="6"/>
    </i>
    <i>
      <x v="12"/>
      <x v="1"/>
    </i>
    <i>
      <x v="13"/>
      <x v="3"/>
    </i>
    <i t="grand">
      <x/>
    </i>
  </rowItems>
  <colFields count="1">
    <field x="-2"/>
  </colFields>
  <colItems count="9">
    <i>
      <x/>
    </i>
    <i i="1">
      <x v="1"/>
    </i>
    <i i="2">
      <x v="2"/>
    </i>
    <i i="3">
      <x v="3"/>
    </i>
    <i i="4">
      <x v="4"/>
    </i>
    <i i="5">
      <x v="5"/>
    </i>
    <i i="6">
      <x v="6"/>
    </i>
    <i i="7">
      <x v="7"/>
    </i>
    <i i="8">
      <x v="8"/>
    </i>
  </colItems>
  <dataFields count="9">
    <dataField name="Counsel's Base Fees " fld="8" baseField="0" baseItem="0"/>
    <dataField name=" Other Disbursements" fld="9" baseField="22" baseItem="8"/>
    <dataField name="Base Profit Costs " fld="35" baseField="22" baseItem="8"/>
    <dataField name=" Total Base Costs" fld="46" baseField="5" baseItem="12"/>
    <dataField name="Solicitor's Success Fees" fld="37" baseField="22" baseItem="8"/>
    <dataField name=" Counsel's Success Fees" fld="41" baseField="22" baseItem="8"/>
    <dataField name=" Total VAT" fld="49" baseField="13" baseItem="10"/>
    <dataField name=" ATEI Premium" fld="11" baseField="22" baseItem="8"/>
    <dataField name=" Total Costs" fld="50" baseField="13" baseItem="10"/>
  </dataFields>
  <formats count="83">
    <format dxfId="6510">
      <pivotArea outline="0" collapsedLevelsAreSubtotals="1" fieldPosition="0"/>
    </format>
    <format dxfId="6509">
      <pivotArea dataOnly="0" labelOnly="1" grandRow="1" outline="0" fieldPosition="0"/>
    </format>
    <format dxfId="6508">
      <pivotArea dataOnly="0" labelOnly="1" grandRow="1" outline="0" fieldPosition="0"/>
    </format>
    <format dxfId="6507">
      <pivotArea outline="0" collapsedLevelsAreSubtotals="1" fieldPosition="0"/>
    </format>
    <format dxfId="6506">
      <pivotArea outline="0" collapsedLevelsAreSubtotals="1" fieldPosition="0"/>
    </format>
    <format dxfId="6505">
      <pivotArea type="all" dataOnly="0" outline="0" fieldPosition="0"/>
    </format>
    <format dxfId="6504">
      <pivotArea outline="0" collapsedLevelsAreSubtotals="1" fieldPosition="0"/>
    </format>
    <format dxfId="6503">
      <pivotArea dataOnly="0" labelOnly="1" grandRow="1" outline="0" fieldPosition="0"/>
    </format>
    <format dxfId="6502">
      <pivotArea type="all" dataOnly="0" outline="0" fieldPosition="0"/>
    </format>
    <format dxfId="6501">
      <pivotArea outline="0" collapsedLevelsAreSubtotals="1" fieldPosition="0"/>
    </format>
    <format dxfId="6500">
      <pivotArea dataOnly="0" labelOnly="1" grandRow="1" outline="0" fieldPosition="0"/>
    </format>
    <format dxfId="6499">
      <pivotArea type="all" dataOnly="0" outline="0" fieldPosition="0"/>
    </format>
    <format dxfId="6498">
      <pivotArea outline="0" collapsedLevelsAreSubtotals="1" fieldPosition="0"/>
    </format>
    <format dxfId="6497">
      <pivotArea dataOnly="0" labelOnly="1" grandRow="1" outline="0" fieldPosition="0"/>
    </format>
    <format dxfId="6496">
      <pivotArea type="all" dataOnly="0" outline="0" fieldPosition="0"/>
    </format>
    <format dxfId="6495">
      <pivotArea outline="0" collapsedLevelsAreSubtotals="1" fieldPosition="0"/>
    </format>
    <format dxfId="6494">
      <pivotArea dataOnly="0" labelOnly="1" grandRow="1" outline="0" fieldPosition="0"/>
    </format>
    <format dxfId="6493">
      <pivotArea type="all" dataOnly="0" outline="0" fieldPosition="0"/>
    </format>
    <format dxfId="6492">
      <pivotArea outline="0" collapsedLevelsAreSubtotals="1" fieldPosition="0"/>
    </format>
    <format dxfId="6491">
      <pivotArea dataOnly="0" labelOnly="1" grandRow="1" outline="0" fieldPosition="0"/>
    </format>
    <format dxfId="6490">
      <pivotArea type="all" dataOnly="0" outline="0" fieldPosition="0"/>
    </format>
    <format dxfId="6489">
      <pivotArea outline="0" collapsedLevelsAreSubtotals="1" fieldPosition="0"/>
    </format>
    <format dxfId="6488">
      <pivotArea dataOnly="0" labelOnly="1" grandRow="1" outline="0" fieldPosition="0"/>
    </format>
    <format dxfId="6487">
      <pivotArea dataOnly="0" labelOnly="1" outline="0" fieldPosition="0">
        <references count="1">
          <reference field="4294967294" count="2">
            <x v="0"/>
            <x v="3"/>
          </reference>
        </references>
      </pivotArea>
    </format>
    <format dxfId="6486">
      <pivotArea type="all" dataOnly="0" outline="0" fieldPosition="0"/>
    </format>
    <format dxfId="6485">
      <pivotArea outline="0" collapsedLevelsAreSubtotals="1" fieldPosition="0"/>
    </format>
    <format dxfId="6484">
      <pivotArea dataOnly="0" labelOnly="1" grandRow="1" outline="0" fieldPosition="0"/>
    </format>
    <format dxfId="6483">
      <pivotArea dataOnly="0" labelOnly="1" outline="0" fieldPosition="0">
        <references count="1">
          <reference field="4294967294" count="2">
            <x v="0"/>
            <x v="3"/>
          </reference>
        </references>
      </pivotArea>
    </format>
    <format dxfId="6482">
      <pivotArea type="all" dataOnly="0" outline="0" fieldPosition="0"/>
    </format>
    <format dxfId="6481">
      <pivotArea outline="0" collapsedLevelsAreSubtotals="1" fieldPosition="0"/>
    </format>
    <format dxfId="6480">
      <pivotArea dataOnly="0" labelOnly="1" grandRow="1" outline="0" fieldPosition="0"/>
    </format>
    <format dxfId="6479">
      <pivotArea dataOnly="0" labelOnly="1" outline="0" fieldPosition="0">
        <references count="1">
          <reference field="4294967294" count="2">
            <x v="0"/>
            <x v="3"/>
          </reference>
        </references>
      </pivotArea>
    </format>
    <format dxfId="6478">
      <pivotArea type="all" dataOnly="0" outline="0" fieldPosition="0"/>
    </format>
    <format dxfId="6477">
      <pivotArea outline="0" collapsedLevelsAreSubtotals="1" fieldPosition="0"/>
    </format>
    <format dxfId="6476">
      <pivotArea type="origin" dataOnly="0" labelOnly="1" outline="0" fieldPosition="0"/>
    </format>
    <format dxfId="6475">
      <pivotArea field="-2" type="button" dataOnly="0" labelOnly="1" outline="0" axis="axisCol" fieldPosition="0"/>
    </format>
    <format dxfId="6474">
      <pivotArea type="topRight" dataOnly="0" labelOnly="1" outline="0" fieldPosition="0"/>
    </format>
    <format dxfId="6473">
      <pivotArea dataOnly="0" labelOnly="1" grandRow="1" outline="0" fieldPosition="0"/>
    </format>
    <format dxfId="6472">
      <pivotArea dataOnly="0" labelOnly="1" outline="0" fieldPosition="0">
        <references count="1">
          <reference field="4294967294" count="4">
            <x v="0"/>
            <x v="3"/>
            <x v="6"/>
            <x v="8"/>
          </reference>
        </references>
      </pivotArea>
    </format>
    <format dxfId="6471">
      <pivotArea type="all" dataOnly="0" outline="0" fieldPosition="0"/>
    </format>
    <format dxfId="6470">
      <pivotArea type="origin" dataOnly="0" labelOnly="1" outline="0" fieldPosition="0"/>
    </format>
    <format dxfId="6469">
      <pivotArea field="-2" type="button" dataOnly="0" labelOnly="1" outline="0" axis="axisCol" fieldPosition="0"/>
    </format>
    <format dxfId="6468">
      <pivotArea type="topRight" dataOnly="0" labelOnly="1" outline="0" fieldPosition="0"/>
    </format>
    <format dxfId="6467">
      <pivotArea dataOnly="0" labelOnly="1" grandRow="1" outline="0" fieldPosition="0"/>
    </format>
    <format dxfId="6466">
      <pivotArea outline="0" collapsedLevelsAreSubtotals="1" fieldPosition="0"/>
    </format>
    <format dxfId="6465">
      <pivotArea dataOnly="0" labelOnly="1" grandRow="1" outline="0" offset="IV256" fieldPosition="0"/>
    </format>
    <format dxfId="6464">
      <pivotArea dataOnly="0" labelOnly="1" outline="0" fieldPosition="0">
        <references count="1">
          <reference field="4294967294" count="4">
            <x v="0"/>
            <x v="3"/>
            <x v="6"/>
            <x v="8"/>
          </reference>
        </references>
      </pivotArea>
    </format>
    <format dxfId="6463">
      <pivotArea type="all" dataOnly="0" outline="0" fieldPosition="0"/>
    </format>
    <format dxfId="6462">
      <pivotArea outline="0" collapsedLevelsAreSubtotals="1" fieldPosition="0"/>
    </format>
    <format dxfId="6461">
      <pivotArea type="origin" dataOnly="0" labelOnly="1" outline="0" fieldPosition="0"/>
    </format>
    <format dxfId="6460">
      <pivotArea field="-2" type="button" dataOnly="0" labelOnly="1" outline="0" axis="axisCol" fieldPosition="0"/>
    </format>
    <format dxfId="6459">
      <pivotArea type="topRight" dataOnly="0" labelOnly="1" outline="0" fieldPosition="0"/>
    </format>
    <format dxfId="6458">
      <pivotArea dataOnly="0" labelOnly="1" grandRow="1" outline="0" fieldPosition="0"/>
    </format>
    <format dxfId="6457">
      <pivotArea dataOnly="0" labelOnly="1" outline="0" fieldPosition="0">
        <references count="1">
          <reference field="4294967294" count="4">
            <x v="0"/>
            <x v="3"/>
            <x v="6"/>
            <x v="8"/>
          </reference>
        </references>
      </pivotArea>
    </format>
    <format dxfId="6456">
      <pivotArea dataOnly="0" labelOnly="1" outline="0" fieldPosition="0">
        <references count="1">
          <reference field="4294967294" count="4">
            <x v="0"/>
            <x v="3"/>
            <x v="6"/>
            <x v="8"/>
          </reference>
        </references>
      </pivotArea>
    </format>
    <format dxfId="6455">
      <pivotArea type="all" dataOnly="0" outline="0" fieldPosition="0"/>
    </format>
    <format dxfId="6454">
      <pivotArea outline="0" collapsedLevelsAreSubtotals="1" fieldPosition="0"/>
    </format>
    <format dxfId="6453">
      <pivotArea type="origin" dataOnly="0" labelOnly="1" outline="0" fieldPosition="0"/>
    </format>
    <format dxfId="6452">
      <pivotArea field="-2" type="button" dataOnly="0" labelOnly="1" outline="0" axis="axisCol" fieldPosition="0"/>
    </format>
    <format dxfId="6451">
      <pivotArea type="topRight" dataOnly="0" labelOnly="1" outline="0" fieldPosition="0"/>
    </format>
    <format dxfId="6450">
      <pivotArea dataOnly="0" labelOnly="1" grandRow="1" outline="0" fieldPosition="0"/>
    </format>
    <format dxfId="6449">
      <pivotArea dataOnly="0" labelOnly="1" outline="0" fieldPosition="0">
        <references count="1">
          <reference field="4294967294" count="4">
            <x v="0"/>
            <x v="3"/>
            <x v="6"/>
            <x v="8"/>
          </reference>
        </references>
      </pivotArea>
    </format>
    <format dxfId="6448">
      <pivotArea type="all" dataOnly="0" outline="0" fieldPosition="0"/>
    </format>
    <format dxfId="6447">
      <pivotArea outline="0" collapsedLevelsAreSubtotals="1" fieldPosition="0"/>
    </format>
    <format dxfId="6446">
      <pivotArea type="origin" dataOnly="0" labelOnly="1" outline="0" fieldPosition="0"/>
    </format>
    <format dxfId="6445">
      <pivotArea field="-2" type="button" dataOnly="0" labelOnly="1" outline="0" axis="axisCol" fieldPosition="0"/>
    </format>
    <format dxfId="6444">
      <pivotArea type="topRight" dataOnly="0" labelOnly="1" outline="0" fieldPosition="0"/>
    </format>
    <format dxfId="6443">
      <pivotArea dataOnly="0" labelOnly="1" grandRow="1" outline="0" fieldPosition="0"/>
    </format>
    <format dxfId="6442">
      <pivotArea dataOnly="0" labelOnly="1" outline="0" fieldPosition="0">
        <references count="1">
          <reference field="4294967294" count="4">
            <x v="0"/>
            <x v="3"/>
            <x v="6"/>
            <x v="8"/>
          </reference>
        </references>
      </pivotArea>
    </format>
    <format dxfId="6441">
      <pivotArea dataOnly="0" outline="0" fieldPosition="0">
        <references count="1">
          <reference field="4294967294" count="1">
            <x v="8"/>
          </reference>
        </references>
      </pivotArea>
    </format>
    <format dxfId="6440">
      <pivotArea outline="0" collapsedLevelsAreSubtotals="1" fieldPosition="0">
        <references count="1">
          <reference field="4294967294" count="1" selected="0">
            <x v="8"/>
          </reference>
        </references>
      </pivotArea>
    </format>
    <format dxfId="6439">
      <pivotArea dataOnly="0" labelOnly="1" outline="0" fieldPosition="0">
        <references count="1">
          <reference field="4294967294" count="1">
            <x v="8"/>
          </reference>
        </references>
      </pivotArea>
    </format>
    <format dxfId="6438">
      <pivotArea type="all" dataOnly="0" outline="0" fieldPosition="0"/>
    </format>
    <format dxfId="6437">
      <pivotArea outline="0" collapsedLevelsAreSubtotals="1" fieldPosition="0"/>
    </format>
    <format dxfId="6436">
      <pivotArea type="origin" dataOnly="0" labelOnly="1" outline="0" fieldPosition="0"/>
    </format>
    <format dxfId="6435">
      <pivotArea field="-2" type="button" dataOnly="0" labelOnly="1" outline="0" axis="axisCol" fieldPosition="0"/>
    </format>
    <format dxfId="6434">
      <pivotArea type="topRight" dataOnly="0" labelOnly="1" outline="0" fieldPosition="0"/>
    </format>
    <format dxfId="6433">
      <pivotArea dataOnly="0" labelOnly="1" grandRow="1" outline="0" fieldPosition="0"/>
    </format>
    <format dxfId="6432">
      <pivotArea dataOnly="0" labelOnly="1" outline="0" fieldPosition="0">
        <references count="1">
          <reference field="4294967294" count="9">
            <x v="0"/>
            <x v="1"/>
            <x v="2"/>
            <x v="3"/>
            <x v="4"/>
            <x v="5"/>
            <x v="6"/>
            <x v="7"/>
            <x v="8"/>
          </reference>
        </references>
      </pivotArea>
    </format>
    <format dxfId="6431">
      <pivotArea type="origin" dataOnly="0" labelOnly="1" outline="0" fieldPosition="0"/>
    </format>
    <format dxfId="6430">
      <pivotArea field="51" type="button" dataOnly="0" labelOnly="1" outline="0" axis="axisRow" fieldPosition="0"/>
    </format>
    <format dxfId="6429">
      <pivotArea dataOnly="0" labelOnly="1" outline="0" fieldPosition="0">
        <references count="1">
          <reference field="51" count="0"/>
        </references>
      </pivotArea>
    </format>
    <format dxfId="6428">
      <pivotArea dataOnly="0" labelOnly="1" grandRow="1" outline="0" fieldPosition="0"/>
    </format>
  </formats>
  <pivotTableStyleInfo name="PivotStyleLight1"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PivotTable1" cacheId="18" applyNumberFormats="0" applyBorderFormats="0" applyFontFormats="0" applyPatternFormats="0" applyAlignmentFormats="0" applyWidthHeightFormats="1" dataCaption="Values" missingCaption=" " updatedVersion="6" minRefreshableVersion="3" showCalcMbrs="0" useAutoFormatting="1" itemPrintTitles="1" createdVersion="3" indent="0" compact="0" compactData="0" gridDropZones="1">
  <location ref="A6:O39" firstHeaderRow="1" firstDataRow="2" firstDataCol="5"/>
  <pivotFields count="55">
    <pivotField compact="0" outline="0" showAll="0"/>
    <pivotField compact="0" outline="0" showAll="0" defaultSubtotal="0"/>
    <pivotField compact="0" outline="0" showAll="0" defaultSubtotal="0"/>
    <pivotField compact="0" outline="0" showAll="0"/>
    <pivotField compact="0" outline="0" showAll="0"/>
    <pivotField compact="0" outline="0" showAll="0"/>
    <pivotField dataField="1" compact="0" outline="0" showAll="0"/>
    <pivotField compact="0" outline="0" showAll="0"/>
    <pivotField dataField="1" compact="0" outline="0" showAll="0"/>
    <pivotField dataField="1" compact="0" outline="0" showAll="0" defaultSubtotal="0"/>
    <pivotField compact="0" outline="0" showAll="0" defaultSubtotal="0"/>
    <pivotField dataField="1" compact="0" outline="0" showAll="0" defaultSubtotal="0"/>
    <pivotField compact="0" outline="0" showAl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pivotField compact="0" outline="0" showAll="0" defaultSubtotal="0"/>
    <pivotField compact="0" numFmtId="43" outline="0" showAll="0" defaultSubtotal="0"/>
    <pivotField compact="0" numFmtId="43" outline="0" showAll="0" defaultSubtotal="0"/>
    <pivotField compact="0" outline="0" showAll="0" defaultSubtotal="0"/>
    <pivotField compact="0" outline="0" showAll="0" defaultSubtotal="0"/>
    <pivotField axis="axisRow" compact="0" outline="0" showAll="0">
      <items count="45">
        <item sd="0" x="16"/>
        <item m="1" x="43"/>
        <item m="1" x="26"/>
        <item sd="0" m="1" x="33"/>
        <item sd="0" x="20"/>
        <item sd="0" x="5"/>
        <item m="1" x="34"/>
        <item sd="0" x="13"/>
        <item sd="0" x="6"/>
        <item sd="0" x="3"/>
        <item m="1" x="25"/>
        <item sd="0" x="7"/>
        <item m="1" x="39"/>
        <item x="17"/>
        <item sd="0" x="11"/>
        <item sd="0" x="12"/>
        <item m="1" x="28"/>
        <item sd="0" x="14"/>
        <item sd="0" x="8"/>
        <item sd="0" x="4"/>
        <item m="1" x="23"/>
        <item sd="0" x="10"/>
        <item m="1" x="35"/>
        <item sd="0" x="21"/>
        <item sd="0" x="0"/>
        <item sd="0" x="2"/>
        <item m="1" x="38"/>
        <item m="1" x="24"/>
        <item m="1" x="30"/>
        <item sd="0" x="19"/>
        <item x="18"/>
        <item m="1" x="42"/>
        <item m="1" x="41"/>
        <item m="1" x="27"/>
        <item m="1" x="29"/>
        <item m="1" x="36"/>
        <item m="1" x="31"/>
        <item sd="0" x="1"/>
        <item sd="0" m="1" x="22"/>
        <item x="15"/>
        <item m="1" x="40"/>
        <item m="1" x="32"/>
        <item m="1" x="37"/>
        <item x="9"/>
        <item t="default"/>
      </items>
    </pivotField>
    <pivotField axis="axisRow" compact="0" outline="0" showAll="0" defaultSubtotal="0">
      <items count="19">
        <item x="8"/>
        <item x="7"/>
        <item x="4"/>
        <item m="1" x="16"/>
        <item x="5"/>
        <item x="2"/>
        <item x="1"/>
        <item m="1" x="11"/>
        <item m="1" x="15"/>
        <item m="1" x="10"/>
        <item m="1" x="18"/>
        <item m="1" x="17"/>
        <item m="1" x="12"/>
        <item m="1" x="13"/>
        <item m="1" x="14"/>
        <item x="3"/>
        <item m="1" x="9"/>
        <item x="6"/>
        <item x="0"/>
      </items>
    </pivotField>
    <pivotField axis="axisRow" compact="0" outline="0" showAll="0" defaultSubtotal="0">
      <items count="30">
        <item m="1" x="24"/>
        <item m="1" x="18"/>
        <item m="1" x="16"/>
        <item m="1" x="12"/>
        <item m="1" x="27"/>
        <item m="1" x="15"/>
        <item m="1" x="8"/>
        <item m="1" x="9"/>
        <item m="1" x="20"/>
        <item m="1" x="23"/>
        <item m="1" x="10"/>
        <item m="1" x="17"/>
        <item m="1" x="21"/>
        <item m="1" x="11"/>
        <item m="1" x="7"/>
        <item m="1" x="19"/>
        <item m="1" x="26"/>
        <item m="1" x="13"/>
        <item m="1" x="22"/>
        <item x="1"/>
        <item m="1" x="25"/>
        <item x="0"/>
        <item m="1" x="29"/>
        <item m="1" x="28"/>
        <item x="2"/>
        <item m="1" x="14"/>
        <item x="4"/>
        <item x="5"/>
        <item x="6"/>
        <item x="3"/>
      </items>
    </pivotField>
    <pivotField compact="0" outline="0" showAll="0"/>
    <pivotField axis="axisRow" compact="0" outline="0" showAll="0" defaultSubtotal="0">
      <items count="6">
        <item x="0"/>
        <item x="4"/>
        <item x="1"/>
        <item x="2"/>
        <item x="3"/>
        <item m="1" x="5"/>
      </items>
    </pivotField>
    <pivotField compact="0" outline="0" showAll="0"/>
    <pivotField compact="0" numFmtId="43" outline="0" showAll="0" defaultSubtotal="0"/>
    <pivotField compact="0" numFmtId="10" outline="0" showAll="0" defaultSubtotal="0"/>
    <pivotField compact="0" numFmtId="10" outline="0" showAll="0"/>
    <pivotField compact="0" numFmtId="43" outline="0" showAll="0" defaultSubtotal="0"/>
    <pivotField dataField="1" compact="0" numFmtId="43" outline="0" showAll="0" defaultSubtotal="0"/>
    <pivotField compact="0" numFmtId="43" outline="0" showAll="0" defaultSubtotal="0"/>
    <pivotField dataField="1" compact="0" numFmtId="43" outline="0" showAll="0" defaultSubtotal="0"/>
    <pivotField compact="0" numFmtId="43" outline="0" showAll="0" defaultSubtotal="0"/>
    <pivotField compact="0" numFmtId="43" outline="0" showAll="0"/>
    <pivotField compact="0" numFmtId="43" outline="0" showAll="0"/>
    <pivotField dataField="1" compact="0" numFmtId="43" outline="0" showAll="0" defaultSubtotal="0"/>
    <pivotField compact="0" numFmtId="43" outline="0" showAll="0" defaultSubtotal="0"/>
    <pivotField compact="0" numFmtId="43" outline="0" showAll="0" defaultSubtotal="0"/>
    <pivotField compact="0" numFmtId="43" outline="0" showAll="0" defaultSubtotal="0"/>
    <pivotField compact="0" numFmtId="43" outline="0" showAll="0" defaultSubtotal="0"/>
    <pivotField dataField="1" compact="0" outline="0" showAll="0" defaultSubtotal="0"/>
    <pivotField compact="0" numFmtId="43" outline="0" showAll="0" defaultSubtotal="0"/>
    <pivotField compact="0" numFmtId="43" outline="0" showAll="0" defaultSubtotal="0"/>
    <pivotField dataField="1" compact="0" numFmtId="43" outline="0" showAll="0"/>
    <pivotField dataField="1" compact="0" numFmtId="43" outline="0" showAll="0"/>
    <pivotField compact="0" numFmtId="43" outline="0" showAll="0" defaultSubtotal="0"/>
    <pivotField axis="axisRow" compact="0" numFmtId="43" outline="0" showAll="0" defaultSubtotal="0">
      <items count="24">
        <item x="0"/>
        <item x="2"/>
        <item x="1"/>
        <item x="3"/>
        <item x="4"/>
        <item x="5"/>
        <item x="7"/>
        <item x="8"/>
        <item x="6"/>
        <item x="10"/>
        <item x="11"/>
        <item x="12"/>
        <item x="13"/>
        <item x="16"/>
        <item x="17"/>
        <item m="1" x="22"/>
        <item m="1" x="23"/>
        <item x="19"/>
        <item x="20"/>
        <item x="21"/>
        <item x="9"/>
        <item x="14"/>
        <item x="15"/>
        <item x="18"/>
      </items>
    </pivotField>
    <pivotField compact="0" outline="0" showAll="0" defaultSubtotal="0"/>
    <pivotField compact="0" outline="0" showAll="0" defaultSubtotal="0"/>
  </pivotFields>
  <rowFields count="5">
    <field x="52"/>
    <field x="25"/>
    <field x="26"/>
    <field x="27"/>
    <field x="29"/>
  </rowFields>
  <rowItems count="32">
    <i>
      <x/>
      <x v="24"/>
    </i>
    <i>
      <x v="1"/>
      <x v="25"/>
    </i>
    <i>
      <x v="2"/>
      <x v="37"/>
    </i>
    <i>
      <x v="3"/>
      <x v="9"/>
    </i>
    <i>
      <x v="4"/>
      <x v="19"/>
    </i>
    <i>
      <x v="5"/>
      <x v="5"/>
    </i>
    <i>
      <x v="6"/>
      <x v="11"/>
    </i>
    <i>
      <x v="7"/>
      <x v="18"/>
    </i>
    <i>
      <x v="8"/>
      <x v="8"/>
    </i>
    <i>
      <x v="9"/>
      <x v="21"/>
    </i>
    <i>
      <x v="10"/>
      <x v="14"/>
    </i>
    <i>
      <x v="11"/>
      <x v="15"/>
    </i>
    <i>
      <x v="12"/>
      <x v="7"/>
    </i>
    <i>
      <x v="13"/>
      <x/>
    </i>
    <i>
      <x v="14"/>
      <x v="13"/>
      <x v="5"/>
      <x v="21"/>
      <x/>
    </i>
    <i r="2">
      <x v="6"/>
      <x v="21"/>
      <x/>
    </i>
    <i r="2">
      <x v="15"/>
      <x v="21"/>
      <x/>
    </i>
    <i r="2">
      <x v="17"/>
      <x v="19"/>
      <x v="3"/>
    </i>
    <i r="2">
      <x v="18"/>
      <x v="21"/>
      <x/>
    </i>
    <i t="default" r="1">
      <x v="13"/>
    </i>
    <i>
      <x v="17"/>
      <x v="29"/>
    </i>
    <i>
      <x v="18"/>
      <x v="4"/>
    </i>
    <i>
      <x v="19"/>
      <x v="23"/>
    </i>
    <i>
      <x v="20"/>
      <x v="43"/>
      <x v="5"/>
      <x v="21"/>
      <x/>
    </i>
    <i t="default" r="1">
      <x v="43"/>
    </i>
    <i>
      <x v="21"/>
      <x v="17"/>
    </i>
    <i>
      <x v="22"/>
      <x v="39"/>
      <x v="15"/>
      <x v="21"/>
      <x/>
    </i>
    <i t="default" r="1">
      <x v="39"/>
    </i>
    <i>
      <x v="23"/>
      <x v="30"/>
      <x/>
      <x v="21"/>
      <x/>
    </i>
    <i r="2">
      <x v="15"/>
      <x v="21"/>
      <x/>
    </i>
    <i t="default" r="1">
      <x v="30"/>
    </i>
    <i t="grand">
      <x/>
    </i>
  </rowItems>
  <colFields count="1">
    <field x="-2"/>
  </colFields>
  <colItems count="10">
    <i>
      <x/>
    </i>
    <i i="1">
      <x v="1"/>
    </i>
    <i i="2">
      <x v="2"/>
    </i>
    <i i="3">
      <x v="3"/>
    </i>
    <i i="4">
      <x v="4"/>
    </i>
    <i i="5">
      <x v="5"/>
    </i>
    <i i="6">
      <x v="6"/>
    </i>
    <i i="7">
      <x v="7"/>
    </i>
    <i i="8">
      <x v="8"/>
    </i>
    <i i="9">
      <x v="9"/>
    </i>
  </colItems>
  <dataFields count="10">
    <dataField name="Time " fld="6" baseField="15" baseItem="5"/>
    <dataField name=" Base Profit Costs " fld="35" baseField="23" baseItem="24"/>
    <dataField name=" Counsel's Base Fees" fld="8" baseField="22" baseItem="24"/>
    <dataField name=" Other Disbursements" fld="9" baseField="23" baseItem="24"/>
    <dataField name=" Total Base Costs" fld="46" baseField="15" baseItem="9"/>
    <dataField name="Solicitor's Success Fees" fld="37" baseField="23" baseItem="24"/>
    <dataField name=" Counsel's Success Fees" fld="41" baseField="23" baseItem="24"/>
    <dataField name=" Total VAT" fld="49" baseField="28" baseItem="0"/>
    <dataField name=" ATEI Premium" fld="11" baseField="23" baseItem="24"/>
    <dataField name=" Total Costs" fld="50" baseField="28" baseItem="0"/>
  </dataFields>
  <formats count="178">
    <format dxfId="6427">
      <pivotArea field="-2" type="button" dataOnly="0" labelOnly="1" outline="0" axis="axisCol" fieldPosition="0"/>
    </format>
    <format dxfId="6426">
      <pivotArea type="topRight" dataOnly="0" labelOnly="1" outline="0" fieldPosition="0"/>
    </format>
    <format dxfId="6425">
      <pivotArea dataOnly="0" labelOnly="1" outline="0" fieldPosition="0">
        <references count="1">
          <reference field="4294967294" count="2">
            <x v="0"/>
            <x v="2"/>
          </reference>
        </references>
      </pivotArea>
    </format>
    <format dxfId="6424">
      <pivotArea outline="0" collapsedLevelsAreSubtotals="1" fieldPosition="0"/>
    </format>
    <format dxfId="6423">
      <pivotArea field="-2" type="button" dataOnly="0" labelOnly="1" outline="0" axis="axisCol" fieldPosition="0"/>
    </format>
    <format dxfId="6422">
      <pivotArea type="topRight" dataOnly="0" labelOnly="1" outline="0" fieldPosition="0"/>
    </format>
    <format dxfId="6421">
      <pivotArea dataOnly="0" labelOnly="1" outline="0" fieldPosition="0">
        <references count="1">
          <reference field="4294967294" count="2">
            <x v="0"/>
            <x v="2"/>
          </reference>
        </references>
      </pivotArea>
    </format>
    <format dxfId="6420">
      <pivotArea type="all" dataOnly="0" outline="0" fieldPosition="0"/>
    </format>
    <format dxfId="6419">
      <pivotArea outline="0" collapsedLevelsAreSubtotals="1" fieldPosition="0"/>
    </format>
    <format dxfId="6418">
      <pivotArea dataOnly="0" labelOnly="1" grandRow="1" outline="0" fieldPosition="0"/>
    </format>
    <format dxfId="6417">
      <pivotArea dataOnly="0" labelOnly="1" outline="0" fieldPosition="0">
        <references count="1">
          <reference field="4294967294" count="2">
            <x v="0"/>
            <x v="2"/>
          </reference>
        </references>
      </pivotArea>
    </format>
    <format dxfId="6416">
      <pivotArea type="all" dataOnly="0" outline="0" fieldPosition="0"/>
    </format>
    <format dxfId="6415">
      <pivotArea outline="0" collapsedLevelsAreSubtotals="1" fieldPosition="0"/>
    </format>
    <format dxfId="6414">
      <pivotArea dataOnly="0" labelOnly="1" grandRow="1" outline="0" fieldPosition="0"/>
    </format>
    <format dxfId="6413">
      <pivotArea dataOnly="0" labelOnly="1" outline="0" fieldPosition="0">
        <references count="1">
          <reference field="4294967294" count="2">
            <x v="0"/>
            <x v="2"/>
          </reference>
        </references>
      </pivotArea>
    </format>
    <format dxfId="6412">
      <pivotArea type="all" dataOnly="0" outline="0" fieldPosition="0"/>
    </format>
    <format dxfId="6411">
      <pivotArea outline="0" collapsedLevelsAreSubtotals="1" fieldPosition="0"/>
    </format>
    <format dxfId="6410">
      <pivotArea dataOnly="0" labelOnly="1" grandRow="1" outline="0" fieldPosition="0"/>
    </format>
    <format dxfId="6409">
      <pivotArea dataOnly="0" labelOnly="1" outline="0" fieldPosition="0">
        <references count="1">
          <reference field="4294967294" count="2">
            <x v="0"/>
            <x v="2"/>
          </reference>
        </references>
      </pivotArea>
    </format>
    <format dxfId="6408">
      <pivotArea dataOnly="0" labelOnly="1" outline="0" fieldPosition="0">
        <references count="1">
          <reference field="4294967294" count="2">
            <x v="0"/>
            <x v="2"/>
          </reference>
        </references>
      </pivotArea>
    </format>
    <format dxfId="6407">
      <pivotArea type="all" dataOnly="0" outline="0" fieldPosition="0"/>
    </format>
    <format dxfId="6406">
      <pivotArea outline="0" collapsedLevelsAreSubtotals="1" fieldPosition="0"/>
    </format>
    <format dxfId="6405">
      <pivotArea dataOnly="0" labelOnly="1" grandRow="1" outline="0" fieldPosition="0"/>
    </format>
    <format dxfId="6404">
      <pivotArea dataOnly="0" labelOnly="1" outline="0" fieldPosition="0">
        <references count="1">
          <reference field="4294967294" count="2">
            <x v="0"/>
            <x v="2"/>
          </reference>
        </references>
      </pivotArea>
    </format>
    <format dxfId="6403">
      <pivotArea dataOnly="0" labelOnly="1" outline="0" fieldPosition="0">
        <references count="1">
          <reference field="4294967294" count="2">
            <x v="0"/>
            <x v="2"/>
          </reference>
        </references>
      </pivotArea>
    </format>
    <format dxfId="6402">
      <pivotArea type="origin" dataOnly="0" labelOnly="1" outline="0" fieldPosition="0"/>
    </format>
    <format dxfId="6401">
      <pivotArea type="all" dataOnly="0" outline="0" fieldPosition="0"/>
    </format>
    <format dxfId="6400">
      <pivotArea outline="0" collapsedLevelsAreSubtotals="1" fieldPosition="0"/>
    </format>
    <format dxfId="6399">
      <pivotArea dataOnly="0" labelOnly="1" grandRow="1" outline="0" fieldPosition="0"/>
    </format>
    <format dxfId="6398">
      <pivotArea dataOnly="0" labelOnly="1" outline="0" fieldPosition="0">
        <references count="1">
          <reference field="4294967294" count="3">
            <x v="0"/>
            <x v="2"/>
            <x v="4"/>
          </reference>
        </references>
      </pivotArea>
    </format>
    <format dxfId="6397">
      <pivotArea type="all" dataOnly="0" outline="0" fieldPosition="0"/>
    </format>
    <format dxfId="6396">
      <pivotArea outline="0" collapsedLevelsAreSubtotals="1" fieldPosition="0"/>
    </format>
    <format dxfId="6395">
      <pivotArea dataOnly="0" labelOnly="1" grandRow="1" outline="0" fieldPosition="0"/>
    </format>
    <format dxfId="6394">
      <pivotArea dataOnly="0" labelOnly="1" outline="0" fieldPosition="0">
        <references count="1">
          <reference field="4294967294" count="3">
            <x v="0"/>
            <x v="2"/>
            <x v="4"/>
          </reference>
        </references>
      </pivotArea>
    </format>
    <format dxfId="6393">
      <pivotArea type="all" dataOnly="0" outline="0" fieldPosition="0"/>
    </format>
    <format dxfId="6392">
      <pivotArea outline="0" collapsedLevelsAreSubtotals="1" fieldPosition="0"/>
    </format>
    <format dxfId="6391">
      <pivotArea dataOnly="0" labelOnly="1" grandRow="1" outline="0" fieldPosition="0"/>
    </format>
    <format dxfId="6390">
      <pivotArea dataOnly="0" labelOnly="1" outline="0" fieldPosition="0">
        <references count="1">
          <reference field="4294967294" count="3">
            <x v="0"/>
            <x v="2"/>
            <x v="4"/>
          </reference>
        </references>
      </pivotArea>
    </format>
    <format dxfId="6389">
      <pivotArea type="all" dataOnly="0" outline="0" fieldPosition="0"/>
    </format>
    <format dxfId="6388">
      <pivotArea outline="0" collapsedLevelsAreSubtotals="1" fieldPosition="0"/>
    </format>
    <format dxfId="6387">
      <pivotArea dataOnly="0" labelOnly="1" grandRow="1" outline="0" fieldPosition="0"/>
    </format>
    <format dxfId="6386">
      <pivotArea dataOnly="0" labelOnly="1" outline="0" fieldPosition="0">
        <references count="1">
          <reference field="4294967294" count="3">
            <x v="0"/>
            <x v="2"/>
            <x v="4"/>
          </reference>
        </references>
      </pivotArea>
    </format>
    <format dxfId="6385">
      <pivotArea outline="0" collapsedLevelsAreSubtotals="1" fieldPosition="0"/>
    </format>
    <format dxfId="6384">
      <pivotArea type="origin" dataOnly="0" labelOnly="1" outline="0" offset="B1:E1" fieldPosition="0"/>
    </format>
    <format dxfId="6383">
      <pivotArea field="-2" type="button" dataOnly="0" labelOnly="1" outline="0" axis="axisCol" fieldPosition="0"/>
    </format>
    <format dxfId="6382">
      <pivotArea type="topRight" dataOnly="0" labelOnly="1" outline="0" fieldPosition="0"/>
    </format>
    <format dxfId="6381">
      <pivotArea field="25" type="button" dataOnly="0" labelOnly="1" outline="0" axis="axisRow" fieldPosition="1"/>
    </format>
    <format dxfId="6380">
      <pivotArea field="26" type="button" dataOnly="0" labelOnly="1" outline="0" axis="axisRow" fieldPosition="2"/>
    </format>
    <format dxfId="6379">
      <pivotArea field="27" type="button" dataOnly="0" labelOnly="1" outline="0" axis="axisRow" fieldPosition="3"/>
    </format>
    <format dxfId="6378">
      <pivotArea field="29" type="button" dataOnly="0" labelOnly="1" outline="0" axis="axisRow" fieldPosition="4"/>
    </format>
    <format dxfId="6377">
      <pivotArea dataOnly="0" labelOnly="1" grandRow="1" outline="0" offset="B256:IV256" fieldPosition="0"/>
    </format>
    <format dxfId="6376">
      <pivotArea dataOnly="0" labelOnly="1" outline="0" fieldPosition="0">
        <references count="1">
          <reference field="4294967294" count="5">
            <x v="0"/>
            <x v="2"/>
            <x v="4"/>
            <x v="7"/>
            <x v="9"/>
          </reference>
        </references>
      </pivotArea>
    </format>
    <format dxfId="6375">
      <pivotArea type="all" dataOnly="0" outline="0" fieldPosition="0"/>
    </format>
    <format dxfId="6374">
      <pivotArea outline="0" collapsedLevelsAreSubtotals="1" fieldPosition="0"/>
    </format>
    <format dxfId="6373">
      <pivotArea type="origin" dataOnly="0" labelOnly="1" outline="0" fieldPosition="0"/>
    </format>
    <format dxfId="6372">
      <pivotArea field="-2" type="button" dataOnly="0" labelOnly="1" outline="0" axis="axisCol" fieldPosition="0"/>
    </format>
    <format dxfId="6371">
      <pivotArea type="topRight" dataOnly="0" labelOnly="1" outline="0" fieldPosition="0"/>
    </format>
    <format dxfId="6370">
      <pivotArea field="25" type="button" dataOnly="0" labelOnly="1" outline="0" axis="axisRow" fieldPosition="1"/>
    </format>
    <format dxfId="6369">
      <pivotArea field="26" type="button" dataOnly="0" labelOnly="1" outline="0" axis="axisRow" fieldPosition="2"/>
    </format>
    <format dxfId="6368">
      <pivotArea field="27" type="button" dataOnly="0" labelOnly="1" outline="0" axis="axisRow" fieldPosition="3"/>
    </format>
    <format dxfId="6367">
      <pivotArea field="29" type="button" dataOnly="0" labelOnly="1" outline="0" axis="axisRow" fieldPosition="4"/>
    </format>
    <format dxfId="6366">
      <pivotArea dataOnly="0" labelOnly="1" grandRow="1" outline="0" fieldPosition="0"/>
    </format>
    <format dxfId="6365">
      <pivotArea dataOnly="0" labelOnly="1" outline="0" fieldPosition="0">
        <references count="1">
          <reference field="4294967294" count="5">
            <x v="0"/>
            <x v="2"/>
            <x v="4"/>
            <x v="7"/>
            <x v="9"/>
          </reference>
        </references>
      </pivotArea>
    </format>
    <format dxfId="6364">
      <pivotArea type="origin" dataOnly="0" labelOnly="1" outline="0" fieldPosition="0"/>
    </format>
    <format dxfId="6363">
      <pivotArea field="-2" type="button" dataOnly="0" labelOnly="1" outline="0" axis="axisCol" fieldPosition="0"/>
    </format>
    <format dxfId="6362">
      <pivotArea type="topRight" dataOnly="0" labelOnly="1" outline="0" fieldPosition="0"/>
    </format>
    <format dxfId="6361">
      <pivotArea type="all" dataOnly="0" outline="0" fieldPosition="0"/>
    </format>
    <format dxfId="6360">
      <pivotArea outline="0" collapsedLevelsAreSubtotals="1" fieldPosition="0"/>
    </format>
    <format dxfId="6359">
      <pivotArea type="origin" dataOnly="0" labelOnly="1" outline="0" fieldPosition="0"/>
    </format>
    <format dxfId="6358">
      <pivotArea field="-2" type="button" dataOnly="0" labelOnly="1" outline="0" axis="axisCol" fieldPosition="0"/>
    </format>
    <format dxfId="6357">
      <pivotArea type="topRight" dataOnly="0" labelOnly="1" outline="0" fieldPosition="0"/>
    </format>
    <format dxfId="6356">
      <pivotArea field="25" type="button" dataOnly="0" labelOnly="1" outline="0" axis="axisRow" fieldPosition="1"/>
    </format>
    <format dxfId="6355">
      <pivotArea field="26" type="button" dataOnly="0" labelOnly="1" outline="0" axis="axisRow" fieldPosition="2"/>
    </format>
    <format dxfId="6354">
      <pivotArea field="27" type="button" dataOnly="0" labelOnly="1" outline="0" axis="axisRow" fieldPosition="3"/>
    </format>
    <format dxfId="6353">
      <pivotArea field="29" type="button" dataOnly="0" labelOnly="1" outline="0" axis="axisRow" fieldPosition="4"/>
    </format>
    <format dxfId="6352">
      <pivotArea dataOnly="0" labelOnly="1" grandRow="1" outline="0" fieldPosition="0"/>
    </format>
    <format dxfId="6351">
      <pivotArea dataOnly="0" labelOnly="1" outline="0" fieldPosition="0">
        <references count="1">
          <reference field="4294967294" count="5">
            <x v="0"/>
            <x v="2"/>
            <x v="4"/>
            <x v="7"/>
            <x v="9"/>
          </reference>
        </references>
      </pivotArea>
    </format>
    <format dxfId="6350">
      <pivotArea type="all" dataOnly="0" outline="0" fieldPosition="0"/>
    </format>
    <format dxfId="6349">
      <pivotArea outline="0" collapsedLevelsAreSubtotals="1" fieldPosition="0"/>
    </format>
    <format dxfId="6348">
      <pivotArea type="origin" dataOnly="0" labelOnly="1" outline="0" fieldPosition="0"/>
    </format>
    <format dxfId="6347">
      <pivotArea field="-2" type="button" dataOnly="0" labelOnly="1" outline="0" axis="axisCol" fieldPosition="0"/>
    </format>
    <format dxfId="6346">
      <pivotArea type="topRight" dataOnly="0" labelOnly="1" outline="0" fieldPosition="0"/>
    </format>
    <format dxfId="6345">
      <pivotArea field="25" type="button" dataOnly="0" labelOnly="1" outline="0" axis="axisRow" fieldPosition="1"/>
    </format>
    <format dxfId="6344">
      <pivotArea field="26" type="button" dataOnly="0" labelOnly="1" outline="0" axis="axisRow" fieldPosition="2"/>
    </format>
    <format dxfId="6343">
      <pivotArea field="27" type="button" dataOnly="0" labelOnly="1" outline="0" axis="axisRow" fieldPosition="3"/>
    </format>
    <format dxfId="6342">
      <pivotArea field="29" type="button" dataOnly="0" labelOnly="1" outline="0" axis="axisRow" fieldPosition="4"/>
    </format>
    <format dxfId="6341">
      <pivotArea dataOnly="0" labelOnly="1" grandRow="1" outline="0" fieldPosition="0"/>
    </format>
    <format dxfId="6340">
      <pivotArea dataOnly="0" labelOnly="1" outline="0" fieldPosition="0">
        <references count="1">
          <reference field="4294967294" count="5">
            <x v="0"/>
            <x v="2"/>
            <x v="4"/>
            <x v="7"/>
            <x v="9"/>
          </reference>
        </references>
      </pivotArea>
    </format>
    <format dxfId="6339">
      <pivotArea type="all" dataOnly="0" outline="0" fieldPosition="0"/>
    </format>
    <format dxfId="6338">
      <pivotArea outline="0" collapsedLevelsAreSubtotals="1" fieldPosition="0"/>
    </format>
    <format dxfId="6337">
      <pivotArea type="origin" dataOnly="0" labelOnly="1" outline="0" fieldPosition="0"/>
    </format>
    <format dxfId="6336">
      <pivotArea field="-2" type="button" dataOnly="0" labelOnly="1" outline="0" axis="axisCol" fieldPosition="0"/>
    </format>
    <format dxfId="6335">
      <pivotArea type="topRight" dataOnly="0" labelOnly="1" outline="0" fieldPosition="0"/>
    </format>
    <format dxfId="6334">
      <pivotArea field="25" type="button" dataOnly="0" labelOnly="1" outline="0" axis="axisRow" fieldPosition="1"/>
    </format>
    <format dxfId="6333">
      <pivotArea field="26" type="button" dataOnly="0" labelOnly="1" outline="0" axis="axisRow" fieldPosition="2"/>
    </format>
    <format dxfId="6332">
      <pivotArea field="27" type="button" dataOnly="0" labelOnly="1" outline="0" axis="axisRow" fieldPosition="3"/>
    </format>
    <format dxfId="6331">
      <pivotArea field="29" type="button" dataOnly="0" labelOnly="1" outline="0" axis="axisRow" fieldPosition="4"/>
    </format>
    <format dxfId="6330">
      <pivotArea dataOnly="0" labelOnly="1" grandRow="1" outline="0" fieldPosition="0"/>
    </format>
    <format dxfId="6329">
      <pivotArea dataOnly="0" labelOnly="1" outline="0" fieldPosition="0">
        <references count="1">
          <reference field="4294967294" count="5">
            <x v="0"/>
            <x v="2"/>
            <x v="4"/>
            <x v="7"/>
            <x v="9"/>
          </reference>
        </references>
      </pivotArea>
    </format>
    <format dxfId="6328">
      <pivotArea type="all" dataOnly="0" outline="0" fieldPosition="0"/>
    </format>
    <format dxfId="6327">
      <pivotArea outline="0" collapsedLevelsAreSubtotals="1" fieldPosition="0"/>
    </format>
    <format dxfId="6326">
      <pivotArea type="origin" dataOnly="0" labelOnly="1" outline="0" fieldPosition="0"/>
    </format>
    <format dxfId="6325">
      <pivotArea field="-2" type="button" dataOnly="0" labelOnly="1" outline="0" axis="axisCol" fieldPosition="0"/>
    </format>
    <format dxfId="6324">
      <pivotArea type="topRight" dataOnly="0" labelOnly="1" outline="0" fieldPosition="0"/>
    </format>
    <format dxfId="6323">
      <pivotArea field="25" type="button" dataOnly="0" labelOnly="1" outline="0" axis="axisRow" fieldPosition="1"/>
    </format>
    <format dxfId="6322">
      <pivotArea field="26" type="button" dataOnly="0" labelOnly="1" outline="0" axis="axisRow" fieldPosition="2"/>
    </format>
    <format dxfId="6321">
      <pivotArea field="27" type="button" dataOnly="0" labelOnly="1" outline="0" axis="axisRow" fieldPosition="3"/>
    </format>
    <format dxfId="6320">
      <pivotArea field="29" type="button" dataOnly="0" labelOnly="1" outline="0" axis="axisRow" fieldPosition="4"/>
    </format>
    <format dxfId="6319">
      <pivotArea dataOnly="0" labelOnly="1" grandRow="1" outline="0" fieldPosition="0"/>
    </format>
    <format dxfId="6318">
      <pivotArea dataOnly="0" labelOnly="1" outline="0" fieldPosition="0">
        <references count="1">
          <reference field="4294967294" count="5">
            <x v="0"/>
            <x v="2"/>
            <x v="4"/>
            <x v="7"/>
            <x v="9"/>
          </reference>
        </references>
      </pivotArea>
    </format>
    <format dxfId="6317">
      <pivotArea type="all" dataOnly="0" outline="0" fieldPosition="0"/>
    </format>
    <format dxfId="6316">
      <pivotArea outline="0" collapsedLevelsAreSubtotals="1" fieldPosition="0"/>
    </format>
    <format dxfId="6315">
      <pivotArea type="origin" dataOnly="0" labelOnly="1" outline="0" fieldPosition="0"/>
    </format>
    <format dxfId="6314">
      <pivotArea field="-2" type="button" dataOnly="0" labelOnly="1" outline="0" axis="axisCol" fieldPosition="0"/>
    </format>
    <format dxfId="6313">
      <pivotArea type="topRight" dataOnly="0" labelOnly="1" outline="0" fieldPosition="0"/>
    </format>
    <format dxfId="6312">
      <pivotArea field="25" type="button" dataOnly="0" labelOnly="1" outline="0" axis="axisRow" fieldPosition="1"/>
    </format>
    <format dxfId="6311">
      <pivotArea field="26" type="button" dataOnly="0" labelOnly="1" outline="0" axis="axisRow" fieldPosition="2"/>
    </format>
    <format dxfId="6310">
      <pivotArea field="27" type="button" dataOnly="0" labelOnly="1" outline="0" axis="axisRow" fieldPosition="3"/>
    </format>
    <format dxfId="6309">
      <pivotArea field="29" type="button" dataOnly="0" labelOnly="1" outline="0" axis="axisRow" fieldPosition="4"/>
    </format>
    <format dxfId="6308">
      <pivotArea dataOnly="0" labelOnly="1" grandRow="1" outline="0" fieldPosition="0"/>
    </format>
    <format dxfId="6307">
      <pivotArea dataOnly="0" labelOnly="1" outline="0" fieldPosition="0">
        <references count="1">
          <reference field="4294967294" count="5">
            <x v="0"/>
            <x v="2"/>
            <x v="4"/>
            <x v="7"/>
            <x v="9"/>
          </reference>
        </references>
      </pivotArea>
    </format>
    <format dxfId="6306">
      <pivotArea type="all" dataOnly="0" outline="0" fieldPosition="0"/>
    </format>
    <format dxfId="6305">
      <pivotArea outline="0" collapsedLevelsAreSubtotals="1" fieldPosition="0"/>
    </format>
    <format dxfId="6304">
      <pivotArea type="origin" dataOnly="0" labelOnly="1" outline="0" fieldPosition="0"/>
    </format>
    <format dxfId="6303">
      <pivotArea field="-2" type="button" dataOnly="0" labelOnly="1" outline="0" axis="axisCol" fieldPosition="0"/>
    </format>
    <format dxfId="6302">
      <pivotArea type="topRight" dataOnly="0" labelOnly="1" outline="0" fieldPosition="0"/>
    </format>
    <format dxfId="6301">
      <pivotArea field="25" type="button" dataOnly="0" labelOnly="1" outline="0" axis="axisRow" fieldPosition="1"/>
    </format>
    <format dxfId="6300">
      <pivotArea field="26" type="button" dataOnly="0" labelOnly="1" outline="0" axis="axisRow" fieldPosition="2"/>
    </format>
    <format dxfId="6299">
      <pivotArea field="27" type="button" dataOnly="0" labelOnly="1" outline="0" axis="axisRow" fieldPosition="3"/>
    </format>
    <format dxfId="6298">
      <pivotArea field="29" type="button" dataOnly="0" labelOnly="1" outline="0" axis="axisRow" fieldPosition="4"/>
    </format>
    <format dxfId="6297">
      <pivotArea dataOnly="0" labelOnly="1" grandRow="1" outline="0" fieldPosition="0"/>
    </format>
    <format dxfId="6296">
      <pivotArea dataOnly="0" labelOnly="1" outline="0" fieldPosition="0">
        <references count="1">
          <reference field="4294967294" count="5">
            <x v="0"/>
            <x v="2"/>
            <x v="4"/>
            <x v="7"/>
            <x v="9"/>
          </reference>
        </references>
      </pivotArea>
    </format>
    <format dxfId="6295">
      <pivotArea field="25" type="button" dataOnly="0" labelOnly="1" outline="0" axis="axisRow" fieldPosition="1"/>
    </format>
    <format dxfId="6294">
      <pivotArea field="26" type="button" dataOnly="0" labelOnly="1" outline="0" axis="axisRow" fieldPosition="2"/>
    </format>
    <format dxfId="6293">
      <pivotArea field="27" type="button" dataOnly="0" labelOnly="1" outline="0" axis="axisRow" fieldPosition="3"/>
    </format>
    <format dxfId="6292">
      <pivotArea field="29" type="button" dataOnly="0" labelOnly="1" outline="0" axis="axisRow" fieldPosition="4"/>
    </format>
    <format dxfId="6291">
      <pivotArea dataOnly="0" labelOnly="1" outline="0" fieldPosition="0">
        <references count="1">
          <reference field="4294967294" count="5">
            <x v="0"/>
            <x v="2"/>
            <x v="4"/>
            <x v="7"/>
            <x v="9"/>
          </reference>
        </references>
      </pivotArea>
    </format>
    <format dxfId="6290">
      <pivotArea field="25" type="button" dataOnly="0" labelOnly="1" outline="0" axis="axisRow" fieldPosition="1"/>
    </format>
    <format dxfId="6289">
      <pivotArea field="26" type="button" dataOnly="0" labelOnly="1" outline="0" axis="axisRow" fieldPosition="2"/>
    </format>
    <format dxfId="6288">
      <pivotArea field="27" type="button" dataOnly="0" labelOnly="1" outline="0" axis="axisRow" fieldPosition="3"/>
    </format>
    <format dxfId="6287">
      <pivotArea field="29" type="button" dataOnly="0" labelOnly="1" outline="0" axis="axisRow" fieldPosition="4"/>
    </format>
    <format dxfId="6286">
      <pivotArea dataOnly="0" labelOnly="1" outline="0" fieldPosition="0">
        <references count="1">
          <reference field="4294967294" count="10">
            <x v="0"/>
            <x v="1"/>
            <x v="2"/>
            <x v="3"/>
            <x v="4"/>
            <x v="5"/>
            <x v="6"/>
            <x v="7"/>
            <x v="8"/>
            <x v="9"/>
          </reference>
        </references>
      </pivotArea>
    </format>
    <format dxfId="6285">
      <pivotArea field="25" type="button" dataOnly="0" labelOnly="1" outline="0" axis="axisRow" fieldPosition="1"/>
    </format>
    <format dxfId="6284">
      <pivotArea field="26" type="button" dataOnly="0" labelOnly="1" outline="0" axis="axisRow" fieldPosition="2"/>
    </format>
    <format dxfId="6283">
      <pivotArea field="27" type="button" dataOnly="0" labelOnly="1" outline="0" axis="axisRow" fieldPosition="3"/>
    </format>
    <format dxfId="6282">
      <pivotArea field="29" type="button" dataOnly="0" labelOnly="1" outline="0" axis="axisRow" fieldPosition="4"/>
    </format>
    <format dxfId="6281">
      <pivotArea dataOnly="0" labelOnly="1" outline="0" fieldPosition="0">
        <references count="1">
          <reference field="4294967294" count="10">
            <x v="0"/>
            <x v="1"/>
            <x v="2"/>
            <x v="3"/>
            <x v="4"/>
            <x v="5"/>
            <x v="6"/>
            <x v="7"/>
            <x v="8"/>
            <x v="9"/>
          </reference>
        </references>
      </pivotArea>
    </format>
    <format dxfId="6280">
      <pivotArea field="25" type="button" dataOnly="0" labelOnly="1" outline="0" axis="axisRow" fieldPosition="1"/>
    </format>
    <format dxfId="6279">
      <pivotArea field="26" type="button" dataOnly="0" labelOnly="1" outline="0" axis="axisRow" fieldPosition="2"/>
    </format>
    <format dxfId="6278">
      <pivotArea field="27" type="button" dataOnly="0" labelOnly="1" outline="0" axis="axisRow" fieldPosition="3"/>
    </format>
    <format dxfId="6277">
      <pivotArea field="29" type="button" dataOnly="0" labelOnly="1" outline="0" axis="axisRow" fieldPosition="4"/>
    </format>
    <format dxfId="6276">
      <pivotArea dataOnly="0" labelOnly="1" outline="0" fieldPosition="0">
        <references count="1">
          <reference field="4294967294" count="10">
            <x v="0"/>
            <x v="1"/>
            <x v="2"/>
            <x v="3"/>
            <x v="4"/>
            <x v="5"/>
            <x v="6"/>
            <x v="7"/>
            <x v="8"/>
            <x v="9"/>
          </reference>
        </references>
      </pivotArea>
    </format>
    <format dxfId="6275">
      <pivotArea type="all" dataOnly="0" outline="0" fieldPosition="0"/>
    </format>
    <format dxfId="6274">
      <pivotArea outline="0" collapsedLevelsAreSubtotals="1" fieldPosition="0"/>
    </format>
    <format dxfId="6273">
      <pivotArea type="origin" dataOnly="0" labelOnly="1" outline="0" fieldPosition="0"/>
    </format>
    <format dxfId="6272">
      <pivotArea field="-2" type="button" dataOnly="0" labelOnly="1" outline="0" axis="axisCol" fieldPosition="0"/>
    </format>
    <format dxfId="6271">
      <pivotArea type="topRight" dataOnly="0" labelOnly="1" outline="0" fieldPosition="0"/>
    </format>
    <format dxfId="6270">
      <pivotArea field="25" type="button" dataOnly="0" labelOnly="1" outline="0" axis="axisRow" fieldPosition="1"/>
    </format>
    <format dxfId="6269">
      <pivotArea field="26" type="button" dataOnly="0" labelOnly="1" outline="0" axis="axisRow" fieldPosition="2"/>
    </format>
    <format dxfId="6268">
      <pivotArea field="27" type="button" dataOnly="0" labelOnly="1" outline="0" axis="axisRow" fieldPosition="3"/>
    </format>
    <format dxfId="6267">
      <pivotArea field="29" type="button" dataOnly="0" labelOnly="1" outline="0" axis="axisRow" fieldPosition="4"/>
    </format>
    <format dxfId="6266">
      <pivotArea dataOnly="0" labelOnly="1" grandRow="1" outline="0" fieldPosition="0"/>
    </format>
    <format dxfId="6265">
      <pivotArea dataOnly="0" labelOnly="1" outline="0" fieldPosition="0">
        <references count="1">
          <reference field="4294967294" count="10">
            <x v="0"/>
            <x v="1"/>
            <x v="2"/>
            <x v="3"/>
            <x v="4"/>
            <x v="5"/>
            <x v="6"/>
            <x v="7"/>
            <x v="8"/>
            <x v="9"/>
          </reference>
        </references>
      </pivotArea>
    </format>
    <format dxfId="6264">
      <pivotArea type="all" dataOnly="0" outline="0" fieldPosition="0"/>
    </format>
    <format dxfId="6263">
      <pivotArea outline="0" collapsedLevelsAreSubtotals="1" fieldPosition="0"/>
    </format>
    <format dxfId="6262">
      <pivotArea type="origin" dataOnly="0" labelOnly="1" outline="0" fieldPosition="0"/>
    </format>
    <format dxfId="6261">
      <pivotArea field="-2" type="button" dataOnly="0" labelOnly="1" outline="0" axis="axisCol" fieldPosition="0"/>
    </format>
    <format dxfId="6260">
      <pivotArea type="topRight" dataOnly="0" labelOnly="1" outline="0" fieldPosition="0"/>
    </format>
    <format dxfId="6259">
      <pivotArea field="25" type="button" dataOnly="0" labelOnly="1" outline="0" axis="axisRow" fieldPosition="1"/>
    </format>
    <format dxfId="6258">
      <pivotArea field="26" type="button" dataOnly="0" labelOnly="1" outline="0" axis="axisRow" fieldPosition="2"/>
    </format>
    <format dxfId="6257">
      <pivotArea field="27" type="button" dataOnly="0" labelOnly="1" outline="0" axis="axisRow" fieldPosition="3"/>
    </format>
    <format dxfId="6256">
      <pivotArea field="29" type="button" dataOnly="0" labelOnly="1" outline="0" axis="axisRow" fieldPosition="4"/>
    </format>
    <format dxfId="6255">
      <pivotArea dataOnly="0" labelOnly="1" grandRow="1" outline="0" fieldPosition="0"/>
    </format>
    <format dxfId="6254">
      <pivotArea dataOnly="0" labelOnly="1" outline="0" fieldPosition="0">
        <references count="1">
          <reference field="4294967294" count="10">
            <x v="0"/>
            <x v="1"/>
            <x v="2"/>
            <x v="3"/>
            <x v="4"/>
            <x v="5"/>
            <x v="6"/>
            <x v="7"/>
            <x v="8"/>
            <x v="9"/>
          </reference>
        </references>
      </pivotArea>
    </format>
    <format dxfId="6253">
      <pivotArea type="origin" dataOnly="0" labelOnly="1" outline="0" fieldPosition="0"/>
    </format>
    <format dxfId="6252">
      <pivotArea field="52" type="button" dataOnly="0" labelOnly="1" outline="0" axis="axisRow" fieldPosition="0"/>
    </format>
    <format dxfId="6251">
      <pivotArea dataOnly="0" labelOnly="1" outline="0" fieldPosition="0">
        <references count="1">
          <reference field="52" count="0"/>
        </references>
      </pivotArea>
    </format>
    <format dxfId="6250">
      <pivotArea dataOnly="0" labelOnly="1" grandRow="1" outline="0" fieldPosition="0"/>
    </format>
  </formats>
  <pivotTableStyleInfo name="PivotStyleLight15" showRowHeaders="0"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Pivot1-PhaseSummary" cacheId="18" applyNumberFormats="0" applyBorderFormats="0" applyFontFormats="0" applyPatternFormats="0" applyAlignmentFormats="0" applyWidthHeightFormats="1" dataCaption="Values" updatedVersion="6" minRefreshableVersion="3" showCalcMbrs="0" showDrill="0" itemPrintTitles="1" createdVersion="3" indent="0" compact="0" compactData="0" gridDropZones="1" multipleFieldFilters="0">
  <location ref="A6:K10" firstHeaderRow="1" firstDataRow="2" firstDataCol="2"/>
  <pivotFields count="55">
    <pivotField compact="0" outline="0" showAll="0"/>
    <pivotField compact="0" outline="0" showAll="0" defaultSubtotal="0"/>
    <pivotField axis="axisRow" compact="0" outline="0" showAll="0" defaultSubtotal="0">
      <items count="4">
        <item m="1" x="3"/>
        <item m="1" x="2"/>
        <item x="1"/>
        <item x="0"/>
      </items>
    </pivotField>
    <pivotField compact="0" outline="0" showAll="0"/>
    <pivotField compact="0" outline="0" showAll="0"/>
    <pivotField compact="0" outline="0" showAll="0"/>
    <pivotField compact="0" outline="0" showAll="0"/>
    <pivotField compact="0" outline="0" showAll="0"/>
    <pivotField dataField="1" compact="0" outline="0" showAll="0"/>
    <pivotField dataField="1" compact="0" outline="0" showAll="0" defaultSubtotal="0"/>
    <pivotField compact="0" outline="0" showAll="0" defaultSubtotal="0"/>
    <pivotField dataField="1" compact="0" outline="0" showAll="0" defaultSubtotal="0"/>
    <pivotField compact="0" outline="0" showAl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pivotField compact="0" outline="0" showAll="0" defaultSubtotal="0"/>
    <pivotField compact="0" numFmtId="43" outline="0" showAll="0" defaultSubtotal="0"/>
    <pivotField compact="0" numFmtId="43" outline="0" showAll="0" defaultSubtotal="0"/>
    <pivotField axis="axisRow" compact="0" outline="0" showAll="0" defaultSubtotal="0">
      <items count="5">
        <item m="1" x="2"/>
        <item m="1" x="4"/>
        <item m="1" x="3"/>
        <item x="1"/>
        <item x="0"/>
      </items>
    </pivotField>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numFmtId="43" outline="0" showAll="0" defaultSubtotal="0"/>
    <pivotField compact="0" numFmtId="10" outline="0" showAll="0" defaultSubtotal="0"/>
    <pivotField compact="0" numFmtId="10" outline="0" showAll="0"/>
    <pivotField compact="0" numFmtId="43" outline="0" showAll="0" defaultSubtotal="0"/>
    <pivotField dataField="1" compact="0" numFmtId="43" outline="0" showAll="0" defaultSubtotal="0"/>
    <pivotField compact="0" numFmtId="43" outline="0" showAll="0" defaultSubtotal="0"/>
    <pivotField dataField="1" compact="0" numFmtId="43" outline="0" showAll="0" defaultSubtotal="0"/>
    <pivotField compact="0" numFmtId="43" outline="0" showAll="0" defaultSubtotal="0"/>
    <pivotField compact="0" numFmtId="43" outline="0" showAll="0"/>
    <pivotField compact="0" numFmtId="43" outline="0" showAll="0"/>
    <pivotField dataField="1" compact="0" numFmtId="43" outline="0" showAll="0" defaultSubtotal="0"/>
    <pivotField compact="0" numFmtId="43" outline="0" showAll="0" defaultSubtotal="0"/>
    <pivotField compact="0" numFmtId="43" outline="0" showAll="0" defaultSubtotal="0"/>
    <pivotField compact="0" numFmtId="43" outline="0" showAll="0" defaultSubtotal="0"/>
    <pivotField compact="0" numFmtId="43" outline="0" showAll="0" defaultSubtotal="0"/>
    <pivotField dataField="1" compact="0" outline="0" showAll="0" defaultSubtotal="0"/>
    <pivotField compact="0" numFmtId="43" outline="0" showAll="0" defaultSubtotal="0"/>
    <pivotField compact="0" numFmtId="43" outline="0" showAll="0" defaultSubtotal="0"/>
    <pivotField dataField="1" compact="0" numFmtId="43" outline="0" showAll="0"/>
    <pivotField dataField="1" compact="0" numFmtId="43" outline="0" showAll="0"/>
    <pivotField compact="0" numFmtId="43" outline="0" showAll="0" defaultSubtotal="0"/>
    <pivotField compact="0" numFmtId="43" outline="0" showAll="0" defaultSubtotal="0"/>
    <pivotField compact="0" outline="0" showAll="0" defaultSubtotal="0"/>
    <pivotField compact="0" outline="0" showAll="0" defaultSubtotal="0"/>
  </pivotFields>
  <rowFields count="2">
    <field x="23"/>
    <field x="2"/>
  </rowFields>
  <rowItems count="3">
    <i>
      <x v="3"/>
      <x v="2"/>
    </i>
    <i>
      <x v="4"/>
      <x v="3"/>
    </i>
    <i t="grand">
      <x/>
    </i>
  </rowItems>
  <colFields count="1">
    <field x="-2"/>
  </colFields>
  <colItems count="9">
    <i>
      <x/>
    </i>
    <i i="1">
      <x v="1"/>
    </i>
    <i i="2">
      <x v="2"/>
    </i>
    <i i="3">
      <x v="3"/>
    </i>
    <i i="4">
      <x v="4"/>
    </i>
    <i i="5">
      <x v="5"/>
    </i>
    <i i="6">
      <x v="6"/>
    </i>
    <i i="7">
      <x v="7"/>
    </i>
    <i i="8">
      <x v="8"/>
    </i>
  </colItems>
  <dataFields count="9">
    <dataField name="Counsel's Fees" fld="8" baseField="0" baseItem="0"/>
    <dataField name=" Other Disbursements" fld="9" subtotal="count" baseField="2" baseItem="2"/>
    <dataField name=" Base Profit Costs" fld="35" baseField="2" baseItem="2"/>
    <dataField name=" Total Base Costs" fld="46" baseField="5" baseItem="12"/>
    <dataField name="Solicitor's Success Fees" fld="37" baseField="2" baseItem="2"/>
    <dataField name=" Counsel's Success Fees" fld="41" baseField="2" baseItem="2"/>
    <dataField name=" Total VAT" fld="49" baseField="22" baseItem="3"/>
    <dataField name="Sum of ATEI Premium" fld="11" baseField="2" baseItem="3"/>
    <dataField name=" Total Costs" fld="50" baseField="22" baseItem="3"/>
  </dataFields>
  <formats count="45">
    <format dxfId="6234">
      <pivotArea outline="0" collapsedLevelsAreSubtotals="1" fieldPosition="0"/>
    </format>
    <format dxfId="6233">
      <pivotArea dataOnly="0" labelOnly="1" grandRow="1" outline="0" fieldPosition="0"/>
    </format>
    <format dxfId="6232">
      <pivotArea dataOnly="0" labelOnly="1" grandRow="1" outline="0" fieldPosition="0"/>
    </format>
    <format dxfId="6231">
      <pivotArea dataOnly="0" labelOnly="1" grandRow="1" outline="0" offset="IV256" fieldPosition="0"/>
    </format>
    <format dxfId="6230">
      <pivotArea outline="0" collapsedLevelsAreSubtotals="1" fieldPosition="0"/>
    </format>
    <format dxfId="6229">
      <pivotArea outline="0" collapsedLevelsAreSubtotals="1" fieldPosition="0"/>
    </format>
    <format dxfId="6228">
      <pivotArea type="all" dataOnly="0" outline="0" fieldPosition="0"/>
    </format>
    <format dxfId="6227">
      <pivotArea outline="0" collapsedLevelsAreSubtotals="1" fieldPosition="0"/>
    </format>
    <format dxfId="6226">
      <pivotArea dataOnly="0" labelOnly="1" grandRow="1" outline="0" fieldPosition="0"/>
    </format>
    <format dxfId="6225">
      <pivotArea type="all" dataOnly="0" outline="0" fieldPosition="0"/>
    </format>
    <format dxfId="6224">
      <pivotArea outline="0" collapsedLevelsAreSubtotals="1" fieldPosition="0"/>
    </format>
    <format dxfId="6223">
      <pivotArea dataOnly="0" labelOnly="1" grandRow="1" outline="0" fieldPosition="0"/>
    </format>
    <format dxfId="6222">
      <pivotArea type="all" dataOnly="0" outline="0" fieldPosition="0"/>
    </format>
    <format dxfId="6221">
      <pivotArea outline="0" collapsedLevelsAreSubtotals="1" fieldPosition="0"/>
    </format>
    <format dxfId="6220">
      <pivotArea dataOnly="0" labelOnly="1" grandRow="1" outline="0" fieldPosition="0"/>
    </format>
    <format dxfId="6219">
      <pivotArea type="all" dataOnly="0" outline="0" fieldPosition="0"/>
    </format>
    <format dxfId="6218">
      <pivotArea outline="0" collapsedLevelsAreSubtotals="1" fieldPosition="0"/>
    </format>
    <format dxfId="6217">
      <pivotArea dataOnly="0" labelOnly="1" grandRow="1" outline="0" fieldPosition="0"/>
    </format>
    <format dxfId="6216">
      <pivotArea type="all" dataOnly="0" outline="0" fieldPosition="0"/>
    </format>
    <format dxfId="6215">
      <pivotArea outline="0" collapsedLevelsAreSubtotals="1" fieldPosition="0"/>
    </format>
    <format dxfId="6214">
      <pivotArea dataOnly="0" labelOnly="1" grandRow="1" outline="0" fieldPosition="0"/>
    </format>
    <format dxfId="6213">
      <pivotArea type="all" dataOnly="0" outline="0" fieldPosition="0"/>
    </format>
    <format dxfId="6212">
      <pivotArea outline="0" collapsedLevelsAreSubtotals="1" fieldPosition="0"/>
    </format>
    <format dxfId="6211">
      <pivotArea dataOnly="0" labelOnly="1" grandRow="1" outline="0" fieldPosition="0"/>
    </format>
    <format dxfId="6210">
      <pivotArea dataOnly="0" labelOnly="1" outline="0" fieldPosition="0">
        <references count="1">
          <reference field="4294967294" count="2">
            <x v="0"/>
            <x v="3"/>
          </reference>
        </references>
      </pivotArea>
    </format>
    <format dxfId="6209">
      <pivotArea type="all" dataOnly="0" outline="0" fieldPosition="0"/>
    </format>
    <format dxfId="6208">
      <pivotArea outline="0" collapsedLevelsAreSubtotals="1" fieldPosition="0"/>
    </format>
    <format dxfId="6207">
      <pivotArea dataOnly="0" labelOnly="1" grandRow="1" outline="0" fieldPosition="0"/>
    </format>
    <format dxfId="6206">
      <pivotArea dataOnly="0" labelOnly="1" outline="0" fieldPosition="0">
        <references count="1">
          <reference field="4294967294" count="2">
            <x v="0"/>
            <x v="3"/>
          </reference>
        </references>
      </pivotArea>
    </format>
    <format dxfId="6205">
      <pivotArea type="all" dataOnly="0" outline="0" fieldPosition="0"/>
    </format>
    <format dxfId="6204">
      <pivotArea outline="0" collapsedLevelsAreSubtotals="1" fieldPosition="0"/>
    </format>
    <format dxfId="6203">
      <pivotArea dataOnly="0" labelOnly="1" grandRow="1" outline="0" fieldPosition="0"/>
    </format>
    <format dxfId="6202">
      <pivotArea dataOnly="0" labelOnly="1" outline="0" fieldPosition="0">
        <references count="1">
          <reference field="4294967294" count="2">
            <x v="0"/>
            <x v="3"/>
          </reference>
        </references>
      </pivotArea>
    </format>
    <format dxfId="6201">
      <pivotArea type="all" dataOnly="0" outline="0" fieldPosition="0"/>
    </format>
    <format dxfId="6200">
      <pivotArea outline="0" collapsedLevelsAreSubtotals="1" fieldPosition="0"/>
    </format>
    <format dxfId="6199">
      <pivotArea type="origin" dataOnly="0" labelOnly="1" outline="0" fieldPosition="0"/>
    </format>
    <format dxfId="6198">
      <pivotArea field="-2" type="button" dataOnly="0" labelOnly="1" outline="0" axis="axisCol" fieldPosition="0"/>
    </format>
    <format dxfId="6197">
      <pivotArea type="topRight" dataOnly="0" labelOnly="1" outline="0" fieldPosition="0"/>
    </format>
    <format dxfId="6196">
      <pivotArea field="2" type="button" dataOnly="0" labelOnly="1" outline="0" axis="axisRow" fieldPosition="1"/>
    </format>
    <format dxfId="6195">
      <pivotArea field="23" type="button" dataOnly="0" labelOnly="1" outline="0" axis="axisRow" fieldPosition="0"/>
    </format>
    <format dxfId="6194">
      <pivotArea dataOnly="0" labelOnly="1" outline="0" fieldPosition="0">
        <references count="1">
          <reference field="2" count="0"/>
        </references>
      </pivotArea>
    </format>
    <format dxfId="6193">
      <pivotArea dataOnly="0" labelOnly="1" grandRow="1" outline="0" fieldPosition="0"/>
    </format>
    <format dxfId="6192">
      <pivotArea dataOnly="0" labelOnly="1" outline="0" fieldPosition="0">
        <references count="2">
          <reference field="2" count="1" selected="0">
            <x v="0"/>
          </reference>
          <reference field="23" count="1">
            <x v="1"/>
          </reference>
        </references>
      </pivotArea>
    </format>
    <format dxfId="6191">
      <pivotArea dataOnly="0" labelOnly="1" outline="0" fieldPosition="0">
        <references count="2">
          <reference field="2" count="1" selected="0">
            <x v="1"/>
          </reference>
          <reference field="23" count="1">
            <x v="0"/>
          </reference>
        </references>
      </pivotArea>
    </format>
    <format dxfId="6190">
      <pivotArea dataOnly="0" labelOnly="1" outline="0" fieldPosition="0">
        <references count="1">
          <reference field="4294967294" count="4">
            <x v="0"/>
            <x v="3"/>
            <x v="6"/>
            <x v="8"/>
          </reference>
        </references>
      </pivotArea>
    </format>
  </formats>
  <pivotTableStyleInfo name="PivotStyleLight15"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PivotTable1" cacheId="18" applyNumberFormats="0" applyBorderFormats="0" applyFontFormats="0" applyPatternFormats="0" applyAlignmentFormats="0" applyWidthHeightFormats="1" dataCaption="Values" updatedVersion="6" minRefreshableVersion="3" showCalcMbrs="0" showDrill="0" itemPrintTitles="1" createdVersion="3" indent="0" compact="0" compactData="0" multipleFieldFilters="0">
  <location ref="A4:F76" firstHeaderRow="0" firstDataRow="1" firstDataCol="4"/>
  <pivotFields count="55">
    <pivotField compact="0" outline="0" showAll="0"/>
    <pivotField compact="0" outline="0" showAll="0" defaultSubtotal="0"/>
    <pivotField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defaultSubtotal="0"/>
    <pivotField compact="0" outline="0" showAll="0" defaultSubtotal="0"/>
    <pivotField compact="0" outline="0" showAll="0" defaultSubtotal="0"/>
    <pivotField compact="0" outline="0" showAl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53">
        <item m="1" x="47"/>
        <item m="1" x="36"/>
        <item m="1" x="24"/>
        <item m="1" x="40"/>
        <item m="1" x="13"/>
        <item m="1" x="30"/>
        <item m="1" x="33"/>
        <item m="1" x="48"/>
        <item x="1"/>
        <item m="1" x="20"/>
        <item m="1" x="12"/>
        <item m="1" x="15"/>
        <item m="1" x="50"/>
        <item x="0"/>
        <item m="1" x="52"/>
        <item x="5"/>
        <item m="1" x="17"/>
        <item m="1" x="45"/>
        <item x="7"/>
        <item x="3"/>
        <item x="6"/>
        <item x="4"/>
        <item x="11"/>
        <item m="1" x="31"/>
        <item m="1" x="42"/>
        <item m="1" x="22"/>
        <item x="8"/>
        <item m="1" x="23"/>
        <item m="1" x="38"/>
        <item m="1" x="18"/>
        <item x="10"/>
        <item m="1" x="44"/>
        <item m="1" x="41"/>
        <item x="9"/>
        <item m="1" x="35"/>
        <item m="1" x="43"/>
        <item m="1" x="34"/>
        <item m="1" x="51"/>
        <item m="1" x="21"/>
        <item m="1" x="46"/>
        <item m="1" x="25"/>
        <item m="1" x="14"/>
        <item m="1" x="19"/>
        <item m="1" x="32"/>
        <item m="1" x="26"/>
        <item m="1" x="27"/>
        <item m="1" x="28"/>
        <item m="1" x="16"/>
        <item m="1" x="37"/>
        <item m="1" x="49"/>
        <item m="1" x="39"/>
        <item x="2"/>
        <item m="1" x="29"/>
      </items>
    </pivotField>
    <pivotField axis="axisRow" compact="0" outline="0" showAll="0" defaultSubtotal="0">
      <items count="6">
        <item x="1"/>
        <item x="0"/>
        <item x="4"/>
        <item m="1" x="5"/>
        <item x="2"/>
        <item h="1" x="3"/>
      </items>
    </pivotField>
    <pivotField compact="0" numFmtId="43" outline="0" showAll="0" defaultSubtotal="0"/>
    <pivotField compact="0" numFmtId="43" outline="0" showAll="0" defaultSubtotal="0"/>
    <pivotField compact="0" outline="0" showAll="0"/>
    <pivotField compact="0" outline="0" showAll="0" defaultSubtotal="0"/>
    <pivotField axis="axisRow" compact="0" outline="0" showAll="0">
      <items count="45">
        <item x="16"/>
        <item m="1" x="43"/>
        <item m="1" x="26"/>
        <item x="18"/>
        <item m="1" x="33"/>
        <item x="20"/>
        <item x="5"/>
        <item m="1" x="34"/>
        <item x="0"/>
        <item x="19"/>
        <item x="13"/>
        <item x="6"/>
        <item m="1" x="30"/>
        <item x="3"/>
        <item m="1" x="36"/>
        <item m="1" x="27"/>
        <item m="1" x="41"/>
        <item m="1" x="29"/>
        <item m="1" x="42"/>
        <item m="1" x="31"/>
        <item x="2"/>
        <item m="1" x="25"/>
        <item x="7"/>
        <item m="1" x="39"/>
        <item x="17"/>
        <item x="11"/>
        <item x="12"/>
        <item x="1"/>
        <item m="1" x="28"/>
        <item x="14"/>
        <item x="8"/>
        <item x="21"/>
        <item x="4"/>
        <item m="1" x="23"/>
        <item x="10"/>
        <item m="1" x="24"/>
        <item m="1" x="38"/>
        <item m="1" x="35"/>
        <item m="1" x="22"/>
        <item x="15"/>
        <item m="1" x="40"/>
        <item m="1" x="32"/>
        <item m="1" x="37"/>
        <item x="9"/>
        <item t="default"/>
      </items>
    </pivotField>
    <pivotField compact="0" outline="0" showAll="0"/>
    <pivotField compact="0" outline="0" showAll="0"/>
    <pivotField compact="0" outline="0" showAll="0"/>
    <pivotField compact="0" outline="0" showAll="0"/>
    <pivotField compact="0" numFmtId="43" outline="0" showAll="0"/>
    <pivotField compact="0" numFmtId="10" outline="0" showAll="0"/>
    <pivotField compact="0" numFmtId="10" outline="0" showAll="0" defaultSubtotal="0"/>
    <pivotField compact="0" numFmtId="10" outline="0" showAll="0"/>
    <pivotField compact="0" numFmtId="43" outline="0" showAll="0" defaultSubtotal="0"/>
    <pivotField dataField="1" compact="0" numFmtId="43" outline="0" showAll="0" defaultSubtotal="0"/>
    <pivotField compact="0" numFmtId="43" outline="0" showAll="0" defaultSubtotal="0"/>
    <pivotField compact="0" numFmtId="43" outline="0" showAll="0" defaultSubtotal="0"/>
    <pivotField compact="0" numFmtId="43" outline="0" showAll="0" defaultSubtotal="0"/>
    <pivotField compact="0" numFmtId="43" outline="0" showAll="0"/>
    <pivotField compact="0" numFmtId="43" outline="0" showAll="0"/>
    <pivotField compact="0" numFmtId="43" outline="0" showAll="0" defaultSubtotal="0"/>
    <pivotField compact="0" numFmtId="43" outline="0" showAll="0" defaultSubtotal="0"/>
    <pivotField compact="0" numFmtId="43" outline="0" showAll="0" defaultSubtotal="0"/>
    <pivotField compact="0" numFmtId="43" outline="0" showAll="0" defaultSubtotal="0"/>
    <pivotField compact="0" numFmtId="43" outline="0" showAll="0" defaultSubtotal="0"/>
    <pivotField compact="0" numFmtId="43" outline="0" showAll="0"/>
    <pivotField compact="0" numFmtId="43" outline="0" showAll="0" defaultSubtotal="0"/>
    <pivotField compact="0" numFmtId="43" outline="0" showAll="0" defaultSubtotal="0"/>
    <pivotField compact="0" numFmtId="43" outline="0" showAll="0"/>
    <pivotField compact="0" numFmtId="43" outline="0" showAll="0"/>
    <pivotField compact="0" numFmtId="43" outline="0" showAll="0" defaultSubtotal="0"/>
    <pivotField axis="axisRow" compact="0" numFmtId="43" outline="0" showAll="0" defaultSubtotal="0">
      <items count="24">
        <item x="0"/>
        <item x="2"/>
        <item x="1"/>
        <item x="3"/>
        <item x="4"/>
        <item x="5"/>
        <item x="7"/>
        <item x="8"/>
        <item x="6"/>
        <item x="10"/>
        <item x="11"/>
        <item x="12"/>
        <item x="13"/>
        <item x="16"/>
        <item x="17"/>
        <item m="1" x="22"/>
        <item m="1" x="23"/>
        <item x="19"/>
        <item x="20"/>
        <item x="21"/>
        <item x="9"/>
        <item x="14"/>
        <item x="15"/>
        <item x="18"/>
      </items>
    </pivotField>
    <pivotField compact="0" outline="0" showAll="0" defaultSubtotal="0"/>
    <pivotField compact="0" outline="0" showAll="0" defaultSubtotal="0"/>
  </pivotFields>
  <rowFields count="4">
    <field x="52"/>
    <field x="25"/>
    <field x="19"/>
    <field x="20"/>
  </rowFields>
  <rowItems count="72">
    <i>
      <x/>
      <x v="8"/>
      <x v="8"/>
      <x/>
    </i>
    <i r="3">
      <x v="1"/>
    </i>
    <i r="3">
      <x v="4"/>
    </i>
    <i r="2">
      <x v="13"/>
      <x v="1"/>
    </i>
    <i r="2">
      <x v="19"/>
      <x v="1"/>
    </i>
    <i t="default" r="1">
      <x v="8"/>
    </i>
    <i>
      <x v="1"/>
      <x v="20"/>
      <x v="19"/>
      <x v="1"/>
    </i>
    <i t="default" r="1">
      <x v="20"/>
    </i>
    <i>
      <x v="2"/>
      <x v="27"/>
      <x v="8"/>
      <x v="4"/>
    </i>
    <i t="default" r="1">
      <x v="27"/>
    </i>
    <i>
      <x v="3"/>
      <x v="13"/>
      <x v="8"/>
      <x v="1"/>
    </i>
    <i r="3">
      <x v="4"/>
    </i>
    <i r="2">
      <x v="13"/>
      <x/>
    </i>
    <i r="3">
      <x v="1"/>
    </i>
    <i r="3">
      <x v="4"/>
    </i>
    <i r="2">
      <x v="15"/>
      <x v="1"/>
    </i>
    <i r="2">
      <x v="19"/>
      <x/>
    </i>
    <i r="3">
      <x v="1"/>
    </i>
    <i r="2">
      <x v="21"/>
      <x v="1"/>
    </i>
    <i t="default" r="1">
      <x v="13"/>
    </i>
    <i>
      <x v="4"/>
      <x v="32"/>
      <x v="8"/>
      <x v="1"/>
    </i>
    <i r="2">
      <x v="19"/>
      <x v="1"/>
    </i>
    <i t="default" r="1">
      <x v="32"/>
    </i>
    <i>
      <x v="5"/>
      <x v="6"/>
      <x v="8"/>
      <x/>
    </i>
    <i r="3">
      <x v="1"/>
    </i>
    <i r="2">
      <x v="13"/>
      <x v="4"/>
    </i>
    <i r="2">
      <x v="15"/>
      <x v="1"/>
    </i>
    <i r="2">
      <x v="19"/>
      <x/>
    </i>
    <i r="3">
      <x v="1"/>
    </i>
    <i r="3">
      <x v="4"/>
    </i>
    <i t="default" r="1">
      <x v="6"/>
    </i>
    <i>
      <x v="6"/>
      <x v="22"/>
      <x v="8"/>
      <x v="1"/>
    </i>
    <i r="2">
      <x v="15"/>
      <x v="1"/>
    </i>
    <i r="2">
      <x v="18"/>
      <x v="1"/>
    </i>
    <i r="2">
      <x v="19"/>
      <x v="1"/>
    </i>
    <i r="3">
      <x v="4"/>
    </i>
    <i r="2">
      <x v="20"/>
      <x v="1"/>
    </i>
    <i r="3">
      <x v="4"/>
    </i>
    <i r="2">
      <x v="26"/>
      <x v="1"/>
    </i>
    <i r="2">
      <x v="33"/>
      <x/>
    </i>
    <i r="3">
      <x v="1"/>
    </i>
    <i t="default" r="1">
      <x v="22"/>
    </i>
    <i>
      <x v="7"/>
      <x v="30"/>
      <x v="8"/>
      <x v="1"/>
    </i>
    <i r="2">
      <x v="15"/>
      <x v="1"/>
    </i>
    <i r="2">
      <x v="19"/>
      <x v="1"/>
    </i>
    <i t="default" r="1">
      <x v="30"/>
    </i>
    <i>
      <x v="8"/>
      <x v="11"/>
      <x v="19"/>
      <x/>
    </i>
    <i t="default" r="1">
      <x v="11"/>
    </i>
    <i>
      <x v="9"/>
      <x v="34"/>
      <x v="8"/>
      <x v="1"/>
    </i>
    <i r="3">
      <x v="2"/>
    </i>
    <i r="3">
      <x v="4"/>
    </i>
    <i r="2">
      <x v="13"/>
      <x/>
    </i>
    <i r="3">
      <x v="4"/>
    </i>
    <i r="2">
      <x v="30"/>
      <x v="4"/>
    </i>
    <i t="default" r="1">
      <x v="34"/>
    </i>
    <i>
      <x v="10"/>
      <x v="25"/>
      <x v="8"/>
      <x/>
    </i>
    <i r="3">
      <x v="1"/>
    </i>
    <i r="3">
      <x v="4"/>
    </i>
    <i r="2">
      <x v="21"/>
      <x/>
    </i>
    <i r="3">
      <x v="1"/>
    </i>
    <i r="3">
      <x v="4"/>
    </i>
    <i r="2">
      <x v="22"/>
      <x/>
    </i>
    <i r="3">
      <x v="1"/>
    </i>
    <i r="3">
      <x v="4"/>
    </i>
    <i t="default" r="1">
      <x v="25"/>
    </i>
    <i>
      <x v="14"/>
      <x v="24"/>
      <x v="8"/>
      <x v="1"/>
    </i>
    <i r="2">
      <x v="13"/>
      <x/>
    </i>
    <i r="2">
      <x v="19"/>
      <x v="1"/>
    </i>
    <i t="default" r="1">
      <x v="24"/>
    </i>
    <i>
      <x v="20"/>
      <x v="43"/>
      <x v="19"/>
      <x/>
    </i>
    <i t="default" r="1">
      <x v="43"/>
    </i>
    <i t="grand">
      <x/>
    </i>
  </rowItems>
  <colFields count="1">
    <field x="-2"/>
  </colFields>
  <colItems count="2">
    <i>
      <x/>
    </i>
    <i i="1">
      <x v="1"/>
    </i>
  </colItems>
  <dataFields count="2">
    <dataField name=" Time" fld="6" baseField="19" baseItem="0" numFmtId="2"/>
    <dataField name="Base Profit Costs " fld="35" baseField="18" baseItem="0"/>
  </dataFields>
  <formats count="42">
    <format dxfId="6189">
      <pivotArea outline="0" collapsedLevelsAreSubtotals="1" fieldPosition="0"/>
    </format>
    <format dxfId="6188">
      <pivotArea dataOnly="0" labelOnly="1" outline="0" axis="axisValues" fieldPosition="0"/>
    </format>
    <format dxfId="6187">
      <pivotArea type="all" dataOnly="0" outline="0" fieldPosition="0"/>
    </format>
    <format dxfId="6186">
      <pivotArea outline="0" collapsedLevelsAreSubtotals="1" fieldPosition="0"/>
    </format>
    <format dxfId="6185">
      <pivotArea dataOnly="0" labelOnly="1" outline="0" fieldPosition="0">
        <references count="1">
          <reference field="19" count="0"/>
        </references>
      </pivotArea>
    </format>
    <format dxfId="6184">
      <pivotArea dataOnly="0" labelOnly="1" outline="0" fieldPosition="0">
        <references count="1">
          <reference field="19" count="0" defaultSubtotal="1"/>
        </references>
      </pivotArea>
    </format>
    <format dxfId="6183">
      <pivotArea dataOnly="0" labelOnly="1" grandRow="1" outline="0" fieldPosition="0"/>
    </format>
    <format dxfId="6182">
      <pivotArea dataOnly="0" labelOnly="1" outline="0" fieldPosition="0">
        <references count="1">
          <reference field="4294967294" count="1">
            <x v="0"/>
          </reference>
        </references>
      </pivotArea>
    </format>
    <format dxfId="6181">
      <pivotArea type="all" dataOnly="0" outline="0" fieldPosition="0"/>
    </format>
    <format dxfId="6180">
      <pivotArea outline="0" collapsedLevelsAreSubtotals="1" fieldPosition="0"/>
    </format>
    <format dxfId="6179">
      <pivotArea dataOnly="0" labelOnly="1" outline="0" fieldPosition="0">
        <references count="1">
          <reference field="19" count="0"/>
        </references>
      </pivotArea>
    </format>
    <format dxfId="6178">
      <pivotArea dataOnly="0" labelOnly="1" outline="0" fieldPosition="0">
        <references count="1">
          <reference field="19" count="0" defaultSubtotal="1"/>
        </references>
      </pivotArea>
    </format>
    <format dxfId="6177">
      <pivotArea dataOnly="0" labelOnly="1" grandRow="1" outline="0" fieldPosition="0"/>
    </format>
    <format dxfId="6176">
      <pivotArea dataOnly="0" labelOnly="1" outline="0" fieldPosition="0">
        <references count="1">
          <reference field="4294967294" count="1">
            <x v="0"/>
          </reference>
        </references>
      </pivotArea>
    </format>
    <format dxfId="6175">
      <pivotArea type="all" dataOnly="0" outline="0" fieldPosition="0"/>
    </format>
    <format dxfId="6174">
      <pivotArea outline="0" collapsedLevelsAreSubtotals="1" fieldPosition="0"/>
    </format>
    <format dxfId="6173">
      <pivotArea field="25" type="button" dataOnly="0" labelOnly="1" outline="0" axis="axisRow" fieldPosition="1"/>
    </format>
    <format dxfId="6172">
      <pivotArea field="19" type="button" dataOnly="0" labelOnly="1" outline="0" axis="axisRow" fieldPosition="2"/>
    </format>
    <format dxfId="6171">
      <pivotArea field="20" type="button" dataOnly="0" labelOnly="1" outline="0" axis="axisRow" fieldPosition="3"/>
    </format>
    <format dxfId="6170">
      <pivotArea dataOnly="0" labelOnly="1" grandRow="1" outline="0" fieldPosition="0"/>
    </format>
    <format dxfId="6169">
      <pivotArea dataOnly="0" labelOnly="1" outline="0" fieldPosition="0">
        <references count="1">
          <reference field="4294967294" count="1">
            <x v="0"/>
          </reference>
        </references>
      </pivotArea>
    </format>
    <format dxfId="6168">
      <pivotArea type="all" dataOnly="0" outline="0" fieldPosition="0"/>
    </format>
    <format dxfId="6167">
      <pivotArea outline="0" collapsedLevelsAreSubtotals="1" fieldPosition="0"/>
    </format>
    <format dxfId="6166">
      <pivotArea field="25" type="button" dataOnly="0" labelOnly="1" outline="0" axis="axisRow" fieldPosition="1"/>
    </format>
    <format dxfId="6165">
      <pivotArea field="19" type="button" dataOnly="0" labelOnly="1" outline="0" axis="axisRow" fieldPosition="2"/>
    </format>
    <format dxfId="6164">
      <pivotArea field="20" type="button" dataOnly="0" labelOnly="1" outline="0" axis="axisRow" fieldPosition="3"/>
    </format>
    <format dxfId="6163">
      <pivotArea dataOnly="0" labelOnly="1" grandRow="1" outline="0" fieldPosition="0"/>
    </format>
    <format dxfId="6162">
      <pivotArea dataOnly="0" labelOnly="1" outline="0" fieldPosition="0">
        <references count="1">
          <reference field="4294967294" count="1">
            <x v="0"/>
          </reference>
        </references>
      </pivotArea>
    </format>
    <format dxfId="6161">
      <pivotArea outline="0" collapsedLevelsAreSubtotals="1" fieldPosition="0"/>
    </format>
    <format dxfId="6160">
      <pivotArea dataOnly="0" labelOnly="1" grandRow="1" outline="0" fieldPosition="0"/>
    </format>
    <format dxfId="6159">
      <pivotArea dataOnly="0" labelOnly="1" grandRow="1" outline="0" fieldPosition="0"/>
    </format>
    <format dxfId="6158">
      <pivotArea field="25" type="button" dataOnly="0" labelOnly="1" outline="0" axis="axisRow" fieldPosition="1"/>
    </format>
    <format dxfId="6157">
      <pivotArea field="19" type="button" dataOnly="0" labelOnly="1" outline="0" axis="axisRow" fieldPosition="2"/>
    </format>
    <format dxfId="6156">
      <pivotArea field="20" type="button" dataOnly="0" labelOnly="1" outline="0" axis="axisRow" fieldPosition="3"/>
    </format>
    <format dxfId="6155">
      <pivotArea dataOnly="0" labelOnly="1" outline="0" fieldPosition="0">
        <references count="1">
          <reference field="4294967294" count="2">
            <x v="0"/>
            <x v="1"/>
          </reference>
        </references>
      </pivotArea>
    </format>
    <format dxfId="6154">
      <pivotArea field="25" type="button" dataOnly="0" labelOnly="1" outline="0" axis="axisRow" fieldPosition="1"/>
    </format>
    <format dxfId="6153">
      <pivotArea field="19" type="button" dataOnly="0" labelOnly="1" outline="0" axis="axisRow" fieldPosition="2"/>
    </format>
    <format dxfId="6152">
      <pivotArea field="20" type="button" dataOnly="0" labelOnly="1" outline="0" axis="axisRow" fieldPosition="3"/>
    </format>
    <format dxfId="6151">
      <pivotArea dataOnly="0" labelOnly="1" outline="0" fieldPosition="0">
        <references count="1">
          <reference field="4294967294" count="2">
            <x v="0"/>
            <x v="1"/>
          </reference>
        </references>
      </pivotArea>
    </format>
    <format dxfId="6150">
      <pivotArea field="52" type="button" dataOnly="0" labelOnly="1" outline="0" axis="axisRow" fieldPosition="0"/>
    </format>
    <format dxfId="6149">
      <pivotArea dataOnly="0" labelOnly="1" outline="0" fieldPosition="0">
        <references count="1">
          <reference field="52" count="13">
            <x v="0"/>
            <x v="1"/>
            <x v="2"/>
            <x v="3"/>
            <x v="4"/>
            <x v="5"/>
            <x v="6"/>
            <x v="7"/>
            <x v="8"/>
            <x v="9"/>
            <x v="10"/>
            <x v="14"/>
            <x v="15"/>
          </reference>
        </references>
      </pivotArea>
    </format>
    <format dxfId="6148">
      <pivotArea dataOnly="0" labelOnly="1" grandRow="1" outline="0" fieldPosition="0"/>
    </format>
  </formats>
  <pivotTableStyleInfo name="PivotStyleMedium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PivotTable2" cacheId="18" applyNumberFormats="0" applyBorderFormats="0" applyFontFormats="0" applyPatternFormats="0" applyAlignmentFormats="0" applyWidthHeightFormats="1" dataCaption="Values" showMissing="0" updatedVersion="6" minRefreshableVersion="3" showCalcMbrs="0" showDrill="0" rowGrandTotals="0" itemPrintTitles="1" createdVersion="3" indent="0" compact="0" compactData="0" gridDropZones="1" multipleFieldFilters="0" rowHeaderCaption="Item">
  <location ref="A3:M255" firstHeaderRow="1" firstDataRow="2" firstDataCol="11"/>
  <pivotFields count="55">
    <pivotField axis="axisRow" compact="0" outline="0" showAll="0" sortType="ascending" defaultSubtotal="0">
      <items count="51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m="1" x="462"/>
        <item m="1" x="479"/>
        <item m="1" x="495"/>
        <item m="1" x="510"/>
        <item m="1" x="265"/>
        <item m="1" x="273"/>
        <item m="1" x="281"/>
        <item m="1" x="289"/>
        <item m="1" x="297"/>
        <item m="1" x="305"/>
        <item m="1" x="313"/>
        <item m="1" x="321"/>
        <item m="1" x="329"/>
        <item m="1" x="337"/>
        <item m="1" x="345"/>
        <item m="1" x="353"/>
        <item m="1" x="361"/>
        <item m="1" x="369"/>
        <item m="1" x="377"/>
        <item m="1" x="385"/>
        <item m="1" x="393"/>
        <item m="1" x="401"/>
        <item m="1" x="409"/>
        <item m="1" x="417"/>
        <item m="1" x="425"/>
        <item m="1" x="433"/>
        <item m="1" x="441"/>
        <item m="1" x="449"/>
        <item m="1" x="457"/>
        <item m="1" x="466"/>
        <item m="1" x="474"/>
        <item m="1" x="483"/>
        <item m="1" x="491"/>
        <item m="1" x="499"/>
        <item m="1" x="506"/>
        <item m="1" x="254"/>
        <item m="1" x="261"/>
        <item m="1" x="269"/>
        <item m="1" x="277"/>
        <item m="1" x="285"/>
        <item m="1" x="293"/>
        <item m="1" x="301"/>
        <item m="1" x="309"/>
        <item m="1" x="317"/>
        <item m="1" x="325"/>
        <item m="1" x="333"/>
        <item m="1" x="341"/>
        <item m="1" x="349"/>
        <item m="1" x="357"/>
        <item m="1" x="365"/>
        <item m="1" x="373"/>
        <item m="1" x="381"/>
        <item m="1" x="389"/>
        <item m="1" x="397"/>
        <item m="1" x="405"/>
        <item m="1" x="413"/>
        <item m="1" x="421"/>
        <item m="1" x="429"/>
        <item m="1" x="437"/>
        <item m="1" x="445"/>
        <item m="1" x="453"/>
        <item m="1" x="461"/>
        <item m="1" x="470"/>
        <item m="1" x="478"/>
        <item m="1" x="487"/>
        <item m="1" x="494"/>
        <item m="1" x="502"/>
        <item m="1" x="509"/>
        <item m="1" x="257"/>
        <item m="1" x="264"/>
        <item m="1" x="272"/>
        <item m="1" x="280"/>
        <item m="1" x="288"/>
        <item m="1" x="296"/>
        <item m="1" x="304"/>
        <item m="1" x="312"/>
        <item m="1" x="320"/>
        <item m="1" x="328"/>
        <item m="1" x="336"/>
        <item m="1" x="344"/>
        <item m="1" x="352"/>
        <item m="1" x="360"/>
        <item m="1" x="368"/>
        <item m="1" x="376"/>
        <item m="1" x="384"/>
        <item m="1" x="392"/>
        <item m="1" x="400"/>
        <item m="1" x="408"/>
        <item m="1" x="416"/>
        <item m="1" x="424"/>
        <item m="1" x="432"/>
        <item m="1" x="440"/>
        <item m="1" x="448"/>
        <item m="1" x="456"/>
        <item m="1" x="465"/>
        <item m="1" x="473"/>
        <item m="1" x="482"/>
        <item m="1" x="490"/>
        <item m="1" x="498"/>
        <item m="1" x="505"/>
        <item m="1" x="253"/>
        <item m="1" x="260"/>
        <item m="1" x="268"/>
        <item m="1" x="276"/>
        <item m="1" x="284"/>
        <item m="1" x="292"/>
        <item m="1" x="300"/>
        <item m="1" x="308"/>
        <item m="1" x="316"/>
        <item m="1" x="324"/>
        <item m="1" x="332"/>
        <item m="1" x="340"/>
        <item m="1" x="348"/>
        <item m="1" x="356"/>
        <item m="1" x="364"/>
        <item m="1" x="372"/>
        <item m="1" x="380"/>
        <item m="1" x="388"/>
        <item m="1" x="396"/>
        <item m="1" x="404"/>
        <item m="1" x="412"/>
        <item m="1" x="420"/>
        <item m="1" x="428"/>
        <item m="1" x="436"/>
        <item m="1" x="444"/>
        <item m="1" x="452"/>
        <item m="1" x="460"/>
        <item m="1" x="469"/>
        <item m="1" x="477"/>
        <item m="1" x="486"/>
        <item m="1" x="493"/>
        <item m="1" x="501"/>
        <item m="1" x="508"/>
        <item m="1" x="256"/>
        <item m="1" x="263"/>
        <item m="1" x="271"/>
        <item m="1" x="279"/>
        <item m="1" x="287"/>
        <item m="1" x="295"/>
        <item m="1" x="303"/>
        <item m="1" x="311"/>
        <item m="1" x="319"/>
        <item m="1" x="327"/>
        <item m="1" x="335"/>
        <item m="1" x="343"/>
        <item m="1" x="351"/>
        <item m="1" x="359"/>
        <item m="1" x="367"/>
        <item m="1" x="375"/>
        <item m="1" x="383"/>
        <item m="1" x="391"/>
        <item m="1" x="399"/>
        <item m="1" x="407"/>
        <item m="1" x="415"/>
        <item m="1" x="423"/>
        <item m="1" x="431"/>
        <item m="1" x="439"/>
        <item m="1" x="447"/>
        <item m="1" x="455"/>
        <item m="1" x="464"/>
        <item m="1" x="472"/>
        <item m="1" x="481"/>
        <item m="1" x="489"/>
        <item m="1" x="497"/>
        <item m="1" x="504"/>
        <item m="1" x="252"/>
        <item m="1" x="259"/>
        <item m="1" x="267"/>
        <item m="1" x="275"/>
        <item m="1" x="283"/>
        <item m="1" x="291"/>
        <item m="1" x="299"/>
        <item m="1" x="307"/>
        <item m="1" x="315"/>
        <item m="1" x="323"/>
        <item m="1" x="331"/>
        <item m="1" x="339"/>
        <item m="1" x="347"/>
        <item m="1" x="355"/>
        <item m="1" x="363"/>
        <item m="1" x="371"/>
        <item m="1" x="379"/>
        <item m="1" x="387"/>
        <item m="1" x="395"/>
        <item m="1" x="403"/>
        <item m="1" x="411"/>
        <item m="1" x="419"/>
        <item m="1" x="427"/>
        <item m="1" x="435"/>
        <item m="1" x="443"/>
        <item m="1" x="451"/>
        <item m="1" x="459"/>
        <item m="1" x="468"/>
        <item m="1" x="476"/>
        <item m="1" x="485"/>
        <item m="1" x="492"/>
        <item m="1" x="500"/>
        <item m="1" x="507"/>
        <item m="1" x="255"/>
        <item m="1" x="262"/>
        <item m="1" x="270"/>
        <item m="1" x="278"/>
        <item m="1" x="286"/>
        <item m="1" x="294"/>
        <item m="1" x="302"/>
        <item m="1" x="310"/>
        <item m="1" x="318"/>
        <item m="1" x="326"/>
        <item m="1" x="334"/>
        <item m="1" x="342"/>
        <item m="1" x="350"/>
        <item m="1" x="358"/>
        <item m="1" x="366"/>
        <item m="1" x="374"/>
        <item m="1" x="382"/>
        <item m="1" x="390"/>
        <item m="1" x="398"/>
        <item m="1" x="406"/>
        <item m="1" x="414"/>
        <item m="1" x="422"/>
        <item m="1" x="430"/>
        <item m="1" x="438"/>
        <item m="1" x="446"/>
        <item m="1" x="454"/>
        <item m="1" x="463"/>
        <item m="1" x="471"/>
        <item m="1" x="480"/>
        <item m="1" x="488"/>
        <item m="1" x="496"/>
        <item m="1" x="503"/>
        <item m="1" x="251"/>
        <item m="1" x="258"/>
        <item m="1" x="266"/>
        <item m="1" x="274"/>
        <item m="1" x="282"/>
        <item m="1" x="290"/>
        <item m="1" x="298"/>
        <item m="1" x="306"/>
        <item m="1" x="314"/>
        <item m="1" x="322"/>
        <item m="1" x="330"/>
        <item m="1" x="338"/>
        <item m="1" x="346"/>
        <item m="1" x="354"/>
        <item m="1" x="362"/>
        <item m="1" x="370"/>
        <item m="1" x="378"/>
        <item m="1" x="386"/>
        <item m="1" x="394"/>
        <item m="1" x="402"/>
        <item m="1" x="410"/>
        <item m="1" x="418"/>
        <item m="1" x="426"/>
        <item m="1" x="434"/>
        <item m="1" x="442"/>
        <item m="1" x="450"/>
        <item m="1" x="458"/>
        <item m="1" x="467"/>
        <item m="1" x="475"/>
        <item m="1" x="484"/>
      </items>
    </pivotField>
    <pivotField compact="0" outline="0" showAll="0" defaultSubtotal="0"/>
    <pivotField compact="0" outline="0" showAll="0" defaultSubtotal="0"/>
    <pivotField axis="axisRow" compact="0" outline="0" showAll="0" defaultSubtotal="0">
      <items count="384">
        <item m="1" x="228"/>
        <item m="1" x="365"/>
        <item m="1" x="230"/>
        <item m="1" x="366"/>
        <item m="1" x="234"/>
        <item m="1" x="369"/>
        <item m="1" x="237"/>
        <item m="1" x="372"/>
        <item m="1" x="240"/>
        <item m="1" x="376"/>
        <item m="1" x="244"/>
        <item m="1" x="379"/>
        <item m="1" x="249"/>
        <item m="1" x="383"/>
        <item m="1" x="252"/>
        <item m="1" x="124"/>
        <item m="1" x="255"/>
        <item m="1" x="126"/>
        <item m="1" x="257"/>
        <item m="1" x="128"/>
        <item m="1" x="258"/>
        <item m="1" x="132"/>
        <item m="1" x="130"/>
        <item m="1" x="260"/>
        <item m="1" x="135"/>
        <item m="1" x="137"/>
        <item m="1" x="140"/>
        <item m="1" x="143"/>
        <item m="1" x="147"/>
        <item m="1" x="150"/>
        <item m="1" x="154"/>
        <item m="1" x="161"/>
        <item m="1" x="165"/>
        <item m="1" x="169"/>
        <item m="1" x="175"/>
        <item m="1" x="180"/>
        <item m="1" x="185"/>
        <item m="1" x="262"/>
        <item m="1" x="265"/>
        <item m="1" x="267"/>
        <item m="1" x="272"/>
        <item m="1" x="276"/>
        <item m="1" x="278"/>
        <item m="1" x="283"/>
        <item m="1" x="288"/>
        <item m="1" x="293"/>
        <item m="1" x="297"/>
        <item m="1" x="304"/>
        <item m="1" x="309"/>
        <item m="1" x="316"/>
        <item m="1" x="324"/>
        <item m="1" x="269"/>
        <item m="1" x="274"/>
        <item x="100"/>
        <item m="1" x="280"/>
        <item m="1" x="285"/>
        <item m="1" x="289"/>
        <item m="1" x="295"/>
        <item m="1" x="299"/>
        <item m="1" x="306"/>
        <item m="1" x="310"/>
        <item m="1" x="318"/>
        <item m="1" x="325"/>
        <item m="1" x="330"/>
        <item m="1" x="336"/>
        <item m="1" x="341"/>
        <item m="1" x="345"/>
        <item m="1" x="149"/>
        <item m="1" x="152"/>
        <item m="1" x="157"/>
        <item m="1" x="162"/>
        <item x="91"/>
        <item m="1" x="172"/>
        <item m="1" x="177"/>
        <item x="101"/>
        <item m="1" x="188"/>
        <item m="1" x="194"/>
        <item m="1" x="197"/>
        <item x="18"/>
        <item m="1" x="208"/>
        <item m="1" x="213"/>
        <item m="1" x="218"/>
        <item m="1" x="158"/>
        <item m="1" x="159"/>
        <item m="1" x="349"/>
        <item x="106"/>
        <item x="103"/>
        <item m="1" x="355"/>
        <item x="11"/>
        <item m="1" x="224"/>
        <item m="1" x="360"/>
        <item m="1" x="229"/>
        <item m="1" x="371"/>
        <item m="1" x="248"/>
        <item m="1" x="382"/>
        <item x="95"/>
        <item m="1" x="123"/>
        <item m="1" x="254"/>
        <item m="1" x="131"/>
        <item m="1" x="231"/>
        <item x="27"/>
        <item x="40"/>
        <item m="1" x="241"/>
        <item m="1" x="245"/>
        <item m="1" x="125"/>
        <item x="35"/>
        <item m="1" x="259"/>
        <item m="1" x="133"/>
        <item m="1" x="264"/>
        <item m="1" x="225"/>
        <item m="1" x="362"/>
        <item m="1" x="232"/>
        <item m="1" x="367"/>
        <item m="1" x="235"/>
        <item m="1" x="242"/>
        <item m="1" x="377"/>
        <item m="1" x="246"/>
        <item m="1" x="380"/>
        <item m="1" x="250"/>
        <item m="1" x="256"/>
        <item m="1" x="127"/>
        <item m="1" x="129"/>
        <item x="25"/>
        <item m="1" x="261"/>
        <item m="1" x="134"/>
        <item m="1" x="266"/>
        <item m="1" x="138"/>
        <item m="1" x="268"/>
        <item m="1" x="141"/>
        <item m="1" x="273"/>
        <item m="1" x="144"/>
        <item m="1" x="148"/>
        <item m="1" x="279"/>
        <item x="98"/>
        <item m="1" x="284"/>
        <item m="1" x="155"/>
        <item m="1" x="294"/>
        <item m="1" x="166"/>
        <item m="1" x="298"/>
        <item m="1" x="170"/>
        <item m="1" x="305"/>
        <item m="1" x="181"/>
        <item m="1" x="317"/>
        <item m="1" x="186"/>
        <item x="29"/>
        <item m="1" x="263"/>
        <item m="1" x="136"/>
        <item m="1" x="139"/>
        <item m="1" x="270"/>
        <item m="1" x="142"/>
        <item m="1" x="275"/>
        <item m="1" x="145"/>
        <item m="1" x="281"/>
        <item m="1" x="151"/>
        <item m="1" x="286"/>
        <item m="1" x="156"/>
        <item m="1" x="290"/>
        <item m="1" x="167"/>
        <item x="31"/>
        <item m="1" x="171"/>
        <item m="1" x="307"/>
        <item m="1" x="176"/>
        <item m="1" x="319"/>
        <item m="1" x="187"/>
        <item m="1" x="326"/>
        <item m="1" x="193"/>
        <item m="1" x="271"/>
        <item m="1" x="146"/>
        <item m="1" x="277"/>
        <item x="62"/>
        <item m="1" x="153"/>
        <item m="1" x="291"/>
        <item m="1" x="163"/>
        <item x="83"/>
        <item m="1" x="168"/>
        <item m="1" x="300"/>
        <item m="1" x="178"/>
        <item m="1" x="311"/>
        <item m="1" x="182"/>
        <item m="1" x="189"/>
        <item m="1" x="331"/>
        <item m="1" x="198"/>
        <item m="1" x="337"/>
        <item m="1" x="202"/>
        <item x="41"/>
        <item x="43"/>
        <item m="1" x="282"/>
        <item x="37"/>
        <item m="1" x="164"/>
        <item m="1" x="296"/>
        <item x="46"/>
        <item m="1" x="301"/>
        <item m="1" x="173"/>
        <item m="1" x="312"/>
        <item m="1" x="183"/>
        <item m="1" x="320"/>
        <item m="1" x="190"/>
        <item m="1" x="327"/>
        <item m="1" x="332"/>
        <item m="1" x="199"/>
        <item x="44"/>
        <item m="1" x="203"/>
        <item m="1" x="342"/>
        <item m="1" x="209"/>
        <item m="1" x="214"/>
        <item x="47"/>
        <item x="48"/>
        <item m="1" x="287"/>
        <item m="1" x="160"/>
        <item m="1" x="292"/>
        <item m="1" x="302"/>
        <item m="1" x="174"/>
        <item m="1" x="308"/>
        <item m="1" x="179"/>
        <item m="1" x="313"/>
        <item m="1" x="321"/>
        <item m="1" x="191"/>
        <item m="1" x="328"/>
        <item m="1" x="195"/>
        <item m="1" x="333"/>
        <item m="1" x="204"/>
        <item m="1" x="210"/>
        <item m="1" x="346"/>
        <item m="1" x="215"/>
        <item m="1" x="358"/>
        <item m="1" x="303"/>
        <item m="1" x="314"/>
        <item m="1" x="315"/>
        <item m="1" x="184"/>
        <item x="49"/>
        <item x="50"/>
        <item x="52"/>
        <item m="1" x="338"/>
        <item m="1" x="205"/>
        <item m="1" x="352"/>
        <item m="1" x="363"/>
        <item m="1" x="238"/>
        <item m="1" x="226"/>
        <item m="1" x="361"/>
        <item m="1" x="356"/>
        <item m="1" x="374"/>
        <item m="1" x="323"/>
        <item m="1" x="373"/>
        <item m="1" x="322"/>
        <item m="1" x="192"/>
        <item m="1" x="329"/>
        <item m="1" x="196"/>
        <item m="1" x="334"/>
        <item m="1" x="200"/>
        <item m="1" x="339"/>
        <item m="1" x="206"/>
        <item m="1" x="343"/>
        <item m="1" x="211"/>
        <item m="1" x="347"/>
        <item m="1" x="216"/>
        <item m="1" x="350"/>
        <item m="1" x="219"/>
        <item m="1" x="353"/>
        <item m="1" x="221"/>
        <item m="1" x="335"/>
        <item m="1" x="201"/>
        <item m="1" x="340"/>
        <item m="1" x="207"/>
        <item m="1" x="344"/>
        <item m="1" x="212"/>
        <item m="1" x="348"/>
        <item m="1" x="217"/>
        <item m="1" x="351"/>
        <item m="1" x="220"/>
        <item m="1" x="354"/>
        <item m="1" x="222"/>
        <item m="1" x="357"/>
        <item m="1" x="223"/>
        <item m="1" x="359"/>
        <item m="1" x="227"/>
        <item m="1" x="364"/>
        <item m="1" x="233"/>
        <item m="1" x="368"/>
        <item m="1" x="236"/>
        <item m="1" x="370"/>
        <item m="1" x="239"/>
        <item m="1" x="375"/>
        <item m="1" x="243"/>
        <item m="1" x="378"/>
        <item m="1" x="247"/>
        <item m="1" x="381"/>
        <item m="1" x="251"/>
        <item m="1" x="122"/>
        <item m="1" x="253"/>
        <item x="2"/>
        <item x="3"/>
        <item x="4"/>
        <item x="96"/>
        <item x="58"/>
        <item x="78"/>
        <item x="63"/>
        <item x="53"/>
        <item x="64"/>
        <item x="79"/>
        <item x="65"/>
        <item x="66"/>
        <item x="71"/>
        <item x="5"/>
        <item x="72"/>
        <item x="54"/>
        <item x="73"/>
        <item x="59"/>
        <item x="60"/>
        <item x="61"/>
        <item x="80"/>
        <item x="74"/>
        <item x="55"/>
        <item x="81"/>
        <item x="75"/>
        <item x="67"/>
        <item x="56"/>
        <item x="68"/>
        <item x="69"/>
        <item x="76"/>
        <item x="57"/>
        <item x="104"/>
        <item x="92"/>
        <item x="93"/>
        <item x="105"/>
        <item x="102"/>
        <item x="94"/>
        <item x="17"/>
        <item x="12"/>
        <item x="6"/>
        <item x="20"/>
        <item x="0"/>
        <item x="21"/>
        <item x="39"/>
        <item x="14"/>
        <item x="16"/>
        <item x="1"/>
        <item x="13"/>
        <item x="7"/>
        <item x="8"/>
        <item x="19"/>
        <item x="15"/>
        <item x="9"/>
        <item x="10"/>
        <item x="22"/>
        <item x="97"/>
        <item x="23"/>
        <item x="33"/>
        <item x="24"/>
        <item x="34"/>
        <item x="32"/>
        <item x="28"/>
        <item x="30"/>
        <item x="36"/>
        <item x="26"/>
        <item x="45"/>
        <item x="86"/>
        <item x="82"/>
        <item x="38"/>
        <item x="89"/>
        <item x="87"/>
        <item x="84"/>
        <item x="90"/>
        <item x="42"/>
        <item x="85"/>
        <item x="88"/>
        <item x="51"/>
        <item x="99"/>
        <item x="116"/>
        <item x="70"/>
        <item x="119"/>
        <item x="77"/>
        <item x="117"/>
        <item x="118"/>
        <item x="113"/>
        <item x="109"/>
        <item x="110"/>
        <item x="114"/>
        <item x="111"/>
        <item x="112"/>
        <item x="115"/>
        <item x="120"/>
        <item x="121"/>
        <item x="108"/>
        <item x="107"/>
      </items>
    </pivotField>
    <pivotField axis="axisRow" compact="0" outline="0" showAll="0" defaultSubtotal="0">
      <items count="620">
        <item m="1" x="499"/>
        <item m="1" x="506"/>
        <item m="1" x="599"/>
        <item m="1" x="332"/>
        <item m="1" x="559"/>
        <item m="1" x="512"/>
        <item m="1" x="341"/>
        <item m="1" x="607"/>
        <item m="1" x="227"/>
        <item m="1" x="355"/>
        <item m="1" x="474"/>
        <item m="1" x="527"/>
        <item m="1" x="549"/>
        <item m="1" x="271"/>
        <item m="1" x="214"/>
        <item m="1" x="327"/>
        <item m="1" x="318"/>
        <item m="1" x="476"/>
        <item m="1" x="605"/>
        <item m="1" x="323"/>
        <item m="1" x="572"/>
        <item m="1" x="432"/>
        <item m="1" x="236"/>
        <item m="1" x="335"/>
        <item m="1" x="419"/>
        <item m="1" x="240"/>
        <item m="1" x="359"/>
        <item m="1" x="565"/>
        <item m="1" x="154"/>
        <item m="1" x="179"/>
        <item m="1" x="362"/>
        <item m="1" x="373"/>
        <item m="1" x="575"/>
        <item m="1" x="396"/>
        <item m="1" x="574"/>
        <item m="1" x="368"/>
        <item m="1" x="249"/>
        <item m="1" x="324"/>
        <item m="1" x="544"/>
        <item m="1" x="609"/>
        <item m="1" x="564"/>
        <item m="1" x="581"/>
        <item m="1" x="229"/>
        <item m="1" x="282"/>
        <item m="1" x="181"/>
        <item m="1" x="365"/>
        <item m="1" x="486"/>
        <item m="1" x="439"/>
        <item m="1" x="547"/>
        <item m="1" x="363"/>
        <item m="1" x="374"/>
        <item m="1" x="390"/>
        <item m="1" x="208"/>
        <item m="1" x="393"/>
        <item m="1" x="555"/>
        <item m="1" x="510"/>
        <item m="1" x="456"/>
        <item m="1" x="220"/>
        <item m="1" x="296"/>
        <item m="1" x="217"/>
        <item m="1" x="299"/>
        <item m="1" x="347"/>
        <item m="1" x="440"/>
        <item m="1" x="405"/>
        <item m="1" x="257"/>
        <item m="1" x="338"/>
        <item m="1" x="395"/>
        <item m="1" x="315"/>
        <item m="1" x="554"/>
        <item m="1" x="573"/>
        <item m="1" x="617"/>
        <item m="1" x="262"/>
        <item m="1" x="242"/>
        <item m="1" x="276"/>
        <item m="1" x="345"/>
        <item m="1" x="167"/>
        <item m="1" x="611"/>
        <item m="1" x="464"/>
        <item m="1" x="344"/>
        <item m="1" x="333"/>
        <item m="1" x="424"/>
        <item m="1" x="334"/>
        <item m="1" x="397"/>
        <item m="1" x="158"/>
        <item m="1" x="529"/>
        <item m="1" x="516"/>
        <item m="1" x="201"/>
        <item m="1" x="465"/>
        <item m="1" x="377"/>
        <item m="1" x="557"/>
        <item m="1" x="340"/>
        <item m="1" x="163"/>
        <item m="1" x="589"/>
        <item m="1" x="213"/>
        <item m="1" x="319"/>
        <item m="1" x="477"/>
        <item m="1" x="538"/>
        <item m="1" x="357"/>
        <item m="1" x="254"/>
        <item m="1" x="470"/>
        <item m="1" x="248"/>
        <item m="1" x="399"/>
        <item x="125"/>
        <item m="1" x="175"/>
        <item m="1" x="591"/>
        <item m="1" x="278"/>
        <item m="1" x="207"/>
        <item m="1" x="200"/>
        <item m="1" x="592"/>
        <item m="1" x="382"/>
        <item m="1" x="320"/>
        <item m="1" x="266"/>
        <item m="1" x="190"/>
        <item m="1" x="598"/>
        <item m="1" x="183"/>
        <item m="1" x="281"/>
        <item m="1" x="210"/>
        <item m="1" x="239"/>
        <item m="1" x="203"/>
        <item m="1" x="462"/>
        <item m="1" x="258"/>
        <item m="1" x="142"/>
        <item m="1" x="147"/>
        <item m="1" x="408"/>
        <item m="1" x="215"/>
        <item m="1" x="597"/>
        <item m="1" x="176"/>
        <item m="1" x="504"/>
        <item m="1" x="260"/>
        <item m="1" x="316"/>
        <item m="1" x="380"/>
        <item m="1" x="265"/>
        <item m="1" x="384"/>
        <item m="1" x="206"/>
        <item m="1" x="485"/>
        <item m="1" x="482"/>
        <item m="1" x="317"/>
        <item m="1" x="356"/>
        <item m="1" x="198"/>
        <item m="1" x="410"/>
        <item m="1" x="394"/>
        <item m="1" x="444"/>
        <item m="1" x="269"/>
        <item m="1" x="583"/>
        <item m="1" x="414"/>
        <item m="1" x="378"/>
        <item m="1" x="185"/>
        <item m="1" x="524"/>
        <item m="1" x="168"/>
        <item m="1" x="415"/>
        <item m="1" x="480"/>
        <item m="1" x="329"/>
        <item m="1" x="250"/>
        <item m="1" x="199"/>
        <item m="1" x="196"/>
        <item m="1" x="224"/>
        <item m="1" x="429"/>
        <item m="1" x="349"/>
        <item m="1" x="545"/>
        <item m="1" x="400"/>
        <item m="1" x="294"/>
        <item m="1" x="590"/>
        <item m="1" x="522"/>
        <item m="1" x="189"/>
        <item m="1" x="139"/>
        <item m="1" x="540"/>
        <item m="1" x="560"/>
        <item m="1" x="392"/>
        <item m="1" x="246"/>
        <item m="1" x="401"/>
        <item m="1" x="494"/>
        <item m="1" x="579"/>
        <item m="1" x="431"/>
        <item m="1" x="525"/>
        <item m="1" x="463"/>
        <item m="1" x="303"/>
        <item m="1" x="604"/>
        <item m="1" x="328"/>
        <item m="1" x="455"/>
        <item m="1" x="166"/>
        <item m="1" x="141"/>
        <item m="1" x="302"/>
        <item m="1" x="193"/>
        <item m="1" x="577"/>
        <item m="1" x="180"/>
        <item m="1" x="171"/>
        <item m="1" x="209"/>
        <item m="1" x="446"/>
        <item m="1" x="146"/>
        <item m="1" x="548"/>
        <item m="1" x="618"/>
        <item m="1" x="351"/>
        <item m="1" x="164"/>
        <item m="1" x="484"/>
        <item m="1" x="381"/>
        <item m="1" x="288"/>
        <item m="1" x="364"/>
        <item m="1" x="501"/>
        <item m="1" x="212"/>
        <item m="1" x="223"/>
        <item m="1" x="132"/>
        <item m="1" x="157"/>
        <item m="1" x="205"/>
        <item m="1" x="563"/>
        <item m="1" x="519"/>
        <item m="1" x="156"/>
        <item m="1" x="379"/>
        <item m="1" x="550"/>
        <item m="1" x="314"/>
        <item m="1" x="585"/>
        <item m="1" x="435"/>
        <item m="1" x="253"/>
        <item m="1" x="194"/>
        <item m="1" x="149"/>
        <item m="1" x="369"/>
        <item m="1" x="312"/>
        <item m="1" x="222"/>
        <item m="1" x="427"/>
        <item m="1" x="170"/>
        <item m="1" x="279"/>
        <item m="1" x="306"/>
        <item m="1" x="370"/>
        <item m="1" x="131"/>
        <item m="1" x="603"/>
        <item m="1" x="346"/>
        <item m="1" x="245"/>
        <item m="1" x="568"/>
        <item m="1" x="461"/>
        <item m="1" x="291"/>
        <item m="1" x="423"/>
        <item m="1" x="619"/>
        <item m="1" x="443"/>
        <item m="1" x="503"/>
        <item m="1" x="256"/>
        <item m="1" x="243"/>
        <item m="1" x="433"/>
        <item m="1" x="280"/>
        <item m="1" x="412"/>
        <item m="1" x="301"/>
        <item m="1" x="473"/>
        <item m="1" x="367"/>
        <item m="1" x="238"/>
        <item m="1" x="252"/>
        <item m="1" x="546"/>
        <item m="1" x="270"/>
        <item m="1" x="481"/>
        <item m="1" x="298"/>
        <item m="1" x="523"/>
        <item m="1" x="385"/>
        <item m="1" x="488"/>
        <item m="1" x="383"/>
        <item m="1" x="234"/>
        <item m="1" x="353"/>
        <item m="1" x="407"/>
        <item m="1" x="552"/>
        <item m="1" x="284"/>
        <item m="1" x="566"/>
        <item m="1" x="582"/>
        <item m="1" x="352"/>
        <item m="1" x="528"/>
        <item m="1" x="348"/>
        <item m="1" x="416"/>
        <item m="1" x="492"/>
        <item m="1" x="567"/>
        <item m="1" x="493"/>
        <item m="1" x="169"/>
        <item m="1" x="403"/>
        <item m="1" x="336"/>
        <item m="1" x="286"/>
        <item m="1" x="261"/>
        <item m="1" x="133"/>
        <item m="1" x="584"/>
        <item m="1" x="406"/>
        <item m="1" x="436"/>
        <item m="1" x="277"/>
        <item m="1" x="533"/>
        <item m="1" x="274"/>
        <item m="1" x="272"/>
        <item m="1" x="507"/>
        <item m="1" x="204"/>
        <item m="1" x="610"/>
        <item m="1" x="437"/>
        <item m="1" x="331"/>
        <item m="1" x="197"/>
        <item m="1" x="165"/>
        <item m="1" x="219"/>
        <item m="1" x="458"/>
        <item m="1" x="509"/>
        <item m="1" x="387"/>
        <item m="1" x="235"/>
        <item m="1" x="330"/>
        <item m="1" x="244"/>
        <item m="1" x="361"/>
        <item m="1" x="268"/>
        <item m="1" x="211"/>
        <item m="1" x="471"/>
        <item m="1" x="172"/>
        <item m="1" x="570"/>
        <item m="1" x="127"/>
        <item m="1" x="232"/>
        <item m="1" x="491"/>
        <item m="1" x="497"/>
        <item m="1" x="404"/>
        <item m="1" x="467"/>
        <item m="1" x="311"/>
        <item m="1" x="608"/>
        <item m="1" x="342"/>
        <item m="1" x="460"/>
        <item m="1" x="313"/>
        <item m="1" x="290"/>
        <item m="1" x="289"/>
        <item m="1" x="293"/>
        <item m="1" x="457"/>
        <item m="1" x="161"/>
        <item m="1" x="375"/>
        <item m="1" x="321"/>
        <item m="1" x="539"/>
        <item m="1" x="267"/>
        <item m="1" x="469"/>
        <item m="1" x="505"/>
        <item m="1" x="430"/>
        <item m="1" x="295"/>
        <item m="1" x="398"/>
        <item m="1" x="578"/>
        <item m="1" x="275"/>
        <item m="1" x="606"/>
        <item m="1" x="459"/>
        <item m="1" x="551"/>
        <item m="1" x="228"/>
        <item m="1" x="449"/>
        <item m="1" x="596"/>
        <item m="1" x="553"/>
        <item m="1" x="520"/>
        <item m="1" x="182"/>
        <item m="1" x="421"/>
        <item m="1" x="241"/>
        <item m="1" x="450"/>
        <item m="1" x="453"/>
        <item m="1" x="513"/>
        <item m="1" x="187"/>
        <item m="1" x="411"/>
        <item m="1" x="160"/>
        <item m="1" x="614"/>
        <item m="1" x="442"/>
        <item m="1" x="188"/>
        <item m="1" x="153"/>
        <item m="1" x="487"/>
        <item m="1" x="186"/>
        <item m="1" x="230"/>
        <item m="1" x="496"/>
        <item m="1" x="600"/>
        <item m="1" x="541"/>
        <item m="1" x="490"/>
        <item m="1" x="612"/>
        <item m="1" x="511"/>
        <item m="1" x="434"/>
        <item m="1" x="162"/>
        <item m="1" x="366"/>
        <item m="1" x="417"/>
        <item m="1" x="308"/>
        <item m="1" x="322"/>
        <item m="1" x="326"/>
        <item m="1" x="451"/>
        <item m="1" x="535"/>
        <item m="1" x="517"/>
        <item m="1" x="129"/>
        <item m="1" x="466"/>
        <item m="1" x="350"/>
        <item m="1" x="376"/>
        <item m="1" x="452"/>
        <item m="1" x="287"/>
        <item m="1" x="561"/>
        <item m="1" x="388"/>
        <item m="1" x="273"/>
        <item m="1" x="475"/>
        <item m="1" x="151"/>
        <item m="1" x="195"/>
        <item m="1" x="472"/>
        <item m="1" x="309"/>
        <item m="1" x="428"/>
        <item m="1" x="532"/>
        <item m="1" x="137"/>
        <item m="1" x="337"/>
        <item m="1" x="479"/>
        <item m="1" x="145"/>
        <item m="1" x="259"/>
        <item m="1" x="144"/>
        <item m="1" x="372"/>
        <item m="1" x="454"/>
        <item m="1" x="221"/>
        <item m="1" x="537"/>
        <item m="1" x="409"/>
        <item m="1" x="413"/>
        <item m="1" x="562"/>
        <item m="1" x="602"/>
        <item m="1" x="595"/>
        <item m="1" x="534"/>
        <item m="1" x="580"/>
        <item m="1" x="140"/>
        <item m="1" x="587"/>
        <item m="1" x="285"/>
        <item m="1" x="292"/>
        <item m="1" x="569"/>
        <item m="1" x="489"/>
        <item m="1" x="448"/>
        <item m="1" x="150"/>
        <item m="1" x="500"/>
        <item m="1" x="138"/>
        <item m="1" x="613"/>
        <item m="1" x="526"/>
        <item m="1" x="354"/>
        <item m="1" x="594"/>
        <item m="1" x="307"/>
        <item m="1" x="502"/>
        <item m="1" x="588"/>
        <item m="1" x="130"/>
        <item m="1" x="447"/>
        <item m="1" x="483"/>
        <item m="1" x="300"/>
        <item m="1" x="389"/>
        <item m="1" x="360"/>
        <item m="1" x="135"/>
        <item m="1" x="542"/>
        <item m="1" x="128"/>
        <item m="1" x="438"/>
        <item m="1" x="586"/>
        <item m="1" x="391"/>
        <item m="1" x="155"/>
        <item m="1" x="514"/>
        <item m="1" x="558"/>
        <item m="1" x="263"/>
        <item m="1" x="178"/>
        <item m="1" x="536"/>
        <item m="1" x="304"/>
        <item m="1" x="174"/>
        <item m="1" x="325"/>
        <item m="1" x="543"/>
        <item m="1" x="422"/>
        <item m="1" x="515"/>
        <item m="1" x="237"/>
        <item m="1" x="426"/>
        <item m="1" x="136"/>
        <item m="1" x="231"/>
        <item m="1" x="402"/>
        <item m="1" x="310"/>
        <item m="1" x="576"/>
        <item m="1" x="343"/>
        <item m="1" x="495"/>
        <item m="1" x="468"/>
        <item m="1" x="371"/>
        <item m="1" x="420"/>
        <item m="1" x="508"/>
        <item m="1" x="184"/>
        <item m="1" x="445"/>
        <item m="1" x="478"/>
        <item m="1" x="615"/>
        <item m="1" x="386"/>
        <item m="1" x="297"/>
        <item m="1" x="518"/>
        <item m="1" x="601"/>
        <item m="1" x="148"/>
        <item m="1" x="216"/>
        <item m="1" x="126"/>
        <item m="1" x="339"/>
        <item m="1" x="418"/>
        <item m="1" x="159"/>
        <item m="1" x="531"/>
        <item x="26"/>
        <item m="1" x="192"/>
        <item m="1" x="226"/>
        <item m="1" x="202"/>
        <item m="1" x="616"/>
        <item m="1" x="425"/>
        <item m="1" x="571"/>
        <item x="77"/>
        <item x="69"/>
        <item m="1" x="358"/>
        <item m="1" x="498"/>
        <item x="78"/>
        <item x="70"/>
        <item x="71"/>
        <item x="72"/>
        <item x="11"/>
        <item m="1" x="283"/>
        <item m="1" x="134"/>
        <item x="73"/>
        <item x="9"/>
        <item x="79"/>
        <item x="74"/>
        <item m="1" x="247"/>
        <item x="75"/>
        <item x="2"/>
        <item x="76"/>
        <item x="96"/>
        <item x="101"/>
        <item x="97"/>
        <item x="89"/>
        <item m="1" x="152"/>
        <item x="98"/>
        <item m="1" x="521"/>
        <item x="0"/>
        <item x="16"/>
        <item m="1" x="177"/>
        <item x="102"/>
        <item x="99"/>
        <item x="23"/>
        <item x="13"/>
        <item x="114"/>
        <item x="28"/>
        <item x="24"/>
        <item x="14"/>
        <item x="8"/>
        <item x="18"/>
        <item x="5"/>
        <item x="29"/>
        <item x="19"/>
        <item x="42"/>
        <item x="30"/>
        <item x="44"/>
        <item x="43"/>
        <item x="31"/>
        <item m="1" x="218"/>
        <item x="115"/>
        <item x="15"/>
        <item x="116"/>
        <item m="1" x="593"/>
        <item m="1" x="251"/>
        <item x="17"/>
        <item x="12"/>
        <item x="92"/>
        <item m="1" x="191"/>
        <item x="22"/>
        <item x="100"/>
        <item m="1" x="305"/>
        <item m="1" x="233"/>
        <item x="32"/>
        <item x="45"/>
        <item x="33"/>
        <item x="93"/>
        <item m="1" x="441"/>
        <item x="34"/>
        <item x="27"/>
        <item x="47"/>
        <item m="1" x="530"/>
        <item x="46"/>
        <item x="35"/>
        <item x="37"/>
        <item x="36"/>
        <item x="38"/>
        <item x="39"/>
        <item x="40"/>
        <item x="95"/>
        <item x="56"/>
        <item x="41"/>
        <item x="55"/>
        <item x="57"/>
        <item x="49"/>
        <item m="1" x="225"/>
        <item x="59"/>
        <item x="50"/>
        <item x="60"/>
        <item x="51"/>
        <item x="53"/>
        <item x="58"/>
        <item x="81"/>
        <item x="82"/>
        <item x="80"/>
        <item x="85"/>
        <item x="83"/>
        <item x="88"/>
        <item x="87"/>
        <item x="86"/>
        <item x="117"/>
        <item x="48"/>
        <item x="113"/>
        <item x="52"/>
        <item x="118"/>
        <item x="54"/>
        <item x="61"/>
        <item m="1" x="173"/>
        <item x="121"/>
        <item m="1" x="255"/>
        <item m="1" x="556"/>
        <item m="1" x="143"/>
        <item m="1" x="264"/>
        <item x="123"/>
        <item x="122"/>
        <item x="119"/>
        <item x="120"/>
        <item x="109"/>
        <item x="105"/>
        <item x="106"/>
        <item x="110"/>
        <item x="107"/>
        <item x="108"/>
        <item x="111"/>
        <item x="112"/>
        <item x="84"/>
        <item x="104"/>
        <item x="103"/>
        <item x="3"/>
        <item x="124"/>
        <item x="1"/>
        <item x="4"/>
        <item x="6"/>
        <item x="7"/>
        <item x="20"/>
        <item x="21"/>
        <item x="25"/>
        <item x="62"/>
        <item x="63"/>
        <item x="64"/>
        <item x="65"/>
        <item x="66"/>
        <item x="67"/>
        <item x="68"/>
        <item x="90"/>
        <item x="91"/>
        <item x="94"/>
        <item x="10"/>
      </items>
    </pivotField>
    <pivotField compact="0" outline="0" showAll="0" defaultSubtotal="0"/>
    <pivotField axis="axisRow" compact="0" outline="0" showAll="0" defaultSubtotal="0">
      <items count="73">
        <item m="1" x="58"/>
        <item x="0"/>
        <item m="1" x="39"/>
        <item m="1" x="32"/>
        <item x="1"/>
        <item m="1" x="28"/>
        <item m="1" x="64"/>
        <item x="6"/>
        <item m="1" x="29"/>
        <item x="5"/>
        <item m="1" x="34"/>
        <item m="1" x="71"/>
        <item m="1" x="49"/>
        <item x="3"/>
        <item m="1" x="60"/>
        <item x="7"/>
        <item m="1" x="55"/>
        <item x="8"/>
        <item m="1" x="63"/>
        <item m="1" x="43"/>
        <item x="4"/>
        <item x="11"/>
        <item m="1" x="68"/>
        <item m="1" x="54"/>
        <item m="1" x="72"/>
        <item m="1" x="25"/>
        <item m="1" x="46"/>
        <item m="1" x="27"/>
        <item m="1" x="59"/>
        <item m="1" x="45"/>
        <item x="2"/>
        <item m="1" x="51"/>
        <item m="1" x="50"/>
        <item x="12"/>
        <item m="1" x="57"/>
        <item m="1" x="40"/>
        <item m="1" x="36"/>
        <item m="1" x="37"/>
        <item x="18"/>
        <item m="1" x="44"/>
        <item m="1" x="30"/>
        <item m="1" x="31"/>
        <item m="1" x="33"/>
        <item x="14"/>
        <item m="1" x="67"/>
        <item m="1" x="53"/>
        <item x="17"/>
        <item m="1" x="26"/>
        <item x="16"/>
        <item x="20"/>
        <item m="1" x="24"/>
        <item m="1" x="38"/>
        <item x="19"/>
        <item m="1" x="62"/>
        <item x="23"/>
        <item m="1" x="69"/>
        <item m="1" x="56"/>
        <item x="21"/>
        <item m="1" x="42"/>
        <item m="1" x="66"/>
        <item m="1" x="41"/>
        <item m="1" x="47"/>
        <item m="1" x="65"/>
        <item m="1" x="48"/>
        <item m="1" x="70"/>
        <item m="1" x="52"/>
        <item m="1" x="35"/>
        <item m="1" x="61"/>
        <item x="13"/>
        <item x="10"/>
        <item x="9"/>
        <item x="22"/>
        <item x="15"/>
      </items>
    </pivotField>
    <pivotField compact="0" outline="0" showAll="0"/>
    <pivotField compact="0" outline="0" showAll="0"/>
    <pivotField compact="0" outline="0" showAll="0" defaultSubtotal="0"/>
    <pivotField compact="0" outline="0" showAll="0" defaultSubtotal="0"/>
    <pivotField compact="0" outline="0" showAll="0" defaultSubtotal="0"/>
    <pivotField axis="axisRow" compact="0" outline="0" showAll="0" defaultSubtotal="0">
      <items count="8">
        <item x="1"/>
        <item m="1" x="7"/>
        <item m="1" x="3"/>
        <item m="1" x="4"/>
        <item x="0"/>
        <item m="1" x="6"/>
        <item x="2"/>
        <item m="1" x="5"/>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53">
        <item m="1" x="36"/>
        <item m="1" x="40"/>
        <item m="1" x="13"/>
        <item m="1" x="30"/>
        <item m="1" x="33"/>
        <item m="1" x="48"/>
        <item m="1" x="20"/>
        <item m="1" x="12"/>
        <item m="1" x="15"/>
        <item m="1" x="52"/>
        <item x="5"/>
        <item m="1" x="17"/>
        <item m="1" x="45"/>
        <item m="1" x="31"/>
        <item m="1" x="42"/>
        <item m="1" x="22"/>
        <item m="1" x="23"/>
        <item m="1" x="38"/>
        <item m="1" x="18"/>
        <item m="1" x="44"/>
        <item m="1" x="41"/>
        <item m="1" x="35"/>
        <item m="1" x="43"/>
        <item m="1" x="34"/>
        <item m="1" x="51"/>
        <item m="1" x="21"/>
        <item m="1" x="46"/>
        <item m="1" x="25"/>
        <item m="1" x="14"/>
        <item m="1" x="19"/>
        <item m="1" x="32"/>
        <item m="1" x="26"/>
        <item m="1" x="27"/>
        <item m="1" x="28"/>
        <item m="1" x="16"/>
        <item m="1" x="37"/>
        <item m="1" x="49"/>
        <item m="1" x="39"/>
        <item x="2"/>
        <item m="1" x="47"/>
        <item x="1"/>
        <item x="4"/>
        <item x="6"/>
        <item x="7"/>
        <item x="3"/>
        <item x="8"/>
        <item x="9"/>
        <item x="11"/>
        <item x="0"/>
        <item x="10"/>
        <item m="1" x="24"/>
        <item m="1" x="50"/>
        <item m="1" x="29"/>
      </items>
    </pivotField>
    <pivotField compact="0" outline="0" showAll="0" defaultSubtotal="0"/>
    <pivotField compact="0" numFmtId="43" outline="0" showAll="0" defaultSubtotal="0"/>
    <pivotField compact="0" numFmtId="43" outline="0" showAll="0" defaultSubtotal="0"/>
    <pivotField compact="0" outline="0" showAll="0" defaultSubtotal="0"/>
    <pivotField axis="axisRow" compact="0" outline="0" showAll="0" defaultSubtotal="0">
      <items count="15">
        <item x="10"/>
        <item x="12"/>
        <item x="2"/>
        <item x="13"/>
        <item x="3"/>
        <item x="6"/>
        <item x="11"/>
        <item x="0"/>
        <item x="4"/>
        <item x="1"/>
        <item x="9"/>
        <item x="8"/>
        <item x="5"/>
        <item m="1" x="14"/>
        <item x="7"/>
      </items>
    </pivotField>
    <pivotField axis="axisRow" compact="0" outline="0" showAll="0" defaultSubtotal="0">
      <items count="44">
        <item x="16"/>
        <item m="1" x="43"/>
        <item m="1" x="26"/>
        <item m="1" x="33"/>
        <item x="20"/>
        <item x="5"/>
        <item m="1" x="34"/>
        <item x="13"/>
        <item x="6"/>
        <item x="3"/>
        <item m="1" x="25"/>
        <item x="7"/>
        <item m="1" x="39"/>
        <item x="17"/>
        <item x="11"/>
        <item x="12"/>
        <item m="1" x="28"/>
        <item x="14"/>
        <item x="8"/>
        <item x="4"/>
        <item m="1" x="23"/>
        <item x="10"/>
        <item m="1" x="35"/>
        <item x="21"/>
        <item x="0"/>
        <item x="2"/>
        <item m="1" x="38"/>
        <item m="1" x="24"/>
        <item m="1" x="30"/>
        <item x="19"/>
        <item x="18"/>
        <item m="1" x="42"/>
        <item m="1" x="41"/>
        <item m="1" x="27"/>
        <item m="1" x="29"/>
        <item m="1" x="36"/>
        <item m="1" x="31"/>
        <item x="1"/>
        <item m="1" x="22"/>
        <item x="15"/>
        <item m="1" x="40"/>
        <item m="1" x="32"/>
        <item m="1" x="37"/>
        <item x="9"/>
      </items>
    </pivotField>
    <pivotField axis="axisRow" compact="0" outline="0" showAll="0" defaultSubtotal="0">
      <items count="19">
        <item x="8"/>
        <item x="7"/>
        <item x="4"/>
        <item m="1" x="16"/>
        <item x="5"/>
        <item x="2"/>
        <item x="1"/>
        <item m="1" x="11"/>
        <item m="1" x="15"/>
        <item m="1" x="10"/>
        <item m="1" x="18"/>
        <item m="1" x="17"/>
        <item m="1" x="12"/>
        <item m="1" x="13"/>
        <item m="1" x="14"/>
        <item x="3"/>
        <item m="1" x="9"/>
        <item x="6"/>
        <item x="0"/>
      </items>
    </pivotField>
    <pivotField axis="axisRow" compact="0" outline="0" showAll="0" defaultSubtotal="0">
      <items count="30">
        <item m="1" x="24"/>
        <item m="1" x="18"/>
        <item m="1" x="16"/>
        <item m="1" x="12"/>
        <item m="1" x="27"/>
        <item m="1" x="15"/>
        <item m="1" x="8"/>
        <item m="1" x="9"/>
        <item m="1" x="20"/>
        <item m="1" x="23"/>
        <item m="1" x="10"/>
        <item m="1" x="17"/>
        <item m="1" x="21"/>
        <item m="1" x="11"/>
        <item m="1" x="7"/>
        <item m="1" x="19"/>
        <item m="1" x="26"/>
        <item m="1" x="13"/>
        <item m="1" x="22"/>
        <item x="1"/>
        <item m="1" x="25"/>
        <item x="0"/>
        <item m="1" x="29"/>
        <item m="1" x="28"/>
        <item x="2"/>
        <item m="1" x="14"/>
        <item x="4"/>
        <item x="5"/>
        <item x="6"/>
        <item x="3"/>
      </items>
    </pivotField>
    <pivotField compact="0" outline="0" showAll="0"/>
    <pivotField axis="axisRow" compact="0" outline="0" showAll="0" defaultSubtotal="0">
      <items count="6">
        <item x="0"/>
        <item x="4"/>
        <item x="1"/>
        <item x="2"/>
        <item x="3"/>
        <item m="1" x="5"/>
      </items>
    </pivotField>
    <pivotField compact="0" outline="0" showAll="0"/>
    <pivotField compact="0" numFmtId="43" outline="0" showAll="0"/>
    <pivotField compact="0" numFmtId="10" outline="0" showAll="0" defaultSubtotal="0"/>
    <pivotField compact="0" numFmtId="10" outline="0" showAll="0"/>
    <pivotField compact="0" numFmtId="43" outline="0" showAll="0" defaultSubtotal="0"/>
    <pivotField dataField="1" compact="0" numFmtId="43" outline="0" showAll="0" defaultSubtotal="0"/>
    <pivotField compact="0" numFmtId="43" outline="0" showAll="0" defaultSubtotal="0"/>
    <pivotField compact="0" numFmtId="43" outline="0" showAll="0" defaultSubtotal="0"/>
    <pivotField compact="0" numFmtId="43" outline="0" showAll="0" defaultSubtotal="0"/>
    <pivotField compact="0" numFmtId="43" outline="0" showAll="0"/>
    <pivotField compact="0" numFmtId="43" outline="0" showAll="0"/>
    <pivotField compact="0" numFmtId="43" outline="0" showAll="0" defaultSubtotal="0"/>
    <pivotField compact="0" numFmtId="43" outline="0" showAll="0" defaultSubtotal="0"/>
    <pivotField compact="0" numFmtId="43" outline="0" showAll="0" defaultSubtotal="0"/>
    <pivotField compact="0" numFmtId="43" outline="0" showAll="0" defaultSubtotal="0"/>
    <pivotField dataField="1" compact="0" numFmtId="43" outline="0" showAll="0" defaultSubtotal="0"/>
    <pivotField compact="0" outline="0" showAll="0" defaultSubtotal="0"/>
    <pivotField compact="0" numFmtId="43" outline="0" showAll="0" defaultSubtotal="0"/>
    <pivotField compact="0" numFmtId="43" outline="0" showAll="0" defaultSubtotal="0"/>
    <pivotField compact="0" numFmtId="43" outline="0" showAll="0"/>
    <pivotField compact="0" numFmtId="43" outline="0" showAll="0"/>
    <pivotField compact="0" numFmtId="43" outline="0" showAll="0" defaultSubtotal="0"/>
    <pivotField compact="0" numFmtId="43" outline="0" showAll="0" defaultSubtotal="0"/>
    <pivotField compact="0" outline="0" showAll="0" defaultSubtotal="0"/>
    <pivotField compact="0" outline="0" showAll="0" defaultSubtotal="0"/>
  </pivotFields>
  <rowFields count="11">
    <field x="0"/>
    <field x="3"/>
    <field x="24"/>
    <field x="25"/>
    <field x="26"/>
    <field x="27"/>
    <field x="12"/>
    <field x="4"/>
    <field x="19"/>
    <field x="29"/>
    <field x="6"/>
  </rowFields>
  <rowItems count="251">
    <i>
      <x/>
      <x v="330"/>
      <x v="7"/>
      <x v="24"/>
      <x v="18"/>
      <x v="21"/>
      <x v="4"/>
      <x v="500"/>
      <x v="48"/>
      <x/>
      <x v="1"/>
    </i>
    <i>
      <x v="1"/>
      <x v="335"/>
      <x v="7"/>
      <x v="24"/>
      <x v="18"/>
      <x v="21"/>
      <x v="4"/>
      <x v="602"/>
      <x v="48"/>
      <x/>
      <x v="1"/>
    </i>
    <i>
      <x v="2"/>
      <x v="289"/>
      <x v="7"/>
      <x v="24"/>
      <x v="6"/>
      <x v="21"/>
      <x v="4"/>
      <x v="491"/>
      <x v="40"/>
      <x/>
      <x v="1"/>
    </i>
    <i>
      <x v="3"/>
      <x v="290"/>
      <x v="7"/>
      <x v="24"/>
      <x v="6"/>
      <x v="21"/>
      <x v="4"/>
      <x v="600"/>
      <x v="40"/>
      <x/>
      <x v="1"/>
    </i>
    <i>
      <x v="4"/>
      <x v="291"/>
      <x v="7"/>
      <x v="24"/>
      <x v="6"/>
      <x v="21"/>
      <x v="4"/>
      <x v="603"/>
      <x v="40"/>
      <x/>
      <x v="1"/>
    </i>
    <i>
      <x v="5"/>
      <x v="302"/>
      <x v="7"/>
      <x v="24"/>
      <x v="6"/>
      <x v="21"/>
      <x v="4"/>
      <x v="491"/>
      <x v="40"/>
      <x/>
      <x v="1"/>
    </i>
    <i>
      <x v="6"/>
      <x v="328"/>
      <x v="7"/>
      <x v="24"/>
      <x v="6"/>
      <x v="21"/>
      <x v="4"/>
      <x v="513"/>
      <x v="40"/>
      <x/>
      <x v="4"/>
    </i>
    <i>
      <x v="7"/>
      <x v="337"/>
      <x v="7"/>
      <x v="24"/>
      <x v="6"/>
      <x v="21"/>
      <x v="4"/>
      <x v="604"/>
      <x v="40"/>
      <x/>
      <x v="1"/>
    </i>
    <i>
      <x v="8"/>
      <x v="338"/>
      <x v="7"/>
      <x v="24"/>
      <x v="6"/>
      <x v="21"/>
      <x v="4"/>
      <x v="605"/>
      <x v="40"/>
      <x/>
      <x v="1"/>
    </i>
    <i>
      <x v="9"/>
      <x v="341"/>
      <x v="7"/>
      <x v="24"/>
      <x v="6"/>
      <x v="21"/>
      <x v="4"/>
      <x v="491"/>
      <x v="40"/>
      <x/>
      <x v="1"/>
    </i>
    <i>
      <x v="10"/>
      <x v="342"/>
      <x v="7"/>
      <x v="24"/>
      <x v="6"/>
      <x v="21"/>
      <x v="4"/>
      <x v="603"/>
      <x v="40"/>
      <x/>
      <x v="1"/>
    </i>
    <i>
      <x v="11"/>
      <x v="88"/>
      <x v="7"/>
      <x v="24"/>
      <x v="6"/>
      <x v="21"/>
      <x v="4"/>
      <x v="603"/>
      <x v="40"/>
      <x/>
      <x v="1"/>
    </i>
    <i>
      <x v="12"/>
      <x v="327"/>
      <x v="7"/>
      <x v="37"/>
      <x v="5"/>
      <x v="21"/>
      <x v="4"/>
      <x v="511"/>
      <x v="38"/>
      <x/>
      <x v="4"/>
    </i>
    <i>
      <x v="13"/>
      <x v="336"/>
      <x v="7"/>
      <x v="24"/>
      <x v="5"/>
      <x v="21"/>
      <x v="4"/>
      <x v="500"/>
      <x v="44"/>
      <x/>
      <x v="1"/>
    </i>
    <i>
      <x v="14"/>
      <x v="338"/>
      <x v="7"/>
      <x v="24"/>
      <x v="5"/>
      <x v="21"/>
      <x v="4"/>
      <x v="486"/>
      <x v="44"/>
      <x/>
      <x v="1"/>
    </i>
    <i>
      <x v="15"/>
      <x v="333"/>
      <x v="7"/>
      <x v="37"/>
      <x v="15"/>
      <x v="21"/>
      <x v="4"/>
      <x v="619"/>
      <x v="38"/>
      <x/>
      <x v="4"/>
    </i>
    <i>
      <x v="16"/>
      <x v="337"/>
      <x v="7"/>
      <x v="24"/>
      <x v="15"/>
      <x v="21"/>
      <x v="4"/>
      <x v="482"/>
      <x v="38"/>
      <x/>
      <x v="1"/>
    </i>
    <i>
      <x v="17"/>
      <x v="340"/>
      <x v="7"/>
      <x v="37"/>
      <x v="15"/>
      <x v="21"/>
      <x v="4"/>
      <x v="528"/>
      <x v="38"/>
      <x/>
      <x v="4"/>
    </i>
    <i>
      <x v="18"/>
      <x v="342"/>
      <x v="7"/>
      <x v="24"/>
      <x v="15"/>
      <x v="21"/>
      <x v="4"/>
      <x v="482"/>
      <x v="38"/>
      <x/>
      <x v="1"/>
    </i>
    <i>
      <x v="19"/>
      <x v="334"/>
      <x v="7"/>
      <x v="25"/>
      <x v="18"/>
      <x v="21"/>
      <x v="4"/>
      <x v="482"/>
      <x v="38"/>
      <x/>
      <x v="1"/>
    </i>
    <i>
      <x v="20"/>
      <x v="336"/>
      <x v="7"/>
      <x v="25"/>
      <x v="5"/>
      <x v="21"/>
      <x v="4"/>
      <x v="500"/>
      <x v="44"/>
      <x/>
      <x v="1"/>
    </i>
    <i>
      <x v="21"/>
      <x v="326"/>
      <x v="7"/>
      <x v="37"/>
      <x v="15"/>
      <x v="21"/>
      <x v="4"/>
      <x v="506"/>
      <x v="38"/>
      <x/>
      <x v="30"/>
    </i>
    <i>
      <x v="22"/>
      <x v="327"/>
      <x v="7"/>
      <x v="24"/>
      <x v="6"/>
      <x v="21"/>
      <x v="4"/>
      <x v="510"/>
      <x v="40"/>
      <x/>
      <x v="4"/>
    </i>
    <i>
      <x v="23"/>
      <x v="334"/>
      <x v="7"/>
      <x v="37"/>
      <x v="6"/>
      <x v="21"/>
      <x v="4"/>
      <x v="603"/>
      <x v="40"/>
      <x/>
      <x v="1"/>
    </i>
    <i>
      <x v="24"/>
      <x v="334"/>
      <x v="7"/>
      <x v="37"/>
      <x v="6"/>
      <x v="21"/>
      <x v="4"/>
      <x v="523"/>
      <x v="40"/>
      <x/>
      <x v="4"/>
    </i>
    <i>
      <x v="25"/>
      <x v="78"/>
      <x v="7"/>
      <x v="24"/>
      <x v="15"/>
      <x v="21"/>
      <x v="4"/>
      <x v="501"/>
      <x v="38"/>
      <x/>
      <x v="1"/>
    </i>
    <i>
      <x v="26"/>
      <x v="327"/>
      <x v="7"/>
      <x v="37"/>
      <x v="15"/>
      <x v="21"/>
      <x v="4"/>
      <x v="482"/>
      <x v="38"/>
      <x/>
      <x v="1"/>
    </i>
    <i>
      <x v="27"/>
      <x v="328"/>
      <x v="7"/>
      <x v="37"/>
      <x v="15"/>
      <x v="21"/>
      <x v="4"/>
      <x v="482"/>
      <x v="38"/>
      <x/>
      <x v="1"/>
    </i>
    <i>
      <x v="28"/>
      <x v="334"/>
      <x v="7"/>
      <x v="37"/>
      <x v="15"/>
      <x v="21"/>
      <x v="4"/>
      <x v="482"/>
      <x v="38"/>
      <x/>
      <x v="1"/>
    </i>
    <i>
      <x v="29"/>
      <x v="339"/>
      <x v="7"/>
      <x v="24"/>
      <x v="15"/>
      <x v="21"/>
      <x v="4"/>
      <x v="527"/>
      <x v="38"/>
      <x/>
      <x v="1"/>
    </i>
    <i>
      <x v="30"/>
      <x v="329"/>
      <x v="9"/>
      <x v="9"/>
      <x v="18"/>
      <x v="21"/>
      <x v="4"/>
      <x v="500"/>
      <x v="48"/>
      <x/>
      <x v="1"/>
    </i>
    <i>
      <x v="31"/>
      <x v="327"/>
      <x v="9"/>
      <x v="9"/>
      <x v="18"/>
      <x v="21"/>
      <x v="4"/>
      <x v="512"/>
      <x v="48"/>
      <x/>
      <x v="4"/>
    </i>
    <i>
      <x v="32"/>
      <x v="331"/>
      <x v="9"/>
      <x v="9"/>
      <x v="18"/>
      <x v="21"/>
      <x v="4"/>
      <x v="515"/>
      <x v="48"/>
      <x/>
      <x v="4"/>
    </i>
    <i>
      <x v="33"/>
      <x v="343"/>
      <x v="9"/>
      <x v="9"/>
      <x v="18"/>
      <x v="21"/>
      <x v="4"/>
      <x v="500"/>
      <x v="48"/>
      <x/>
      <x v="1"/>
    </i>
    <i>
      <x v="34"/>
      <x v="343"/>
      <x v="9"/>
      <x v="9"/>
      <x v="18"/>
      <x v="21"/>
      <x v="4"/>
      <x v="606"/>
      <x v="48"/>
      <x/>
      <x v="1"/>
    </i>
    <i>
      <x v="35"/>
      <x v="343"/>
      <x v="9"/>
      <x v="9"/>
      <x v="18"/>
      <x v="21"/>
      <x v="4"/>
      <x v="607"/>
      <x v="48"/>
      <x/>
      <x v="1"/>
    </i>
    <i>
      <x v="36"/>
      <x v="88"/>
      <x v="9"/>
      <x v="9"/>
      <x v="18"/>
      <x v="21"/>
      <x v="4"/>
      <x v="531"/>
      <x v="48"/>
      <x/>
      <x v="1"/>
    </i>
    <i>
      <x v="37"/>
      <x v="88"/>
      <x v="9"/>
      <x v="9"/>
      <x v="18"/>
      <x v="21"/>
      <x v="4"/>
      <x v="531"/>
      <x v="48"/>
      <x/>
      <x v="1"/>
    </i>
    <i>
      <x v="38"/>
      <x v="345"/>
      <x v="9"/>
      <x v="9"/>
      <x v="18"/>
      <x v="21"/>
      <x v="4"/>
      <x v="531"/>
      <x v="48"/>
      <x/>
      <x v="1"/>
    </i>
    <i>
      <x v="39"/>
      <x v="347"/>
      <x v="9"/>
      <x v="9"/>
      <x v="18"/>
      <x v="21"/>
      <x v="4"/>
      <x v="531"/>
      <x v="48"/>
      <x/>
      <x v="1"/>
    </i>
    <i>
      <x v="40"/>
      <x v="122"/>
      <x v="9"/>
      <x v="9"/>
      <x v="18"/>
      <x v="21"/>
      <x v="4"/>
      <x v="531"/>
      <x v="48"/>
      <x/>
      <x v="1"/>
    </i>
    <i>
      <x v="41"/>
      <x v="122"/>
      <x v="9"/>
      <x v="9"/>
      <x v="18"/>
      <x v="21"/>
      <x v="4"/>
      <x v="531"/>
      <x v="48"/>
      <x/>
      <x v="1"/>
    </i>
    <i>
      <x v="42"/>
      <x v="353"/>
      <x v="9"/>
      <x v="9"/>
      <x v="18"/>
      <x v="21"/>
      <x v="4"/>
      <x v="531"/>
      <x v="48"/>
      <x/>
      <x v="1"/>
    </i>
    <i>
      <x v="43"/>
      <x v="326"/>
      <x v="9"/>
      <x v="9"/>
      <x v="6"/>
      <x v="21"/>
      <x v="4"/>
      <x v="505"/>
      <x v="40"/>
      <x/>
      <x v="4"/>
    </i>
    <i>
      <x v="44"/>
      <x v="326"/>
      <x v="9"/>
      <x v="9"/>
      <x v="6"/>
      <x v="21"/>
      <x v="4"/>
      <x v="509"/>
      <x v="40"/>
      <x/>
      <x v="1"/>
    </i>
    <i>
      <x v="45"/>
      <x v="343"/>
      <x v="9"/>
      <x v="9"/>
      <x v="6"/>
      <x v="21"/>
      <x v="4"/>
      <x v="491"/>
      <x v="40"/>
      <x/>
      <x v="1"/>
    </i>
    <i>
      <x v="46"/>
      <x v="88"/>
      <x v="9"/>
      <x v="9"/>
      <x v="6"/>
      <x v="21"/>
      <x v="4"/>
      <x v="491"/>
      <x v="40"/>
      <x/>
      <x v="1"/>
    </i>
    <i>
      <x v="47"/>
      <x v="100"/>
      <x v="9"/>
      <x v="9"/>
      <x v="6"/>
      <x v="21"/>
      <x v="4"/>
      <x v="491"/>
      <x v="40"/>
      <x/>
      <x v="1"/>
    </i>
    <i>
      <x v="48"/>
      <x v="350"/>
      <x v="9"/>
      <x v="9"/>
      <x v="6"/>
      <x v="21"/>
      <x v="4"/>
      <x v="603"/>
      <x v="40"/>
      <x/>
      <x v="1"/>
    </i>
    <i>
      <x v="49"/>
      <x v="350"/>
      <x v="9"/>
      <x v="9"/>
      <x v="6"/>
      <x v="21"/>
      <x v="4"/>
      <x v="491"/>
      <x v="40"/>
      <x/>
      <x v="1"/>
    </i>
    <i>
      <x v="50"/>
      <x v="144"/>
      <x v="9"/>
      <x v="9"/>
      <x v="6"/>
      <x v="21"/>
      <x v="4"/>
      <x v="500"/>
      <x v="40"/>
      <x/>
      <x v="1"/>
    </i>
    <i>
      <x v="51"/>
      <x v="351"/>
      <x v="9"/>
      <x v="9"/>
      <x v="6"/>
      <x v="21"/>
      <x v="4"/>
      <x v="604"/>
      <x v="40"/>
      <x/>
      <x v="1"/>
    </i>
    <i>
      <x v="52"/>
      <x v="350"/>
      <x v="9"/>
      <x v="9"/>
      <x v="2"/>
      <x v="21"/>
      <x v="4"/>
      <x v="608"/>
      <x v="41"/>
      <x/>
      <x v="1"/>
    </i>
    <i>
      <x v="53"/>
      <x v="144"/>
      <x v="9"/>
      <x v="9"/>
      <x v="5"/>
      <x v="21"/>
      <x v="4"/>
      <x v="500"/>
      <x v="44"/>
      <x/>
      <x v="1"/>
    </i>
    <i>
      <x v="54"/>
      <x v="144"/>
      <x v="9"/>
      <x v="9"/>
      <x v="5"/>
      <x v="21"/>
      <x v="4"/>
      <x v="500"/>
      <x v="44"/>
      <x/>
      <x v="1"/>
    </i>
    <i>
      <x v="55"/>
      <x v="351"/>
      <x v="9"/>
      <x v="9"/>
      <x v="5"/>
      <x v="21"/>
      <x v="4"/>
      <x v="486"/>
      <x v="44"/>
      <x/>
      <x v="1"/>
    </i>
    <i>
      <x v="56"/>
      <x v="158"/>
      <x v="9"/>
      <x v="9"/>
      <x v="5"/>
      <x v="21"/>
      <x v="4"/>
      <x v="467"/>
      <x v="44"/>
      <x/>
      <x v="1"/>
    </i>
    <i>
      <x v="57"/>
      <x v="100"/>
      <x v="9"/>
      <x v="9"/>
      <x v="4"/>
      <x v="21"/>
      <x v="4"/>
      <x v="541"/>
      <x v="10"/>
      <x/>
      <x v="1"/>
    </i>
    <i>
      <x v="58"/>
      <x v="349"/>
      <x v="9"/>
      <x v="9"/>
      <x v="4"/>
      <x v="21"/>
      <x v="4"/>
      <x v="500"/>
      <x v="10"/>
      <x/>
      <x v="1"/>
    </i>
    <i>
      <x v="59"/>
      <x v="144"/>
      <x v="9"/>
      <x v="9"/>
      <x v="4"/>
      <x v="21"/>
      <x v="4"/>
      <x v="500"/>
      <x v="10"/>
      <x/>
      <x v="1"/>
    </i>
    <i>
      <x v="60"/>
      <x v="326"/>
      <x v="9"/>
      <x v="9"/>
      <x v="15"/>
      <x v="21"/>
      <x v="4"/>
      <x v="508"/>
      <x v="38"/>
      <x/>
      <x v="13"/>
    </i>
    <i>
      <x v="61"/>
      <x v="326"/>
      <x v="9"/>
      <x v="9"/>
      <x v="15"/>
      <x v="21"/>
      <x v="4"/>
      <x v="482"/>
      <x v="38"/>
      <x/>
      <x v="1"/>
    </i>
    <i>
      <x v="62"/>
      <x v="327"/>
      <x v="9"/>
      <x v="9"/>
      <x v="15"/>
      <x v="21"/>
      <x v="4"/>
      <x v="482"/>
      <x v="38"/>
      <x/>
      <x v="1"/>
    </i>
    <i>
      <x v="63"/>
      <x v="328"/>
      <x v="9"/>
      <x v="9"/>
      <x v="15"/>
      <x v="21"/>
      <x v="4"/>
      <x v="514"/>
      <x v="38"/>
      <x/>
      <x v="20"/>
    </i>
    <i>
      <x v="64"/>
      <x v="331"/>
      <x v="9"/>
      <x v="9"/>
      <x v="15"/>
      <x v="21"/>
      <x v="4"/>
      <x v="482"/>
      <x v="38"/>
      <x/>
      <x v="1"/>
    </i>
    <i>
      <x v="65"/>
      <x v="331"/>
      <x v="9"/>
      <x v="9"/>
      <x v="15"/>
      <x v="21"/>
      <x v="4"/>
      <x v="517"/>
      <x v="38"/>
      <x/>
      <x v="9"/>
    </i>
    <i>
      <x v="66"/>
      <x v="333"/>
      <x v="9"/>
      <x v="9"/>
      <x v="15"/>
      <x v="21"/>
      <x v="4"/>
      <x v="520"/>
      <x v="38"/>
      <x/>
      <x v="7"/>
    </i>
    <i>
      <x v="67"/>
      <x v="343"/>
      <x v="9"/>
      <x v="9"/>
      <x v="15"/>
      <x v="21"/>
      <x v="4"/>
      <x v="482"/>
      <x v="38"/>
      <x/>
      <x v="1"/>
    </i>
    <i>
      <x v="68"/>
      <x v="343"/>
      <x v="9"/>
      <x v="9"/>
      <x v="15"/>
      <x v="21"/>
      <x v="4"/>
      <x v="482"/>
      <x v="38"/>
      <x/>
      <x v="1"/>
    </i>
    <i>
      <x v="69"/>
      <x v="88"/>
      <x v="9"/>
      <x v="9"/>
      <x v="15"/>
      <x v="21"/>
      <x v="4"/>
      <x v="482"/>
      <x v="38"/>
      <x/>
      <x v="1"/>
    </i>
    <i>
      <x v="70"/>
      <x v="88"/>
      <x v="9"/>
      <x v="9"/>
      <x v="15"/>
      <x v="21"/>
      <x v="4"/>
      <x v="535"/>
      <x v="38"/>
      <x/>
      <x v="15"/>
    </i>
    <i>
      <x v="71"/>
      <x v="346"/>
      <x v="9"/>
      <x v="9"/>
      <x v="15"/>
      <x v="21"/>
      <x v="4"/>
      <x v="537"/>
      <x v="38"/>
      <x/>
      <x v="17"/>
    </i>
    <i>
      <x v="72"/>
      <x v="348"/>
      <x v="9"/>
      <x v="9"/>
      <x v="15"/>
      <x v="21"/>
      <x v="4"/>
      <x v="540"/>
      <x v="38"/>
      <x/>
      <x v="7"/>
    </i>
    <i>
      <x v="73"/>
      <x v="105"/>
      <x v="9"/>
      <x v="9"/>
      <x v="15"/>
      <x v="21"/>
      <x v="4"/>
      <x v="545"/>
      <x v="38"/>
      <x/>
      <x v="1"/>
    </i>
    <i>
      <x v="74"/>
      <x v="350"/>
      <x v="9"/>
      <x v="9"/>
      <x v="15"/>
      <x v="21"/>
      <x v="4"/>
      <x v="547"/>
      <x v="38"/>
      <x v="2"/>
      <x v="13"/>
    </i>
    <i>
      <x v="75"/>
      <x v="350"/>
      <x v="9"/>
      <x v="9"/>
      <x v="15"/>
      <x v="21"/>
      <x v="4"/>
      <x v="482"/>
      <x v="38"/>
      <x/>
      <x v="1"/>
    </i>
    <i>
      <x v="76"/>
      <x v="350"/>
      <x v="9"/>
      <x v="9"/>
      <x v="15"/>
      <x v="21"/>
      <x v="4"/>
      <x v="546"/>
      <x v="38"/>
      <x/>
      <x v="7"/>
    </i>
    <i>
      <x v="77"/>
      <x v="144"/>
      <x v="9"/>
      <x v="9"/>
      <x v="15"/>
      <x v="21"/>
      <x v="4"/>
      <x v="548"/>
      <x v="38"/>
      <x/>
      <x v="1"/>
    </i>
    <i>
      <x v="78"/>
      <x v="351"/>
      <x v="9"/>
      <x v="9"/>
      <x v="15"/>
      <x v="21"/>
      <x v="4"/>
      <x v="482"/>
      <x v="38"/>
      <x/>
      <x v="1"/>
    </i>
    <i>
      <x v="79"/>
      <x v="351"/>
      <x v="9"/>
      <x v="19"/>
      <x v="15"/>
      <x v="21"/>
      <x v="4"/>
      <x v="549"/>
      <x v="38"/>
      <x/>
      <x v="1"/>
    </i>
    <i>
      <x v="80"/>
      <x v="352"/>
      <x v="9"/>
      <x v="19"/>
      <x v="15"/>
      <x v="21"/>
      <x v="4"/>
      <x v="550"/>
      <x v="38"/>
      <x/>
      <x v="9"/>
    </i>
    <i>
      <x v="81"/>
      <x v="187"/>
      <x v="9"/>
      <x v="9"/>
      <x v="15"/>
      <x v="21"/>
      <x v="4"/>
      <x v="553"/>
      <x v="38"/>
      <x/>
      <x v="4"/>
    </i>
    <i>
      <x v="82"/>
      <x v="357"/>
      <x v="9"/>
      <x v="9"/>
      <x v="15"/>
      <x v="21"/>
      <x v="4"/>
      <x v="527"/>
      <x v="38"/>
      <x/>
      <x v="1"/>
    </i>
    <i>
      <x v="83"/>
      <x v="331"/>
      <x v="9"/>
      <x v="9"/>
      <x v="17"/>
      <x v="19"/>
      <x v="4"/>
      <x v="516"/>
      <x v="38"/>
      <x v="3"/>
      <x v="70"/>
    </i>
    <i>
      <x v="84"/>
      <x v="332"/>
      <x v="9"/>
      <x v="9"/>
      <x v="17"/>
      <x v="19"/>
      <x v="4"/>
      <x v="519"/>
      <x v="38"/>
      <x v="3"/>
      <x v="70"/>
    </i>
    <i>
      <x v="85"/>
      <x v="332"/>
      <x v="9"/>
      <x v="9"/>
      <x v="17"/>
      <x v="19"/>
      <x v="4"/>
      <x v="518"/>
      <x v="38"/>
      <x v="3"/>
      <x v="70"/>
    </i>
    <i>
      <x v="86"/>
      <x v="345"/>
      <x v="9"/>
      <x v="9"/>
      <x v="17"/>
      <x v="19"/>
      <x v="4"/>
      <x v="536"/>
      <x v="38"/>
      <x v="3"/>
      <x v="70"/>
    </i>
    <i>
      <x v="87"/>
      <x v="101"/>
      <x v="9"/>
      <x v="9"/>
      <x v="17"/>
      <x v="24"/>
      <x v="4"/>
      <x v="544"/>
      <x v="41"/>
      <x v="4"/>
      <x v="70"/>
    </i>
    <i>
      <x v="88"/>
      <x v="100"/>
      <x v="9"/>
      <x v="9"/>
      <x v="17"/>
      <x v="29"/>
      <x v="4"/>
      <x v="542"/>
      <x v="38"/>
      <x v="4"/>
      <x v="70"/>
    </i>
    <i>
      <x v="89"/>
      <x v="352"/>
      <x v="9"/>
      <x v="19"/>
      <x v="6"/>
      <x v="21"/>
      <x v="4"/>
      <x v="491"/>
      <x v="40"/>
      <x/>
      <x v="1"/>
    </i>
    <i>
      <x v="90"/>
      <x v="184"/>
      <x v="9"/>
      <x v="19"/>
      <x v="5"/>
      <x v="21"/>
      <x v="4"/>
      <x v="486"/>
      <x v="44"/>
      <x/>
      <x v="1"/>
    </i>
    <i>
      <x v="91"/>
      <x v="362"/>
      <x v="9"/>
      <x v="19"/>
      <x v="15"/>
      <x v="21"/>
      <x v="4"/>
      <x v="573"/>
      <x v="38"/>
      <x/>
      <x v="4"/>
    </i>
    <i>
      <x v="92"/>
      <x v="185"/>
      <x v="2"/>
      <x v="5"/>
      <x v="18"/>
      <x v="21"/>
      <x v="4"/>
      <x v="606"/>
      <x v="48"/>
      <x/>
      <x v="1"/>
    </i>
    <i>
      <x v="93"/>
      <x v="200"/>
      <x v="2"/>
      <x v="5"/>
      <x v="6"/>
      <x v="21"/>
      <x v="4"/>
      <x v="556"/>
      <x v="40"/>
      <x/>
      <x v="7"/>
    </i>
    <i>
      <x v="94"/>
      <x v="354"/>
      <x v="2"/>
      <x v="5"/>
      <x v="6"/>
      <x v="21"/>
      <x v="4"/>
      <x v="491"/>
      <x v="40"/>
      <x/>
      <x v="1"/>
    </i>
    <i>
      <x v="95"/>
      <x v="190"/>
      <x v="2"/>
      <x v="5"/>
      <x v="5"/>
      <x v="21"/>
      <x v="4"/>
      <x v="467"/>
      <x v="44"/>
      <x/>
      <x v="1"/>
    </i>
    <i>
      <x v="96"/>
      <x v="205"/>
      <x v="2"/>
      <x v="5"/>
      <x v="5"/>
      <x v="21"/>
      <x v="4"/>
      <x v="531"/>
      <x v="44"/>
      <x/>
      <x v="1"/>
    </i>
    <i>
      <x v="97"/>
      <x v="206"/>
      <x v="2"/>
      <x v="5"/>
      <x v="5"/>
      <x v="21"/>
      <x v="4"/>
      <x v="531"/>
      <x v="44"/>
      <x/>
      <x v="1"/>
    </i>
    <i>
      <x v="98"/>
      <x v="206"/>
      <x v="2"/>
      <x v="5"/>
      <x v="5"/>
      <x v="21"/>
      <x v="4"/>
      <x v="559"/>
      <x v="44"/>
      <x/>
      <x v="4"/>
    </i>
    <i>
      <x v="99"/>
      <x v="206"/>
      <x v="2"/>
      <x v="5"/>
      <x v="5"/>
      <x v="21"/>
      <x v="4"/>
      <x v="561"/>
      <x v="44"/>
      <x/>
      <x v="1"/>
    </i>
    <i>
      <x v="100"/>
      <x v="206"/>
      <x v="2"/>
      <x v="5"/>
      <x v="5"/>
      <x v="21"/>
      <x v="4"/>
      <x v="531"/>
      <x v="44"/>
      <x/>
      <x v="1"/>
    </i>
    <i>
      <x v="101"/>
      <x v="354"/>
      <x v="2"/>
      <x v="5"/>
      <x v="5"/>
      <x v="21"/>
      <x v="4"/>
      <x v="486"/>
      <x v="44"/>
      <x/>
      <x v="1"/>
    </i>
    <i>
      <x v="102"/>
      <x v="229"/>
      <x v="2"/>
      <x v="5"/>
      <x v="5"/>
      <x v="21"/>
      <x/>
      <x v="467"/>
      <x v="44"/>
      <x/>
      <x v="1"/>
    </i>
    <i>
      <x v="103"/>
      <x v="230"/>
      <x v="2"/>
      <x v="5"/>
      <x v="5"/>
      <x v="21"/>
      <x/>
      <x v="575"/>
      <x v="44"/>
      <x/>
      <x v="1"/>
    </i>
    <i>
      <x v="104"/>
      <x v="206"/>
      <x v="2"/>
      <x v="5"/>
      <x v="4"/>
      <x v="21"/>
      <x v="4"/>
      <x v="562"/>
      <x v="10"/>
      <x/>
      <x v="1"/>
    </i>
    <i>
      <x v="105"/>
      <x v="365"/>
      <x v="2"/>
      <x v="5"/>
      <x v="4"/>
      <x v="21"/>
      <x v="4"/>
      <x v="577"/>
      <x v="10"/>
      <x/>
      <x v="1"/>
    </i>
    <i>
      <x v="106"/>
      <x v="185"/>
      <x v="2"/>
      <x v="5"/>
      <x v="15"/>
      <x v="21"/>
      <x v="4"/>
      <x v="482"/>
      <x v="38"/>
      <x/>
      <x v="1"/>
    </i>
    <i>
      <x v="107"/>
      <x v="187"/>
      <x v="2"/>
      <x v="5"/>
      <x v="15"/>
      <x v="21"/>
      <x v="4"/>
      <x v="554"/>
      <x v="38"/>
      <x/>
      <x v="17"/>
    </i>
    <i>
      <x v="108"/>
      <x v="187"/>
      <x v="2"/>
      <x v="5"/>
      <x v="15"/>
      <x v="21"/>
      <x v="4"/>
      <x v="552"/>
      <x v="38"/>
      <x/>
      <x v="7"/>
    </i>
    <i>
      <x v="109"/>
      <x v="200"/>
      <x v="2"/>
      <x v="5"/>
      <x v="15"/>
      <x v="21"/>
      <x v="4"/>
      <x v="555"/>
      <x v="38"/>
      <x/>
      <x v="13"/>
    </i>
    <i>
      <x v="110"/>
      <x v="206"/>
      <x v="2"/>
      <x v="5"/>
      <x v="15"/>
      <x v="21"/>
      <x v="4"/>
      <x v="563"/>
      <x v="38"/>
      <x/>
      <x v="13"/>
    </i>
    <i>
      <x v="111"/>
      <x v="206"/>
      <x v="2"/>
      <x v="5"/>
      <x v="15"/>
      <x v="21"/>
      <x v="4"/>
      <x v="558"/>
      <x v="38"/>
      <x/>
      <x v="4"/>
    </i>
    <i>
      <x v="112"/>
      <x v="206"/>
      <x v="2"/>
      <x v="5"/>
      <x v="15"/>
      <x v="21"/>
      <x v="4"/>
      <x v="482"/>
      <x v="38"/>
      <x/>
      <x v="1"/>
    </i>
    <i>
      <x v="113"/>
      <x v="206"/>
      <x v="2"/>
      <x v="5"/>
      <x v="15"/>
      <x v="21"/>
      <x v="4"/>
      <x v="560"/>
      <x v="38"/>
      <x/>
      <x v="7"/>
    </i>
    <i>
      <x v="114"/>
      <x v="365"/>
      <x v="2"/>
      <x v="5"/>
      <x v="15"/>
      <x v="21"/>
      <x v="4"/>
      <x v="578"/>
      <x v="38"/>
      <x/>
      <x v="69"/>
    </i>
    <i>
      <x v="115"/>
      <x v="230"/>
      <x v="2"/>
      <x v="5"/>
      <x v="15"/>
      <x v="21"/>
      <x/>
      <x v="482"/>
      <x v="38"/>
      <x/>
      <x v="1"/>
    </i>
    <i>
      <x v="116"/>
      <x v="231"/>
      <x v="4"/>
      <x v="8"/>
      <x v="5"/>
      <x v="21"/>
      <x/>
      <x v="467"/>
      <x v="44"/>
      <x/>
      <x v="1"/>
    </i>
    <i>
      <x v="117"/>
      <x v="296"/>
      <x v="4"/>
      <x v="11"/>
      <x v="6"/>
      <x v="21"/>
      <x v="4"/>
      <x v="491"/>
      <x v="40"/>
      <x/>
      <x v="1"/>
    </i>
    <i>
      <x v="118"/>
      <x v="304"/>
      <x v="4"/>
      <x v="11"/>
      <x v="6"/>
      <x v="21"/>
      <x v="4"/>
      <x v="491"/>
      <x v="40"/>
      <x/>
      <x v="1"/>
    </i>
    <i>
      <x v="119"/>
      <x v="311"/>
      <x v="4"/>
      <x v="11"/>
      <x v="6"/>
      <x v="21"/>
      <x v="4"/>
      <x v="491"/>
      <x v="40"/>
      <x/>
      <x v="1"/>
    </i>
    <i>
      <x v="120"/>
      <x v="315"/>
      <x v="4"/>
      <x v="11"/>
      <x v="6"/>
      <x v="21"/>
      <x v="4"/>
      <x v="491"/>
      <x v="40"/>
      <x/>
      <x v="1"/>
    </i>
    <i>
      <x v="121"/>
      <x v="319"/>
      <x v="4"/>
      <x v="11"/>
      <x v="6"/>
      <x v="21"/>
      <x v="4"/>
      <x v="491"/>
      <x v="40"/>
      <x/>
      <x v="1"/>
    </i>
    <i>
      <x v="122"/>
      <x v="293"/>
      <x v="4"/>
      <x v="11"/>
      <x v="5"/>
      <x v="21"/>
      <x v="4"/>
      <x v="486"/>
      <x v="44"/>
      <x/>
      <x v="1"/>
    </i>
    <i>
      <x v="123"/>
      <x v="306"/>
      <x v="4"/>
      <x v="11"/>
      <x v="5"/>
      <x v="21"/>
      <x v="4"/>
      <x v="486"/>
      <x v="44"/>
      <x/>
      <x v="1"/>
    </i>
    <i>
      <x v="124"/>
      <x v="307"/>
      <x v="4"/>
      <x v="11"/>
      <x v="5"/>
      <x v="21"/>
      <x v="4"/>
      <x v="609"/>
      <x v="44"/>
      <x/>
      <x v="1"/>
    </i>
    <i>
      <x v="125"/>
      <x v="308"/>
      <x v="4"/>
      <x v="11"/>
      <x v="5"/>
      <x v="21"/>
      <x v="4"/>
      <x v="610"/>
      <x v="44"/>
      <x/>
      <x v="1"/>
    </i>
    <i>
      <x v="126"/>
      <x v="311"/>
      <x v="4"/>
      <x v="11"/>
      <x v="5"/>
      <x v="21"/>
      <x v="4"/>
      <x v="486"/>
      <x v="44"/>
      <x/>
      <x v="1"/>
    </i>
    <i>
      <x v="127"/>
      <x v="311"/>
      <x v="4"/>
      <x v="11"/>
      <x v="5"/>
      <x v="21"/>
      <x v="4"/>
      <x v="486"/>
      <x v="44"/>
      <x/>
      <x v="1"/>
    </i>
    <i>
      <x v="128"/>
      <x v="169"/>
      <x v="4"/>
      <x v="11"/>
      <x v="5"/>
      <x v="21"/>
      <x v="4"/>
      <x v="486"/>
      <x v="44"/>
      <x/>
      <x v="1"/>
    </i>
    <i>
      <x v="129"/>
      <x v="169"/>
      <x v="4"/>
      <x v="11"/>
      <x v="5"/>
      <x v="21"/>
      <x v="4"/>
      <x v="500"/>
      <x v="44"/>
      <x/>
      <x v="1"/>
    </i>
    <i>
      <x v="130"/>
      <x v="293"/>
      <x v="4"/>
      <x v="11"/>
      <x v="4"/>
      <x v="21"/>
      <x v="4"/>
      <x v="611"/>
      <x v="42"/>
      <x/>
      <x v="1"/>
    </i>
    <i>
      <x v="131"/>
      <x v="293"/>
      <x v="4"/>
      <x v="11"/>
      <x v="4"/>
      <x v="21"/>
      <x v="4"/>
      <x v="612"/>
      <x v="43"/>
      <x/>
      <x v="1"/>
    </i>
    <i>
      <x v="132"/>
      <x v="293"/>
      <x v="4"/>
      <x v="11"/>
      <x v="4"/>
      <x v="21"/>
      <x v="4"/>
      <x v="613"/>
      <x v="45"/>
      <x/>
      <x v="1"/>
    </i>
    <i>
      <x v="133"/>
      <x v="295"/>
      <x v="4"/>
      <x v="11"/>
      <x v="4"/>
      <x v="21"/>
      <x v="4"/>
      <x v="614"/>
      <x v="42"/>
      <x/>
      <x v="1"/>
    </i>
    <i>
      <x v="134"/>
      <x v="297"/>
      <x v="4"/>
      <x v="11"/>
      <x v="4"/>
      <x v="21"/>
      <x v="4"/>
      <x v="615"/>
      <x v="46"/>
      <x/>
      <x v="1"/>
    </i>
    <i>
      <x v="135"/>
      <x v="299"/>
      <x v="4"/>
      <x v="11"/>
      <x v="4"/>
      <x v="21"/>
      <x v="4"/>
      <x v="612"/>
      <x v="43"/>
      <x/>
      <x v="1"/>
    </i>
    <i>
      <x v="136"/>
      <x v="300"/>
      <x v="4"/>
      <x v="11"/>
      <x v="4"/>
      <x v="21"/>
      <x v="4"/>
      <x v="615"/>
      <x v="45"/>
      <x/>
      <x v="1"/>
    </i>
    <i>
      <x v="137"/>
      <x v="306"/>
      <x v="4"/>
      <x v="11"/>
      <x v="4"/>
      <x v="21"/>
      <x v="4"/>
      <x v="615"/>
      <x v="46"/>
      <x/>
      <x v="1"/>
    </i>
    <i>
      <x v="138"/>
      <x v="311"/>
      <x v="4"/>
      <x v="11"/>
      <x v="4"/>
      <x v="21"/>
      <x v="4"/>
      <x v="615"/>
      <x v="46"/>
      <x/>
      <x v="1"/>
    </i>
    <i>
      <x v="139"/>
      <x v="314"/>
      <x v="4"/>
      <x v="11"/>
      <x v="4"/>
      <x v="21"/>
      <x v="4"/>
      <x v="615"/>
      <x v="46"/>
      <x/>
      <x v="1"/>
    </i>
    <i>
      <x v="140"/>
      <x v="315"/>
      <x v="4"/>
      <x v="11"/>
      <x v="4"/>
      <x v="21"/>
      <x v="4"/>
      <x v="615"/>
      <x v="46"/>
      <x/>
      <x v="1"/>
    </i>
    <i>
      <x v="141"/>
      <x v="316"/>
      <x v="4"/>
      <x v="11"/>
      <x v="4"/>
      <x v="21"/>
      <x v="4"/>
      <x v="531"/>
      <x v="46"/>
      <x/>
      <x v="1"/>
    </i>
    <i>
      <x v="142"/>
      <x v="317"/>
      <x v="4"/>
      <x v="11"/>
      <x v="4"/>
      <x v="21"/>
      <x v="4"/>
      <x v="531"/>
      <x v="46"/>
      <x/>
      <x v="1"/>
    </i>
    <i>
      <x v="143"/>
      <x v="368"/>
      <x v="4"/>
      <x v="11"/>
      <x v="4"/>
      <x v="21"/>
      <x/>
      <x v="500"/>
      <x v="10"/>
      <x/>
      <x v="1"/>
    </i>
    <i>
      <x v="144"/>
      <x v="295"/>
      <x v="4"/>
      <x v="11"/>
      <x v="15"/>
      <x v="21"/>
      <x v="4"/>
      <x v="475"/>
      <x v="38"/>
      <x/>
      <x v="1"/>
    </i>
    <i>
      <x v="145"/>
      <x v="301"/>
      <x v="4"/>
      <x v="11"/>
      <x v="15"/>
      <x v="21"/>
      <x v="4"/>
      <x v="479"/>
      <x v="38"/>
      <x/>
      <x v="13"/>
    </i>
    <i>
      <x v="146"/>
      <x v="303"/>
      <x v="4"/>
      <x v="11"/>
      <x v="15"/>
      <x v="21"/>
      <x v="4"/>
      <x v="480"/>
      <x v="38"/>
      <x/>
      <x v="21"/>
    </i>
    <i>
      <x v="147"/>
      <x v="305"/>
      <x v="4"/>
      <x v="11"/>
      <x v="15"/>
      <x v="21"/>
      <x v="4"/>
      <x v="481"/>
      <x v="38"/>
      <x v="1"/>
      <x v="30"/>
    </i>
    <i>
      <x v="148"/>
      <x v="307"/>
      <x v="4"/>
      <x v="11"/>
      <x v="15"/>
      <x v="21"/>
      <x v="4"/>
      <x v="482"/>
      <x v="38"/>
      <x/>
      <x v="1"/>
    </i>
    <i>
      <x v="149"/>
      <x v="308"/>
      <x v="4"/>
      <x v="11"/>
      <x v="15"/>
      <x v="21"/>
      <x v="4"/>
      <x v="482"/>
      <x v="38"/>
      <x/>
      <x v="1"/>
    </i>
    <i>
      <x v="150"/>
      <x v="310"/>
      <x v="4"/>
      <x v="11"/>
      <x v="15"/>
      <x v="21"/>
      <x v="4"/>
      <x v="485"/>
      <x v="38"/>
      <x/>
      <x v="13"/>
    </i>
    <i>
      <x v="151"/>
      <x v="313"/>
      <x v="4"/>
      <x v="11"/>
      <x v="15"/>
      <x v="21"/>
      <x v="4"/>
      <x v="488"/>
      <x v="38"/>
      <x/>
      <x v="4"/>
    </i>
    <i>
      <x v="152"/>
      <x v="318"/>
      <x v="4"/>
      <x v="11"/>
      <x v="15"/>
      <x v="21"/>
      <x v="4"/>
      <x v="490"/>
      <x v="38"/>
      <x/>
      <x v="33"/>
    </i>
    <i>
      <x v="153"/>
      <x v="370"/>
      <x v="4"/>
      <x v="11"/>
      <x v="15"/>
      <x v="21"/>
      <x v="4"/>
      <x v="492"/>
      <x v="38"/>
      <x v="1"/>
      <x v="68"/>
    </i>
    <i>
      <x v="154"/>
      <x v="294"/>
      <x v="4"/>
      <x v="11"/>
      <x v="17"/>
      <x v="26"/>
      <x v="4"/>
      <x v="474"/>
      <x v="45"/>
      <x v="4"/>
      <x v="70"/>
    </i>
    <i>
      <x v="155"/>
      <x v="298"/>
      <x v="4"/>
      <x v="11"/>
      <x v="17"/>
      <x v="26"/>
      <x v="4"/>
      <x v="478"/>
      <x v="43"/>
      <x v="4"/>
      <x v="70"/>
    </i>
    <i>
      <x v="156"/>
      <x v="309"/>
      <x v="4"/>
      <x v="11"/>
      <x v="17"/>
      <x v="26"/>
      <x v="4"/>
      <x v="478"/>
      <x v="44"/>
      <x v="4"/>
      <x v="70"/>
    </i>
    <i>
      <x v="157"/>
      <x v="312"/>
      <x v="4"/>
      <x v="11"/>
      <x v="17"/>
      <x v="26"/>
      <x v="4"/>
      <x v="487"/>
      <x v="46"/>
      <x v="4"/>
      <x v="70"/>
    </i>
    <i>
      <x v="158"/>
      <x v="356"/>
      <x v="4"/>
      <x v="18"/>
      <x v="6"/>
      <x v="21"/>
      <x v="4"/>
      <x v="509"/>
      <x v="40"/>
      <x/>
      <x v="1"/>
    </i>
    <i>
      <x v="159"/>
      <x v="173"/>
      <x v="4"/>
      <x v="18"/>
      <x v="5"/>
      <x v="21"/>
      <x v="4"/>
      <x v="486"/>
      <x v="44"/>
      <x/>
      <x v="1"/>
    </i>
    <i>
      <x v="160"/>
      <x v="356"/>
      <x v="4"/>
      <x v="18"/>
      <x v="5"/>
      <x v="21"/>
      <x v="4"/>
      <x v="486"/>
      <x v="44"/>
      <x/>
      <x v="1"/>
    </i>
    <i>
      <x v="161"/>
      <x v="360"/>
      <x v="4"/>
      <x v="18"/>
      <x v="5"/>
      <x v="21"/>
      <x v="4"/>
      <x v="486"/>
      <x v="44"/>
      <x/>
      <x v="1"/>
    </i>
    <i>
      <x v="162"/>
      <x v="363"/>
      <x v="4"/>
      <x v="18"/>
      <x v="5"/>
      <x v="21"/>
      <x v="4"/>
      <x v="486"/>
      <x v="44"/>
      <x/>
      <x v="1"/>
    </i>
    <i>
      <x v="163"/>
      <x v="360"/>
      <x v="4"/>
      <x v="18"/>
      <x v="4"/>
      <x v="21"/>
      <x v="4"/>
      <x v="566"/>
      <x v="10"/>
      <x/>
      <x v="1"/>
    </i>
    <i>
      <x v="164"/>
      <x v="355"/>
      <x v="4"/>
      <x v="8"/>
      <x v="15"/>
      <x v="21"/>
      <x v="4"/>
      <x v="564"/>
      <x v="38"/>
      <x/>
      <x v="7"/>
    </i>
    <i>
      <x v="165"/>
      <x v="355"/>
      <x v="4"/>
      <x v="18"/>
      <x v="15"/>
      <x v="21"/>
      <x v="4"/>
      <x v="565"/>
      <x v="38"/>
      <x/>
      <x v="13"/>
    </i>
    <i>
      <x v="166"/>
      <x v="230"/>
      <x v="8"/>
      <x v="43"/>
      <x v="5"/>
      <x v="21"/>
      <x/>
      <x v="467"/>
      <x v="44"/>
      <x/>
      <x v="1"/>
    </i>
    <i>
      <x v="167"/>
      <x v="359"/>
      <x v="12"/>
      <x v="21"/>
      <x v="18"/>
      <x v="21"/>
      <x v="4"/>
      <x v="606"/>
      <x v="48"/>
      <x/>
      <x v="1"/>
    </i>
    <i>
      <x v="168"/>
      <x v="364"/>
      <x v="12"/>
      <x v="21"/>
      <x v="18"/>
      <x v="21"/>
      <x v="4"/>
      <x v="467"/>
      <x v="48"/>
      <x/>
      <x v="1"/>
    </i>
    <i>
      <x v="169"/>
      <x v="358"/>
      <x v="12"/>
      <x v="21"/>
      <x v="6"/>
      <x v="21"/>
      <x v="4"/>
      <x v="491"/>
      <x v="40"/>
      <x/>
      <x v="1"/>
    </i>
    <i>
      <x v="170"/>
      <x v="359"/>
      <x v="12"/>
      <x v="21"/>
      <x v="6"/>
      <x v="21"/>
      <x v="4"/>
      <x v="604"/>
      <x v="40"/>
      <x/>
      <x v="1"/>
    </i>
    <i>
      <x v="171"/>
      <x v="359"/>
      <x v="12"/>
      <x v="21"/>
      <x v="6"/>
      <x v="21"/>
      <x v="4"/>
      <x v="491"/>
      <x v="40"/>
      <x/>
      <x v="1"/>
    </i>
    <i>
      <x v="172"/>
      <x v="361"/>
      <x v="12"/>
      <x v="21"/>
      <x v="6"/>
      <x v="21"/>
      <x v="4"/>
      <x v="568"/>
      <x v="40"/>
      <x/>
      <x v="43"/>
    </i>
    <i>
      <x v="173"/>
      <x v="231"/>
      <x v="4"/>
      <x v="18"/>
      <x v="6"/>
      <x v="21"/>
      <x/>
      <x v="597"/>
      <x v="38"/>
      <x/>
      <x v="72"/>
    </i>
    <i>
      <x v="174"/>
      <x v="363"/>
      <x v="12"/>
      <x v="21"/>
      <x v="4"/>
      <x v="21"/>
      <x v="4"/>
      <x v="575"/>
      <x v="49"/>
      <x/>
      <x v="1"/>
    </i>
    <i>
      <x v="175"/>
      <x v="361"/>
      <x v="12"/>
      <x v="21"/>
      <x v="1"/>
      <x v="21"/>
      <x v="4"/>
      <x v="567"/>
      <x v="40"/>
      <x/>
      <x v="48"/>
    </i>
    <i>
      <x v="176"/>
      <x v="359"/>
      <x v="12"/>
      <x v="21"/>
      <x v="15"/>
      <x v="21"/>
      <x v="4"/>
      <x v="482"/>
      <x v="38"/>
      <x/>
      <x v="1"/>
    </i>
    <i>
      <x v="177"/>
      <x v="362"/>
      <x v="12"/>
      <x v="21"/>
      <x v="15"/>
      <x v="21"/>
      <x v="4"/>
      <x v="571"/>
      <x v="38"/>
      <x/>
      <x v="21"/>
    </i>
    <i>
      <x v="178"/>
      <x v="361"/>
      <x v="12"/>
      <x v="21"/>
      <x v="17"/>
      <x v="27"/>
      <x v="4"/>
      <x v="570"/>
      <x v="38"/>
      <x v="4"/>
      <x v="70"/>
    </i>
    <i>
      <x v="179"/>
      <x v="361"/>
      <x v="12"/>
      <x v="21"/>
      <x v="17"/>
      <x v="27"/>
      <x v="4"/>
      <x v="569"/>
      <x v="38"/>
      <x v="4"/>
      <x v="70"/>
    </i>
    <i>
      <x v="180"/>
      <x v="364"/>
      <x v="12"/>
      <x v="21"/>
      <x v="18"/>
      <x v="21"/>
      <x v="4"/>
      <x v="467"/>
      <x v="48"/>
      <x/>
      <x v="1"/>
    </i>
    <i>
      <x v="181"/>
      <x v="71"/>
      <x v="5"/>
      <x v="14"/>
      <x v="6"/>
      <x v="21"/>
      <x v="4"/>
      <x v="496"/>
      <x v="40"/>
      <x/>
      <x v="4"/>
    </i>
    <i>
      <x v="182"/>
      <x v="321"/>
      <x v="5"/>
      <x v="14"/>
      <x v="6"/>
      <x v="21"/>
      <x v="4"/>
      <x v="500"/>
      <x v="40"/>
      <x/>
      <x v="1"/>
    </i>
    <i>
      <x v="183"/>
      <x v="322"/>
      <x v="5"/>
      <x v="14"/>
      <x v="6"/>
      <x v="21"/>
      <x v="4"/>
      <x v="604"/>
      <x v="40"/>
      <x/>
      <x v="1"/>
    </i>
    <i>
      <x v="184"/>
      <x v="325"/>
      <x v="5"/>
      <x v="14"/>
      <x v="6"/>
      <x v="21"/>
      <x v="4"/>
      <x v="500"/>
      <x v="40"/>
      <x/>
      <x v="1"/>
    </i>
    <i>
      <x v="185"/>
      <x v="95"/>
      <x v="5"/>
      <x v="14"/>
      <x v="6"/>
      <x v="21"/>
      <x v="4"/>
      <x v="603"/>
      <x v="40"/>
      <x/>
      <x v="1"/>
    </i>
    <i>
      <x v="186"/>
      <x v="364"/>
      <x v="5"/>
      <x v="14"/>
      <x v="6"/>
      <x v="21"/>
      <x v="4"/>
      <x v="500"/>
      <x v="40"/>
      <x/>
      <x v="1"/>
    </i>
    <i>
      <x v="187"/>
      <x v="292"/>
      <x v="5"/>
      <x v="14"/>
      <x v="2"/>
      <x v="21"/>
      <x v="4"/>
      <x v="616"/>
      <x v="41"/>
      <x/>
      <x v="1"/>
    </i>
    <i>
      <x v="188"/>
      <x v="71"/>
      <x v="5"/>
      <x v="14"/>
      <x v="2"/>
      <x v="21"/>
      <x v="4"/>
      <x v="617"/>
      <x v="47"/>
      <x/>
      <x v="1"/>
    </i>
    <i>
      <x v="189"/>
      <x v="321"/>
      <x v="5"/>
      <x v="14"/>
      <x v="2"/>
      <x v="21"/>
      <x v="4"/>
      <x v="608"/>
      <x v="41"/>
      <x/>
      <x v="1"/>
    </i>
    <i>
      <x v="190"/>
      <x v="325"/>
      <x v="5"/>
      <x v="14"/>
      <x v="2"/>
      <x v="21"/>
      <x v="4"/>
      <x v="608"/>
      <x v="47"/>
      <x/>
      <x v="1"/>
    </i>
    <i>
      <x v="191"/>
      <x v="325"/>
      <x v="5"/>
      <x v="14"/>
      <x v="2"/>
      <x v="21"/>
      <x v="4"/>
      <x v="467"/>
      <x v="47"/>
      <x/>
      <x v="1"/>
    </i>
    <i>
      <x v="192"/>
      <x v="341"/>
      <x v="5"/>
      <x v="14"/>
      <x v="2"/>
      <x v="21"/>
      <x v="4"/>
      <x v="529"/>
      <x v="40"/>
      <x/>
      <x v="4"/>
    </i>
    <i>
      <x v="193"/>
      <x v="88"/>
      <x v="5"/>
      <x v="14"/>
      <x v="2"/>
      <x v="21"/>
      <x v="4"/>
      <x v="531"/>
      <x v="47"/>
      <x/>
      <x v="1"/>
    </i>
    <i>
      <x v="194"/>
      <x v="344"/>
      <x v="5"/>
      <x v="14"/>
      <x v="2"/>
      <x v="21"/>
      <x v="4"/>
      <x v="608"/>
      <x v="47"/>
      <x/>
      <x v="1"/>
    </i>
    <i>
      <x v="195"/>
      <x v="95"/>
      <x v="5"/>
      <x v="14"/>
      <x v="2"/>
      <x v="21"/>
      <x v="4"/>
      <x v="531"/>
      <x v="47"/>
      <x/>
      <x v="1"/>
    </i>
    <i>
      <x v="196"/>
      <x v="345"/>
      <x v="5"/>
      <x v="14"/>
      <x v="2"/>
      <x v="21"/>
      <x v="4"/>
      <x v="531"/>
      <x v="41"/>
      <x/>
      <x v="1"/>
    </i>
    <i>
      <x v="197"/>
      <x v="346"/>
      <x v="5"/>
      <x v="14"/>
      <x v="2"/>
      <x v="21"/>
      <x v="4"/>
      <x v="531"/>
      <x v="41"/>
      <x/>
      <x v="1"/>
    </i>
    <i>
      <x v="198"/>
      <x v="347"/>
      <x v="5"/>
      <x v="14"/>
      <x v="2"/>
      <x v="21"/>
      <x v="4"/>
      <x v="500"/>
      <x v="41"/>
      <x/>
      <x v="1"/>
    </i>
    <i>
      <x v="199"/>
      <x v="347"/>
      <x v="5"/>
      <x v="14"/>
      <x v="2"/>
      <x v="21"/>
      <x v="4"/>
      <x v="538"/>
      <x v="41"/>
      <x/>
      <x v="4"/>
    </i>
    <i>
      <x v="200"/>
      <x v="347"/>
      <x v="5"/>
      <x v="14"/>
      <x v="2"/>
      <x v="21"/>
      <x v="4"/>
      <x v="618"/>
      <x v="41"/>
      <x/>
      <x v="1"/>
    </i>
    <i>
      <x v="201"/>
      <x v="100"/>
      <x v="5"/>
      <x v="14"/>
      <x v="2"/>
      <x v="21"/>
      <x v="4"/>
      <x v="531"/>
      <x v="47"/>
      <x/>
      <x v="1"/>
    </i>
    <i>
      <x v="202"/>
      <x v="133"/>
      <x v="5"/>
      <x v="14"/>
      <x v="2"/>
      <x v="21"/>
      <x v="4"/>
      <x v="531"/>
      <x v="47"/>
      <x/>
      <x v="1"/>
    </i>
    <i>
      <x v="203"/>
      <x v="185"/>
      <x v="5"/>
      <x v="14"/>
      <x v="2"/>
      <x v="21"/>
      <x v="4"/>
      <x v="551"/>
      <x v="40"/>
      <x/>
      <x v="4"/>
    </i>
    <i>
      <x v="204"/>
      <x v="190"/>
      <x v="5"/>
      <x v="14"/>
      <x v="2"/>
      <x v="21"/>
      <x v="4"/>
      <x v="467"/>
      <x v="47"/>
      <x/>
      <x v="1"/>
    </i>
    <i>
      <x v="205"/>
      <x v="206"/>
      <x v="5"/>
      <x v="14"/>
      <x v="2"/>
      <x v="21"/>
      <x v="4"/>
      <x v="531"/>
      <x v="47"/>
      <x/>
      <x v="1"/>
    </i>
    <i>
      <x v="206"/>
      <x v="365"/>
      <x v="5"/>
      <x v="14"/>
      <x v="2"/>
      <x v="21"/>
      <x/>
      <x v="467"/>
      <x v="41"/>
      <x/>
      <x v="1"/>
    </i>
    <i>
      <x v="207"/>
      <x v="366"/>
      <x v="5"/>
      <x v="14"/>
      <x v="2"/>
      <x v="21"/>
      <x/>
      <x v="467"/>
      <x v="47"/>
      <x/>
      <x v="1"/>
    </i>
    <i>
      <x v="208"/>
      <x v="231"/>
      <x v="5"/>
      <x v="14"/>
      <x v="2"/>
      <x v="21"/>
      <x/>
      <x v="467"/>
      <x v="47"/>
      <x/>
      <x v="1"/>
    </i>
    <i>
      <x v="209"/>
      <x v="53"/>
      <x v="5"/>
      <x v="14"/>
      <x v="15"/>
      <x v="21"/>
      <x v="4"/>
      <x v="493"/>
      <x v="38"/>
      <x/>
      <x v="21"/>
    </i>
    <i>
      <x v="210"/>
      <x v="71"/>
      <x v="5"/>
      <x v="14"/>
      <x v="15"/>
      <x v="21"/>
      <x v="4"/>
      <x v="495"/>
      <x v="38"/>
      <x/>
      <x v="13"/>
    </i>
    <i>
      <x v="211"/>
      <x v="71"/>
      <x v="5"/>
      <x v="14"/>
      <x v="15"/>
      <x v="21"/>
      <x v="4"/>
      <x v="482"/>
      <x v="38"/>
      <x/>
      <x v="1"/>
    </i>
    <i>
      <x v="212"/>
      <x v="71"/>
      <x v="5"/>
      <x v="14"/>
      <x v="15"/>
      <x v="21"/>
      <x v="4"/>
      <x v="482"/>
      <x v="38"/>
      <x/>
      <x v="1"/>
    </i>
    <i>
      <x v="213"/>
      <x v="74"/>
      <x v="5"/>
      <x v="14"/>
      <x v="15"/>
      <x v="21"/>
      <x v="4"/>
      <x v="498"/>
      <x v="38"/>
      <x/>
      <x v="21"/>
    </i>
    <i>
      <x v="214"/>
      <x v="322"/>
      <x v="5"/>
      <x v="14"/>
      <x v="15"/>
      <x v="21"/>
      <x v="4"/>
      <x v="482"/>
      <x v="38"/>
      <x/>
      <x v="1"/>
    </i>
    <i>
      <x v="215"/>
      <x v="324"/>
      <x v="5"/>
      <x v="14"/>
      <x v="15"/>
      <x v="21"/>
      <x v="4"/>
      <x v="504"/>
      <x v="38"/>
      <x/>
      <x v="15"/>
    </i>
    <i>
      <x v="216"/>
      <x v="86"/>
      <x v="5"/>
      <x v="14"/>
      <x v="15"/>
      <x v="21"/>
      <x v="4"/>
      <x v="532"/>
      <x v="38"/>
      <x/>
      <x v="7"/>
    </i>
    <i>
      <x v="217"/>
      <x v="95"/>
      <x v="5"/>
      <x v="14"/>
      <x v="15"/>
      <x v="21"/>
      <x v="4"/>
      <x v="482"/>
      <x v="38"/>
      <x/>
      <x v="1"/>
    </i>
    <i>
      <x v="218"/>
      <x v="347"/>
      <x v="5"/>
      <x v="14"/>
      <x v="15"/>
      <x v="21"/>
      <x v="4"/>
      <x v="482"/>
      <x v="38"/>
      <x/>
      <x v="1"/>
    </i>
    <i>
      <x v="219"/>
      <x v="347"/>
      <x v="5"/>
      <x v="14"/>
      <x v="15"/>
      <x v="21"/>
      <x v="4"/>
      <x v="482"/>
      <x v="38"/>
      <x/>
      <x v="1"/>
    </i>
    <i>
      <x v="220"/>
      <x v="320"/>
      <x v="5"/>
      <x v="14"/>
      <x v="17"/>
      <x v="24"/>
      <x v="4"/>
      <x v="494"/>
      <x v="41"/>
      <x v="4"/>
      <x v="70"/>
    </i>
    <i>
      <x v="221"/>
      <x v="323"/>
      <x v="5"/>
      <x v="14"/>
      <x v="17"/>
      <x v="24"/>
      <x v="4"/>
      <x v="503"/>
      <x v="47"/>
      <x v="4"/>
      <x v="70"/>
    </i>
    <i>
      <x v="222"/>
      <x v="85"/>
      <x v="5"/>
      <x v="14"/>
      <x v="17"/>
      <x v="24"/>
      <x v="4"/>
      <x v="503"/>
      <x v="47"/>
      <x v="4"/>
      <x v="70"/>
    </i>
    <i>
      <x v="223"/>
      <x v="383"/>
      <x v="14"/>
      <x v="15"/>
      <x/>
      <x v="21"/>
      <x/>
      <x v="599"/>
      <x v="38"/>
      <x/>
      <x v="46"/>
    </i>
    <i>
      <x v="224"/>
      <x v="382"/>
      <x v="14"/>
      <x v="15"/>
      <x v="15"/>
      <x v="21"/>
      <x/>
      <x v="598"/>
      <x v="38"/>
      <x/>
      <x v="46"/>
    </i>
    <i>
      <x v="225"/>
      <x v="374"/>
      <x v="11"/>
      <x v="7"/>
      <x v="18"/>
      <x v="21"/>
      <x/>
      <x v="590"/>
      <x v="38"/>
      <x/>
      <x v="38"/>
    </i>
    <i>
      <x v="226"/>
      <x v="375"/>
      <x v="11"/>
      <x v="7"/>
      <x v="6"/>
      <x v="21"/>
      <x/>
      <x v="591"/>
      <x v="38"/>
      <x/>
      <x v="46"/>
    </i>
    <i>
      <x v="227"/>
      <x v="377"/>
      <x v="11"/>
      <x v="17"/>
      <x v="5"/>
      <x v="21"/>
      <x/>
      <x v="593"/>
      <x v="38"/>
      <x/>
      <x v="52"/>
    </i>
    <i>
      <x v="228"/>
      <x v="378"/>
      <x v="11"/>
      <x v="7"/>
      <x v="5"/>
      <x v="21"/>
      <x/>
      <x v="594"/>
      <x v="38"/>
      <x/>
      <x v="21"/>
    </i>
    <i>
      <x v="229"/>
      <x v="373"/>
      <x v="11"/>
      <x v="7"/>
      <x v="15"/>
      <x v="21"/>
      <x/>
      <x v="589"/>
      <x v="38"/>
      <x/>
      <x v="38"/>
    </i>
    <i>
      <x v="230"/>
      <x v="376"/>
      <x v="11"/>
      <x v="7"/>
      <x v="15"/>
      <x v="21"/>
      <x/>
      <x v="592"/>
      <x v="38"/>
      <x/>
      <x v="49"/>
    </i>
    <i>
      <x v="231"/>
      <x v="379"/>
      <x v="10"/>
      <x v="39"/>
      <x v="15"/>
      <x v="21"/>
      <x/>
      <x v="595"/>
      <x v="38"/>
      <x/>
      <x v="57"/>
    </i>
    <i>
      <x v="232"/>
      <x v="379"/>
      <x v="10"/>
      <x/>
      <x v="17"/>
      <x v="19"/>
      <x/>
      <x v="596"/>
      <x v="38"/>
      <x v="3"/>
      <x v="70"/>
    </i>
    <i>
      <x v="233"/>
      <x v="362"/>
      <x/>
      <x v="13"/>
      <x v="18"/>
      <x v="21"/>
      <x v="4"/>
      <x v="531"/>
      <x v="48"/>
      <x/>
      <x v="1"/>
    </i>
    <i>
      <x v="234"/>
      <x v="364"/>
      <x/>
      <x v="13"/>
      <x v="18"/>
      <x v="21"/>
      <x v="4"/>
      <x v="531"/>
      <x v="48"/>
      <x/>
      <x v="1"/>
    </i>
    <i>
      <x v="235"/>
      <x v="333"/>
      <x/>
      <x v="13"/>
      <x v="6"/>
      <x v="21"/>
      <x v="4"/>
      <x v="500"/>
      <x v="40"/>
      <x/>
      <x v="1"/>
    </i>
    <i>
      <x v="236"/>
      <x v="336"/>
      <x/>
      <x v="13"/>
      <x v="5"/>
      <x v="21"/>
      <x v="4"/>
      <x v="500"/>
      <x v="44"/>
      <x/>
      <x v="1"/>
    </i>
    <i>
      <x v="237"/>
      <x v="363"/>
      <x/>
      <x v="13"/>
      <x v="5"/>
      <x v="21"/>
      <x v="4"/>
      <x v="574"/>
      <x v="44"/>
      <x/>
      <x v="1"/>
    </i>
    <i>
      <x v="238"/>
      <x v="326"/>
      <x/>
      <x v="13"/>
      <x v="15"/>
      <x v="21"/>
      <x v="4"/>
      <x v="507"/>
      <x v="38"/>
      <x/>
      <x v="7"/>
    </i>
    <i>
      <x v="239"/>
      <x v="333"/>
      <x/>
      <x v="13"/>
      <x v="15"/>
      <x v="21"/>
      <x v="4"/>
      <x v="522"/>
      <x v="38"/>
      <x/>
      <x v="4"/>
    </i>
    <i>
      <x v="240"/>
      <x v="334"/>
      <x/>
      <x v="13"/>
      <x v="15"/>
      <x v="21"/>
      <x v="4"/>
      <x v="524"/>
      <x v="38"/>
      <x/>
      <x v="7"/>
    </i>
    <i>
      <x v="241"/>
      <x v="362"/>
      <x/>
      <x v="13"/>
      <x v="15"/>
      <x v="21"/>
      <x v="4"/>
      <x v="572"/>
      <x v="38"/>
      <x/>
      <x v="4"/>
    </i>
    <i>
      <x v="242"/>
      <x v="363"/>
      <x/>
      <x v="13"/>
      <x v="17"/>
      <x v="19"/>
      <x v="4"/>
      <x v="576"/>
      <x v="38"/>
      <x v="3"/>
      <x v="70"/>
    </i>
    <i>
      <x v="243"/>
      <x v="367"/>
      <x/>
      <x v="13"/>
      <x v="18"/>
      <x v="21"/>
      <x/>
      <x v="467"/>
      <x v="48"/>
      <x/>
      <x v="1"/>
    </i>
    <i>
      <x v="244"/>
      <x v="371"/>
      <x v="8"/>
      <x v="30"/>
      <x v="15"/>
      <x v="21"/>
      <x/>
      <x v="587"/>
      <x v="38"/>
      <x/>
      <x v="38"/>
    </i>
    <i>
      <x v="245"/>
      <x v="372"/>
      <x v="8"/>
      <x v="30"/>
      <x/>
      <x v="21"/>
      <x/>
      <x v="588"/>
      <x v="38"/>
      <x/>
      <x v="21"/>
    </i>
    <i>
      <x v="246"/>
      <x v="369"/>
      <x v="6"/>
      <x v="29"/>
      <x v="17"/>
      <x v="28"/>
      <x v="4"/>
      <x v="580"/>
      <x v="38"/>
      <x v="4"/>
      <x v="70"/>
    </i>
    <i>
      <x v="247"/>
      <x v="369"/>
      <x v="1"/>
      <x v="4"/>
      <x v="15"/>
      <x v="21"/>
      <x v="6"/>
      <x v="586"/>
      <x v="38"/>
      <x v="2"/>
      <x v="71"/>
    </i>
    <i>
      <x v="248"/>
      <x v="369"/>
      <x v="1"/>
      <x v="4"/>
      <x v="15"/>
      <x v="21"/>
      <x v="6"/>
      <x v="585"/>
      <x v="38"/>
      <x/>
      <x v="48"/>
    </i>
    <i>
      <x v="249"/>
      <x v="380"/>
      <x v="3"/>
      <x v="23"/>
      <x v="15"/>
      <x v="21"/>
      <x v="6"/>
      <x v="601"/>
      <x v="38"/>
      <x v="2"/>
      <x v="54"/>
    </i>
    <i>
      <x v="250"/>
      <x v="381"/>
      <x v="3"/>
      <x v="23"/>
      <x v="15"/>
      <x v="21"/>
      <x v="6"/>
      <x v="102"/>
      <x v="38"/>
      <x/>
      <x v="20"/>
    </i>
  </rowItems>
  <colFields count="1">
    <field x="-2"/>
  </colFields>
  <colItems count="2">
    <i>
      <x/>
    </i>
    <i i="1">
      <x v="1"/>
    </i>
  </colItems>
  <dataFields count="2">
    <dataField name="Base Profit Costs " fld="35" baseField="6" baseItem="1"/>
    <dataField name="Disbursements " fld="45" baseField="6" baseItem="1"/>
  </dataFields>
  <formats count="2870">
    <format dxfId="6147">
      <pivotArea type="all" dataOnly="0" outline="0" fieldPosition="0"/>
    </format>
    <format dxfId="6146">
      <pivotArea type="all" dataOnly="0" outline="0" fieldPosition="0"/>
    </format>
    <format dxfId="6145">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6144">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6143">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6142">
      <pivotArea dataOnly="0" labelOnly="1"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6141">
      <pivotArea dataOnly="0" labelOnly="1"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6140">
      <pivotArea dataOnly="0" labelOnly="1"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6139">
      <pivotArea dataOnly="0" labelOnly="1" fieldPosition="0">
        <references count="1">
          <reference field="0" count="50">
            <x v="300"/>
            <x v="301"/>
            <x v="302"/>
            <x v="303"/>
            <x v="304"/>
            <x v="305"/>
            <x v="306"/>
            <x v="307"/>
            <x v="308"/>
            <x v="309"/>
            <x v="310"/>
            <x v="311"/>
            <x v="312"/>
            <x v="313"/>
            <x v="314"/>
            <x v="315"/>
            <x v="317"/>
            <x v="318"/>
            <x v="319"/>
            <x v="320"/>
            <x v="321"/>
            <x v="322"/>
            <x v="323"/>
            <x v="324"/>
            <x v="325"/>
            <x v="326"/>
            <x v="327"/>
            <x v="328"/>
            <x v="329"/>
            <x v="330"/>
            <x v="331"/>
            <x v="332"/>
            <x v="333"/>
            <x v="334"/>
            <x v="335"/>
            <x v="336"/>
            <x v="337"/>
            <x v="338"/>
            <x v="339"/>
            <x v="340"/>
            <x v="341"/>
            <x v="342"/>
            <x v="343"/>
            <x v="344"/>
            <x v="345"/>
            <x v="346"/>
            <x v="347"/>
            <x v="348"/>
            <x v="349"/>
            <x v="350"/>
          </reference>
        </references>
      </pivotArea>
    </format>
    <format dxfId="6138">
      <pivotArea dataOnly="0" labelOnly="1" fieldPosition="0">
        <references count="1">
          <reference field="0" count="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x v="400"/>
          </reference>
        </references>
      </pivotArea>
    </format>
    <format dxfId="6137">
      <pivotArea dataOnly="0" labelOnly="1" fieldPosition="0">
        <references count="1">
          <reference field="0" count="5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reference>
        </references>
      </pivotArea>
    </format>
    <format dxfId="6136">
      <pivotArea dataOnly="0" labelOnly="1" fieldPosition="0">
        <references count="1">
          <reference field="0" count="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reference>
        </references>
      </pivotArea>
    </format>
    <format dxfId="6135">
      <pivotArea dataOnly="0" labelOnly="1" fieldPosition="0">
        <references count="1">
          <reference field="0" count="10">
            <x v="501"/>
            <x v="502"/>
            <x v="503"/>
            <x v="504"/>
            <x v="505"/>
            <x v="506"/>
            <x v="507"/>
            <x v="508"/>
            <x v="509"/>
            <x v="510"/>
          </reference>
        </references>
      </pivotArea>
    </format>
    <format dxfId="6134">
      <pivotArea dataOnly="0" labelOnly="1" grandRow="1" outline="0" fieldPosition="0"/>
    </format>
    <format dxfId="6133">
      <pivotArea dataOnly="0" labelOnly="1" fieldPosition="0">
        <references count="2">
          <reference field="0" count="1" selected="0">
            <x v="0"/>
          </reference>
          <reference field="3" count="1">
            <x v="119"/>
          </reference>
        </references>
      </pivotArea>
    </format>
    <format dxfId="6132">
      <pivotArea dataOnly="0" labelOnly="1" fieldPosition="0">
        <references count="2">
          <reference field="0" count="1" selected="0">
            <x v="1"/>
          </reference>
          <reference field="3" count="1">
            <x v="120"/>
          </reference>
        </references>
      </pivotArea>
    </format>
    <format dxfId="6131">
      <pivotArea dataOnly="0" labelOnly="1" fieldPosition="0">
        <references count="2">
          <reference field="0" count="1" selected="0">
            <x v="2"/>
          </reference>
          <reference field="3" count="1">
            <x v="121"/>
          </reference>
        </references>
      </pivotArea>
    </format>
    <format dxfId="6130">
      <pivotArea dataOnly="0" labelOnly="1" fieldPosition="0">
        <references count="2">
          <reference field="0" count="1" selected="0">
            <x v="3"/>
          </reference>
          <reference field="3" count="1">
            <x v="125"/>
          </reference>
        </references>
      </pivotArea>
    </format>
    <format dxfId="6129">
      <pivotArea dataOnly="0" labelOnly="1" fieldPosition="0">
        <references count="2">
          <reference field="0" count="1" selected="0">
            <x v="4"/>
          </reference>
          <reference field="3" count="1">
            <x v="129"/>
          </reference>
        </references>
      </pivotArea>
    </format>
    <format dxfId="6128">
      <pivotArea dataOnly="0" labelOnly="1" fieldPosition="0">
        <references count="2">
          <reference field="0" count="1" selected="0">
            <x v="6"/>
          </reference>
          <reference field="3" count="1">
            <x v="132"/>
          </reference>
        </references>
      </pivotArea>
    </format>
    <format dxfId="6127">
      <pivotArea dataOnly="0" labelOnly="1" fieldPosition="0">
        <references count="2">
          <reference field="0" count="1" selected="0">
            <x v="7"/>
          </reference>
          <reference field="3" count="1">
            <x v="139"/>
          </reference>
        </references>
      </pivotArea>
    </format>
    <format dxfId="6126">
      <pivotArea dataOnly="0" labelOnly="1" fieldPosition="0">
        <references count="2">
          <reference field="0" count="1" selected="0">
            <x v="8"/>
          </reference>
          <reference field="3" count="1">
            <x v="145"/>
          </reference>
        </references>
      </pivotArea>
    </format>
    <format dxfId="6125">
      <pivotArea dataOnly="0" labelOnly="1" fieldPosition="0">
        <references count="2">
          <reference field="0" count="1" selected="0">
            <x v="9"/>
          </reference>
          <reference field="3" count="1">
            <x v="151"/>
          </reference>
        </references>
      </pivotArea>
    </format>
    <format dxfId="6124">
      <pivotArea dataOnly="0" labelOnly="1" fieldPosition="0">
        <references count="2">
          <reference field="0" count="1" selected="0">
            <x v="10"/>
          </reference>
          <reference field="3" count="1">
            <x v="158"/>
          </reference>
        </references>
      </pivotArea>
    </format>
    <format dxfId="6123">
      <pivotArea dataOnly="0" labelOnly="1" fieldPosition="0">
        <references count="2">
          <reference field="0" count="1" selected="0">
            <x v="11"/>
          </reference>
          <reference field="3" count="1">
            <x v="164"/>
          </reference>
        </references>
      </pivotArea>
    </format>
    <format dxfId="6122">
      <pivotArea dataOnly="0" labelOnly="1" fieldPosition="0">
        <references count="2">
          <reference field="0" count="1" selected="0">
            <x v="12"/>
          </reference>
          <reference field="3" count="1">
            <x v="166"/>
          </reference>
        </references>
      </pivotArea>
    </format>
    <format dxfId="6121">
      <pivotArea dataOnly="0" labelOnly="1" fieldPosition="0">
        <references count="2">
          <reference field="0" count="1" selected="0">
            <x v="13"/>
          </reference>
          <reference field="3" count="1">
            <x v="167"/>
          </reference>
        </references>
      </pivotArea>
    </format>
    <format dxfId="6120">
      <pivotArea dataOnly="0" labelOnly="1" fieldPosition="0">
        <references count="2">
          <reference field="0" count="1" selected="0">
            <x v="16"/>
          </reference>
          <reference field="3" count="1">
            <x v="177"/>
          </reference>
        </references>
      </pivotArea>
    </format>
    <format dxfId="6119">
      <pivotArea dataOnly="0" labelOnly="1" fieldPosition="0">
        <references count="2">
          <reference field="0" count="1" selected="0">
            <x v="17"/>
          </reference>
          <reference field="3" count="1">
            <x v="0"/>
          </reference>
        </references>
      </pivotArea>
    </format>
    <format dxfId="6118">
      <pivotArea dataOnly="0" labelOnly="1" fieldPosition="0">
        <references count="2">
          <reference field="0" count="1" selected="0">
            <x v="18"/>
          </reference>
          <reference field="3" count="1">
            <x v="1"/>
          </reference>
        </references>
      </pivotArea>
    </format>
    <format dxfId="6117">
      <pivotArea dataOnly="0" labelOnly="1" fieldPosition="0">
        <references count="2">
          <reference field="0" count="1" selected="0">
            <x v="19"/>
          </reference>
          <reference field="3" count="1">
            <x v="2"/>
          </reference>
        </references>
      </pivotArea>
    </format>
    <format dxfId="6116">
      <pivotArea dataOnly="0" labelOnly="1" fieldPosition="0">
        <references count="2">
          <reference field="0" count="1" selected="0">
            <x v="20"/>
          </reference>
          <reference field="3" count="1">
            <x v="3"/>
          </reference>
        </references>
      </pivotArea>
    </format>
    <format dxfId="6115">
      <pivotArea dataOnly="0" labelOnly="1" fieldPosition="0">
        <references count="2">
          <reference field="0" count="1" selected="0">
            <x v="21"/>
          </reference>
          <reference field="3" count="1">
            <x v="4"/>
          </reference>
        </references>
      </pivotArea>
    </format>
    <format dxfId="6114">
      <pivotArea dataOnly="0" labelOnly="1" fieldPosition="0">
        <references count="2">
          <reference field="0" count="1" selected="0">
            <x v="22"/>
          </reference>
          <reference field="3" count="1">
            <x v="123"/>
          </reference>
        </references>
      </pivotArea>
    </format>
    <format dxfId="6113">
      <pivotArea dataOnly="0" labelOnly="1" fieldPosition="0">
        <references count="2">
          <reference field="0" count="1" selected="0">
            <x v="23"/>
          </reference>
          <reference field="3" count="1">
            <x v="163"/>
          </reference>
        </references>
      </pivotArea>
    </format>
    <format dxfId="6112">
      <pivotArea dataOnly="0" labelOnly="1" fieldPosition="0">
        <references count="2">
          <reference field="0" count="1" selected="0">
            <x v="25"/>
          </reference>
          <reference field="3" count="1">
            <x v="177"/>
          </reference>
        </references>
      </pivotArea>
    </format>
    <format dxfId="6111">
      <pivotArea dataOnly="0" labelOnly="1" fieldPosition="0">
        <references count="2">
          <reference field="0" count="1" selected="0">
            <x v="26"/>
          </reference>
          <reference field="3" count="1">
            <x v="5"/>
          </reference>
        </references>
      </pivotArea>
    </format>
    <format dxfId="6110">
      <pivotArea dataOnly="0" labelOnly="1" fieldPosition="0">
        <references count="2">
          <reference field="0" count="1" selected="0">
            <x v="27"/>
          </reference>
          <reference field="3" count="1">
            <x v="83"/>
          </reference>
        </references>
      </pivotArea>
    </format>
    <format dxfId="6109">
      <pivotArea dataOnly="0" labelOnly="1" fieldPosition="0">
        <references count="2">
          <reference field="0" count="1" selected="0">
            <x v="28"/>
          </reference>
          <reference field="3" count="1">
            <x v="13"/>
          </reference>
        </references>
      </pivotArea>
    </format>
    <format dxfId="6108">
      <pivotArea dataOnly="0" labelOnly="1" fieldPosition="0">
        <references count="2">
          <reference field="0" count="1" selected="0">
            <x v="29"/>
          </reference>
          <reference field="3" count="1">
            <x v="21"/>
          </reference>
        </references>
      </pivotArea>
    </format>
    <format dxfId="6107">
      <pivotArea dataOnly="0" labelOnly="1" fieldPosition="0">
        <references count="2">
          <reference field="0" count="1" selected="0">
            <x v="30"/>
          </reference>
          <reference field="3" count="1">
            <x v="97"/>
          </reference>
        </references>
      </pivotArea>
    </format>
    <format dxfId="6106">
      <pivotArea dataOnly="0" labelOnly="1" fieldPosition="0">
        <references count="2">
          <reference field="0" count="1" selected="0">
            <x v="31"/>
          </reference>
          <reference field="3" count="1">
            <x v="61"/>
          </reference>
        </references>
      </pivotArea>
    </format>
    <format dxfId="6105">
      <pivotArea dataOnly="0" labelOnly="1" fieldPosition="0">
        <references count="2">
          <reference field="0" count="1" selected="0">
            <x v="32"/>
          </reference>
          <reference field="3" count="1">
            <x v="7"/>
          </reference>
        </references>
      </pivotArea>
    </format>
    <format dxfId="6104">
      <pivotArea dataOnly="0" labelOnly="1" fieldPosition="0">
        <references count="2">
          <reference field="0" count="1" selected="0">
            <x v="33"/>
          </reference>
          <reference field="3" count="1">
            <x v="11"/>
          </reference>
        </references>
      </pivotArea>
    </format>
    <format dxfId="6103">
      <pivotArea dataOnly="0" labelOnly="1" fieldPosition="0">
        <references count="2">
          <reference field="0" count="1" selected="0">
            <x v="34"/>
          </reference>
          <reference field="3" count="1">
            <x v="14"/>
          </reference>
        </references>
      </pivotArea>
    </format>
    <format dxfId="6102">
      <pivotArea dataOnly="0" labelOnly="1" fieldPosition="0">
        <references count="2">
          <reference field="0" count="1" selected="0">
            <x v="35"/>
          </reference>
          <reference field="3" count="1">
            <x v="21"/>
          </reference>
        </references>
      </pivotArea>
    </format>
    <format dxfId="6101">
      <pivotArea dataOnly="0" labelOnly="1" fieldPosition="0">
        <references count="2">
          <reference field="0" count="1" selected="0">
            <x v="36"/>
          </reference>
          <reference field="3" count="1">
            <x v="27"/>
          </reference>
        </references>
      </pivotArea>
    </format>
    <format dxfId="6100">
      <pivotArea dataOnly="0" labelOnly="1" fieldPosition="0">
        <references count="2">
          <reference field="0" count="1" selected="0">
            <x v="37"/>
          </reference>
          <reference field="3" count="1">
            <x v="39"/>
          </reference>
        </references>
      </pivotArea>
    </format>
    <format dxfId="6099">
      <pivotArea dataOnly="0" labelOnly="1" fieldPosition="0">
        <references count="2">
          <reference field="0" count="1" selected="0">
            <x v="38"/>
          </reference>
          <reference field="3" count="1">
            <x v="45"/>
          </reference>
        </references>
      </pivotArea>
    </format>
    <format dxfId="6098">
      <pivotArea dataOnly="0" labelOnly="1" fieldPosition="0">
        <references count="2">
          <reference field="0" count="1" selected="0">
            <x v="39"/>
          </reference>
          <reference field="3" count="1">
            <x v="66"/>
          </reference>
        </references>
      </pivotArea>
    </format>
    <format dxfId="6097">
      <pivotArea dataOnly="0" labelOnly="1" fieldPosition="0">
        <references count="2">
          <reference field="0" count="1" selected="0">
            <x v="40"/>
          </reference>
          <reference field="3" count="1">
            <x v="100"/>
          </reference>
        </references>
      </pivotArea>
    </format>
    <format dxfId="6096">
      <pivotArea dataOnly="0" labelOnly="1" fieldPosition="0">
        <references count="2">
          <reference field="0" count="1" selected="0">
            <x v="41"/>
          </reference>
          <reference field="3" count="1">
            <x v="162"/>
          </reference>
        </references>
      </pivotArea>
    </format>
    <format dxfId="6095">
      <pivotArea dataOnly="0" labelOnly="1" fieldPosition="0">
        <references count="2">
          <reference field="0" count="1" selected="0">
            <x v="42"/>
          </reference>
          <reference field="3" count="1">
            <x v="8"/>
          </reference>
        </references>
      </pivotArea>
    </format>
    <format dxfId="6094">
      <pivotArea dataOnly="0" labelOnly="1" fieldPosition="0">
        <references count="2">
          <reference field="0" count="1" selected="0">
            <x v="43"/>
          </reference>
          <reference field="3" count="1">
            <x v="10"/>
          </reference>
        </references>
      </pivotArea>
    </format>
    <format dxfId="6093">
      <pivotArea dataOnly="0" labelOnly="1" fieldPosition="0">
        <references count="2">
          <reference field="0" count="1" selected="0">
            <x v="44"/>
          </reference>
          <reference field="3" count="1">
            <x v="12"/>
          </reference>
        </references>
      </pivotArea>
    </format>
    <format dxfId="6092">
      <pivotArea dataOnly="0" labelOnly="1" fieldPosition="0">
        <references count="2">
          <reference field="0" count="1" selected="0">
            <x v="45"/>
          </reference>
          <reference field="3" count="1">
            <x v="16"/>
          </reference>
        </references>
      </pivotArea>
    </format>
    <format dxfId="6091">
      <pivotArea dataOnly="0" labelOnly="1" fieldPosition="0">
        <references count="2">
          <reference field="0" count="1" selected="0">
            <x v="46"/>
          </reference>
          <reference field="3" count="1">
            <x v="17"/>
          </reference>
        </references>
      </pivotArea>
    </format>
    <format dxfId="6090">
      <pivotArea dataOnly="0" labelOnly="1" fieldPosition="0">
        <references count="2">
          <reference field="0" count="1" selected="0">
            <x v="47"/>
          </reference>
          <reference field="3" count="1">
            <x v="19"/>
          </reference>
        </references>
      </pivotArea>
    </format>
    <format dxfId="6089">
      <pivotArea dataOnly="0" labelOnly="1" fieldPosition="0">
        <references count="2">
          <reference field="0" count="1" selected="0">
            <x v="48"/>
          </reference>
          <reference field="3" count="1">
            <x v="20"/>
          </reference>
        </references>
      </pivotArea>
    </format>
    <format dxfId="6088">
      <pivotArea dataOnly="0" labelOnly="1" fieldPosition="0">
        <references count="2">
          <reference field="0" count="1" selected="0">
            <x v="49"/>
          </reference>
          <reference field="3" count="1">
            <x v="21"/>
          </reference>
        </references>
      </pivotArea>
    </format>
    <format dxfId="6087">
      <pivotArea dataOnly="0" labelOnly="1" fieldPosition="0">
        <references count="2">
          <reference field="0" count="1" selected="0">
            <x v="52"/>
          </reference>
          <reference field="3" count="1">
            <x v="23"/>
          </reference>
        </references>
      </pivotArea>
    </format>
    <format dxfId="6086">
      <pivotArea dataOnly="0" labelOnly="1" fieldPosition="0">
        <references count="2">
          <reference field="0" count="1" selected="0">
            <x v="53"/>
          </reference>
          <reference field="3" count="1">
            <x v="28"/>
          </reference>
        </references>
      </pivotArea>
    </format>
    <format dxfId="6085">
      <pivotArea dataOnly="0" labelOnly="1" fieldPosition="0">
        <references count="2">
          <reference field="0" count="1" selected="0">
            <x v="54"/>
          </reference>
          <reference field="3" count="1">
            <x v="29"/>
          </reference>
        </references>
      </pivotArea>
    </format>
    <format dxfId="6084">
      <pivotArea dataOnly="0" labelOnly="1" fieldPosition="0">
        <references count="2">
          <reference field="0" count="1" selected="0">
            <x v="55"/>
          </reference>
          <reference field="3" count="1">
            <x v="33"/>
          </reference>
        </references>
      </pivotArea>
    </format>
    <format dxfId="6083">
      <pivotArea dataOnly="0" labelOnly="1" fieldPosition="0">
        <references count="2">
          <reference field="0" count="1" selected="0">
            <x v="56"/>
          </reference>
          <reference field="3" count="1">
            <x v="34"/>
          </reference>
        </references>
      </pivotArea>
    </format>
    <format dxfId="6082">
      <pivotArea dataOnly="0" labelOnly="1" fieldPosition="0">
        <references count="2">
          <reference field="0" count="1" selected="0">
            <x v="57"/>
          </reference>
          <reference field="3" count="1">
            <x v="36"/>
          </reference>
        </references>
      </pivotArea>
    </format>
    <format dxfId="6081">
      <pivotArea dataOnly="0" labelOnly="1" fieldPosition="0">
        <references count="2">
          <reference field="0" count="1" selected="0">
            <x v="58"/>
          </reference>
          <reference field="3" count="1">
            <x v="40"/>
          </reference>
        </references>
      </pivotArea>
    </format>
    <format dxfId="6080">
      <pivotArea dataOnly="0" labelOnly="1" fieldPosition="0">
        <references count="2">
          <reference field="0" count="1" selected="0">
            <x v="59"/>
          </reference>
          <reference field="3" count="1">
            <x v="42"/>
          </reference>
        </references>
      </pivotArea>
    </format>
    <format dxfId="6079">
      <pivotArea dataOnly="0" labelOnly="1" fieldPosition="0">
        <references count="2">
          <reference field="0" count="1" selected="0">
            <x v="60"/>
          </reference>
          <reference field="3" count="1">
            <x v="49"/>
          </reference>
        </references>
      </pivotArea>
    </format>
    <format dxfId="6078">
      <pivotArea dataOnly="0" labelOnly="1" fieldPosition="0">
        <references count="2">
          <reference field="0" count="1" selected="0">
            <x v="61"/>
          </reference>
          <reference field="3" count="1">
            <x v="50"/>
          </reference>
        </references>
      </pivotArea>
    </format>
    <format dxfId="6077">
      <pivotArea dataOnly="0" labelOnly="1" fieldPosition="0">
        <references count="2">
          <reference field="0" count="1" selected="0">
            <x v="62"/>
          </reference>
          <reference field="3" count="1">
            <x v="51"/>
          </reference>
        </references>
      </pivotArea>
    </format>
    <format dxfId="6076">
      <pivotArea dataOnly="0" labelOnly="1" fieldPosition="0">
        <references count="2">
          <reference field="0" count="1" selected="0">
            <x v="63"/>
          </reference>
          <reference field="3" count="1">
            <x v="54"/>
          </reference>
        </references>
      </pivotArea>
    </format>
    <format dxfId="6075">
      <pivotArea dataOnly="0" labelOnly="1" fieldPosition="0">
        <references count="2">
          <reference field="0" count="1" selected="0">
            <x v="64"/>
          </reference>
          <reference field="3" count="1">
            <x v="65"/>
          </reference>
        </references>
      </pivotArea>
    </format>
    <format dxfId="6074">
      <pivotArea dataOnly="0" labelOnly="1" fieldPosition="0">
        <references count="2">
          <reference field="0" count="1" selected="0">
            <x v="65"/>
          </reference>
          <reference field="3" count="1">
            <x v="67"/>
          </reference>
        </references>
      </pivotArea>
    </format>
    <format dxfId="6073">
      <pivotArea dataOnly="0" labelOnly="1" fieldPosition="0">
        <references count="2">
          <reference field="0" count="1" selected="0">
            <x v="66"/>
          </reference>
          <reference field="3" count="1">
            <x v="68"/>
          </reference>
        </references>
      </pivotArea>
    </format>
    <format dxfId="6072">
      <pivotArea dataOnly="0" labelOnly="1" fieldPosition="0">
        <references count="2">
          <reference field="0" count="1" selected="0">
            <x v="67"/>
          </reference>
          <reference field="3" count="1">
            <x v="69"/>
          </reference>
        </references>
      </pivotArea>
    </format>
    <format dxfId="6071">
      <pivotArea dataOnly="0" labelOnly="1" fieldPosition="0">
        <references count="2">
          <reference field="0" count="1" selected="0">
            <x v="68"/>
          </reference>
          <reference field="3" count="1">
            <x v="76"/>
          </reference>
        </references>
      </pivotArea>
    </format>
    <format dxfId="6070">
      <pivotArea dataOnly="0" labelOnly="1" fieldPosition="0">
        <references count="2">
          <reference field="0" count="1" selected="0">
            <x v="69"/>
          </reference>
          <reference field="3" count="1">
            <x v="79"/>
          </reference>
        </references>
      </pivotArea>
    </format>
    <format dxfId="6069">
      <pivotArea dataOnly="0" labelOnly="1" fieldPosition="0">
        <references count="2">
          <reference field="0" count="1" selected="0">
            <x v="70"/>
          </reference>
          <reference field="3" count="1">
            <x v="82"/>
          </reference>
        </references>
      </pivotArea>
    </format>
    <format dxfId="6068">
      <pivotArea dataOnly="0" labelOnly="1" fieldPosition="0">
        <references count="2">
          <reference field="0" count="1" selected="0">
            <x v="71"/>
          </reference>
          <reference field="3" count="1">
            <x v="97"/>
          </reference>
        </references>
      </pivotArea>
    </format>
    <format dxfId="6067">
      <pivotArea dataOnly="0" labelOnly="1" fieldPosition="0">
        <references count="2">
          <reference field="0" count="1" selected="0">
            <x v="72"/>
          </reference>
          <reference field="3" count="1">
            <x v="98"/>
          </reference>
        </references>
      </pivotArea>
    </format>
    <format dxfId="6066">
      <pivotArea dataOnly="0" labelOnly="1" fieldPosition="0">
        <references count="2">
          <reference field="0" count="1" selected="0">
            <x v="73"/>
          </reference>
          <reference field="3" count="1">
            <x v="99"/>
          </reference>
        </references>
      </pivotArea>
    </format>
    <format dxfId="6065">
      <pivotArea dataOnly="0" labelOnly="1" fieldPosition="0">
        <references count="2">
          <reference field="0" count="1" selected="0">
            <x v="75"/>
          </reference>
          <reference field="3" count="1">
            <x v="101"/>
          </reference>
        </references>
      </pivotArea>
    </format>
    <format dxfId="6064">
      <pivotArea dataOnly="0" labelOnly="1" fieldPosition="0">
        <references count="2">
          <reference field="0" count="1" selected="0">
            <x v="76"/>
          </reference>
          <reference field="3" count="1">
            <x v="103"/>
          </reference>
        </references>
      </pivotArea>
    </format>
    <format dxfId="6063">
      <pivotArea dataOnly="0" labelOnly="1" fieldPosition="0">
        <references count="2">
          <reference field="0" count="1" selected="0">
            <x v="77"/>
          </reference>
          <reference field="3" count="1">
            <x v="106"/>
          </reference>
        </references>
      </pivotArea>
    </format>
    <format dxfId="6062">
      <pivotArea dataOnly="0" labelOnly="1" fieldPosition="0">
        <references count="2">
          <reference field="0" count="1" selected="0">
            <x v="78"/>
          </reference>
          <reference field="3" count="1">
            <x v="108"/>
          </reference>
        </references>
      </pivotArea>
    </format>
    <format dxfId="6061">
      <pivotArea dataOnly="0" labelOnly="1" fieldPosition="0">
        <references count="2">
          <reference field="0" count="1" selected="0">
            <x v="79"/>
          </reference>
          <reference field="3" count="1">
            <x v="110"/>
          </reference>
        </references>
      </pivotArea>
    </format>
    <format dxfId="6060">
      <pivotArea dataOnly="0" labelOnly="1" fieldPosition="0">
        <references count="2">
          <reference field="0" count="1" selected="0">
            <x v="80"/>
          </reference>
          <reference field="3" count="1">
            <x v="111"/>
          </reference>
        </references>
      </pivotArea>
    </format>
    <format dxfId="6059">
      <pivotArea dataOnly="0" labelOnly="1" fieldPosition="0">
        <references count="2">
          <reference field="0" count="1" selected="0">
            <x v="81"/>
          </reference>
          <reference field="3" count="1">
            <x v="113"/>
          </reference>
        </references>
      </pivotArea>
    </format>
    <format dxfId="6058">
      <pivotArea dataOnly="0" labelOnly="1" fieldPosition="0">
        <references count="2">
          <reference field="0" count="1" selected="0">
            <x v="82"/>
          </reference>
          <reference field="3" count="1">
            <x v="114"/>
          </reference>
        </references>
      </pivotArea>
    </format>
    <format dxfId="6057">
      <pivotArea dataOnly="0" labelOnly="1" fieldPosition="0">
        <references count="2">
          <reference field="0" count="1" selected="0">
            <x v="83"/>
          </reference>
          <reference field="3" count="1">
            <x v="115"/>
          </reference>
        </references>
      </pivotArea>
    </format>
    <format dxfId="6056">
      <pivotArea dataOnly="0" labelOnly="1" fieldPosition="0">
        <references count="2">
          <reference field="0" count="1" selected="0">
            <x v="84"/>
          </reference>
          <reference field="3" count="1">
            <x v="129"/>
          </reference>
        </references>
      </pivotArea>
    </format>
    <format dxfId="6055">
      <pivotArea dataOnly="0" labelOnly="1" fieldPosition="0">
        <references count="2">
          <reference field="0" count="1" selected="0">
            <x v="85"/>
          </reference>
          <reference field="3" count="1">
            <x v="130"/>
          </reference>
        </references>
      </pivotArea>
    </format>
    <format dxfId="6054">
      <pivotArea dataOnly="0" labelOnly="1" fieldPosition="0">
        <references count="2">
          <reference field="0" count="1" selected="0">
            <x v="86"/>
          </reference>
          <reference field="3" count="1">
            <x v="131"/>
          </reference>
        </references>
      </pivotArea>
    </format>
    <format dxfId="6053">
      <pivotArea dataOnly="0" labelOnly="1" fieldPosition="0">
        <references count="2">
          <reference field="0" count="1" selected="0">
            <x v="87"/>
          </reference>
          <reference field="3" count="1">
            <x v="134"/>
          </reference>
        </references>
      </pivotArea>
    </format>
    <format dxfId="6052">
      <pivotArea dataOnly="0" labelOnly="1" fieldPosition="0">
        <references count="2">
          <reference field="0" count="1" selected="0">
            <x v="88"/>
          </reference>
          <reference field="3" count="1">
            <x v="138"/>
          </reference>
        </references>
      </pivotArea>
    </format>
    <format dxfId="6051">
      <pivotArea dataOnly="0" labelOnly="1" fieldPosition="0">
        <references count="2">
          <reference field="0" count="1" selected="0">
            <x v="89"/>
          </reference>
          <reference field="3" count="1">
            <x v="139"/>
          </reference>
        </references>
      </pivotArea>
    </format>
    <format dxfId="6050">
      <pivotArea dataOnly="0" labelOnly="1" fieldPosition="0">
        <references count="2">
          <reference field="0" count="1" selected="0">
            <x v="90"/>
          </reference>
          <reference field="3" count="1">
            <x v="144"/>
          </reference>
        </references>
      </pivotArea>
    </format>
    <format dxfId="6049">
      <pivotArea dataOnly="0" labelOnly="1" fieldPosition="0">
        <references count="2">
          <reference field="0" count="1" selected="0">
            <x v="91"/>
          </reference>
          <reference field="3" count="1">
            <x v="145"/>
          </reference>
        </references>
      </pivotArea>
    </format>
    <format dxfId="6048">
      <pivotArea dataOnly="0" labelOnly="1" fieldPosition="0">
        <references count="2">
          <reference field="0" count="1" selected="0">
            <x v="92"/>
          </reference>
          <reference field="3" count="1">
            <x v="146"/>
          </reference>
        </references>
      </pivotArea>
    </format>
    <format dxfId="6047">
      <pivotArea dataOnly="0" labelOnly="1" fieldPosition="0">
        <references count="2">
          <reference field="0" count="1" selected="0">
            <x v="93"/>
          </reference>
          <reference field="3" count="1">
            <x v="147"/>
          </reference>
        </references>
      </pivotArea>
    </format>
    <format dxfId="6046">
      <pivotArea dataOnly="0" labelOnly="1" fieldPosition="0">
        <references count="2">
          <reference field="0" count="1" selected="0">
            <x v="94"/>
          </reference>
          <reference field="3" count="1">
            <x v="149"/>
          </reference>
        </references>
      </pivotArea>
    </format>
    <format dxfId="6045">
      <pivotArea dataOnly="0" labelOnly="1" fieldPosition="0">
        <references count="2">
          <reference field="0" count="1" selected="0">
            <x v="95"/>
          </reference>
          <reference field="3" count="1">
            <x v="150"/>
          </reference>
        </references>
      </pivotArea>
    </format>
    <format dxfId="6044">
      <pivotArea dataOnly="0" labelOnly="1" fieldPosition="0">
        <references count="2">
          <reference field="0" count="1" selected="0">
            <x v="98"/>
          </reference>
          <reference field="3" count="1">
            <x v="151"/>
          </reference>
        </references>
      </pivotArea>
    </format>
    <format dxfId="6043">
      <pivotArea dataOnly="0" labelOnly="1" fieldPosition="0">
        <references count="2">
          <reference field="0" count="1" selected="0">
            <x v="99"/>
          </reference>
          <reference field="3" count="1">
            <x v="152"/>
          </reference>
        </references>
      </pivotArea>
    </format>
    <format dxfId="6042">
      <pivotArea dataOnly="0" labelOnly="1" fieldPosition="0">
        <references count="2">
          <reference field="0" count="1" selected="0">
            <x v="100"/>
          </reference>
          <reference field="3" count="1">
            <x v="156"/>
          </reference>
        </references>
      </pivotArea>
    </format>
    <format dxfId="6041">
      <pivotArea dataOnly="0" labelOnly="1" fieldPosition="0">
        <references count="2">
          <reference field="0" count="1" selected="0">
            <x v="103"/>
          </reference>
          <reference field="3" count="1">
            <x v="157"/>
          </reference>
        </references>
      </pivotArea>
    </format>
    <format dxfId="6040">
      <pivotArea dataOnly="0" labelOnly="1" fieldPosition="0">
        <references count="2">
          <reference field="0" count="1" selected="0">
            <x v="104"/>
          </reference>
          <reference field="3" count="1">
            <x v="159"/>
          </reference>
        </references>
      </pivotArea>
    </format>
    <format dxfId="6039">
      <pivotArea dataOnly="0" labelOnly="1" fieldPosition="0">
        <references count="2">
          <reference field="0" count="1" selected="0">
            <x v="106"/>
          </reference>
          <reference field="3" count="1">
            <x v="162"/>
          </reference>
        </references>
      </pivotArea>
    </format>
    <format dxfId="6038">
      <pivotArea dataOnly="0" labelOnly="1" fieldPosition="0">
        <references count="2">
          <reference field="0" count="1" selected="0">
            <x v="107"/>
          </reference>
          <reference field="3" count="1">
            <x v="25"/>
          </reference>
        </references>
      </pivotArea>
    </format>
    <format dxfId="6037">
      <pivotArea dataOnly="0" labelOnly="1" fieldPosition="0">
        <references count="2">
          <reference field="0" count="1" selected="0">
            <x v="108"/>
          </reference>
          <reference field="3" count="1">
            <x v="30"/>
          </reference>
        </references>
      </pivotArea>
    </format>
    <format dxfId="6036">
      <pivotArea dataOnly="0" labelOnly="1" fieldPosition="0">
        <references count="2">
          <reference field="0" count="1" selected="0">
            <x v="109"/>
          </reference>
          <reference field="3" count="1">
            <x v="31"/>
          </reference>
        </references>
      </pivotArea>
    </format>
    <format dxfId="6035">
      <pivotArea dataOnly="0" labelOnly="1" fieldPosition="0">
        <references count="2">
          <reference field="0" count="1" selected="0">
            <x v="110"/>
          </reference>
          <reference field="3" count="1">
            <x v="35"/>
          </reference>
        </references>
      </pivotArea>
    </format>
    <format dxfId="6034">
      <pivotArea dataOnly="0" labelOnly="1" fieldPosition="0">
        <references count="2">
          <reference field="0" count="1" selected="0">
            <x v="111"/>
          </reference>
          <reference field="3" count="1">
            <x v="41"/>
          </reference>
        </references>
      </pivotArea>
    </format>
    <format dxfId="6033">
      <pivotArea dataOnly="0" labelOnly="1" fieldPosition="0">
        <references count="2">
          <reference field="0" count="1" selected="0">
            <x v="112"/>
          </reference>
          <reference field="3" count="1">
            <x v="46"/>
          </reference>
        </references>
      </pivotArea>
    </format>
    <format dxfId="6032">
      <pivotArea dataOnly="0" labelOnly="1" fieldPosition="0">
        <references count="2">
          <reference field="0" count="1" selected="0">
            <x v="113"/>
          </reference>
          <reference field="3" count="1">
            <x v="52"/>
          </reference>
        </references>
      </pivotArea>
    </format>
    <format dxfId="6031">
      <pivotArea dataOnly="0" labelOnly="1" fieldPosition="0">
        <references count="2">
          <reference field="0" count="1" selected="0">
            <x v="114"/>
          </reference>
          <reference field="3" count="1">
            <x v="53"/>
          </reference>
        </references>
      </pivotArea>
    </format>
    <format dxfId="6030">
      <pivotArea dataOnly="0" labelOnly="1" fieldPosition="0">
        <references count="2">
          <reference field="0" count="1" selected="0">
            <x v="115"/>
          </reference>
          <reference field="3" count="1">
            <x v="60"/>
          </reference>
        </references>
      </pivotArea>
    </format>
    <format dxfId="6029">
      <pivotArea dataOnly="0" labelOnly="1" fieldPosition="0">
        <references count="2">
          <reference field="0" count="1" selected="0">
            <x v="116"/>
          </reference>
          <reference field="3" count="1">
            <x v="105"/>
          </reference>
        </references>
      </pivotArea>
    </format>
    <format dxfId="6028">
      <pivotArea dataOnly="0" labelOnly="1" fieldPosition="0">
        <references count="2">
          <reference field="0" count="1" selected="0">
            <x v="117"/>
          </reference>
          <reference field="3" count="1">
            <x v="32"/>
          </reference>
        </references>
      </pivotArea>
    </format>
    <format dxfId="6027">
      <pivotArea dataOnly="0" labelOnly="1" fieldPosition="0">
        <references count="2">
          <reference field="0" count="1" selected="0">
            <x v="118"/>
          </reference>
          <reference field="3" count="1">
            <x v="43"/>
          </reference>
        </references>
      </pivotArea>
    </format>
    <format dxfId="6026">
      <pivotArea dataOnly="0" labelOnly="1" fieldPosition="0">
        <references count="2">
          <reference field="0" count="1" selected="0">
            <x v="119"/>
          </reference>
          <reference field="3" count="1">
            <x v="80"/>
          </reference>
        </references>
      </pivotArea>
    </format>
    <format dxfId="6025">
      <pivotArea dataOnly="0" labelOnly="1" fieldPosition="0">
        <references count="2">
          <reference field="0" count="1" selected="0">
            <x v="120"/>
          </reference>
          <reference field="3" count="1">
            <x v="81"/>
          </reference>
        </references>
      </pivotArea>
    </format>
    <format dxfId="6024">
      <pivotArea dataOnly="0" labelOnly="1" fieldPosition="0">
        <references count="2">
          <reference field="0" count="1" selected="0">
            <x v="121"/>
          </reference>
          <reference field="3" count="1">
            <x v="106"/>
          </reference>
        </references>
      </pivotArea>
    </format>
    <format dxfId="6023">
      <pivotArea dataOnly="0" labelOnly="1" fieldPosition="0">
        <references count="2">
          <reference field="0" count="1" selected="0">
            <x v="122"/>
          </reference>
          <reference field="3" count="1">
            <x v="113"/>
          </reference>
        </references>
      </pivotArea>
    </format>
    <format dxfId="6022">
      <pivotArea dataOnly="0" labelOnly="1" fieldPosition="0">
        <references count="2">
          <reference field="0" count="1" selected="0">
            <x v="123"/>
          </reference>
          <reference field="3" count="1">
            <x v="163"/>
          </reference>
        </references>
      </pivotArea>
    </format>
    <format dxfId="6021">
      <pivotArea dataOnly="0" labelOnly="1" fieldPosition="0">
        <references count="2">
          <reference field="0" count="1" selected="0">
            <x v="125"/>
          </reference>
          <reference field="3" count="1">
            <x v="165"/>
          </reference>
        </references>
      </pivotArea>
    </format>
    <format dxfId="6020">
      <pivotArea dataOnly="0" labelOnly="1" fieldPosition="0">
        <references count="2">
          <reference field="0" count="1" selected="0">
            <x v="126"/>
          </reference>
          <reference field="3" count="1">
            <x v="166"/>
          </reference>
        </references>
      </pivotArea>
    </format>
    <format dxfId="6019">
      <pivotArea dataOnly="0" labelOnly="1" fieldPosition="0">
        <references count="2">
          <reference field="0" count="1" selected="0">
            <x v="129"/>
          </reference>
          <reference field="3" count="1">
            <x v="167"/>
          </reference>
        </references>
      </pivotArea>
    </format>
    <format dxfId="6018">
      <pivotArea dataOnly="0" labelOnly="1" fieldPosition="0">
        <references count="2">
          <reference field="0" count="1" selected="0">
            <x v="130"/>
          </reference>
          <reference field="3" count="1">
            <x v="168"/>
          </reference>
        </references>
      </pivotArea>
    </format>
    <format dxfId="6017">
      <pivotArea dataOnly="0" labelOnly="1" fieldPosition="0">
        <references count="2">
          <reference field="0" count="1" selected="0">
            <x v="132"/>
          </reference>
          <reference field="3" count="1">
            <x v="169"/>
          </reference>
        </references>
      </pivotArea>
    </format>
    <format dxfId="6016">
      <pivotArea dataOnly="0" labelOnly="1" fieldPosition="0">
        <references count="2">
          <reference field="0" count="1" selected="0">
            <x v="133"/>
          </reference>
          <reference field="3" count="1">
            <x v="171"/>
          </reference>
        </references>
      </pivotArea>
    </format>
    <format dxfId="6015">
      <pivotArea dataOnly="0" labelOnly="1" fieldPosition="0">
        <references count="2">
          <reference field="0" count="1" selected="0">
            <x v="135"/>
          </reference>
          <reference field="3" count="1">
            <x v="172"/>
          </reference>
        </references>
      </pivotArea>
    </format>
    <format dxfId="6014">
      <pivotArea dataOnly="0" labelOnly="1" fieldPosition="0">
        <references count="2">
          <reference field="0" count="1" selected="0">
            <x v="138"/>
          </reference>
          <reference field="3" count="1">
            <x v="173"/>
          </reference>
        </references>
      </pivotArea>
    </format>
    <format dxfId="6013">
      <pivotArea dataOnly="0" labelOnly="1" fieldPosition="0">
        <references count="2">
          <reference field="0" count="1" selected="0">
            <x v="139"/>
          </reference>
          <reference field="3" count="1">
            <x v="176"/>
          </reference>
        </references>
      </pivotArea>
    </format>
    <format dxfId="6012">
      <pivotArea dataOnly="0" labelOnly="1" fieldPosition="0">
        <references count="2">
          <reference field="0" count="1" selected="0">
            <x v="140"/>
          </reference>
          <reference field="3" count="1">
            <x v="177"/>
          </reference>
        </references>
      </pivotArea>
    </format>
    <format dxfId="6011">
      <pivotArea dataOnly="0" labelOnly="1" fieldPosition="0">
        <references count="2">
          <reference field="0" count="1" selected="0">
            <x v="141"/>
          </reference>
          <reference field="3" count="1">
            <x v="178"/>
          </reference>
        </references>
      </pivotArea>
    </format>
    <format dxfId="6010">
      <pivotArea dataOnly="0" labelOnly="1" fieldPosition="0">
        <references count="2">
          <reference field="0" count="1" selected="0">
            <x v="143"/>
          </reference>
          <reference field="3" count="1">
            <x v="180"/>
          </reference>
        </references>
      </pivotArea>
    </format>
    <format dxfId="6009">
      <pivotArea dataOnly="0" labelOnly="1" fieldPosition="0">
        <references count="2">
          <reference field="0" count="1" selected="0">
            <x v="144"/>
          </reference>
          <reference field="3" count="1">
            <x v="181"/>
          </reference>
        </references>
      </pivotArea>
    </format>
    <format dxfId="6008">
      <pivotArea dataOnly="0" labelOnly="1" fieldPosition="0">
        <references count="2">
          <reference field="0" count="1" selected="0">
            <x v="147"/>
          </reference>
          <reference field="3" count="1">
            <x v="182"/>
          </reference>
        </references>
      </pivotArea>
    </format>
    <format dxfId="6007">
      <pivotArea dataOnly="0" labelOnly="1" fieldPosition="0">
        <references count="2">
          <reference field="0" count="1" selected="0">
            <x v="148"/>
          </reference>
          <reference field="3" count="1">
            <x v="183"/>
          </reference>
        </references>
      </pivotArea>
    </format>
    <format dxfId="6006">
      <pivotArea dataOnly="0" labelOnly="1" fieldPosition="0">
        <references count="2">
          <reference field="0" count="1" selected="0">
            <x v="149"/>
          </reference>
          <reference field="3" count="1">
            <x v="185"/>
          </reference>
        </references>
      </pivotArea>
    </format>
    <format dxfId="6005">
      <pivotArea dataOnly="0" labelOnly="1" fieldPosition="0">
        <references count="2">
          <reference field="0" count="1" selected="0">
            <x v="150"/>
          </reference>
          <reference field="3" count="1">
            <x v="195"/>
          </reference>
        </references>
      </pivotArea>
    </format>
    <format dxfId="6004">
      <pivotArea dataOnly="0" labelOnly="1" fieldPosition="0">
        <references count="2">
          <reference field="0" count="1" selected="0">
            <x v="154"/>
          </reference>
          <reference field="3" count="1">
            <x v="196"/>
          </reference>
        </references>
      </pivotArea>
    </format>
    <format dxfId="6003">
      <pivotArea dataOnly="0" labelOnly="1" fieldPosition="0">
        <references count="2">
          <reference field="0" count="1" selected="0">
            <x v="157"/>
          </reference>
          <reference field="3" count="1">
            <x v="199"/>
          </reference>
        </references>
      </pivotArea>
    </format>
    <format dxfId="6002">
      <pivotArea dataOnly="0" labelOnly="1" fieldPosition="0">
        <references count="2">
          <reference field="0" count="1" selected="0">
            <x v="158"/>
          </reference>
          <reference field="3" count="1">
            <x v="201"/>
          </reference>
        </references>
      </pivotArea>
    </format>
    <format dxfId="6001">
      <pivotArea dataOnly="0" labelOnly="1" fieldPosition="0">
        <references count="2">
          <reference field="0" count="1" selected="0">
            <x v="159"/>
          </reference>
          <reference field="3" count="1">
            <x v="225"/>
          </reference>
        </references>
      </pivotArea>
    </format>
    <format dxfId="6000">
      <pivotArea dataOnly="0" labelOnly="1" fieldPosition="0">
        <references count="2">
          <reference field="0" count="1" selected="0">
            <x v="160"/>
          </reference>
          <reference field="3" count="1">
            <x v="237"/>
          </reference>
        </references>
      </pivotArea>
    </format>
    <format dxfId="5999">
      <pivotArea dataOnly="0" labelOnly="1" fieldPosition="0">
        <references count="2">
          <reference field="0" count="1" selected="0">
            <x v="161"/>
          </reference>
          <reference field="3" count="1">
            <x v="239"/>
          </reference>
        </references>
      </pivotArea>
    </format>
    <format dxfId="5998">
      <pivotArea dataOnly="0" labelOnly="1" fieldPosition="0">
        <references count="2">
          <reference field="0" count="1" selected="0">
            <x v="162"/>
          </reference>
          <reference field="3" count="1">
            <x v="169"/>
          </reference>
        </references>
      </pivotArea>
    </format>
    <format dxfId="5997">
      <pivotArea dataOnly="0" labelOnly="1" fieldPosition="0">
        <references count="2">
          <reference field="0" count="1" selected="0">
            <x v="163"/>
          </reference>
          <reference field="3" count="1">
            <x v="9"/>
          </reference>
        </references>
      </pivotArea>
    </format>
    <format dxfId="5996">
      <pivotArea dataOnly="0" labelOnly="1" fieldPosition="0">
        <references count="2">
          <reference field="0" count="1" selected="0">
            <x v="164"/>
          </reference>
          <reference field="3" count="1">
            <x v="15"/>
          </reference>
        </references>
      </pivotArea>
    </format>
    <format dxfId="5995">
      <pivotArea dataOnly="0" labelOnly="1" fieldPosition="0">
        <references count="2">
          <reference field="0" count="1" selected="0">
            <x v="165"/>
          </reference>
          <reference field="3" count="1">
            <x v="24"/>
          </reference>
        </references>
      </pivotArea>
    </format>
    <format dxfId="5994">
      <pivotArea dataOnly="0" labelOnly="1" fieldPosition="0">
        <references count="2">
          <reference field="0" count="1" selected="0">
            <x v="166"/>
          </reference>
          <reference field="3" count="1">
            <x v="26"/>
          </reference>
        </references>
      </pivotArea>
    </format>
    <format dxfId="5993">
      <pivotArea dataOnly="0" labelOnly="1" fieldPosition="0">
        <references count="2">
          <reference field="0" count="1" selected="0">
            <x v="167"/>
          </reference>
          <reference field="3" count="1">
            <x v="37"/>
          </reference>
        </references>
      </pivotArea>
    </format>
    <format dxfId="5992">
      <pivotArea dataOnly="0" labelOnly="1" fieldPosition="0">
        <references count="2">
          <reference field="0" count="1" selected="0">
            <x v="168"/>
          </reference>
          <reference field="3" count="1">
            <x v="38"/>
          </reference>
        </references>
      </pivotArea>
    </format>
    <format dxfId="5991">
      <pivotArea dataOnly="0" labelOnly="1" fieldPosition="0">
        <references count="2">
          <reference field="0" count="1" selected="0">
            <x v="169"/>
          </reference>
          <reference field="3" count="1">
            <x v="77"/>
          </reference>
        </references>
      </pivotArea>
    </format>
    <format dxfId="5990">
      <pivotArea dataOnly="0" labelOnly="1" fieldPosition="0">
        <references count="2">
          <reference field="0" count="1" selected="0">
            <x v="170"/>
          </reference>
          <reference field="3" count="1">
            <x v="96"/>
          </reference>
        </references>
      </pivotArea>
    </format>
    <format dxfId="5989">
      <pivotArea dataOnly="0" labelOnly="1" fieldPosition="0">
        <references count="2">
          <reference field="0" count="1" selected="0">
            <x v="172"/>
          </reference>
          <reference field="3" count="1">
            <x v="99"/>
          </reference>
        </references>
      </pivotArea>
    </format>
    <format dxfId="5988">
      <pivotArea dataOnly="0" labelOnly="1" fieldPosition="0">
        <references count="2">
          <reference field="0" count="1" selected="0">
            <x v="173"/>
          </reference>
          <reference field="3" count="1">
            <x v="101"/>
          </reference>
        </references>
      </pivotArea>
    </format>
    <format dxfId="5987">
      <pivotArea dataOnly="0" labelOnly="1" fieldPosition="0">
        <references count="2">
          <reference field="0" count="1" selected="0">
            <x v="175"/>
          </reference>
          <reference field="3" count="1">
            <x v="104"/>
          </reference>
        </references>
      </pivotArea>
    </format>
    <format dxfId="5986">
      <pivotArea dataOnly="0" labelOnly="1" fieldPosition="0">
        <references count="2">
          <reference field="0" count="1" selected="0">
            <x v="176"/>
          </reference>
          <reference field="3" count="1">
            <x v="106"/>
          </reference>
        </references>
      </pivotArea>
    </format>
    <format dxfId="5985">
      <pivotArea dataOnly="0" labelOnly="1" fieldPosition="0">
        <references count="2">
          <reference field="0" count="1" selected="0">
            <x v="177"/>
          </reference>
          <reference field="3" count="1">
            <x v="107"/>
          </reference>
        </references>
      </pivotArea>
    </format>
    <format dxfId="5984">
      <pivotArea dataOnly="0" labelOnly="1" fieldPosition="0">
        <references count="2">
          <reference field="0" count="1" selected="0">
            <x v="178"/>
          </reference>
          <reference field="3" count="1">
            <x v="112"/>
          </reference>
        </references>
      </pivotArea>
    </format>
    <format dxfId="5983">
      <pivotArea dataOnly="0" labelOnly="1" fieldPosition="0">
        <references count="2">
          <reference field="0" count="1" selected="0">
            <x v="179"/>
          </reference>
          <reference field="3" count="1">
            <x v="114"/>
          </reference>
        </references>
      </pivotArea>
    </format>
    <format dxfId="5982">
      <pivotArea dataOnly="0" labelOnly="1" fieldPosition="0">
        <references count="2">
          <reference field="0" count="1" selected="0">
            <x v="180"/>
          </reference>
          <reference field="3" count="1">
            <x v="124"/>
          </reference>
        </references>
      </pivotArea>
    </format>
    <format dxfId="5981">
      <pivotArea dataOnly="0" labelOnly="1" fieldPosition="0">
        <references count="2">
          <reference field="0" count="1" selected="0">
            <x v="182"/>
          </reference>
          <reference field="3" count="1">
            <x v="125"/>
          </reference>
        </references>
      </pivotArea>
    </format>
    <format dxfId="5980">
      <pivotArea dataOnly="0" labelOnly="1" fieldPosition="0">
        <references count="2">
          <reference field="0" count="1" selected="0">
            <x v="183"/>
          </reference>
          <reference field="3" count="1">
            <x v="126"/>
          </reference>
        </references>
      </pivotArea>
    </format>
    <format dxfId="5979">
      <pivotArea dataOnly="0" labelOnly="1" fieldPosition="0">
        <references count="2">
          <reference field="0" count="1" selected="0">
            <x v="185"/>
          </reference>
          <reference field="3" count="1">
            <x v="127"/>
          </reference>
        </references>
      </pivotArea>
    </format>
    <format dxfId="5978">
      <pivotArea dataOnly="0" labelOnly="1" fieldPosition="0">
        <references count="2">
          <reference field="0" count="1" selected="0">
            <x v="186"/>
          </reference>
          <reference field="3" count="1">
            <x v="136"/>
          </reference>
        </references>
      </pivotArea>
    </format>
    <format dxfId="5977">
      <pivotArea dataOnly="0" labelOnly="1" fieldPosition="0">
        <references count="2">
          <reference field="0" count="1" selected="0">
            <x v="187"/>
          </reference>
          <reference field="3" count="1">
            <x v="137"/>
          </reference>
        </references>
      </pivotArea>
    </format>
    <format dxfId="5976">
      <pivotArea dataOnly="0" labelOnly="1" fieldPosition="0">
        <references count="2">
          <reference field="0" count="1" selected="0">
            <x v="189"/>
          </reference>
          <reference field="3" count="1">
            <x v="138"/>
          </reference>
        </references>
      </pivotArea>
    </format>
    <format dxfId="5975">
      <pivotArea dataOnly="0" labelOnly="1" fieldPosition="0">
        <references count="2">
          <reference field="0" count="1" selected="0">
            <x v="190"/>
          </reference>
          <reference field="3" count="1">
            <x v="139"/>
          </reference>
        </references>
      </pivotArea>
    </format>
    <format dxfId="5974">
      <pivotArea dataOnly="0" labelOnly="1" fieldPosition="0">
        <references count="2">
          <reference field="0" count="1" selected="0">
            <x v="192"/>
          </reference>
          <reference field="3" count="1">
            <x v="140"/>
          </reference>
        </references>
      </pivotArea>
    </format>
    <format dxfId="5973">
      <pivotArea dataOnly="0" labelOnly="1" fieldPosition="0">
        <references count="2">
          <reference field="0" count="1" selected="0">
            <x v="193"/>
          </reference>
          <reference field="3" count="1">
            <x v="142"/>
          </reference>
        </references>
      </pivotArea>
    </format>
    <format dxfId="5972">
      <pivotArea dataOnly="0" labelOnly="1" fieldPosition="0">
        <references count="2">
          <reference field="0" count="1" selected="0">
            <x v="195"/>
          </reference>
          <reference field="3" count="1">
            <x v="143"/>
          </reference>
        </references>
      </pivotArea>
    </format>
    <format dxfId="5971">
      <pivotArea dataOnly="0" labelOnly="1" fieldPosition="0">
        <references count="2">
          <reference field="0" count="1" selected="0">
            <x v="197"/>
          </reference>
          <reference field="3" count="1">
            <x v="144"/>
          </reference>
        </references>
      </pivotArea>
    </format>
    <format dxfId="5970">
      <pivotArea dataOnly="0" labelOnly="1" fieldPosition="0">
        <references count="2">
          <reference field="0" count="1" selected="0">
            <x v="198"/>
          </reference>
          <reference field="3" count="1">
            <x v="145"/>
          </reference>
        </references>
      </pivotArea>
    </format>
    <format dxfId="5969">
      <pivotArea dataOnly="0" labelOnly="1" fieldPosition="0">
        <references count="2">
          <reference field="0" count="1" selected="0">
            <x v="200"/>
          </reference>
          <reference field="3" count="1">
            <x v="147"/>
          </reference>
        </references>
      </pivotArea>
    </format>
    <format dxfId="5968">
      <pivotArea dataOnly="0" labelOnly="1" fieldPosition="0">
        <references count="2">
          <reference field="0" count="1" selected="0">
            <x v="203"/>
          </reference>
          <reference field="3" count="1">
            <x v="148"/>
          </reference>
        </references>
      </pivotArea>
    </format>
    <format dxfId="5967">
      <pivotArea dataOnly="0" labelOnly="1" fieldPosition="0">
        <references count="2">
          <reference field="0" count="1" selected="0">
            <x v="205"/>
          </reference>
          <reference field="3" count="1">
            <x v="151"/>
          </reference>
        </references>
      </pivotArea>
    </format>
    <format dxfId="5966">
      <pivotArea dataOnly="0" labelOnly="1" fieldPosition="0">
        <references count="2">
          <reference field="0" count="1" selected="0">
            <x v="206"/>
          </reference>
          <reference field="3" count="1">
            <x v="153"/>
          </reference>
        </references>
      </pivotArea>
    </format>
    <format dxfId="5965">
      <pivotArea dataOnly="0" labelOnly="1" fieldPosition="0">
        <references count="2">
          <reference field="0" count="1" selected="0">
            <x v="207"/>
          </reference>
          <reference field="3" count="1">
            <x v="154"/>
          </reference>
        </references>
      </pivotArea>
    </format>
    <format dxfId="5964">
      <pivotArea dataOnly="0" labelOnly="1" fieldPosition="0">
        <references count="2">
          <reference field="0" count="1" selected="0">
            <x v="209"/>
          </reference>
          <reference field="3" count="1">
            <x v="155"/>
          </reference>
        </references>
      </pivotArea>
    </format>
    <format dxfId="5963">
      <pivotArea dataOnly="0" labelOnly="1" fieldPosition="0">
        <references count="2">
          <reference field="0" count="1" selected="0">
            <x v="212"/>
          </reference>
          <reference field="3" count="1">
            <x v="156"/>
          </reference>
        </references>
      </pivotArea>
    </format>
    <format dxfId="5962">
      <pivotArea dataOnly="0" labelOnly="1" fieldPosition="0">
        <references count="2">
          <reference field="0" count="1" selected="0">
            <x v="214"/>
          </reference>
          <reference field="3" count="1">
            <x v="157"/>
          </reference>
        </references>
      </pivotArea>
    </format>
    <format dxfId="5961">
      <pivotArea dataOnly="0" labelOnly="1" fieldPosition="0">
        <references count="2">
          <reference field="0" count="1" selected="0">
            <x v="215"/>
          </reference>
          <reference field="3" count="1">
            <x v="158"/>
          </reference>
        </references>
      </pivotArea>
    </format>
    <format dxfId="5960">
      <pivotArea dataOnly="0" labelOnly="1" fieldPosition="0">
        <references count="2">
          <reference field="0" count="1" selected="0">
            <x v="216"/>
          </reference>
          <reference field="3" count="1">
            <x v="159"/>
          </reference>
        </references>
      </pivotArea>
    </format>
    <format dxfId="5959">
      <pivotArea dataOnly="0" labelOnly="1" fieldPosition="0">
        <references count="2">
          <reference field="0" count="1" selected="0">
            <x v="218"/>
          </reference>
          <reference field="3" count="1">
            <x v="161"/>
          </reference>
        </references>
      </pivotArea>
    </format>
    <format dxfId="5958">
      <pivotArea dataOnly="0" labelOnly="1" fieldPosition="0">
        <references count="2">
          <reference field="0" count="1" selected="0">
            <x v="219"/>
          </reference>
          <reference field="3" count="1">
            <x v="162"/>
          </reference>
        </references>
      </pivotArea>
    </format>
    <format dxfId="5957">
      <pivotArea dataOnly="0" labelOnly="1" fieldPosition="0">
        <references count="2">
          <reference field="0" count="1" selected="0">
            <x v="221"/>
          </reference>
          <reference field="3" count="1">
            <x v="163"/>
          </reference>
        </references>
      </pivotArea>
    </format>
    <format dxfId="5956">
      <pivotArea dataOnly="0" labelOnly="1" fieldPosition="0">
        <references count="2">
          <reference field="0" count="1" selected="0">
            <x v="223"/>
          </reference>
          <reference field="3" count="1">
            <x v="165"/>
          </reference>
        </references>
      </pivotArea>
    </format>
    <format dxfId="5955">
      <pivotArea dataOnly="0" labelOnly="1" fieldPosition="0">
        <references count="2">
          <reference field="0" count="1" selected="0">
            <x v="225"/>
          </reference>
          <reference field="3" count="1">
            <x v="169"/>
          </reference>
        </references>
      </pivotArea>
    </format>
    <format dxfId="5954">
      <pivotArea dataOnly="0" labelOnly="1" fieldPosition="0">
        <references count="2">
          <reference field="0" count="1" selected="0">
            <x v="226"/>
          </reference>
          <reference field="3" count="1">
            <x v="170"/>
          </reference>
        </references>
      </pivotArea>
    </format>
    <format dxfId="5953">
      <pivotArea dataOnly="0" labelOnly="1" fieldPosition="0">
        <references count="2">
          <reference field="0" count="1" selected="0">
            <x v="227"/>
          </reference>
          <reference field="3" count="1">
            <x v="172"/>
          </reference>
        </references>
      </pivotArea>
    </format>
    <format dxfId="5952">
      <pivotArea dataOnly="0" labelOnly="1" fieldPosition="0">
        <references count="2">
          <reference field="0" count="1" selected="0">
            <x v="228"/>
          </reference>
          <reference field="3" count="1">
            <x v="173"/>
          </reference>
        </references>
      </pivotArea>
    </format>
    <format dxfId="5951">
      <pivotArea dataOnly="0" labelOnly="1" fieldPosition="0">
        <references count="2">
          <reference field="0" count="1" selected="0">
            <x v="231"/>
          </reference>
          <reference field="3" count="1">
            <x v="174"/>
          </reference>
        </references>
      </pivotArea>
    </format>
    <format dxfId="5950">
      <pivotArea dataOnly="0" labelOnly="1" fieldPosition="0">
        <references count="2">
          <reference field="0" count="1" selected="0">
            <x v="234"/>
          </reference>
          <reference field="3" count="1">
            <x v="175"/>
          </reference>
        </references>
      </pivotArea>
    </format>
    <format dxfId="5949">
      <pivotArea dataOnly="0" labelOnly="1" fieldPosition="0">
        <references count="2">
          <reference field="0" count="1" selected="0">
            <x v="238"/>
          </reference>
          <reference field="3" count="1">
            <x v="179"/>
          </reference>
        </references>
      </pivotArea>
    </format>
    <format dxfId="5948">
      <pivotArea dataOnly="0" labelOnly="1" fieldPosition="0">
        <references count="2">
          <reference field="0" count="1" selected="0">
            <x v="239"/>
          </reference>
          <reference field="3" count="1">
            <x v="181"/>
          </reference>
        </references>
      </pivotArea>
    </format>
    <format dxfId="5947">
      <pivotArea dataOnly="0" labelOnly="1" fieldPosition="0">
        <references count="2">
          <reference field="0" count="1" selected="0">
            <x v="241"/>
          </reference>
          <reference field="3" count="1">
            <x v="185"/>
          </reference>
        </references>
      </pivotArea>
    </format>
    <format dxfId="5946">
      <pivotArea dataOnly="0" labelOnly="1" fieldPosition="0">
        <references count="2">
          <reference field="0" count="1" selected="0">
            <x v="242"/>
          </reference>
          <reference field="3" count="1">
            <x v="186"/>
          </reference>
        </references>
      </pivotArea>
    </format>
    <format dxfId="5945">
      <pivotArea dataOnly="0" labelOnly="1" fieldPosition="0">
        <references count="2">
          <reference field="0" count="1" selected="0">
            <x v="243"/>
          </reference>
          <reference field="3" count="1">
            <x v="188"/>
          </reference>
        </references>
      </pivotArea>
    </format>
    <format dxfId="5944">
      <pivotArea dataOnly="0" labelOnly="1" fieldPosition="0">
        <references count="2">
          <reference field="0" count="1" selected="0">
            <x v="244"/>
          </reference>
          <reference field="3" count="1">
            <x v="190"/>
          </reference>
        </references>
      </pivotArea>
    </format>
    <format dxfId="5943">
      <pivotArea dataOnly="0" labelOnly="1" fieldPosition="0">
        <references count="2">
          <reference field="0" count="1" selected="0">
            <x v="245"/>
          </reference>
          <reference field="3" count="1">
            <x v="192"/>
          </reference>
        </references>
      </pivotArea>
    </format>
    <format dxfId="5942">
      <pivotArea dataOnly="0" labelOnly="1" fieldPosition="0">
        <references count="2">
          <reference field="0" count="1" selected="0">
            <x v="246"/>
          </reference>
          <reference field="3" count="1">
            <x v="194"/>
          </reference>
        </references>
      </pivotArea>
    </format>
    <format dxfId="5941">
      <pivotArea dataOnly="0" labelOnly="1" fieldPosition="0">
        <references count="2">
          <reference field="0" count="1" selected="0">
            <x v="248"/>
          </reference>
          <reference field="3" count="1">
            <x v="195"/>
          </reference>
        </references>
      </pivotArea>
    </format>
    <format dxfId="5940">
      <pivotArea dataOnly="0" labelOnly="1" fieldPosition="0">
        <references count="2">
          <reference field="0" count="1" selected="0">
            <x v="249"/>
          </reference>
          <reference field="3" count="1">
            <x v="199"/>
          </reference>
        </references>
      </pivotArea>
    </format>
    <format dxfId="5939">
      <pivotArea dataOnly="0" labelOnly="1" fieldPosition="0">
        <references count="2">
          <reference field="0" count="1" selected="0">
            <x v="250"/>
          </reference>
          <reference field="3" count="1">
            <x v="213"/>
          </reference>
        </references>
      </pivotArea>
    </format>
    <format dxfId="5938">
      <pivotArea dataOnly="0" labelOnly="1" fieldPosition="0">
        <references count="2">
          <reference field="0" count="1" selected="0">
            <x v="251"/>
          </reference>
          <reference field="3" count="1">
            <x v="216"/>
          </reference>
        </references>
      </pivotArea>
    </format>
    <format dxfId="5937">
      <pivotArea dataOnly="0" labelOnly="1" fieldPosition="0">
        <references count="2">
          <reference field="0" count="1" selected="0">
            <x v="252"/>
          </reference>
          <reference field="3" count="1">
            <x v="217"/>
          </reference>
        </references>
      </pivotArea>
    </format>
    <format dxfId="5936">
      <pivotArea dataOnly="0" labelOnly="1" fieldPosition="0">
        <references count="2">
          <reference field="0" count="1" selected="0">
            <x v="253"/>
          </reference>
          <reference field="3" count="1">
            <x v="221"/>
          </reference>
        </references>
      </pivotArea>
    </format>
    <format dxfId="5935">
      <pivotArea dataOnly="0" labelOnly="1" fieldPosition="0">
        <references count="2">
          <reference field="0" count="1" selected="0">
            <x v="254"/>
          </reference>
          <reference field="3" count="1">
            <x v="176"/>
          </reference>
        </references>
      </pivotArea>
    </format>
    <format dxfId="5934">
      <pivotArea dataOnly="0" labelOnly="1" fieldPosition="0">
        <references count="2">
          <reference field="0" count="1" selected="0">
            <x v="255"/>
          </reference>
          <reference field="3" count="1">
            <x v="6"/>
          </reference>
        </references>
      </pivotArea>
    </format>
    <format dxfId="5933">
      <pivotArea dataOnly="0" labelOnly="1" fieldPosition="0">
        <references count="2">
          <reference field="0" count="1" selected="0">
            <x v="256"/>
          </reference>
          <reference field="3" count="1">
            <x v="18"/>
          </reference>
        </references>
      </pivotArea>
    </format>
    <format dxfId="5932">
      <pivotArea dataOnly="0" labelOnly="1" fieldPosition="0">
        <references count="2">
          <reference field="0" count="1" selected="0">
            <x v="257"/>
          </reference>
          <reference field="3" count="1">
            <x v="47"/>
          </reference>
        </references>
      </pivotArea>
    </format>
    <format dxfId="5931">
      <pivotArea dataOnly="0" labelOnly="1" fieldPosition="0">
        <references count="2">
          <reference field="0" count="1" selected="0">
            <x v="258"/>
          </reference>
          <reference field="3" count="1">
            <x v="48"/>
          </reference>
        </references>
      </pivotArea>
    </format>
    <format dxfId="5930">
      <pivotArea dataOnly="0" labelOnly="1" fieldPosition="0">
        <references count="2">
          <reference field="0" count="1" selected="0">
            <x v="259"/>
          </reference>
          <reference field="3" count="1">
            <x v="55"/>
          </reference>
        </references>
      </pivotArea>
    </format>
    <format dxfId="5929">
      <pivotArea dataOnly="0" labelOnly="1" fieldPosition="0">
        <references count="2">
          <reference field="0" count="1" selected="0">
            <x v="260"/>
          </reference>
          <reference field="3" count="1">
            <x v="124"/>
          </reference>
        </references>
      </pivotArea>
    </format>
    <format dxfId="5928">
      <pivotArea dataOnly="0" labelOnly="1" fieldPosition="0">
        <references count="2">
          <reference field="0" count="1" selected="0">
            <x v="261"/>
          </reference>
          <reference field="3" count="1">
            <x v="132"/>
          </reference>
        </references>
      </pivotArea>
    </format>
    <format dxfId="5927">
      <pivotArea dataOnly="0" labelOnly="1" fieldPosition="0">
        <references count="2">
          <reference field="0" count="1" selected="0">
            <x v="262"/>
          </reference>
          <reference field="3" count="1">
            <x v="133"/>
          </reference>
        </references>
      </pivotArea>
    </format>
    <format dxfId="5926">
      <pivotArea dataOnly="0" labelOnly="1" fieldPosition="0">
        <references count="2">
          <reference field="0" count="1" selected="0">
            <x v="263"/>
          </reference>
          <reference field="3" count="1">
            <x v="120"/>
          </reference>
        </references>
      </pivotArea>
    </format>
    <format dxfId="5925">
      <pivotArea dataOnly="0" labelOnly="1" fieldPosition="0">
        <references count="2">
          <reference field="0" count="1" selected="0">
            <x v="264"/>
          </reference>
          <reference field="3" count="1">
            <x v="84"/>
          </reference>
        </references>
      </pivotArea>
    </format>
    <format dxfId="5924">
      <pivotArea dataOnly="0" labelOnly="1" fieldPosition="0">
        <references count="2">
          <reference field="0" count="1" selected="0">
            <x v="266"/>
          </reference>
          <reference field="3" count="1">
            <x v="90"/>
          </reference>
        </references>
      </pivotArea>
    </format>
    <format dxfId="5923">
      <pivotArea dataOnly="0" labelOnly="1" fieldPosition="0">
        <references count="2">
          <reference field="0" count="1" selected="0">
            <x v="267"/>
          </reference>
          <reference field="3" count="1">
            <x v="91"/>
          </reference>
        </references>
      </pivotArea>
    </format>
    <format dxfId="5922">
      <pivotArea dataOnly="0" labelOnly="1" fieldPosition="0">
        <references count="2">
          <reference field="0" count="1" selected="0">
            <x v="268"/>
          </reference>
          <reference field="3" count="1">
            <x v="92"/>
          </reference>
        </references>
      </pivotArea>
    </format>
    <format dxfId="5921">
      <pivotArea dataOnly="0" labelOnly="1" fieldPosition="0">
        <references count="2">
          <reference field="0" count="1" selected="0">
            <x v="269"/>
          </reference>
          <reference field="3" count="1">
            <x v="93"/>
          </reference>
        </references>
      </pivotArea>
    </format>
    <format dxfId="5920">
      <pivotArea dataOnly="0" labelOnly="1" fieldPosition="0">
        <references count="2">
          <reference field="0" count="1" selected="0">
            <x v="270"/>
          </reference>
          <reference field="3" count="1">
            <x v="135"/>
          </reference>
        </references>
      </pivotArea>
    </format>
    <format dxfId="5919">
      <pivotArea dataOnly="0" labelOnly="1" fieldPosition="0">
        <references count="2">
          <reference field="0" count="1" selected="0">
            <x v="271"/>
          </reference>
          <reference field="3" count="1">
            <x v="23"/>
          </reference>
        </references>
      </pivotArea>
    </format>
    <format dxfId="5918">
      <pivotArea dataOnly="0" labelOnly="1" fieldPosition="0">
        <references count="2">
          <reference field="0" count="1" selected="0">
            <x v="272"/>
          </reference>
          <reference field="3" count="1">
            <x v="44"/>
          </reference>
        </references>
      </pivotArea>
    </format>
    <format dxfId="5917">
      <pivotArea dataOnly="0" labelOnly="1" fieldPosition="0">
        <references count="2">
          <reference field="0" count="1" selected="0">
            <x v="273"/>
          </reference>
          <reference field="3" count="1">
            <x v="56"/>
          </reference>
        </references>
      </pivotArea>
    </format>
    <format dxfId="5916">
      <pivotArea dataOnly="0" labelOnly="1" fieldPosition="0">
        <references count="2">
          <reference field="0" count="1" selected="0">
            <x v="274"/>
          </reference>
          <reference field="3" count="1">
            <x v="57"/>
          </reference>
        </references>
      </pivotArea>
    </format>
    <format dxfId="5915">
      <pivotArea dataOnly="0" labelOnly="1" fieldPosition="0">
        <references count="2">
          <reference field="0" count="1" selected="0">
            <x v="275"/>
          </reference>
          <reference field="3" count="1">
            <x v="58"/>
          </reference>
        </references>
      </pivotArea>
    </format>
    <format dxfId="5914">
      <pivotArea dataOnly="0" labelOnly="1" fieldPosition="0">
        <references count="2">
          <reference field="0" count="1" selected="0">
            <x v="276"/>
          </reference>
          <reference field="3" count="1">
            <x v="59"/>
          </reference>
        </references>
      </pivotArea>
    </format>
    <format dxfId="5913">
      <pivotArea dataOnly="0" labelOnly="1" fieldPosition="0">
        <references count="2">
          <reference field="0" count="1" selected="0">
            <x v="277"/>
          </reference>
          <reference field="3" count="1">
            <x v="62"/>
          </reference>
        </references>
      </pivotArea>
    </format>
    <format dxfId="5912">
      <pivotArea dataOnly="0" labelOnly="1" fieldPosition="0">
        <references count="2">
          <reference field="0" count="1" selected="0">
            <x v="278"/>
          </reference>
          <reference field="3" count="1">
            <x v="63"/>
          </reference>
        </references>
      </pivotArea>
    </format>
    <format dxfId="5911">
      <pivotArea dataOnly="0" labelOnly="1" fieldPosition="0">
        <references count="2">
          <reference field="0" count="1" selected="0">
            <x v="279"/>
          </reference>
          <reference field="3" count="1">
            <x v="64"/>
          </reference>
        </references>
      </pivotArea>
    </format>
    <format dxfId="5910">
      <pivotArea dataOnly="0" labelOnly="1" fieldPosition="0">
        <references count="2">
          <reference field="0" count="1" selected="0">
            <x v="280"/>
          </reference>
          <reference field="3" count="1">
            <x v="70"/>
          </reference>
        </references>
      </pivotArea>
    </format>
    <format dxfId="5909">
      <pivotArea dataOnly="0" labelOnly="1" fieldPosition="0">
        <references count="2">
          <reference field="0" count="1" selected="0">
            <x v="281"/>
          </reference>
          <reference field="3" count="1">
            <x v="71"/>
          </reference>
        </references>
      </pivotArea>
    </format>
    <format dxfId="5908">
      <pivotArea dataOnly="0" labelOnly="1" fieldPosition="0">
        <references count="2">
          <reference field="0" count="1" selected="0">
            <x v="282"/>
          </reference>
          <reference field="3" count="1">
            <x v="72"/>
          </reference>
        </references>
      </pivotArea>
    </format>
    <format dxfId="5907">
      <pivotArea dataOnly="0" labelOnly="1" fieldPosition="0">
        <references count="2">
          <reference field="0" count="1" selected="0">
            <x v="283"/>
          </reference>
          <reference field="3" count="1">
            <x v="73"/>
          </reference>
        </references>
      </pivotArea>
    </format>
    <format dxfId="5906">
      <pivotArea dataOnly="0" labelOnly="1" fieldPosition="0">
        <references count="2">
          <reference field="0" count="1" selected="0">
            <x v="284"/>
          </reference>
          <reference field="3" count="1">
            <x v="74"/>
          </reference>
        </references>
      </pivotArea>
    </format>
    <format dxfId="5905">
      <pivotArea dataOnly="0" labelOnly="1" fieldPosition="0">
        <references count="2">
          <reference field="0" count="1" selected="0">
            <x v="285"/>
          </reference>
          <reference field="3" count="1">
            <x v="75"/>
          </reference>
        </references>
      </pivotArea>
    </format>
    <format dxfId="5904">
      <pivotArea dataOnly="0" labelOnly="1" fieldPosition="0">
        <references count="2">
          <reference field="0" count="1" selected="0">
            <x v="286"/>
          </reference>
          <reference field="3" count="1">
            <x v="78"/>
          </reference>
        </references>
      </pivotArea>
    </format>
    <format dxfId="5903">
      <pivotArea dataOnly="0" labelOnly="1" fieldPosition="0">
        <references count="2">
          <reference field="0" count="1" selected="0">
            <x v="287"/>
          </reference>
          <reference field="3" count="1">
            <x v="84"/>
          </reference>
        </references>
      </pivotArea>
    </format>
    <format dxfId="5902">
      <pivotArea dataOnly="0" labelOnly="1" fieldPosition="0">
        <references count="2">
          <reference field="0" count="1" selected="0">
            <x v="288"/>
          </reference>
          <reference field="3" count="1">
            <x v="86"/>
          </reference>
        </references>
      </pivotArea>
    </format>
    <format dxfId="5901">
      <pivotArea dataOnly="0" labelOnly="1" fieldPosition="0">
        <references count="2">
          <reference field="0" count="1" selected="0">
            <x v="290"/>
          </reference>
          <reference field="3" count="1">
            <x v="87"/>
          </reference>
        </references>
      </pivotArea>
    </format>
    <format dxfId="5900">
      <pivotArea dataOnly="0" labelOnly="1" fieldPosition="0">
        <references count="2">
          <reference field="0" count="1" selected="0">
            <x v="291"/>
          </reference>
          <reference field="3" count="1">
            <x v="88"/>
          </reference>
        </references>
      </pivotArea>
    </format>
    <format dxfId="5899">
      <pivotArea dataOnly="0" labelOnly="1" fieldPosition="0">
        <references count="2">
          <reference field="0" count="1" selected="0">
            <x v="293"/>
          </reference>
          <reference field="3" count="1">
            <x v="89"/>
          </reference>
        </references>
      </pivotArea>
    </format>
    <format dxfId="5898">
      <pivotArea dataOnly="0" labelOnly="1" fieldPosition="0">
        <references count="2">
          <reference field="0" count="1" selected="0">
            <x v="294"/>
          </reference>
          <reference field="3" count="1">
            <x v="94"/>
          </reference>
        </references>
      </pivotArea>
    </format>
    <format dxfId="5897">
      <pivotArea dataOnly="0" labelOnly="1" fieldPosition="0">
        <references count="2">
          <reference field="0" count="1" selected="0">
            <x v="295"/>
          </reference>
          <reference field="3" count="1">
            <x v="95"/>
          </reference>
        </references>
      </pivotArea>
    </format>
    <format dxfId="5896">
      <pivotArea dataOnly="0" labelOnly="1" fieldPosition="0">
        <references count="2">
          <reference field="0" count="1" selected="0">
            <x v="296"/>
          </reference>
          <reference field="3" count="1">
            <x v="101"/>
          </reference>
        </references>
      </pivotArea>
    </format>
    <format dxfId="5895">
      <pivotArea dataOnly="0" labelOnly="1" fieldPosition="0">
        <references count="2">
          <reference field="0" count="1" selected="0">
            <x v="297"/>
          </reference>
          <reference field="3" count="1">
            <x v="102"/>
          </reference>
        </references>
      </pivotArea>
    </format>
    <format dxfId="5894">
      <pivotArea dataOnly="0" labelOnly="1" fieldPosition="0">
        <references count="2">
          <reference field="0" count="1" selected="0">
            <x v="298"/>
          </reference>
          <reference field="3" count="1">
            <x v="105"/>
          </reference>
        </references>
      </pivotArea>
    </format>
    <format dxfId="5893">
      <pivotArea dataOnly="0" labelOnly="1" fieldPosition="0">
        <references count="2">
          <reference field="0" count="1" selected="0">
            <x v="299"/>
          </reference>
          <reference field="3" count="1">
            <x v="109"/>
          </reference>
        </references>
      </pivotArea>
    </format>
    <format dxfId="5892">
      <pivotArea dataOnly="0" labelOnly="1" fieldPosition="0">
        <references count="2">
          <reference field="0" count="1" selected="0">
            <x v="300"/>
          </reference>
          <reference field="3" count="1">
            <x v="111"/>
          </reference>
        </references>
      </pivotArea>
    </format>
    <format dxfId="5891">
      <pivotArea dataOnly="0" labelOnly="1" fieldPosition="0">
        <references count="2">
          <reference field="0" count="1" selected="0">
            <x v="301"/>
          </reference>
          <reference field="3" count="1">
            <x v="114"/>
          </reference>
        </references>
      </pivotArea>
    </format>
    <format dxfId="5890">
      <pivotArea dataOnly="0" labelOnly="1" fieldPosition="0">
        <references count="2">
          <reference field="0" count="1" selected="0">
            <x v="302"/>
          </reference>
          <reference field="3" count="1">
            <x v="115"/>
          </reference>
        </references>
      </pivotArea>
    </format>
    <format dxfId="5889">
      <pivotArea dataOnly="0" labelOnly="1" fieldPosition="0">
        <references count="2">
          <reference field="0" count="1" selected="0">
            <x v="303"/>
          </reference>
          <reference field="3" count="1">
            <x v="116"/>
          </reference>
        </references>
      </pivotArea>
    </format>
    <format dxfId="5888">
      <pivotArea dataOnly="0" labelOnly="1" fieldPosition="0">
        <references count="2">
          <reference field="0" count="1" selected="0">
            <x v="304"/>
          </reference>
          <reference field="3" count="1">
            <x v="117"/>
          </reference>
        </references>
      </pivotArea>
    </format>
    <format dxfId="5887">
      <pivotArea dataOnly="0" labelOnly="1" fieldPosition="0">
        <references count="2">
          <reference field="0" count="1" selected="0">
            <x v="305"/>
          </reference>
          <reference field="3" count="1">
            <x v="118"/>
          </reference>
        </references>
      </pivotArea>
    </format>
    <format dxfId="5886">
      <pivotArea dataOnly="0" labelOnly="1" fieldPosition="0">
        <references count="2">
          <reference field="0" count="1" selected="0">
            <x v="307"/>
          </reference>
          <reference field="3" count="1">
            <x v="122"/>
          </reference>
        </references>
      </pivotArea>
    </format>
    <format dxfId="5885">
      <pivotArea dataOnly="0" labelOnly="1" fieldPosition="0">
        <references count="2">
          <reference field="0" count="1" selected="0">
            <x v="308"/>
          </reference>
          <reference field="3" count="1">
            <x v="127"/>
          </reference>
        </references>
      </pivotArea>
    </format>
    <format dxfId="5884">
      <pivotArea dataOnly="0" labelOnly="1" fieldPosition="0">
        <references count="2">
          <reference field="0" count="1" selected="0">
            <x v="310"/>
          </reference>
          <reference field="3" count="1">
            <x v="128"/>
          </reference>
        </references>
      </pivotArea>
    </format>
    <format dxfId="5883">
      <pivotArea dataOnly="0" labelOnly="1" fieldPosition="0">
        <references count="2">
          <reference field="0" count="1" selected="0">
            <x v="311"/>
          </reference>
          <reference field="3" count="1">
            <x v="129"/>
          </reference>
        </references>
      </pivotArea>
    </format>
    <format dxfId="5882">
      <pivotArea dataOnly="0" labelOnly="1" fieldPosition="0">
        <references count="2">
          <reference field="0" count="1" selected="0">
            <x v="313"/>
          </reference>
          <reference field="3" count="1">
            <x v="131"/>
          </reference>
        </references>
      </pivotArea>
    </format>
    <format dxfId="5881">
      <pivotArea dataOnly="0" labelOnly="1" fieldPosition="0">
        <references count="2">
          <reference field="0" count="1" selected="0">
            <x v="314"/>
          </reference>
          <reference field="3" count="1">
            <x v="132"/>
          </reference>
        </references>
      </pivotArea>
    </format>
    <format dxfId="5880">
      <pivotArea dataOnly="0" labelOnly="1" fieldPosition="0">
        <references count="2">
          <reference field="0" count="1" selected="0">
            <x v="315"/>
          </reference>
          <reference field="3" count="1">
            <x v="133"/>
          </reference>
        </references>
      </pivotArea>
    </format>
    <format dxfId="5879">
      <pivotArea dataOnly="0" labelOnly="1" fieldPosition="0">
        <references count="2">
          <reference field="0" count="1" selected="0">
            <x v="317"/>
          </reference>
          <reference field="3" count="1">
            <x v="134"/>
          </reference>
        </references>
      </pivotArea>
    </format>
    <format dxfId="5878">
      <pivotArea dataOnly="0" labelOnly="1" fieldPosition="0">
        <references count="2">
          <reference field="0" count="1" selected="0">
            <x v="319"/>
          </reference>
          <reference field="3" count="1">
            <x v="136"/>
          </reference>
        </references>
      </pivotArea>
    </format>
    <format dxfId="5877">
      <pivotArea dataOnly="0" labelOnly="1" fieldPosition="0">
        <references count="2">
          <reference field="0" count="1" selected="0">
            <x v="320"/>
          </reference>
          <reference field="3" count="1">
            <x v="137"/>
          </reference>
        </references>
      </pivotArea>
    </format>
    <format dxfId="5876">
      <pivotArea dataOnly="0" labelOnly="1" fieldPosition="0">
        <references count="2">
          <reference field="0" count="1" selected="0">
            <x v="321"/>
          </reference>
          <reference field="3" count="1">
            <x v="138"/>
          </reference>
        </references>
      </pivotArea>
    </format>
    <format dxfId="5875">
      <pivotArea dataOnly="0" labelOnly="1" fieldPosition="0">
        <references count="2">
          <reference field="0" count="1" selected="0">
            <x v="322"/>
          </reference>
          <reference field="3" count="1">
            <x v="139"/>
          </reference>
        </references>
      </pivotArea>
    </format>
    <format dxfId="5874">
      <pivotArea dataOnly="0" labelOnly="1" fieldPosition="0">
        <references count="2">
          <reference field="0" count="1" selected="0">
            <x v="323"/>
          </reference>
          <reference field="3" count="1">
            <x v="140"/>
          </reference>
        </references>
      </pivotArea>
    </format>
    <format dxfId="5873">
      <pivotArea dataOnly="0" labelOnly="1" fieldPosition="0">
        <references count="2">
          <reference field="0" count="1" selected="0">
            <x v="324"/>
          </reference>
          <reference field="3" count="1">
            <x v="141"/>
          </reference>
        </references>
      </pivotArea>
    </format>
    <format dxfId="5872">
      <pivotArea dataOnly="0" labelOnly="1" fieldPosition="0">
        <references count="2">
          <reference field="0" count="1" selected="0">
            <x v="325"/>
          </reference>
          <reference field="3" count="1">
            <x v="142"/>
          </reference>
        </references>
      </pivotArea>
    </format>
    <format dxfId="5871">
      <pivotArea dataOnly="0" labelOnly="1" fieldPosition="0">
        <references count="2">
          <reference field="0" count="1" selected="0">
            <x v="326"/>
          </reference>
          <reference field="3" count="1">
            <x v="144"/>
          </reference>
        </references>
      </pivotArea>
    </format>
    <format dxfId="5870">
      <pivotArea dataOnly="0" labelOnly="1" fieldPosition="0">
        <references count="2">
          <reference field="0" count="1" selected="0">
            <x v="327"/>
          </reference>
          <reference field="3" count="1">
            <x v="145"/>
          </reference>
        </references>
      </pivotArea>
    </format>
    <format dxfId="5869">
      <pivotArea dataOnly="0" labelOnly="1" fieldPosition="0">
        <references count="2">
          <reference field="0" count="1" selected="0">
            <x v="328"/>
          </reference>
          <reference field="3" count="1">
            <x v="147"/>
          </reference>
        </references>
      </pivotArea>
    </format>
    <format dxfId="5868">
      <pivotArea dataOnly="0" labelOnly="1" fieldPosition="0">
        <references count="2">
          <reference field="0" count="1" selected="0">
            <x v="329"/>
          </reference>
          <reference field="3" count="1">
            <x v="149"/>
          </reference>
        </references>
      </pivotArea>
    </format>
    <format dxfId="5867">
      <pivotArea dataOnly="0" labelOnly="1" fieldPosition="0">
        <references count="2">
          <reference field="0" count="1" selected="0">
            <x v="330"/>
          </reference>
          <reference field="3" count="1">
            <x v="152"/>
          </reference>
        </references>
      </pivotArea>
    </format>
    <format dxfId="5866">
      <pivotArea dataOnly="0" labelOnly="1" fieldPosition="0">
        <references count="2">
          <reference field="0" count="1" selected="0">
            <x v="331"/>
          </reference>
          <reference field="3" count="1">
            <x v="156"/>
          </reference>
        </references>
      </pivotArea>
    </format>
    <format dxfId="5865">
      <pivotArea dataOnly="0" labelOnly="1" fieldPosition="0">
        <references count="2">
          <reference field="0" count="1" selected="0">
            <x v="332"/>
          </reference>
          <reference field="3" count="1">
            <x v="161"/>
          </reference>
        </references>
      </pivotArea>
    </format>
    <format dxfId="5864">
      <pivotArea dataOnly="0" labelOnly="1" fieldPosition="0">
        <references count="2">
          <reference field="0" count="1" selected="0">
            <x v="333"/>
          </reference>
          <reference field="3" count="1">
            <x v="162"/>
          </reference>
        </references>
      </pivotArea>
    </format>
    <format dxfId="5863">
      <pivotArea dataOnly="0" labelOnly="1" fieldPosition="0">
        <references count="2">
          <reference field="0" count="1" selected="0">
            <x v="334"/>
          </reference>
          <reference field="3" count="1">
            <x v="90"/>
          </reference>
        </references>
      </pivotArea>
    </format>
    <format dxfId="5862">
      <pivotArea dataOnly="0" labelOnly="1" fieldPosition="0">
        <references count="2">
          <reference field="0" count="1" selected="0">
            <x v="336"/>
          </reference>
          <reference field="3" count="1">
            <x v="157"/>
          </reference>
        </references>
      </pivotArea>
    </format>
    <format dxfId="5861">
      <pivotArea dataOnly="0" labelOnly="1" fieldPosition="0">
        <references count="2">
          <reference field="0" count="1" selected="0">
            <x v="337"/>
          </reference>
          <reference field="3" count="1">
            <x v="165"/>
          </reference>
        </references>
      </pivotArea>
    </format>
    <format dxfId="5860">
      <pivotArea dataOnly="0" labelOnly="1" fieldPosition="0">
        <references count="2">
          <reference field="0" count="1" selected="0">
            <x v="338"/>
          </reference>
          <reference field="3" count="1">
            <x v="166"/>
          </reference>
        </references>
      </pivotArea>
    </format>
    <format dxfId="5859">
      <pivotArea dataOnly="0" labelOnly="1" fieldPosition="0">
        <references count="2">
          <reference field="0" count="1" selected="0">
            <x v="339"/>
          </reference>
          <reference field="3" count="1">
            <x v="167"/>
          </reference>
        </references>
      </pivotArea>
    </format>
    <format dxfId="5858">
      <pivotArea dataOnly="0" labelOnly="1" fieldPosition="0">
        <references count="2">
          <reference field="0" count="1" selected="0">
            <x v="340"/>
          </reference>
          <reference field="3" count="1">
            <x v="189"/>
          </reference>
        </references>
      </pivotArea>
    </format>
    <format dxfId="5857">
      <pivotArea dataOnly="0" labelOnly="1" fieldPosition="0">
        <references count="2">
          <reference field="0" count="1" selected="0">
            <x v="342"/>
          </reference>
          <reference field="3" count="1">
            <x v="190"/>
          </reference>
        </references>
      </pivotArea>
    </format>
    <format dxfId="5856">
      <pivotArea dataOnly="0" labelOnly="1" fieldPosition="0">
        <references count="2">
          <reference field="0" count="1" selected="0">
            <x v="344"/>
          </reference>
          <reference field="3" count="1">
            <x v="192"/>
          </reference>
        </references>
      </pivotArea>
    </format>
    <format dxfId="5855">
      <pivotArea dataOnly="0" labelOnly="1" fieldPosition="0">
        <references count="2">
          <reference field="0" count="1" selected="0">
            <x v="345"/>
          </reference>
          <reference field="3" count="1">
            <x v="193"/>
          </reference>
        </references>
      </pivotArea>
    </format>
    <format dxfId="5854">
      <pivotArea dataOnly="0" labelOnly="1" fieldPosition="0">
        <references count="2">
          <reference field="0" count="1" selected="0">
            <x v="346"/>
          </reference>
          <reference field="3" count="1">
            <x v="201"/>
          </reference>
        </references>
      </pivotArea>
    </format>
    <format dxfId="5853">
      <pivotArea dataOnly="0" labelOnly="1" fieldPosition="0">
        <references count="2">
          <reference field="0" count="1" selected="0">
            <x v="347"/>
          </reference>
          <reference field="3" count="1">
            <x v="164"/>
          </reference>
        </references>
      </pivotArea>
    </format>
    <format dxfId="5852">
      <pivotArea dataOnly="0" labelOnly="1" fieldPosition="0">
        <references count="2">
          <reference field="0" count="1" selected="0">
            <x v="348"/>
          </reference>
          <reference field="3" count="1">
            <x v="172"/>
          </reference>
        </references>
      </pivotArea>
    </format>
    <format dxfId="5851">
      <pivotArea dataOnly="0" labelOnly="1" fieldPosition="0">
        <references count="2">
          <reference field="0" count="1" selected="0">
            <x v="349"/>
          </reference>
          <reference field="3" count="1">
            <x v="180"/>
          </reference>
        </references>
      </pivotArea>
    </format>
    <format dxfId="5850">
      <pivotArea dataOnly="0" labelOnly="1" fieldPosition="0">
        <references count="2">
          <reference field="0" count="1" selected="0">
            <x v="350"/>
          </reference>
          <reference field="3" count="1">
            <x v="181"/>
          </reference>
        </references>
      </pivotArea>
    </format>
    <format dxfId="5849">
      <pivotArea dataOnly="0" labelOnly="1" fieldPosition="0">
        <references count="2">
          <reference field="0" count="1" selected="0">
            <x v="351"/>
          </reference>
          <reference field="3" count="1">
            <x v="182"/>
          </reference>
        </references>
      </pivotArea>
    </format>
    <format dxfId="5848">
      <pivotArea dataOnly="0" labelOnly="1" fieldPosition="0">
        <references count="2">
          <reference field="0" count="1" selected="0">
            <x v="352"/>
          </reference>
          <reference field="3" count="1">
            <x v="190"/>
          </reference>
        </references>
      </pivotArea>
    </format>
    <format dxfId="5847">
      <pivotArea dataOnly="0" labelOnly="1" fieldPosition="0">
        <references count="2">
          <reference field="0" count="1" selected="0">
            <x v="353"/>
          </reference>
          <reference field="3" count="1">
            <x v="180"/>
          </reference>
        </references>
      </pivotArea>
    </format>
    <format dxfId="5846">
      <pivotArea dataOnly="0" labelOnly="1" fieldPosition="0">
        <references count="2">
          <reference field="0" count="1" selected="0">
            <x v="354"/>
          </reference>
          <reference field="3" count="1">
            <x v="178"/>
          </reference>
        </references>
      </pivotArea>
    </format>
    <format dxfId="5845">
      <pivotArea dataOnly="0" labelOnly="1" fieldPosition="0">
        <references count="2">
          <reference field="0" count="1" selected="0">
            <x v="356"/>
          </reference>
          <reference field="3" count="1">
            <x v="179"/>
          </reference>
        </references>
      </pivotArea>
    </format>
    <format dxfId="5844">
      <pivotArea dataOnly="0" labelOnly="1" fieldPosition="0">
        <references count="2">
          <reference field="0" count="1" selected="0">
            <x v="358"/>
          </reference>
          <reference field="3" count="1">
            <x v="180"/>
          </reference>
        </references>
      </pivotArea>
    </format>
    <format dxfId="5843">
      <pivotArea dataOnly="0" labelOnly="1" fieldPosition="0">
        <references count="2">
          <reference field="0" count="1" selected="0">
            <x v="359"/>
          </reference>
          <reference field="3" count="1">
            <x v="181"/>
          </reference>
        </references>
      </pivotArea>
    </format>
    <format dxfId="5842">
      <pivotArea dataOnly="0" labelOnly="1" fieldPosition="0">
        <references count="2">
          <reference field="0" count="1" selected="0">
            <x v="360"/>
          </reference>
          <reference field="3" count="1">
            <x v="182"/>
          </reference>
        </references>
      </pivotArea>
    </format>
    <format dxfId="5841">
      <pivotArea dataOnly="0" labelOnly="1" fieldPosition="0">
        <references count="2">
          <reference field="0" count="1" selected="0">
            <x v="361"/>
          </reference>
          <reference field="3" count="1">
            <x v="195"/>
          </reference>
        </references>
      </pivotArea>
    </format>
    <format dxfId="5840">
      <pivotArea dataOnly="0" labelOnly="1" fieldPosition="0">
        <references count="2">
          <reference field="0" count="1" selected="0">
            <x v="362"/>
          </reference>
          <reference field="3" count="1">
            <x v="199"/>
          </reference>
        </references>
      </pivotArea>
    </format>
    <format dxfId="5839">
      <pivotArea dataOnly="0" labelOnly="1" fieldPosition="0">
        <references count="2">
          <reference field="0" count="1" selected="0">
            <x v="363"/>
          </reference>
          <reference field="3" count="1">
            <x v="209"/>
          </reference>
        </references>
      </pivotArea>
    </format>
    <format dxfId="5838">
      <pivotArea dataOnly="0" labelOnly="1" fieldPosition="0">
        <references count="2">
          <reference field="0" count="1" selected="0">
            <x v="364"/>
          </reference>
          <reference field="3" count="1">
            <x v="212"/>
          </reference>
        </references>
      </pivotArea>
    </format>
    <format dxfId="5837">
      <pivotArea dataOnly="0" labelOnly="1" fieldPosition="0">
        <references count="2">
          <reference field="0" count="1" selected="0">
            <x v="365"/>
          </reference>
          <reference field="3" count="1">
            <x v="222"/>
          </reference>
        </references>
      </pivotArea>
    </format>
    <format dxfId="5836">
      <pivotArea dataOnly="0" labelOnly="1" fieldPosition="0">
        <references count="2">
          <reference field="0" count="1" selected="0">
            <x v="366"/>
          </reference>
          <reference field="3" count="1">
            <x v="223"/>
          </reference>
        </references>
      </pivotArea>
    </format>
    <format dxfId="5835">
      <pivotArea dataOnly="0" labelOnly="1" fieldPosition="0">
        <references count="2">
          <reference field="0" count="1" selected="0">
            <x v="367"/>
          </reference>
          <reference field="3" count="1">
            <x v="224"/>
          </reference>
        </references>
      </pivotArea>
    </format>
    <format dxfId="5834">
      <pivotArea dataOnly="0" labelOnly="1" fieldPosition="0">
        <references count="2">
          <reference field="0" count="1" selected="0">
            <x v="368"/>
          </reference>
          <reference field="3" count="1">
            <x v="86"/>
          </reference>
        </references>
      </pivotArea>
    </format>
    <format dxfId="5833">
      <pivotArea dataOnly="0" labelOnly="1" fieldPosition="0">
        <references count="2">
          <reference field="0" count="1" selected="0">
            <x v="369"/>
          </reference>
          <reference field="3" count="1">
            <x v="22"/>
          </reference>
        </references>
      </pivotArea>
    </format>
    <format dxfId="5832">
      <pivotArea dataOnly="0" labelOnly="1" fieldPosition="0">
        <references count="2">
          <reference field="0" count="1" selected="0">
            <x v="370"/>
          </reference>
          <reference field="3" count="1">
            <x v="84"/>
          </reference>
        </references>
      </pivotArea>
    </format>
    <format dxfId="5831">
      <pivotArea dataOnly="0" labelOnly="1" fieldPosition="0">
        <references count="2">
          <reference field="0" count="1" selected="0">
            <x v="371"/>
          </reference>
          <reference field="3" count="1">
            <x v="85"/>
          </reference>
        </references>
      </pivotArea>
    </format>
    <format dxfId="5830">
      <pivotArea dataOnly="0" labelOnly="1" fieldPosition="0">
        <references count="2">
          <reference field="0" count="1" selected="0">
            <x v="372"/>
          </reference>
          <reference field="3" count="1">
            <x v="123"/>
          </reference>
        </references>
      </pivotArea>
    </format>
    <format dxfId="5829">
      <pivotArea dataOnly="0" labelOnly="1" fieldPosition="0">
        <references count="2">
          <reference field="0" count="1" selected="0">
            <x v="373"/>
          </reference>
          <reference field="3" count="1">
            <x v="155"/>
          </reference>
        </references>
      </pivotArea>
    </format>
    <format dxfId="5828">
      <pivotArea dataOnly="0" labelOnly="1" fieldPosition="0">
        <references count="2">
          <reference field="0" count="1" selected="0">
            <x v="374"/>
          </reference>
          <reference field="3" count="1">
            <x v="156"/>
          </reference>
        </references>
      </pivotArea>
    </format>
    <format dxfId="5827">
      <pivotArea dataOnly="0" labelOnly="1" fieldPosition="0">
        <references count="2">
          <reference field="0" count="1" selected="0">
            <x v="375"/>
          </reference>
          <reference field="3" count="1">
            <x v="157"/>
          </reference>
        </references>
      </pivotArea>
    </format>
    <format dxfId="5826">
      <pivotArea dataOnly="0" labelOnly="1" fieldPosition="0">
        <references count="2">
          <reference field="0" count="1" selected="0">
            <x v="376"/>
          </reference>
          <reference field="3" count="1">
            <x v="160"/>
          </reference>
        </references>
      </pivotArea>
    </format>
    <format dxfId="5825">
      <pivotArea dataOnly="0" labelOnly="1" fieldPosition="0">
        <references count="2">
          <reference field="0" count="1" selected="0">
            <x v="377"/>
          </reference>
          <reference field="3" count="1">
            <x v="161"/>
          </reference>
        </references>
      </pivotArea>
    </format>
    <format dxfId="5824">
      <pivotArea dataOnly="0" labelOnly="1" fieldPosition="0">
        <references count="2">
          <reference field="0" count="1" selected="0">
            <x v="378"/>
          </reference>
          <reference field="3" count="1">
            <x v="162"/>
          </reference>
        </references>
      </pivotArea>
    </format>
    <format dxfId="5823">
      <pivotArea dataOnly="0" labelOnly="1" fieldPosition="0">
        <references count="2">
          <reference field="0" count="1" selected="0">
            <x v="379"/>
          </reference>
          <reference field="3" count="1">
            <x v="238"/>
          </reference>
        </references>
      </pivotArea>
    </format>
    <format dxfId="5822">
      <pivotArea dataOnly="0" labelOnly="1" fieldPosition="0">
        <references count="2">
          <reference field="0" count="1" selected="0">
            <x v="380"/>
          </reference>
          <reference field="3" count="1">
            <x v="189"/>
          </reference>
        </references>
      </pivotArea>
    </format>
    <format dxfId="5821">
      <pivotArea dataOnly="0" labelOnly="1" fieldPosition="0">
        <references count="2">
          <reference field="0" count="1" selected="0">
            <x v="381"/>
          </reference>
          <reference field="3" count="1">
            <x v="193"/>
          </reference>
        </references>
      </pivotArea>
    </format>
    <format dxfId="5820">
      <pivotArea dataOnly="0" labelOnly="1" fieldPosition="0">
        <references count="2">
          <reference field="0" count="1" selected="0">
            <x v="382"/>
          </reference>
          <reference field="3" count="1">
            <x v="196"/>
          </reference>
        </references>
      </pivotArea>
    </format>
    <format dxfId="5819">
      <pivotArea dataOnly="0" labelOnly="1" fieldPosition="0">
        <references count="2">
          <reference field="0" count="1" selected="0">
            <x v="383"/>
          </reference>
          <reference field="3" count="1">
            <x v="197"/>
          </reference>
        </references>
      </pivotArea>
    </format>
    <format dxfId="5818">
      <pivotArea dataOnly="0" labelOnly="1" fieldPosition="0">
        <references count="2">
          <reference field="0" count="1" selected="0">
            <x v="384"/>
          </reference>
          <reference field="3" count="1">
            <x v="198"/>
          </reference>
        </references>
      </pivotArea>
    </format>
    <format dxfId="5817">
      <pivotArea dataOnly="0" labelOnly="1" fieldPosition="0">
        <references count="2">
          <reference field="0" count="1" selected="0">
            <x v="385"/>
          </reference>
          <reference field="3" count="1">
            <x v="163"/>
          </reference>
        </references>
      </pivotArea>
    </format>
    <format dxfId="5816">
      <pivotArea dataOnly="0" labelOnly="1" fieldPosition="0">
        <references count="2">
          <reference field="0" count="1" selected="0">
            <x v="387"/>
          </reference>
          <reference field="3" count="1">
            <x v="164"/>
          </reference>
        </references>
      </pivotArea>
    </format>
    <format dxfId="5815">
      <pivotArea dataOnly="0" labelOnly="1" fieldPosition="0">
        <references count="2">
          <reference field="0" count="1" selected="0">
            <x v="389"/>
          </reference>
          <reference field="3" count="1">
            <x v="165"/>
          </reference>
        </references>
      </pivotArea>
    </format>
    <format dxfId="5814">
      <pivotArea dataOnly="0" labelOnly="1" fieldPosition="0">
        <references count="2">
          <reference field="0" count="1" selected="0">
            <x v="390"/>
          </reference>
          <reference field="3" count="1">
            <x v="166"/>
          </reference>
        </references>
      </pivotArea>
    </format>
    <format dxfId="5813">
      <pivotArea dataOnly="0" labelOnly="1" fieldPosition="0">
        <references count="2">
          <reference field="0" count="1" selected="0">
            <x v="391"/>
          </reference>
          <reference field="3" count="1">
            <x v="168"/>
          </reference>
        </references>
      </pivotArea>
    </format>
    <format dxfId="5812">
      <pivotArea dataOnly="0" labelOnly="1" fieldPosition="0">
        <references count="2">
          <reference field="0" count="1" selected="0">
            <x v="392"/>
          </reference>
          <reference field="3" count="1">
            <x v="169"/>
          </reference>
        </references>
      </pivotArea>
    </format>
    <format dxfId="5811">
      <pivotArea dataOnly="0" labelOnly="1" fieldPosition="0">
        <references count="2">
          <reference field="0" count="1" selected="0">
            <x v="393"/>
          </reference>
          <reference field="3" count="1">
            <x v="170"/>
          </reference>
        </references>
      </pivotArea>
    </format>
    <format dxfId="5810">
      <pivotArea dataOnly="0" labelOnly="1" fieldPosition="0">
        <references count="2">
          <reference field="0" count="1" selected="0">
            <x v="394"/>
          </reference>
          <reference field="3" count="1">
            <x v="171"/>
          </reference>
        </references>
      </pivotArea>
    </format>
    <format dxfId="5809">
      <pivotArea dataOnly="0" labelOnly="1" fieldPosition="0">
        <references count="2">
          <reference field="0" count="1" selected="0">
            <x v="395"/>
          </reference>
          <reference field="3" count="1">
            <x v="172"/>
          </reference>
        </references>
      </pivotArea>
    </format>
    <format dxfId="5808">
      <pivotArea dataOnly="0" labelOnly="1" fieldPosition="0">
        <references count="2">
          <reference field="0" count="1" selected="0">
            <x v="396"/>
          </reference>
          <reference field="3" count="1">
            <x v="175"/>
          </reference>
        </references>
      </pivotArea>
    </format>
    <format dxfId="5807">
      <pivotArea dataOnly="0" labelOnly="1" fieldPosition="0">
        <references count="2">
          <reference field="0" count="1" selected="0">
            <x v="398"/>
          </reference>
          <reference field="3" count="1">
            <x v="176"/>
          </reference>
        </references>
      </pivotArea>
    </format>
    <format dxfId="5806">
      <pivotArea dataOnly="0" labelOnly="1" fieldPosition="0">
        <references count="2">
          <reference field="0" count="1" selected="0">
            <x v="399"/>
          </reference>
          <reference field="3" count="1">
            <x v="177"/>
          </reference>
        </references>
      </pivotArea>
    </format>
    <format dxfId="5805">
      <pivotArea dataOnly="0" labelOnly="1" fieldPosition="0">
        <references count="2">
          <reference field="0" count="1" selected="0">
            <x v="400"/>
          </reference>
          <reference field="3" count="1">
            <x v="178"/>
          </reference>
        </references>
      </pivotArea>
    </format>
    <format dxfId="5804">
      <pivotArea dataOnly="0" labelOnly="1" fieldPosition="0">
        <references count="2">
          <reference field="0" count="1" selected="0">
            <x v="402"/>
          </reference>
          <reference field="3" count="1">
            <x v="179"/>
          </reference>
        </references>
      </pivotArea>
    </format>
    <format dxfId="5803">
      <pivotArea dataOnly="0" labelOnly="1" fieldPosition="0">
        <references count="2">
          <reference field="0" count="1" selected="0">
            <x v="405"/>
          </reference>
          <reference field="3" count="1">
            <x v="180"/>
          </reference>
        </references>
      </pivotArea>
    </format>
    <format dxfId="5802">
      <pivotArea dataOnly="0" labelOnly="1" fieldPosition="0">
        <references count="2">
          <reference field="0" count="1" selected="0">
            <x v="406"/>
          </reference>
          <reference field="3" count="1">
            <x v="185"/>
          </reference>
        </references>
      </pivotArea>
    </format>
    <format dxfId="5801">
      <pivotArea dataOnly="0" labelOnly="1" fieldPosition="0">
        <references count="2">
          <reference field="0" count="1" selected="0">
            <x v="408"/>
          </reference>
          <reference field="3" count="1">
            <x v="186"/>
          </reference>
        </references>
      </pivotArea>
    </format>
    <format dxfId="5800">
      <pivotArea dataOnly="0" labelOnly="1" fieldPosition="0">
        <references count="2">
          <reference field="0" count="1" selected="0">
            <x v="411"/>
          </reference>
          <reference field="3" count="1">
            <x v="187"/>
          </reference>
        </references>
      </pivotArea>
    </format>
    <format dxfId="5799">
      <pivotArea dataOnly="0" labelOnly="1" fieldPosition="0">
        <references count="2">
          <reference field="0" count="1" selected="0">
            <x v="412"/>
          </reference>
          <reference field="3" count="1">
            <x v="188"/>
          </reference>
        </references>
      </pivotArea>
    </format>
    <format dxfId="5798">
      <pivotArea dataOnly="0" labelOnly="1" fieldPosition="0">
        <references count="2">
          <reference field="0" count="1" selected="0">
            <x v="417"/>
          </reference>
          <reference field="3" count="1">
            <x v="189"/>
          </reference>
        </references>
      </pivotArea>
    </format>
    <format dxfId="5797">
      <pivotArea dataOnly="0" labelOnly="1" fieldPosition="0">
        <references count="2">
          <reference field="0" count="1" selected="0">
            <x v="418"/>
          </reference>
          <reference field="3" count="1">
            <x v="191"/>
          </reference>
        </references>
      </pivotArea>
    </format>
    <format dxfId="5796">
      <pivotArea dataOnly="0" labelOnly="1" fieldPosition="0">
        <references count="2">
          <reference field="0" count="1" selected="0">
            <x v="419"/>
          </reference>
          <reference field="3" count="1">
            <x v="192"/>
          </reference>
        </references>
      </pivotArea>
    </format>
    <format dxfId="5795">
      <pivotArea dataOnly="0" labelOnly="1" fieldPosition="0">
        <references count="2">
          <reference field="0" count="1" selected="0">
            <x v="421"/>
          </reference>
          <reference field="3" count="1">
            <x v="194"/>
          </reference>
        </references>
      </pivotArea>
    </format>
    <format dxfId="5794">
      <pivotArea dataOnly="0" labelOnly="1" fieldPosition="0">
        <references count="2">
          <reference field="0" count="1" selected="0">
            <x v="425"/>
          </reference>
          <reference field="3" count="1">
            <x v="196"/>
          </reference>
        </references>
      </pivotArea>
    </format>
    <format dxfId="5793">
      <pivotArea dataOnly="0" labelOnly="1" fieldPosition="0">
        <references count="2">
          <reference field="0" count="1" selected="0">
            <x v="428"/>
          </reference>
          <reference field="3" count="1">
            <x v="199"/>
          </reference>
        </references>
      </pivotArea>
    </format>
    <format dxfId="5792">
      <pivotArea dataOnly="0" labelOnly="1" fieldPosition="0">
        <references count="2">
          <reference field="0" count="1" selected="0">
            <x v="429"/>
          </reference>
          <reference field="3" count="1">
            <x v="200"/>
          </reference>
        </references>
      </pivotArea>
    </format>
    <format dxfId="5791">
      <pivotArea dataOnly="0" labelOnly="1" fieldPosition="0">
        <references count="2">
          <reference field="0" count="1" selected="0">
            <x v="434"/>
          </reference>
          <reference field="3" count="1">
            <x v="201"/>
          </reference>
        </references>
      </pivotArea>
    </format>
    <format dxfId="5790">
      <pivotArea dataOnly="0" labelOnly="1" fieldPosition="0">
        <references count="2">
          <reference field="0" count="1" selected="0">
            <x v="435"/>
          </reference>
          <reference field="3" count="1">
            <x v="202"/>
          </reference>
        </references>
      </pivotArea>
    </format>
    <format dxfId="5789">
      <pivotArea dataOnly="0" labelOnly="1" fieldPosition="0">
        <references count="2">
          <reference field="0" count="1" selected="0">
            <x v="436"/>
          </reference>
          <reference field="3" count="1">
            <x v="203"/>
          </reference>
        </references>
      </pivotArea>
    </format>
    <format dxfId="5788">
      <pivotArea dataOnly="0" labelOnly="1" fieldPosition="0">
        <references count="2">
          <reference field="0" count="1" selected="0">
            <x v="437"/>
          </reference>
          <reference field="3" count="1">
            <x v="204"/>
          </reference>
        </references>
      </pivotArea>
    </format>
    <format dxfId="5787">
      <pivotArea dataOnly="0" labelOnly="1" fieldPosition="0">
        <references count="2">
          <reference field="0" count="1" selected="0">
            <x v="438"/>
          </reference>
          <reference field="3" count="1">
            <x v="205"/>
          </reference>
        </references>
      </pivotArea>
    </format>
    <format dxfId="5786">
      <pivotArea dataOnly="0" labelOnly="1" fieldPosition="0">
        <references count="2">
          <reference field="0" count="1" selected="0">
            <x v="439"/>
          </reference>
          <reference field="3" count="1">
            <x v="207"/>
          </reference>
        </references>
      </pivotArea>
    </format>
    <format dxfId="5785">
      <pivotArea dataOnly="0" labelOnly="1" fieldPosition="0">
        <references count="2">
          <reference field="0" count="1" selected="0">
            <x v="440"/>
          </reference>
          <reference field="3" count="1">
            <x v="210"/>
          </reference>
        </references>
      </pivotArea>
    </format>
    <format dxfId="5784">
      <pivotArea dataOnly="0" labelOnly="1" fieldPosition="0">
        <references count="2">
          <reference field="0" count="1" selected="0">
            <x v="441"/>
          </reference>
          <reference field="3" count="1">
            <x v="214"/>
          </reference>
        </references>
      </pivotArea>
    </format>
    <format dxfId="5783">
      <pivotArea dataOnly="0" labelOnly="1" fieldPosition="0">
        <references count="2">
          <reference field="0" count="1" selected="0">
            <x v="442"/>
          </reference>
          <reference field="3" count="1">
            <x v="216"/>
          </reference>
        </references>
      </pivotArea>
    </format>
    <format dxfId="5782">
      <pivotArea dataOnly="0" labelOnly="1" fieldPosition="0">
        <references count="2">
          <reference field="0" count="1" selected="0">
            <x v="444"/>
          </reference>
          <reference field="3" count="1">
            <x v="217"/>
          </reference>
        </references>
      </pivotArea>
    </format>
    <format dxfId="5781">
      <pivotArea dataOnly="0" labelOnly="1" fieldPosition="0">
        <references count="2">
          <reference field="0" count="1" selected="0">
            <x v="445"/>
          </reference>
          <reference field="3" count="1">
            <x v="226"/>
          </reference>
        </references>
      </pivotArea>
    </format>
    <format dxfId="5780">
      <pivotArea dataOnly="0" labelOnly="1" fieldPosition="0">
        <references count="2">
          <reference field="0" count="1" selected="0">
            <x v="446"/>
          </reference>
          <reference field="3" count="1">
            <x v="232"/>
          </reference>
        </references>
      </pivotArea>
    </format>
    <format dxfId="5779">
      <pivotArea dataOnly="0" labelOnly="1" fieldPosition="0">
        <references count="2">
          <reference field="0" count="1" selected="0">
            <x v="447"/>
          </reference>
          <reference field="3" count="1">
            <x v="184"/>
          </reference>
        </references>
      </pivotArea>
    </format>
    <format dxfId="5778">
      <pivotArea dataOnly="0" labelOnly="1" fieldPosition="0">
        <references count="2">
          <reference field="0" count="1" selected="0">
            <x v="449"/>
          </reference>
          <reference field="3" count="1">
            <x v="206"/>
          </reference>
        </references>
      </pivotArea>
    </format>
    <format dxfId="5777">
      <pivotArea dataOnly="0" labelOnly="1" fieldPosition="0">
        <references count="2">
          <reference field="0" count="1" selected="0">
            <x v="450"/>
          </reference>
          <reference field="3" count="1">
            <x v="207"/>
          </reference>
        </references>
      </pivotArea>
    </format>
    <format dxfId="5776">
      <pivotArea dataOnly="0" labelOnly="1" fieldPosition="0">
        <references count="2">
          <reference field="0" count="1" selected="0">
            <x v="451"/>
          </reference>
          <reference field="3" count="1">
            <x v="209"/>
          </reference>
        </references>
      </pivotArea>
    </format>
    <format dxfId="5775">
      <pivotArea dataOnly="0" labelOnly="1" fieldPosition="0">
        <references count="2">
          <reference field="0" count="1" selected="0">
            <x v="452"/>
          </reference>
          <reference field="3" count="1">
            <x v="210"/>
          </reference>
        </references>
      </pivotArea>
    </format>
    <format dxfId="5774">
      <pivotArea dataOnly="0" labelOnly="1" fieldPosition="0">
        <references count="2">
          <reference field="0" count="1" selected="0">
            <x v="453"/>
          </reference>
          <reference field="3" count="1">
            <x v="212"/>
          </reference>
        </references>
      </pivotArea>
    </format>
    <format dxfId="5773">
      <pivotArea dataOnly="0" labelOnly="1" fieldPosition="0">
        <references count="2">
          <reference field="0" count="1" selected="0">
            <x v="454"/>
          </reference>
          <reference field="3" count="1">
            <x v="216"/>
          </reference>
        </references>
      </pivotArea>
    </format>
    <format dxfId="5772">
      <pivotArea dataOnly="0" labelOnly="1" fieldPosition="0">
        <references count="2">
          <reference field="0" count="1" selected="0">
            <x v="455"/>
          </reference>
          <reference field="3" count="1">
            <x v="218"/>
          </reference>
        </references>
      </pivotArea>
    </format>
    <format dxfId="5771">
      <pivotArea dataOnly="0" labelOnly="1" fieldPosition="0">
        <references count="2">
          <reference field="0" count="1" selected="0">
            <x v="456"/>
          </reference>
          <reference field="3" count="1">
            <x v="191"/>
          </reference>
        </references>
      </pivotArea>
    </format>
    <format dxfId="5770">
      <pivotArea dataOnly="0" labelOnly="1" fieldPosition="0">
        <references count="2">
          <reference field="0" count="1" selected="0">
            <x v="457"/>
          </reference>
          <reference field="3" count="1">
            <x v="205"/>
          </reference>
        </references>
      </pivotArea>
    </format>
    <format dxfId="5769">
      <pivotArea dataOnly="0" labelOnly="1" fieldPosition="0">
        <references count="2">
          <reference field="0" count="1" selected="0">
            <x v="460"/>
          </reference>
          <reference field="3" count="1">
            <x v="206"/>
          </reference>
        </references>
      </pivotArea>
    </format>
    <format dxfId="5768">
      <pivotArea dataOnly="0" labelOnly="1" fieldPosition="0">
        <references count="2">
          <reference field="0" count="1" selected="0">
            <x v="462"/>
          </reference>
          <reference field="3" count="1">
            <x v="207"/>
          </reference>
        </references>
      </pivotArea>
    </format>
    <format dxfId="5767">
      <pivotArea dataOnly="0" labelOnly="1" fieldPosition="0">
        <references count="2">
          <reference field="0" count="1" selected="0">
            <x v="465"/>
          </reference>
          <reference field="3" count="1">
            <x v="208"/>
          </reference>
        </references>
      </pivotArea>
    </format>
    <format dxfId="5766">
      <pivotArea dataOnly="0" labelOnly="1" fieldPosition="0">
        <references count="2">
          <reference field="0" count="1" selected="0">
            <x v="469"/>
          </reference>
          <reference field="3" count="1">
            <x v="209"/>
          </reference>
        </references>
      </pivotArea>
    </format>
    <format dxfId="5765">
      <pivotArea dataOnly="0" labelOnly="1" fieldPosition="0">
        <references count="2">
          <reference field="0" count="1" selected="0">
            <x v="472"/>
          </reference>
          <reference field="3" count="1">
            <x v="210"/>
          </reference>
        </references>
      </pivotArea>
    </format>
    <format dxfId="5764">
      <pivotArea dataOnly="0" labelOnly="1" fieldPosition="0">
        <references count="2">
          <reference field="0" count="1" selected="0">
            <x v="476"/>
          </reference>
          <reference field="3" count="1">
            <x v="211"/>
          </reference>
        </references>
      </pivotArea>
    </format>
    <format dxfId="5763">
      <pivotArea dataOnly="0" labelOnly="1" fieldPosition="0">
        <references count="2">
          <reference field="0" count="1" selected="0">
            <x v="478"/>
          </reference>
          <reference field="3" count="1">
            <x v="212"/>
          </reference>
        </references>
      </pivotArea>
    </format>
    <format dxfId="5762">
      <pivotArea dataOnly="0" labelOnly="1" fieldPosition="0">
        <references count="2">
          <reference field="0" count="1" selected="0">
            <x v="479"/>
          </reference>
          <reference field="3" count="1">
            <x v="213"/>
          </reference>
        </references>
      </pivotArea>
    </format>
    <format dxfId="5761">
      <pivotArea dataOnly="0" labelOnly="1" fieldPosition="0">
        <references count="2">
          <reference field="0" count="1" selected="0">
            <x v="481"/>
          </reference>
          <reference field="3" count="1">
            <x v="215"/>
          </reference>
        </references>
      </pivotArea>
    </format>
    <format dxfId="5760">
      <pivotArea dataOnly="0" labelOnly="1" fieldPosition="0">
        <references count="2">
          <reference field="0" count="1" selected="0">
            <x v="485"/>
          </reference>
          <reference field="3" count="1">
            <x v="217"/>
          </reference>
        </references>
      </pivotArea>
    </format>
    <format dxfId="5759">
      <pivotArea dataOnly="0" labelOnly="1" fieldPosition="0">
        <references count="2">
          <reference field="0" count="1" selected="0">
            <x v="486"/>
          </reference>
          <reference field="3" count="1">
            <x v="218"/>
          </reference>
        </references>
      </pivotArea>
    </format>
    <format dxfId="5758">
      <pivotArea dataOnly="0" labelOnly="1" fieldPosition="0">
        <references count="2">
          <reference field="0" count="1" selected="0">
            <x v="488"/>
          </reference>
          <reference field="3" count="1">
            <x v="219"/>
          </reference>
        </references>
      </pivotArea>
    </format>
    <format dxfId="5757">
      <pivotArea dataOnly="0" labelOnly="1" fieldPosition="0">
        <references count="2">
          <reference field="0" count="1" selected="0">
            <x v="489"/>
          </reference>
          <reference field="3" count="1">
            <x v="220"/>
          </reference>
        </references>
      </pivotArea>
    </format>
    <format dxfId="5756">
      <pivotArea dataOnly="0" labelOnly="1" fieldPosition="0">
        <references count="2">
          <reference field="0" count="1" selected="0">
            <x v="490"/>
          </reference>
          <reference field="3" count="1">
            <x v="223"/>
          </reference>
        </references>
      </pivotArea>
    </format>
    <format dxfId="5755">
      <pivotArea dataOnly="0" labelOnly="1" fieldPosition="0">
        <references count="2">
          <reference field="0" count="1" selected="0">
            <x v="491"/>
          </reference>
          <reference field="3" count="1">
            <x v="235"/>
          </reference>
        </references>
      </pivotArea>
    </format>
    <format dxfId="5754">
      <pivotArea dataOnly="0" labelOnly="1" fieldPosition="0">
        <references count="2">
          <reference field="0" count="1" selected="0">
            <x v="492"/>
          </reference>
          <reference field="3" count="1">
            <x v="222"/>
          </reference>
        </references>
      </pivotArea>
    </format>
    <format dxfId="5753">
      <pivotArea dataOnly="0" labelOnly="1" fieldPosition="0">
        <references count="2">
          <reference field="0" count="1" selected="0">
            <x v="493"/>
          </reference>
          <reference field="3" count="1">
            <x v="226"/>
          </reference>
        </references>
      </pivotArea>
    </format>
    <format dxfId="5752">
      <pivotArea dataOnly="0" labelOnly="1" fieldPosition="0">
        <references count="2">
          <reference field="0" count="1" selected="0">
            <x v="495"/>
          </reference>
          <reference field="3" count="1">
            <x v="227"/>
          </reference>
        </references>
      </pivotArea>
    </format>
    <format dxfId="5751">
      <pivotArea dataOnly="0" labelOnly="1" fieldPosition="0">
        <references count="2">
          <reference field="0" count="1" selected="0">
            <x v="496"/>
          </reference>
          <reference field="3" count="1">
            <x v="228"/>
          </reference>
        </references>
      </pivotArea>
    </format>
    <format dxfId="5750">
      <pivotArea dataOnly="0" labelOnly="1" fieldPosition="0">
        <references count="2">
          <reference field="0" count="1" selected="0">
            <x v="497"/>
          </reference>
          <reference field="3" count="1">
            <x v="229"/>
          </reference>
        </references>
      </pivotArea>
    </format>
    <format dxfId="5749">
      <pivotArea dataOnly="0" labelOnly="1" fieldPosition="0">
        <references count="2">
          <reference field="0" count="1" selected="0">
            <x v="498"/>
          </reference>
          <reference field="3" count="1">
            <x v="230"/>
          </reference>
        </references>
      </pivotArea>
    </format>
    <format dxfId="5748">
      <pivotArea dataOnly="0" labelOnly="1" fieldPosition="0">
        <references count="2">
          <reference field="0" count="1" selected="0">
            <x v="500"/>
          </reference>
          <reference field="3" count="1">
            <x v="231"/>
          </reference>
        </references>
      </pivotArea>
    </format>
    <format dxfId="5747">
      <pivotArea dataOnly="0" labelOnly="1" fieldPosition="0">
        <references count="2">
          <reference field="0" count="1" selected="0">
            <x v="501"/>
          </reference>
          <reference field="3" count="1">
            <x v="232"/>
          </reference>
        </references>
      </pivotArea>
    </format>
    <format dxfId="5746">
      <pivotArea dataOnly="0" labelOnly="1" fieldPosition="0">
        <references count="2">
          <reference field="0" count="1" selected="0">
            <x v="503"/>
          </reference>
          <reference field="3" count="1">
            <x v="233"/>
          </reference>
        </references>
      </pivotArea>
    </format>
    <format dxfId="5745">
      <pivotArea dataOnly="0" labelOnly="1" fieldPosition="0">
        <references count="2">
          <reference field="0" count="1" selected="0">
            <x v="504"/>
          </reference>
          <reference field="3" count="1">
            <x v="234"/>
          </reference>
        </references>
      </pivotArea>
    </format>
    <format dxfId="5744">
      <pivotArea dataOnly="0" labelOnly="1" fieldPosition="0">
        <references count="2">
          <reference field="0" count="1" selected="0">
            <x v="505"/>
          </reference>
          <reference field="3" count="1">
            <x v="236"/>
          </reference>
        </references>
      </pivotArea>
    </format>
    <format dxfId="5743">
      <pivotArea type="all" dataOnly="0" outline="0" fieldPosition="0"/>
    </format>
    <format dxfId="5742">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741">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5740">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5739">
      <pivotArea dataOnly="0" labelOnly="1"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5738">
      <pivotArea dataOnly="0" labelOnly="1"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5737">
      <pivotArea dataOnly="0" labelOnly="1"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5736">
      <pivotArea dataOnly="0" labelOnly="1" fieldPosition="0">
        <references count="1">
          <reference field="0" count="50">
            <x v="300"/>
            <x v="301"/>
            <x v="302"/>
            <x v="303"/>
            <x v="304"/>
            <x v="305"/>
            <x v="306"/>
            <x v="307"/>
            <x v="308"/>
            <x v="309"/>
            <x v="310"/>
            <x v="311"/>
            <x v="312"/>
            <x v="313"/>
            <x v="314"/>
            <x v="315"/>
            <x v="317"/>
            <x v="318"/>
            <x v="319"/>
            <x v="320"/>
            <x v="321"/>
            <x v="322"/>
            <x v="323"/>
            <x v="324"/>
            <x v="325"/>
            <x v="326"/>
            <x v="327"/>
            <x v="328"/>
            <x v="329"/>
            <x v="330"/>
            <x v="331"/>
            <x v="332"/>
            <x v="333"/>
            <x v="334"/>
            <x v="335"/>
            <x v="336"/>
            <x v="337"/>
            <x v="338"/>
            <x v="339"/>
            <x v="340"/>
            <x v="341"/>
            <x v="342"/>
            <x v="343"/>
            <x v="344"/>
            <x v="345"/>
            <x v="346"/>
            <x v="347"/>
            <x v="348"/>
            <x v="349"/>
            <x v="350"/>
          </reference>
        </references>
      </pivotArea>
    </format>
    <format dxfId="5735">
      <pivotArea dataOnly="0" labelOnly="1" fieldPosition="0">
        <references count="1">
          <reference field="0" count="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x v="400"/>
          </reference>
        </references>
      </pivotArea>
    </format>
    <format dxfId="5734">
      <pivotArea dataOnly="0" labelOnly="1" fieldPosition="0">
        <references count="1">
          <reference field="0" count="5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reference>
        </references>
      </pivotArea>
    </format>
    <format dxfId="5733">
      <pivotArea dataOnly="0" labelOnly="1" fieldPosition="0">
        <references count="1">
          <reference field="0" count="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reference>
        </references>
      </pivotArea>
    </format>
    <format dxfId="5732">
      <pivotArea dataOnly="0" labelOnly="1" fieldPosition="0">
        <references count="1">
          <reference field="0" count="10">
            <x v="501"/>
            <x v="502"/>
            <x v="503"/>
            <x v="504"/>
            <x v="505"/>
            <x v="506"/>
            <x v="507"/>
            <x v="508"/>
            <x v="509"/>
            <x v="510"/>
          </reference>
        </references>
      </pivotArea>
    </format>
    <format dxfId="5731">
      <pivotArea dataOnly="0" labelOnly="1" grandRow="1" outline="0" fieldPosition="0"/>
    </format>
    <format dxfId="5730">
      <pivotArea dataOnly="0" labelOnly="1" fieldPosition="0">
        <references count="2">
          <reference field="0" count="1" selected="0">
            <x v="0"/>
          </reference>
          <reference field="3" count="1">
            <x v="119"/>
          </reference>
        </references>
      </pivotArea>
    </format>
    <format dxfId="5729">
      <pivotArea dataOnly="0" labelOnly="1" fieldPosition="0">
        <references count="2">
          <reference field="0" count="1" selected="0">
            <x v="1"/>
          </reference>
          <reference field="3" count="1">
            <x v="120"/>
          </reference>
        </references>
      </pivotArea>
    </format>
    <format dxfId="5728">
      <pivotArea dataOnly="0" labelOnly="1" fieldPosition="0">
        <references count="2">
          <reference field="0" count="1" selected="0">
            <x v="2"/>
          </reference>
          <reference field="3" count="1">
            <x v="121"/>
          </reference>
        </references>
      </pivotArea>
    </format>
    <format dxfId="5727">
      <pivotArea dataOnly="0" labelOnly="1" fieldPosition="0">
        <references count="2">
          <reference field="0" count="1" selected="0">
            <x v="3"/>
          </reference>
          <reference field="3" count="1">
            <x v="125"/>
          </reference>
        </references>
      </pivotArea>
    </format>
    <format dxfId="5726">
      <pivotArea dataOnly="0" labelOnly="1" fieldPosition="0">
        <references count="2">
          <reference field="0" count="1" selected="0">
            <x v="4"/>
          </reference>
          <reference field="3" count="1">
            <x v="129"/>
          </reference>
        </references>
      </pivotArea>
    </format>
    <format dxfId="5725">
      <pivotArea dataOnly="0" labelOnly="1" fieldPosition="0">
        <references count="2">
          <reference field="0" count="1" selected="0">
            <x v="6"/>
          </reference>
          <reference field="3" count="1">
            <x v="132"/>
          </reference>
        </references>
      </pivotArea>
    </format>
    <format dxfId="5724">
      <pivotArea dataOnly="0" labelOnly="1" fieldPosition="0">
        <references count="2">
          <reference field="0" count="1" selected="0">
            <x v="7"/>
          </reference>
          <reference field="3" count="1">
            <x v="139"/>
          </reference>
        </references>
      </pivotArea>
    </format>
    <format dxfId="5723">
      <pivotArea dataOnly="0" labelOnly="1" fieldPosition="0">
        <references count="2">
          <reference field="0" count="1" selected="0">
            <x v="8"/>
          </reference>
          <reference field="3" count="1">
            <x v="145"/>
          </reference>
        </references>
      </pivotArea>
    </format>
    <format dxfId="5722">
      <pivotArea dataOnly="0" labelOnly="1" fieldPosition="0">
        <references count="2">
          <reference field="0" count="1" selected="0">
            <x v="9"/>
          </reference>
          <reference field="3" count="1">
            <x v="151"/>
          </reference>
        </references>
      </pivotArea>
    </format>
    <format dxfId="5721">
      <pivotArea dataOnly="0" labelOnly="1" fieldPosition="0">
        <references count="2">
          <reference field="0" count="1" selected="0">
            <x v="10"/>
          </reference>
          <reference field="3" count="1">
            <x v="158"/>
          </reference>
        </references>
      </pivotArea>
    </format>
    <format dxfId="5720">
      <pivotArea dataOnly="0" labelOnly="1" fieldPosition="0">
        <references count="2">
          <reference field="0" count="1" selected="0">
            <x v="11"/>
          </reference>
          <reference field="3" count="1">
            <x v="164"/>
          </reference>
        </references>
      </pivotArea>
    </format>
    <format dxfId="5719">
      <pivotArea dataOnly="0" labelOnly="1" fieldPosition="0">
        <references count="2">
          <reference field="0" count="1" selected="0">
            <x v="12"/>
          </reference>
          <reference field="3" count="1">
            <x v="166"/>
          </reference>
        </references>
      </pivotArea>
    </format>
    <format dxfId="5718">
      <pivotArea dataOnly="0" labelOnly="1" fieldPosition="0">
        <references count="2">
          <reference field="0" count="1" selected="0">
            <x v="13"/>
          </reference>
          <reference field="3" count="1">
            <x v="167"/>
          </reference>
        </references>
      </pivotArea>
    </format>
    <format dxfId="5717">
      <pivotArea dataOnly="0" labelOnly="1" fieldPosition="0">
        <references count="2">
          <reference field="0" count="1" selected="0">
            <x v="16"/>
          </reference>
          <reference field="3" count="1">
            <x v="177"/>
          </reference>
        </references>
      </pivotArea>
    </format>
    <format dxfId="5716">
      <pivotArea dataOnly="0" labelOnly="1" fieldPosition="0">
        <references count="2">
          <reference field="0" count="1" selected="0">
            <x v="17"/>
          </reference>
          <reference field="3" count="1">
            <x v="0"/>
          </reference>
        </references>
      </pivotArea>
    </format>
    <format dxfId="5715">
      <pivotArea dataOnly="0" labelOnly="1" fieldPosition="0">
        <references count="2">
          <reference field="0" count="1" selected="0">
            <x v="18"/>
          </reference>
          <reference field="3" count="1">
            <x v="1"/>
          </reference>
        </references>
      </pivotArea>
    </format>
    <format dxfId="5714">
      <pivotArea dataOnly="0" labelOnly="1" fieldPosition="0">
        <references count="2">
          <reference field="0" count="1" selected="0">
            <x v="19"/>
          </reference>
          <reference field="3" count="1">
            <x v="2"/>
          </reference>
        </references>
      </pivotArea>
    </format>
    <format dxfId="5713">
      <pivotArea dataOnly="0" labelOnly="1" fieldPosition="0">
        <references count="2">
          <reference field="0" count="1" selected="0">
            <x v="20"/>
          </reference>
          <reference field="3" count="1">
            <x v="3"/>
          </reference>
        </references>
      </pivotArea>
    </format>
    <format dxfId="5712">
      <pivotArea dataOnly="0" labelOnly="1" fieldPosition="0">
        <references count="2">
          <reference field="0" count="1" selected="0">
            <x v="21"/>
          </reference>
          <reference field="3" count="1">
            <x v="4"/>
          </reference>
        </references>
      </pivotArea>
    </format>
    <format dxfId="5711">
      <pivotArea dataOnly="0" labelOnly="1" fieldPosition="0">
        <references count="2">
          <reference field="0" count="1" selected="0">
            <x v="22"/>
          </reference>
          <reference field="3" count="1">
            <x v="123"/>
          </reference>
        </references>
      </pivotArea>
    </format>
    <format dxfId="5710">
      <pivotArea dataOnly="0" labelOnly="1" fieldPosition="0">
        <references count="2">
          <reference field="0" count="1" selected="0">
            <x v="23"/>
          </reference>
          <reference field="3" count="1">
            <x v="163"/>
          </reference>
        </references>
      </pivotArea>
    </format>
    <format dxfId="5709">
      <pivotArea dataOnly="0" labelOnly="1" fieldPosition="0">
        <references count="2">
          <reference field="0" count="1" selected="0">
            <x v="25"/>
          </reference>
          <reference field="3" count="1">
            <x v="177"/>
          </reference>
        </references>
      </pivotArea>
    </format>
    <format dxfId="5708">
      <pivotArea dataOnly="0" labelOnly="1" fieldPosition="0">
        <references count="2">
          <reference field="0" count="1" selected="0">
            <x v="26"/>
          </reference>
          <reference field="3" count="1">
            <x v="5"/>
          </reference>
        </references>
      </pivotArea>
    </format>
    <format dxfId="5707">
      <pivotArea dataOnly="0" labelOnly="1" fieldPosition="0">
        <references count="2">
          <reference field="0" count="1" selected="0">
            <x v="27"/>
          </reference>
          <reference field="3" count="1">
            <x v="83"/>
          </reference>
        </references>
      </pivotArea>
    </format>
    <format dxfId="5706">
      <pivotArea dataOnly="0" labelOnly="1" fieldPosition="0">
        <references count="2">
          <reference field="0" count="1" selected="0">
            <x v="28"/>
          </reference>
          <reference field="3" count="1">
            <x v="13"/>
          </reference>
        </references>
      </pivotArea>
    </format>
    <format dxfId="5705">
      <pivotArea dataOnly="0" labelOnly="1" fieldPosition="0">
        <references count="2">
          <reference field="0" count="1" selected="0">
            <x v="29"/>
          </reference>
          <reference field="3" count="1">
            <x v="21"/>
          </reference>
        </references>
      </pivotArea>
    </format>
    <format dxfId="5704">
      <pivotArea dataOnly="0" labelOnly="1" fieldPosition="0">
        <references count="2">
          <reference field="0" count="1" selected="0">
            <x v="30"/>
          </reference>
          <reference field="3" count="1">
            <x v="97"/>
          </reference>
        </references>
      </pivotArea>
    </format>
    <format dxfId="5703">
      <pivotArea dataOnly="0" labelOnly="1" fieldPosition="0">
        <references count="2">
          <reference field="0" count="1" selected="0">
            <x v="31"/>
          </reference>
          <reference field="3" count="1">
            <x v="61"/>
          </reference>
        </references>
      </pivotArea>
    </format>
    <format dxfId="5702">
      <pivotArea dataOnly="0" labelOnly="1" fieldPosition="0">
        <references count="2">
          <reference field="0" count="1" selected="0">
            <x v="32"/>
          </reference>
          <reference field="3" count="1">
            <x v="7"/>
          </reference>
        </references>
      </pivotArea>
    </format>
    <format dxfId="5701">
      <pivotArea dataOnly="0" labelOnly="1" fieldPosition="0">
        <references count="2">
          <reference field="0" count="1" selected="0">
            <x v="33"/>
          </reference>
          <reference field="3" count="1">
            <x v="11"/>
          </reference>
        </references>
      </pivotArea>
    </format>
    <format dxfId="5700">
      <pivotArea dataOnly="0" labelOnly="1" fieldPosition="0">
        <references count="2">
          <reference field="0" count="1" selected="0">
            <x v="34"/>
          </reference>
          <reference field="3" count="1">
            <x v="14"/>
          </reference>
        </references>
      </pivotArea>
    </format>
    <format dxfId="5699">
      <pivotArea dataOnly="0" labelOnly="1" fieldPosition="0">
        <references count="2">
          <reference field="0" count="1" selected="0">
            <x v="35"/>
          </reference>
          <reference field="3" count="1">
            <x v="21"/>
          </reference>
        </references>
      </pivotArea>
    </format>
    <format dxfId="5698">
      <pivotArea dataOnly="0" labelOnly="1" fieldPosition="0">
        <references count="2">
          <reference field="0" count="1" selected="0">
            <x v="36"/>
          </reference>
          <reference field="3" count="1">
            <x v="27"/>
          </reference>
        </references>
      </pivotArea>
    </format>
    <format dxfId="5697">
      <pivotArea dataOnly="0" labelOnly="1" fieldPosition="0">
        <references count="2">
          <reference field="0" count="1" selected="0">
            <x v="37"/>
          </reference>
          <reference field="3" count="1">
            <x v="39"/>
          </reference>
        </references>
      </pivotArea>
    </format>
    <format dxfId="5696">
      <pivotArea dataOnly="0" labelOnly="1" fieldPosition="0">
        <references count="2">
          <reference field="0" count="1" selected="0">
            <x v="38"/>
          </reference>
          <reference field="3" count="1">
            <x v="45"/>
          </reference>
        </references>
      </pivotArea>
    </format>
    <format dxfId="5695">
      <pivotArea dataOnly="0" labelOnly="1" fieldPosition="0">
        <references count="2">
          <reference field="0" count="1" selected="0">
            <x v="39"/>
          </reference>
          <reference field="3" count="1">
            <x v="66"/>
          </reference>
        </references>
      </pivotArea>
    </format>
    <format dxfId="5694">
      <pivotArea dataOnly="0" labelOnly="1" fieldPosition="0">
        <references count="2">
          <reference field="0" count="1" selected="0">
            <x v="40"/>
          </reference>
          <reference field="3" count="1">
            <x v="100"/>
          </reference>
        </references>
      </pivotArea>
    </format>
    <format dxfId="5693">
      <pivotArea dataOnly="0" labelOnly="1" fieldPosition="0">
        <references count="2">
          <reference field="0" count="1" selected="0">
            <x v="41"/>
          </reference>
          <reference field="3" count="1">
            <x v="162"/>
          </reference>
        </references>
      </pivotArea>
    </format>
    <format dxfId="5692">
      <pivotArea dataOnly="0" labelOnly="1" fieldPosition="0">
        <references count="2">
          <reference field="0" count="1" selected="0">
            <x v="42"/>
          </reference>
          <reference field="3" count="1">
            <x v="8"/>
          </reference>
        </references>
      </pivotArea>
    </format>
    <format dxfId="5691">
      <pivotArea dataOnly="0" labelOnly="1" fieldPosition="0">
        <references count="2">
          <reference field="0" count="1" selected="0">
            <x v="43"/>
          </reference>
          <reference field="3" count="1">
            <x v="10"/>
          </reference>
        </references>
      </pivotArea>
    </format>
    <format dxfId="5690">
      <pivotArea dataOnly="0" labelOnly="1" fieldPosition="0">
        <references count="2">
          <reference field="0" count="1" selected="0">
            <x v="44"/>
          </reference>
          <reference field="3" count="1">
            <x v="12"/>
          </reference>
        </references>
      </pivotArea>
    </format>
    <format dxfId="5689">
      <pivotArea dataOnly="0" labelOnly="1" fieldPosition="0">
        <references count="2">
          <reference field="0" count="1" selected="0">
            <x v="45"/>
          </reference>
          <reference field="3" count="1">
            <x v="16"/>
          </reference>
        </references>
      </pivotArea>
    </format>
    <format dxfId="5688">
      <pivotArea dataOnly="0" labelOnly="1" fieldPosition="0">
        <references count="2">
          <reference field="0" count="1" selected="0">
            <x v="46"/>
          </reference>
          <reference field="3" count="1">
            <x v="17"/>
          </reference>
        </references>
      </pivotArea>
    </format>
    <format dxfId="5687">
      <pivotArea dataOnly="0" labelOnly="1" fieldPosition="0">
        <references count="2">
          <reference field="0" count="1" selected="0">
            <x v="47"/>
          </reference>
          <reference field="3" count="1">
            <x v="19"/>
          </reference>
        </references>
      </pivotArea>
    </format>
    <format dxfId="5686">
      <pivotArea dataOnly="0" labelOnly="1" fieldPosition="0">
        <references count="2">
          <reference field="0" count="1" selected="0">
            <x v="48"/>
          </reference>
          <reference field="3" count="1">
            <x v="20"/>
          </reference>
        </references>
      </pivotArea>
    </format>
    <format dxfId="5685">
      <pivotArea dataOnly="0" labelOnly="1" fieldPosition="0">
        <references count="2">
          <reference field="0" count="1" selected="0">
            <x v="49"/>
          </reference>
          <reference field="3" count="1">
            <x v="21"/>
          </reference>
        </references>
      </pivotArea>
    </format>
    <format dxfId="5684">
      <pivotArea dataOnly="0" labelOnly="1" fieldPosition="0">
        <references count="2">
          <reference field="0" count="1" selected="0">
            <x v="52"/>
          </reference>
          <reference field="3" count="1">
            <x v="23"/>
          </reference>
        </references>
      </pivotArea>
    </format>
    <format dxfId="5683">
      <pivotArea dataOnly="0" labelOnly="1" fieldPosition="0">
        <references count="2">
          <reference field="0" count="1" selected="0">
            <x v="53"/>
          </reference>
          <reference field="3" count="1">
            <x v="28"/>
          </reference>
        </references>
      </pivotArea>
    </format>
    <format dxfId="5682">
      <pivotArea dataOnly="0" labelOnly="1" fieldPosition="0">
        <references count="2">
          <reference field="0" count="1" selected="0">
            <x v="54"/>
          </reference>
          <reference field="3" count="1">
            <x v="29"/>
          </reference>
        </references>
      </pivotArea>
    </format>
    <format dxfId="5681">
      <pivotArea dataOnly="0" labelOnly="1" fieldPosition="0">
        <references count="2">
          <reference field="0" count="1" selected="0">
            <x v="55"/>
          </reference>
          <reference field="3" count="1">
            <x v="33"/>
          </reference>
        </references>
      </pivotArea>
    </format>
    <format dxfId="5680">
      <pivotArea dataOnly="0" labelOnly="1" fieldPosition="0">
        <references count="2">
          <reference field="0" count="1" selected="0">
            <x v="56"/>
          </reference>
          <reference field="3" count="1">
            <x v="34"/>
          </reference>
        </references>
      </pivotArea>
    </format>
    <format dxfId="5679">
      <pivotArea dataOnly="0" labelOnly="1" fieldPosition="0">
        <references count="2">
          <reference field="0" count="1" selected="0">
            <x v="57"/>
          </reference>
          <reference field="3" count="1">
            <x v="36"/>
          </reference>
        </references>
      </pivotArea>
    </format>
    <format dxfId="5678">
      <pivotArea dataOnly="0" labelOnly="1" fieldPosition="0">
        <references count="2">
          <reference field="0" count="1" selected="0">
            <x v="58"/>
          </reference>
          <reference field="3" count="1">
            <x v="40"/>
          </reference>
        </references>
      </pivotArea>
    </format>
    <format dxfId="5677">
      <pivotArea dataOnly="0" labelOnly="1" fieldPosition="0">
        <references count="2">
          <reference field="0" count="1" selected="0">
            <x v="59"/>
          </reference>
          <reference field="3" count="1">
            <x v="42"/>
          </reference>
        </references>
      </pivotArea>
    </format>
    <format dxfId="5676">
      <pivotArea dataOnly="0" labelOnly="1" fieldPosition="0">
        <references count="2">
          <reference field="0" count="1" selected="0">
            <x v="60"/>
          </reference>
          <reference field="3" count="1">
            <x v="49"/>
          </reference>
        </references>
      </pivotArea>
    </format>
    <format dxfId="5675">
      <pivotArea dataOnly="0" labelOnly="1" fieldPosition="0">
        <references count="2">
          <reference field="0" count="1" selected="0">
            <x v="61"/>
          </reference>
          <reference field="3" count="1">
            <x v="50"/>
          </reference>
        </references>
      </pivotArea>
    </format>
    <format dxfId="5674">
      <pivotArea dataOnly="0" labelOnly="1" fieldPosition="0">
        <references count="2">
          <reference field="0" count="1" selected="0">
            <x v="62"/>
          </reference>
          <reference field="3" count="1">
            <x v="51"/>
          </reference>
        </references>
      </pivotArea>
    </format>
    <format dxfId="5673">
      <pivotArea dataOnly="0" labelOnly="1" fieldPosition="0">
        <references count="2">
          <reference field="0" count="1" selected="0">
            <x v="63"/>
          </reference>
          <reference field="3" count="1">
            <x v="54"/>
          </reference>
        </references>
      </pivotArea>
    </format>
    <format dxfId="5672">
      <pivotArea dataOnly="0" labelOnly="1" fieldPosition="0">
        <references count="2">
          <reference field="0" count="1" selected="0">
            <x v="64"/>
          </reference>
          <reference field="3" count="1">
            <x v="65"/>
          </reference>
        </references>
      </pivotArea>
    </format>
    <format dxfId="5671">
      <pivotArea dataOnly="0" labelOnly="1" fieldPosition="0">
        <references count="2">
          <reference field="0" count="1" selected="0">
            <x v="65"/>
          </reference>
          <reference field="3" count="1">
            <x v="67"/>
          </reference>
        </references>
      </pivotArea>
    </format>
    <format dxfId="5670">
      <pivotArea dataOnly="0" labelOnly="1" fieldPosition="0">
        <references count="2">
          <reference field="0" count="1" selected="0">
            <x v="66"/>
          </reference>
          <reference field="3" count="1">
            <x v="68"/>
          </reference>
        </references>
      </pivotArea>
    </format>
    <format dxfId="5669">
      <pivotArea dataOnly="0" labelOnly="1" fieldPosition="0">
        <references count="2">
          <reference field="0" count="1" selected="0">
            <x v="67"/>
          </reference>
          <reference field="3" count="1">
            <x v="69"/>
          </reference>
        </references>
      </pivotArea>
    </format>
    <format dxfId="5668">
      <pivotArea dataOnly="0" labelOnly="1" fieldPosition="0">
        <references count="2">
          <reference field="0" count="1" selected="0">
            <x v="68"/>
          </reference>
          <reference field="3" count="1">
            <x v="76"/>
          </reference>
        </references>
      </pivotArea>
    </format>
    <format dxfId="5667">
      <pivotArea dataOnly="0" labelOnly="1" fieldPosition="0">
        <references count="2">
          <reference field="0" count="1" selected="0">
            <x v="69"/>
          </reference>
          <reference field="3" count="1">
            <x v="79"/>
          </reference>
        </references>
      </pivotArea>
    </format>
    <format dxfId="5666">
      <pivotArea dataOnly="0" labelOnly="1" fieldPosition="0">
        <references count="2">
          <reference field="0" count="1" selected="0">
            <x v="70"/>
          </reference>
          <reference field="3" count="1">
            <x v="82"/>
          </reference>
        </references>
      </pivotArea>
    </format>
    <format dxfId="5665">
      <pivotArea dataOnly="0" labelOnly="1" fieldPosition="0">
        <references count="2">
          <reference field="0" count="1" selected="0">
            <x v="71"/>
          </reference>
          <reference field="3" count="1">
            <x v="97"/>
          </reference>
        </references>
      </pivotArea>
    </format>
    <format dxfId="5664">
      <pivotArea dataOnly="0" labelOnly="1" fieldPosition="0">
        <references count="2">
          <reference field="0" count="1" selected="0">
            <x v="72"/>
          </reference>
          <reference field="3" count="1">
            <x v="98"/>
          </reference>
        </references>
      </pivotArea>
    </format>
    <format dxfId="5663">
      <pivotArea dataOnly="0" labelOnly="1" fieldPosition="0">
        <references count="2">
          <reference field="0" count="1" selected="0">
            <x v="73"/>
          </reference>
          <reference field="3" count="1">
            <x v="99"/>
          </reference>
        </references>
      </pivotArea>
    </format>
    <format dxfId="5662">
      <pivotArea dataOnly="0" labelOnly="1" fieldPosition="0">
        <references count="2">
          <reference field="0" count="1" selected="0">
            <x v="75"/>
          </reference>
          <reference field="3" count="1">
            <x v="101"/>
          </reference>
        </references>
      </pivotArea>
    </format>
    <format dxfId="5661">
      <pivotArea dataOnly="0" labelOnly="1" fieldPosition="0">
        <references count="2">
          <reference field="0" count="1" selected="0">
            <x v="76"/>
          </reference>
          <reference field="3" count="1">
            <x v="103"/>
          </reference>
        </references>
      </pivotArea>
    </format>
    <format dxfId="5660">
      <pivotArea dataOnly="0" labelOnly="1" fieldPosition="0">
        <references count="2">
          <reference field="0" count="1" selected="0">
            <x v="77"/>
          </reference>
          <reference field="3" count="1">
            <x v="106"/>
          </reference>
        </references>
      </pivotArea>
    </format>
    <format dxfId="5659">
      <pivotArea dataOnly="0" labelOnly="1" fieldPosition="0">
        <references count="2">
          <reference field="0" count="1" selected="0">
            <x v="78"/>
          </reference>
          <reference field="3" count="1">
            <x v="108"/>
          </reference>
        </references>
      </pivotArea>
    </format>
    <format dxfId="5658">
      <pivotArea dataOnly="0" labelOnly="1" fieldPosition="0">
        <references count="2">
          <reference field="0" count="1" selected="0">
            <x v="79"/>
          </reference>
          <reference field="3" count="1">
            <x v="110"/>
          </reference>
        </references>
      </pivotArea>
    </format>
    <format dxfId="5657">
      <pivotArea dataOnly="0" labelOnly="1" fieldPosition="0">
        <references count="2">
          <reference field="0" count="1" selected="0">
            <x v="80"/>
          </reference>
          <reference field="3" count="1">
            <x v="111"/>
          </reference>
        </references>
      </pivotArea>
    </format>
    <format dxfId="5656">
      <pivotArea dataOnly="0" labelOnly="1" fieldPosition="0">
        <references count="2">
          <reference field="0" count="1" selected="0">
            <x v="81"/>
          </reference>
          <reference field="3" count="1">
            <x v="113"/>
          </reference>
        </references>
      </pivotArea>
    </format>
    <format dxfId="5655">
      <pivotArea dataOnly="0" labelOnly="1" fieldPosition="0">
        <references count="2">
          <reference field="0" count="1" selected="0">
            <x v="82"/>
          </reference>
          <reference field="3" count="1">
            <x v="114"/>
          </reference>
        </references>
      </pivotArea>
    </format>
    <format dxfId="5654">
      <pivotArea dataOnly="0" labelOnly="1" fieldPosition="0">
        <references count="2">
          <reference field="0" count="1" selected="0">
            <x v="83"/>
          </reference>
          <reference field="3" count="1">
            <x v="115"/>
          </reference>
        </references>
      </pivotArea>
    </format>
    <format dxfId="5653">
      <pivotArea dataOnly="0" labelOnly="1" fieldPosition="0">
        <references count="2">
          <reference field="0" count="1" selected="0">
            <x v="84"/>
          </reference>
          <reference field="3" count="1">
            <x v="129"/>
          </reference>
        </references>
      </pivotArea>
    </format>
    <format dxfId="5652">
      <pivotArea dataOnly="0" labelOnly="1" fieldPosition="0">
        <references count="2">
          <reference field="0" count="1" selected="0">
            <x v="85"/>
          </reference>
          <reference field="3" count="1">
            <x v="130"/>
          </reference>
        </references>
      </pivotArea>
    </format>
    <format dxfId="5651">
      <pivotArea dataOnly="0" labelOnly="1" fieldPosition="0">
        <references count="2">
          <reference field="0" count="1" selected="0">
            <x v="86"/>
          </reference>
          <reference field="3" count="1">
            <x v="131"/>
          </reference>
        </references>
      </pivotArea>
    </format>
    <format dxfId="5650">
      <pivotArea dataOnly="0" labelOnly="1" fieldPosition="0">
        <references count="2">
          <reference field="0" count="1" selected="0">
            <x v="87"/>
          </reference>
          <reference field="3" count="1">
            <x v="134"/>
          </reference>
        </references>
      </pivotArea>
    </format>
    <format dxfId="5649">
      <pivotArea dataOnly="0" labelOnly="1" fieldPosition="0">
        <references count="2">
          <reference field="0" count="1" selected="0">
            <x v="88"/>
          </reference>
          <reference field="3" count="1">
            <x v="138"/>
          </reference>
        </references>
      </pivotArea>
    </format>
    <format dxfId="5648">
      <pivotArea dataOnly="0" labelOnly="1" fieldPosition="0">
        <references count="2">
          <reference field="0" count="1" selected="0">
            <x v="89"/>
          </reference>
          <reference field="3" count="1">
            <x v="139"/>
          </reference>
        </references>
      </pivotArea>
    </format>
    <format dxfId="5647">
      <pivotArea dataOnly="0" labelOnly="1" fieldPosition="0">
        <references count="2">
          <reference field="0" count="1" selected="0">
            <x v="90"/>
          </reference>
          <reference field="3" count="1">
            <x v="144"/>
          </reference>
        </references>
      </pivotArea>
    </format>
    <format dxfId="5646">
      <pivotArea dataOnly="0" labelOnly="1" fieldPosition="0">
        <references count="2">
          <reference field="0" count="1" selected="0">
            <x v="91"/>
          </reference>
          <reference field="3" count="1">
            <x v="145"/>
          </reference>
        </references>
      </pivotArea>
    </format>
    <format dxfId="5645">
      <pivotArea dataOnly="0" labelOnly="1" fieldPosition="0">
        <references count="2">
          <reference field="0" count="1" selected="0">
            <x v="92"/>
          </reference>
          <reference field="3" count="1">
            <x v="146"/>
          </reference>
        </references>
      </pivotArea>
    </format>
    <format dxfId="5644">
      <pivotArea dataOnly="0" labelOnly="1" fieldPosition="0">
        <references count="2">
          <reference field="0" count="1" selected="0">
            <x v="93"/>
          </reference>
          <reference field="3" count="1">
            <x v="147"/>
          </reference>
        </references>
      </pivotArea>
    </format>
    <format dxfId="5643">
      <pivotArea dataOnly="0" labelOnly="1" fieldPosition="0">
        <references count="2">
          <reference field="0" count="1" selected="0">
            <x v="94"/>
          </reference>
          <reference field="3" count="1">
            <x v="149"/>
          </reference>
        </references>
      </pivotArea>
    </format>
    <format dxfId="5642">
      <pivotArea dataOnly="0" labelOnly="1" fieldPosition="0">
        <references count="2">
          <reference field="0" count="1" selected="0">
            <x v="95"/>
          </reference>
          <reference field="3" count="1">
            <x v="150"/>
          </reference>
        </references>
      </pivotArea>
    </format>
    <format dxfId="5641">
      <pivotArea dataOnly="0" labelOnly="1" fieldPosition="0">
        <references count="2">
          <reference field="0" count="1" selected="0">
            <x v="98"/>
          </reference>
          <reference field="3" count="1">
            <x v="151"/>
          </reference>
        </references>
      </pivotArea>
    </format>
    <format dxfId="5640">
      <pivotArea dataOnly="0" labelOnly="1" fieldPosition="0">
        <references count="2">
          <reference field="0" count="1" selected="0">
            <x v="99"/>
          </reference>
          <reference field="3" count="1">
            <x v="152"/>
          </reference>
        </references>
      </pivotArea>
    </format>
    <format dxfId="5639">
      <pivotArea dataOnly="0" labelOnly="1" fieldPosition="0">
        <references count="2">
          <reference field="0" count="1" selected="0">
            <x v="100"/>
          </reference>
          <reference field="3" count="1">
            <x v="156"/>
          </reference>
        </references>
      </pivotArea>
    </format>
    <format dxfId="5638">
      <pivotArea dataOnly="0" labelOnly="1" fieldPosition="0">
        <references count="2">
          <reference field="0" count="1" selected="0">
            <x v="103"/>
          </reference>
          <reference field="3" count="1">
            <x v="157"/>
          </reference>
        </references>
      </pivotArea>
    </format>
    <format dxfId="5637">
      <pivotArea dataOnly="0" labelOnly="1" fieldPosition="0">
        <references count="2">
          <reference field="0" count="1" selected="0">
            <x v="104"/>
          </reference>
          <reference field="3" count="1">
            <x v="159"/>
          </reference>
        </references>
      </pivotArea>
    </format>
    <format dxfId="5636">
      <pivotArea dataOnly="0" labelOnly="1" fieldPosition="0">
        <references count="2">
          <reference field="0" count="1" selected="0">
            <x v="106"/>
          </reference>
          <reference field="3" count="1">
            <x v="162"/>
          </reference>
        </references>
      </pivotArea>
    </format>
    <format dxfId="5635">
      <pivotArea dataOnly="0" labelOnly="1" fieldPosition="0">
        <references count="2">
          <reference field="0" count="1" selected="0">
            <x v="107"/>
          </reference>
          <reference field="3" count="1">
            <x v="25"/>
          </reference>
        </references>
      </pivotArea>
    </format>
    <format dxfId="5634">
      <pivotArea dataOnly="0" labelOnly="1" fieldPosition="0">
        <references count="2">
          <reference field="0" count="1" selected="0">
            <x v="108"/>
          </reference>
          <reference field="3" count="1">
            <x v="30"/>
          </reference>
        </references>
      </pivotArea>
    </format>
    <format dxfId="5633">
      <pivotArea dataOnly="0" labelOnly="1" fieldPosition="0">
        <references count="2">
          <reference field="0" count="1" selected="0">
            <x v="109"/>
          </reference>
          <reference field="3" count="1">
            <x v="31"/>
          </reference>
        </references>
      </pivotArea>
    </format>
    <format dxfId="5632">
      <pivotArea dataOnly="0" labelOnly="1" fieldPosition="0">
        <references count="2">
          <reference field="0" count="1" selected="0">
            <x v="110"/>
          </reference>
          <reference field="3" count="1">
            <x v="35"/>
          </reference>
        </references>
      </pivotArea>
    </format>
    <format dxfId="5631">
      <pivotArea dataOnly="0" labelOnly="1" fieldPosition="0">
        <references count="2">
          <reference field="0" count="1" selected="0">
            <x v="111"/>
          </reference>
          <reference field="3" count="1">
            <x v="41"/>
          </reference>
        </references>
      </pivotArea>
    </format>
    <format dxfId="5630">
      <pivotArea dataOnly="0" labelOnly="1" fieldPosition="0">
        <references count="2">
          <reference field="0" count="1" selected="0">
            <x v="112"/>
          </reference>
          <reference field="3" count="1">
            <x v="46"/>
          </reference>
        </references>
      </pivotArea>
    </format>
    <format dxfId="5629">
      <pivotArea dataOnly="0" labelOnly="1" fieldPosition="0">
        <references count="2">
          <reference field="0" count="1" selected="0">
            <x v="113"/>
          </reference>
          <reference field="3" count="1">
            <x v="52"/>
          </reference>
        </references>
      </pivotArea>
    </format>
    <format dxfId="5628">
      <pivotArea dataOnly="0" labelOnly="1" fieldPosition="0">
        <references count="2">
          <reference field="0" count="1" selected="0">
            <x v="114"/>
          </reference>
          <reference field="3" count="1">
            <x v="53"/>
          </reference>
        </references>
      </pivotArea>
    </format>
    <format dxfId="5627">
      <pivotArea dataOnly="0" labelOnly="1" fieldPosition="0">
        <references count="2">
          <reference field="0" count="1" selected="0">
            <x v="115"/>
          </reference>
          <reference field="3" count="1">
            <x v="60"/>
          </reference>
        </references>
      </pivotArea>
    </format>
    <format dxfId="5626">
      <pivotArea dataOnly="0" labelOnly="1" fieldPosition="0">
        <references count="2">
          <reference field="0" count="1" selected="0">
            <x v="116"/>
          </reference>
          <reference field="3" count="1">
            <x v="105"/>
          </reference>
        </references>
      </pivotArea>
    </format>
    <format dxfId="5625">
      <pivotArea dataOnly="0" labelOnly="1" fieldPosition="0">
        <references count="2">
          <reference field="0" count="1" selected="0">
            <x v="117"/>
          </reference>
          <reference field="3" count="1">
            <x v="32"/>
          </reference>
        </references>
      </pivotArea>
    </format>
    <format dxfId="5624">
      <pivotArea dataOnly="0" labelOnly="1" fieldPosition="0">
        <references count="2">
          <reference field="0" count="1" selected="0">
            <x v="118"/>
          </reference>
          <reference field="3" count="1">
            <x v="43"/>
          </reference>
        </references>
      </pivotArea>
    </format>
    <format dxfId="5623">
      <pivotArea dataOnly="0" labelOnly="1" fieldPosition="0">
        <references count="2">
          <reference field="0" count="1" selected="0">
            <x v="119"/>
          </reference>
          <reference field="3" count="1">
            <x v="80"/>
          </reference>
        </references>
      </pivotArea>
    </format>
    <format dxfId="5622">
      <pivotArea dataOnly="0" labelOnly="1" fieldPosition="0">
        <references count="2">
          <reference field="0" count="1" selected="0">
            <x v="120"/>
          </reference>
          <reference field="3" count="1">
            <x v="81"/>
          </reference>
        </references>
      </pivotArea>
    </format>
    <format dxfId="5621">
      <pivotArea dataOnly="0" labelOnly="1" fieldPosition="0">
        <references count="2">
          <reference field="0" count="1" selected="0">
            <x v="121"/>
          </reference>
          <reference field="3" count="1">
            <x v="106"/>
          </reference>
        </references>
      </pivotArea>
    </format>
    <format dxfId="5620">
      <pivotArea dataOnly="0" labelOnly="1" fieldPosition="0">
        <references count="2">
          <reference field="0" count="1" selected="0">
            <x v="122"/>
          </reference>
          <reference field="3" count="1">
            <x v="113"/>
          </reference>
        </references>
      </pivotArea>
    </format>
    <format dxfId="5619">
      <pivotArea dataOnly="0" labelOnly="1" fieldPosition="0">
        <references count="2">
          <reference field="0" count="1" selected="0">
            <x v="123"/>
          </reference>
          <reference field="3" count="1">
            <x v="163"/>
          </reference>
        </references>
      </pivotArea>
    </format>
    <format dxfId="5618">
      <pivotArea dataOnly="0" labelOnly="1" fieldPosition="0">
        <references count="2">
          <reference field="0" count="1" selected="0">
            <x v="125"/>
          </reference>
          <reference field="3" count="1">
            <x v="165"/>
          </reference>
        </references>
      </pivotArea>
    </format>
    <format dxfId="5617">
      <pivotArea dataOnly="0" labelOnly="1" fieldPosition="0">
        <references count="2">
          <reference field="0" count="1" selected="0">
            <x v="126"/>
          </reference>
          <reference field="3" count="1">
            <x v="166"/>
          </reference>
        </references>
      </pivotArea>
    </format>
    <format dxfId="5616">
      <pivotArea dataOnly="0" labelOnly="1" fieldPosition="0">
        <references count="2">
          <reference field="0" count="1" selected="0">
            <x v="129"/>
          </reference>
          <reference field="3" count="1">
            <x v="167"/>
          </reference>
        </references>
      </pivotArea>
    </format>
    <format dxfId="5615">
      <pivotArea dataOnly="0" labelOnly="1" fieldPosition="0">
        <references count="2">
          <reference field="0" count="1" selected="0">
            <x v="130"/>
          </reference>
          <reference field="3" count="1">
            <x v="168"/>
          </reference>
        </references>
      </pivotArea>
    </format>
    <format dxfId="5614">
      <pivotArea dataOnly="0" labelOnly="1" fieldPosition="0">
        <references count="2">
          <reference field="0" count="1" selected="0">
            <x v="132"/>
          </reference>
          <reference field="3" count="1">
            <x v="169"/>
          </reference>
        </references>
      </pivotArea>
    </format>
    <format dxfId="5613">
      <pivotArea dataOnly="0" labelOnly="1" fieldPosition="0">
        <references count="2">
          <reference field="0" count="1" selected="0">
            <x v="133"/>
          </reference>
          <reference field="3" count="1">
            <x v="171"/>
          </reference>
        </references>
      </pivotArea>
    </format>
    <format dxfId="5612">
      <pivotArea dataOnly="0" labelOnly="1" fieldPosition="0">
        <references count="2">
          <reference field="0" count="1" selected="0">
            <x v="135"/>
          </reference>
          <reference field="3" count="1">
            <x v="172"/>
          </reference>
        </references>
      </pivotArea>
    </format>
    <format dxfId="5611">
      <pivotArea dataOnly="0" labelOnly="1" fieldPosition="0">
        <references count="2">
          <reference field="0" count="1" selected="0">
            <x v="138"/>
          </reference>
          <reference field="3" count="1">
            <x v="173"/>
          </reference>
        </references>
      </pivotArea>
    </format>
    <format dxfId="5610">
      <pivotArea dataOnly="0" labelOnly="1" fieldPosition="0">
        <references count="2">
          <reference field="0" count="1" selected="0">
            <x v="139"/>
          </reference>
          <reference field="3" count="1">
            <x v="176"/>
          </reference>
        </references>
      </pivotArea>
    </format>
    <format dxfId="5609">
      <pivotArea dataOnly="0" labelOnly="1" fieldPosition="0">
        <references count="2">
          <reference field="0" count="1" selected="0">
            <x v="140"/>
          </reference>
          <reference field="3" count="1">
            <x v="177"/>
          </reference>
        </references>
      </pivotArea>
    </format>
    <format dxfId="5608">
      <pivotArea dataOnly="0" labelOnly="1" fieldPosition="0">
        <references count="2">
          <reference field="0" count="1" selected="0">
            <x v="141"/>
          </reference>
          <reference field="3" count="1">
            <x v="178"/>
          </reference>
        </references>
      </pivotArea>
    </format>
    <format dxfId="5607">
      <pivotArea dataOnly="0" labelOnly="1" fieldPosition="0">
        <references count="2">
          <reference field="0" count="1" selected="0">
            <x v="143"/>
          </reference>
          <reference field="3" count="1">
            <x v="180"/>
          </reference>
        </references>
      </pivotArea>
    </format>
    <format dxfId="5606">
      <pivotArea dataOnly="0" labelOnly="1" fieldPosition="0">
        <references count="2">
          <reference field="0" count="1" selected="0">
            <x v="144"/>
          </reference>
          <reference field="3" count="1">
            <x v="181"/>
          </reference>
        </references>
      </pivotArea>
    </format>
    <format dxfId="5605">
      <pivotArea dataOnly="0" labelOnly="1" fieldPosition="0">
        <references count="2">
          <reference field="0" count="1" selected="0">
            <x v="147"/>
          </reference>
          <reference field="3" count="1">
            <x v="182"/>
          </reference>
        </references>
      </pivotArea>
    </format>
    <format dxfId="5604">
      <pivotArea dataOnly="0" labelOnly="1" fieldPosition="0">
        <references count="2">
          <reference field="0" count="1" selected="0">
            <x v="148"/>
          </reference>
          <reference field="3" count="1">
            <x v="183"/>
          </reference>
        </references>
      </pivotArea>
    </format>
    <format dxfId="5603">
      <pivotArea dataOnly="0" labelOnly="1" fieldPosition="0">
        <references count="2">
          <reference field="0" count="1" selected="0">
            <x v="149"/>
          </reference>
          <reference field="3" count="1">
            <x v="185"/>
          </reference>
        </references>
      </pivotArea>
    </format>
    <format dxfId="5602">
      <pivotArea dataOnly="0" labelOnly="1" fieldPosition="0">
        <references count="2">
          <reference field="0" count="1" selected="0">
            <x v="150"/>
          </reference>
          <reference field="3" count="1">
            <x v="195"/>
          </reference>
        </references>
      </pivotArea>
    </format>
    <format dxfId="5601">
      <pivotArea dataOnly="0" labelOnly="1" fieldPosition="0">
        <references count="2">
          <reference field="0" count="1" selected="0">
            <x v="154"/>
          </reference>
          <reference field="3" count="1">
            <x v="196"/>
          </reference>
        </references>
      </pivotArea>
    </format>
    <format dxfId="5600">
      <pivotArea dataOnly="0" labelOnly="1" fieldPosition="0">
        <references count="2">
          <reference field="0" count="1" selected="0">
            <x v="157"/>
          </reference>
          <reference field="3" count="1">
            <x v="199"/>
          </reference>
        </references>
      </pivotArea>
    </format>
    <format dxfId="5599">
      <pivotArea dataOnly="0" labelOnly="1" fieldPosition="0">
        <references count="2">
          <reference field="0" count="1" selected="0">
            <x v="158"/>
          </reference>
          <reference field="3" count="1">
            <x v="201"/>
          </reference>
        </references>
      </pivotArea>
    </format>
    <format dxfId="5598">
      <pivotArea dataOnly="0" labelOnly="1" fieldPosition="0">
        <references count="2">
          <reference field="0" count="1" selected="0">
            <x v="159"/>
          </reference>
          <reference field="3" count="1">
            <x v="225"/>
          </reference>
        </references>
      </pivotArea>
    </format>
    <format dxfId="5597">
      <pivotArea dataOnly="0" labelOnly="1" fieldPosition="0">
        <references count="2">
          <reference field="0" count="1" selected="0">
            <x v="160"/>
          </reference>
          <reference field="3" count="1">
            <x v="237"/>
          </reference>
        </references>
      </pivotArea>
    </format>
    <format dxfId="5596">
      <pivotArea dataOnly="0" labelOnly="1" fieldPosition="0">
        <references count="2">
          <reference field="0" count="1" selected="0">
            <x v="161"/>
          </reference>
          <reference field="3" count="1">
            <x v="239"/>
          </reference>
        </references>
      </pivotArea>
    </format>
    <format dxfId="5595">
      <pivotArea dataOnly="0" labelOnly="1" fieldPosition="0">
        <references count="2">
          <reference field="0" count="1" selected="0">
            <x v="162"/>
          </reference>
          <reference field="3" count="1">
            <x v="169"/>
          </reference>
        </references>
      </pivotArea>
    </format>
    <format dxfId="5594">
      <pivotArea dataOnly="0" labelOnly="1" fieldPosition="0">
        <references count="2">
          <reference field="0" count="1" selected="0">
            <x v="163"/>
          </reference>
          <reference field="3" count="1">
            <x v="9"/>
          </reference>
        </references>
      </pivotArea>
    </format>
    <format dxfId="5593">
      <pivotArea dataOnly="0" labelOnly="1" fieldPosition="0">
        <references count="2">
          <reference field="0" count="1" selected="0">
            <x v="164"/>
          </reference>
          <reference field="3" count="1">
            <x v="15"/>
          </reference>
        </references>
      </pivotArea>
    </format>
    <format dxfId="5592">
      <pivotArea dataOnly="0" labelOnly="1" fieldPosition="0">
        <references count="2">
          <reference field="0" count="1" selected="0">
            <x v="165"/>
          </reference>
          <reference field="3" count="1">
            <x v="24"/>
          </reference>
        </references>
      </pivotArea>
    </format>
    <format dxfId="5591">
      <pivotArea dataOnly="0" labelOnly="1" fieldPosition="0">
        <references count="2">
          <reference field="0" count="1" selected="0">
            <x v="166"/>
          </reference>
          <reference field="3" count="1">
            <x v="26"/>
          </reference>
        </references>
      </pivotArea>
    </format>
    <format dxfId="5590">
      <pivotArea dataOnly="0" labelOnly="1" fieldPosition="0">
        <references count="2">
          <reference field="0" count="1" selected="0">
            <x v="167"/>
          </reference>
          <reference field="3" count="1">
            <x v="37"/>
          </reference>
        </references>
      </pivotArea>
    </format>
    <format dxfId="5589">
      <pivotArea dataOnly="0" labelOnly="1" fieldPosition="0">
        <references count="2">
          <reference field="0" count="1" selected="0">
            <x v="168"/>
          </reference>
          <reference field="3" count="1">
            <x v="38"/>
          </reference>
        </references>
      </pivotArea>
    </format>
    <format dxfId="5588">
      <pivotArea dataOnly="0" labelOnly="1" fieldPosition="0">
        <references count="2">
          <reference field="0" count="1" selected="0">
            <x v="169"/>
          </reference>
          <reference field="3" count="1">
            <x v="77"/>
          </reference>
        </references>
      </pivotArea>
    </format>
    <format dxfId="5587">
      <pivotArea dataOnly="0" labelOnly="1" fieldPosition="0">
        <references count="2">
          <reference field="0" count="1" selected="0">
            <x v="170"/>
          </reference>
          <reference field="3" count="1">
            <x v="96"/>
          </reference>
        </references>
      </pivotArea>
    </format>
    <format dxfId="5586">
      <pivotArea dataOnly="0" labelOnly="1" fieldPosition="0">
        <references count="2">
          <reference field="0" count="1" selected="0">
            <x v="172"/>
          </reference>
          <reference field="3" count="1">
            <x v="99"/>
          </reference>
        </references>
      </pivotArea>
    </format>
    <format dxfId="5585">
      <pivotArea dataOnly="0" labelOnly="1" fieldPosition="0">
        <references count="2">
          <reference field="0" count="1" selected="0">
            <x v="173"/>
          </reference>
          <reference field="3" count="1">
            <x v="101"/>
          </reference>
        </references>
      </pivotArea>
    </format>
    <format dxfId="5584">
      <pivotArea dataOnly="0" labelOnly="1" fieldPosition="0">
        <references count="2">
          <reference field="0" count="1" selected="0">
            <x v="175"/>
          </reference>
          <reference field="3" count="1">
            <x v="104"/>
          </reference>
        </references>
      </pivotArea>
    </format>
    <format dxfId="5583">
      <pivotArea dataOnly="0" labelOnly="1" fieldPosition="0">
        <references count="2">
          <reference field="0" count="1" selected="0">
            <x v="176"/>
          </reference>
          <reference field="3" count="1">
            <x v="106"/>
          </reference>
        </references>
      </pivotArea>
    </format>
    <format dxfId="5582">
      <pivotArea dataOnly="0" labelOnly="1" fieldPosition="0">
        <references count="2">
          <reference field="0" count="1" selected="0">
            <x v="177"/>
          </reference>
          <reference field="3" count="1">
            <x v="107"/>
          </reference>
        </references>
      </pivotArea>
    </format>
    <format dxfId="5581">
      <pivotArea dataOnly="0" labelOnly="1" fieldPosition="0">
        <references count="2">
          <reference field="0" count="1" selected="0">
            <x v="178"/>
          </reference>
          <reference field="3" count="1">
            <x v="112"/>
          </reference>
        </references>
      </pivotArea>
    </format>
    <format dxfId="5580">
      <pivotArea dataOnly="0" labelOnly="1" fieldPosition="0">
        <references count="2">
          <reference field="0" count="1" selected="0">
            <x v="179"/>
          </reference>
          <reference field="3" count="1">
            <x v="114"/>
          </reference>
        </references>
      </pivotArea>
    </format>
    <format dxfId="5579">
      <pivotArea dataOnly="0" labelOnly="1" fieldPosition="0">
        <references count="2">
          <reference field="0" count="1" selected="0">
            <x v="180"/>
          </reference>
          <reference field="3" count="1">
            <x v="124"/>
          </reference>
        </references>
      </pivotArea>
    </format>
    <format dxfId="5578">
      <pivotArea dataOnly="0" labelOnly="1" fieldPosition="0">
        <references count="2">
          <reference field="0" count="1" selected="0">
            <x v="182"/>
          </reference>
          <reference field="3" count="1">
            <x v="125"/>
          </reference>
        </references>
      </pivotArea>
    </format>
    <format dxfId="5577">
      <pivotArea dataOnly="0" labelOnly="1" fieldPosition="0">
        <references count="2">
          <reference field="0" count="1" selected="0">
            <x v="183"/>
          </reference>
          <reference field="3" count="1">
            <x v="126"/>
          </reference>
        </references>
      </pivotArea>
    </format>
    <format dxfId="5576">
      <pivotArea dataOnly="0" labelOnly="1" fieldPosition="0">
        <references count="2">
          <reference field="0" count="1" selected="0">
            <x v="185"/>
          </reference>
          <reference field="3" count="1">
            <x v="127"/>
          </reference>
        </references>
      </pivotArea>
    </format>
    <format dxfId="5575">
      <pivotArea dataOnly="0" labelOnly="1" fieldPosition="0">
        <references count="2">
          <reference field="0" count="1" selected="0">
            <x v="186"/>
          </reference>
          <reference field="3" count="1">
            <x v="136"/>
          </reference>
        </references>
      </pivotArea>
    </format>
    <format dxfId="5574">
      <pivotArea dataOnly="0" labelOnly="1" fieldPosition="0">
        <references count="2">
          <reference field="0" count="1" selected="0">
            <x v="187"/>
          </reference>
          <reference field="3" count="1">
            <x v="137"/>
          </reference>
        </references>
      </pivotArea>
    </format>
    <format dxfId="5573">
      <pivotArea dataOnly="0" labelOnly="1" fieldPosition="0">
        <references count="2">
          <reference field="0" count="1" selected="0">
            <x v="189"/>
          </reference>
          <reference field="3" count="1">
            <x v="138"/>
          </reference>
        </references>
      </pivotArea>
    </format>
    <format dxfId="5572">
      <pivotArea dataOnly="0" labelOnly="1" fieldPosition="0">
        <references count="2">
          <reference field="0" count="1" selected="0">
            <x v="190"/>
          </reference>
          <reference field="3" count="1">
            <x v="139"/>
          </reference>
        </references>
      </pivotArea>
    </format>
    <format dxfId="5571">
      <pivotArea dataOnly="0" labelOnly="1" fieldPosition="0">
        <references count="2">
          <reference field="0" count="1" selected="0">
            <x v="192"/>
          </reference>
          <reference field="3" count="1">
            <x v="140"/>
          </reference>
        </references>
      </pivotArea>
    </format>
    <format dxfId="5570">
      <pivotArea dataOnly="0" labelOnly="1" fieldPosition="0">
        <references count="2">
          <reference field="0" count="1" selected="0">
            <x v="193"/>
          </reference>
          <reference field="3" count="1">
            <x v="142"/>
          </reference>
        </references>
      </pivotArea>
    </format>
    <format dxfId="5569">
      <pivotArea dataOnly="0" labelOnly="1" fieldPosition="0">
        <references count="2">
          <reference field="0" count="1" selected="0">
            <x v="195"/>
          </reference>
          <reference field="3" count="1">
            <x v="143"/>
          </reference>
        </references>
      </pivotArea>
    </format>
    <format dxfId="5568">
      <pivotArea dataOnly="0" labelOnly="1" fieldPosition="0">
        <references count="2">
          <reference field="0" count="1" selected="0">
            <x v="197"/>
          </reference>
          <reference field="3" count="1">
            <x v="144"/>
          </reference>
        </references>
      </pivotArea>
    </format>
    <format dxfId="5567">
      <pivotArea dataOnly="0" labelOnly="1" fieldPosition="0">
        <references count="2">
          <reference field="0" count="1" selected="0">
            <x v="198"/>
          </reference>
          <reference field="3" count="1">
            <x v="145"/>
          </reference>
        </references>
      </pivotArea>
    </format>
    <format dxfId="5566">
      <pivotArea dataOnly="0" labelOnly="1" fieldPosition="0">
        <references count="2">
          <reference field="0" count="1" selected="0">
            <x v="200"/>
          </reference>
          <reference field="3" count="1">
            <x v="147"/>
          </reference>
        </references>
      </pivotArea>
    </format>
    <format dxfId="5565">
      <pivotArea dataOnly="0" labelOnly="1" fieldPosition="0">
        <references count="2">
          <reference field="0" count="1" selected="0">
            <x v="203"/>
          </reference>
          <reference field="3" count="1">
            <x v="148"/>
          </reference>
        </references>
      </pivotArea>
    </format>
    <format dxfId="5564">
      <pivotArea dataOnly="0" labelOnly="1" fieldPosition="0">
        <references count="2">
          <reference field="0" count="1" selected="0">
            <x v="205"/>
          </reference>
          <reference field="3" count="1">
            <x v="151"/>
          </reference>
        </references>
      </pivotArea>
    </format>
    <format dxfId="5563">
      <pivotArea dataOnly="0" labelOnly="1" fieldPosition="0">
        <references count="2">
          <reference field="0" count="1" selected="0">
            <x v="206"/>
          </reference>
          <reference field="3" count="1">
            <x v="153"/>
          </reference>
        </references>
      </pivotArea>
    </format>
    <format dxfId="5562">
      <pivotArea dataOnly="0" labelOnly="1" fieldPosition="0">
        <references count="2">
          <reference field="0" count="1" selected="0">
            <x v="207"/>
          </reference>
          <reference field="3" count="1">
            <x v="154"/>
          </reference>
        </references>
      </pivotArea>
    </format>
    <format dxfId="5561">
      <pivotArea dataOnly="0" labelOnly="1" fieldPosition="0">
        <references count="2">
          <reference field="0" count="1" selected="0">
            <x v="209"/>
          </reference>
          <reference field="3" count="1">
            <x v="155"/>
          </reference>
        </references>
      </pivotArea>
    </format>
    <format dxfId="5560">
      <pivotArea dataOnly="0" labelOnly="1" fieldPosition="0">
        <references count="2">
          <reference field="0" count="1" selected="0">
            <x v="212"/>
          </reference>
          <reference field="3" count="1">
            <x v="156"/>
          </reference>
        </references>
      </pivotArea>
    </format>
    <format dxfId="5559">
      <pivotArea dataOnly="0" labelOnly="1" fieldPosition="0">
        <references count="2">
          <reference field="0" count="1" selected="0">
            <x v="214"/>
          </reference>
          <reference field="3" count="1">
            <x v="157"/>
          </reference>
        </references>
      </pivotArea>
    </format>
    <format dxfId="5558">
      <pivotArea dataOnly="0" labelOnly="1" fieldPosition="0">
        <references count="2">
          <reference field="0" count="1" selected="0">
            <x v="215"/>
          </reference>
          <reference field="3" count="1">
            <x v="158"/>
          </reference>
        </references>
      </pivotArea>
    </format>
    <format dxfId="5557">
      <pivotArea dataOnly="0" labelOnly="1" fieldPosition="0">
        <references count="2">
          <reference field="0" count="1" selected="0">
            <x v="216"/>
          </reference>
          <reference field="3" count="1">
            <x v="159"/>
          </reference>
        </references>
      </pivotArea>
    </format>
    <format dxfId="5556">
      <pivotArea dataOnly="0" labelOnly="1" fieldPosition="0">
        <references count="2">
          <reference field="0" count="1" selected="0">
            <x v="218"/>
          </reference>
          <reference field="3" count="1">
            <x v="161"/>
          </reference>
        </references>
      </pivotArea>
    </format>
    <format dxfId="5555">
      <pivotArea dataOnly="0" labelOnly="1" fieldPosition="0">
        <references count="2">
          <reference field="0" count="1" selected="0">
            <x v="219"/>
          </reference>
          <reference field="3" count="1">
            <x v="162"/>
          </reference>
        </references>
      </pivotArea>
    </format>
    <format dxfId="5554">
      <pivotArea dataOnly="0" labelOnly="1" fieldPosition="0">
        <references count="2">
          <reference field="0" count="1" selected="0">
            <x v="221"/>
          </reference>
          <reference field="3" count="1">
            <x v="163"/>
          </reference>
        </references>
      </pivotArea>
    </format>
    <format dxfId="5553">
      <pivotArea dataOnly="0" labelOnly="1" fieldPosition="0">
        <references count="2">
          <reference field="0" count="1" selected="0">
            <x v="223"/>
          </reference>
          <reference field="3" count="1">
            <x v="165"/>
          </reference>
        </references>
      </pivotArea>
    </format>
    <format dxfId="5552">
      <pivotArea dataOnly="0" labelOnly="1" fieldPosition="0">
        <references count="2">
          <reference field="0" count="1" selected="0">
            <x v="225"/>
          </reference>
          <reference field="3" count="1">
            <x v="169"/>
          </reference>
        </references>
      </pivotArea>
    </format>
    <format dxfId="5551">
      <pivotArea dataOnly="0" labelOnly="1" fieldPosition="0">
        <references count="2">
          <reference field="0" count="1" selected="0">
            <x v="226"/>
          </reference>
          <reference field="3" count="1">
            <x v="170"/>
          </reference>
        </references>
      </pivotArea>
    </format>
    <format dxfId="5550">
      <pivotArea dataOnly="0" labelOnly="1" fieldPosition="0">
        <references count="2">
          <reference field="0" count="1" selected="0">
            <x v="227"/>
          </reference>
          <reference field="3" count="1">
            <x v="172"/>
          </reference>
        </references>
      </pivotArea>
    </format>
    <format dxfId="5549">
      <pivotArea dataOnly="0" labelOnly="1" fieldPosition="0">
        <references count="2">
          <reference field="0" count="1" selected="0">
            <x v="228"/>
          </reference>
          <reference field="3" count="1">
            <x v="173"/>
          </reference>
        </references>
      </pivotArea>
    </format>
    <format dxfId="5548">
      <pivotArea dataOnly="0" labelOnly="1" fieldPosition="0">
        <references count="2">
          <reference field="0" count="1" selected="0">
            <x v="231"/>
          </reference>
          <reference field="3" count="1">
            <x v="174"/>
          </reference>
        </references>
      </pivotArea>
    </format>
    <format dxfId="5547">
      <pivotArea dataOnly="0" labelOnly="1" fieldPosition="0">
        <references count="2">
          <reference field="0" count="1" selected="0">
            <x v="234"/>
          </reference>
          <reference field="3" count="1">
            <x v="175"/>
          </reference>
        </references>
      </pivotArea>
    </format>
    <format dxfId="5546">
      <pivotArea dataOnly="0" labelOnly="1" fieldPosition="0">
        <references count="2">
          <reference field="0" count="1" selected="0">
            <x v="238"/>
          </reference>
          <reference field="3" count="1">
            <x v="179"/>
          </reference>
        </references>
      </pivotArea>
    </format>
    <format dxfId="5545">
      <pivotArea dataOnly="0" labelOnly="1" fieldPosition="0">
        <references count="2">
          <reference field="0" count="1" selected="0">
            <x v="239"/>
          </reference>
          <reference field="3" count="1">
            <x v="181"/>
          </reference>
        </references>
      </pivotArea>
    </format>
    <format dxfId="5544">
      <pivotArea dataOnly="0" labelOnly="1" fieldPosition="0">
        <references count="2">
          <reference field="0" count="1" selected="0">
            <x v="241"/>
          </reference>
          <reference field="3" count="1">
            <x v="185"/>
          </reference>
        </references>
      </pivotArea>
    </format>
    <format dxfId="5543">
      <pivotArea dataOnly="0" labelOnly="1" fieldPosition="0">
        <references count="2">
          <reference field="0" count="1" selected="0">
            <x v="242"/>
          </reference>
          <reference field="3" count="1">
            <x v="186"/>
          </reference>
        </references>
      </pivotArea>
    </format>
    <format dxfId="5542">
      <pivotArea dataOnly="0" labelOnly="1" fieldPosition="0">
        <references count="2">
          <reference field="0" count="1" selected="0">
            <x v="243"/>
          </reference>
          <reference field="3" count="1">
            <x v="188"/>
          </reference>
        </references>
      </pivotArea>
    </format>
    <format dxfId="5541">
      <pivotArea dataOnly="0" labelOnly="1" fieldPosition="0">
        <references count="2">
          <reference field="0" count="1" selected="0">
            <x v="244"/>
          </reference>
          <reference field="3" count="1">
            <x v="190"/>
          </reference>
        </references>
      </pivotArea>
    </format>
    <format dxfId="5540">
      <pivotArea dataOnly="0" labelOnly="1" fieldPosition="0">
        <references count="2">
          <reference field="0" count="1" selected="0">
            <x v="245"/>
          </reference>
          <reference field="3" count="1">
            <x v="192"/>
          </reference>
        </references>
      </pivotArea>
    </format>
    <format dxfId="5539">
      <pivotArea dataOnly="0" labelOnly="1" fieldPosition="0">
        <references count="2">
          <reference field="0" count="1" selected="0">
            <x v="246"/>
          </reference>
          <reference field="3" count="1">
            <x v="194"/>
          </reference>
        </references>
      </pivotArea>
    </format>
    <format dxfId="5538">
      <pivotArea dataOnly="0" labelOnly="1" fieldPosition="0">
        <references count="2">
          <reference field="0" count="1" selected="0">
            <x v="248"/>
          </reference>
          <reference field="3" count="1">
            <x v="195"/>
          </reference>
        </references>
      </pivotArea>
    </format>
    <format dxfId="5537">
      <pivotArea dataOnly="0" labelOnly="1" fieldPosition="0">
        <references count="2">
          <reference field="0" count="1" selected="0">
            <x v="249"/>
          </reference>
          <reference field="3" count="1">
            <x v="199"/>
          </reference>
        </references>
      </pivotArea>
    </format>
    <format dxfId="5536">
      <pivotArea dataOnly="0" labelOnly="1" fieldPosition="0">
        <references count="2">
          <reference field="0" count="1" selected="0">
            <x v="250"/>
          </reference>
          <reference field="3" count="1">
            <x v="213"/>
          </reference>
        </references>
      </pivotArea>
    </format>
    <format dxfId="5535">
      <pivotArea dataOnly="0" labelOnly="1" fieldPosition="0">
        <references count="2">
          <reference field="0" count="1" selected="0">
            <x v="251"/>
          </reference>
          <reference field="3" count="1">
            <x v="216"/>
          </reference>
        </references>
      </pivotArea>
    </format>
    <format dxfId="5534">
      <pivotArea dataOnly="0" labelOnly="1" fieldPosition="0">
        <references count="2">
          <reference field="0" count="1" selected="0">
            <x v="252"/>
          </reference>
          <reference field="3" count="1">
            <x v="217"/>
          </reference>
        </references>
      </pivotArea>
    </format>
    <format dxfId="5533">
      <pivotArea dataOnly="0" labelOnly="1" fieldPosition="0">
        <references count="2">
          <reference field="0" count="1" selected="0">
            <x v="253"/>
          </reference>
          <reference field="3" count="1">
            <x v="221"/>
          </reference>
        </references>
      </pivotArea>
    </format>
    <format dxfId="5532">
      <pivotArea dataOnly="0" labelOnly="1" fieldPosition="0">
        <references count="2">
          <reference field="0" count="1" selected="0">
            <x v="254"/>
          </reference>
          <reference field="3" count="1">
            <x v="176"/>
          </reference>
        </references>
      </pivotArea>
    </format>
    <format dxfId="5531">
      <pivotArea dataOnly="0" labelOnly="1" fieldPosition="0">
        <references count="2">
          <reference field="0" count="1" selected="0">
            <x v="255"/>
          </reference>
          <reference field="3" count="1">
            <x v="6"/>
          </reference>
        </references>
      </pivotArea>
    </format>
    <format dxfId="5530">
      <pivotArea dataOnly="0" labelOnly="1" fieldPosition="0">
        <references count="2">
          <reference field="0" count="1" selected="0">
            <x v="256"/>
          </reference>
          <reference field="3" count="1">
            <x v="18"/>
          </reference>
        </references>
      </pivotArea>
    </format>
    <format dxfId="5529">
      <pivotArea dataOnly="0" labelOnly="1" fieldPosition="0">
        <references count="2">
          <reference field="0" count="1" selected="0">
            <x v="257"/>
          </reference>
          <reference field="3" count="1">
            <x v="47"/>
          </reference>
        </references>
      </pivotArea>
    </format>
    <format dxfId="5528">
      <pivotArea dataOnly="0" labelOnly="1" fieldPosition="0">
        <references count="2">
          <reference field="0" count="1" selected="0">
            <x v="258"/>
          </reference>
          <reference field="3" count="1">
            <x v="48"/>
          </reference>
        </references>
      </pivotArea>
    </format>
    <format dxfId="5527">
      <pivotArea dataOnly="0" labelOnly="1" fieldPosition="0">
        <references count="2">
          <reference field="0" count="1" selected="0">
            <x v="259"/>
          </reference>
          <reference field="3" count="1">
            <x v="55"/>
          </reference>
        </references>
      </pivotArea>
    </format>
    <format dxfId="5526">
      <pivotArea dataOnly="0" labelOnly="1" fieldPosition="0">
        <references count="2">
          <reference field="0" count="1" selected="0">
            <x v="260"/>
          </reference>
          <reference field="3" count="1">
            <x v="124"/>
          </reference>
        </references>
      </pivotArea>
    </format>
    <format dxfId="5525">
      <pivotArea dataOnly="0" labelOnly="1" fieldPosition="0">
        <references count="2">
          <reference field="0" count="1" selected="0">
            <x v="261"/>
          </reference>
          <reference field="3" count="1">
            <x v="132"/>
          </reference>
        </references>
      </pivotArea>
    </format>
    <format dxfId="5524">
      <pivotArea dataOnly="0" labelOnly="1" fieldPosition="0">
        <references count="2">
          <reference field="0" count="1" selected="0">
            <x v="262"/>
          </reference>
          <reference field="3" count="1">
            <x v="133"/>
          </reference>
        </references>
      </pivotArea>
    </format>
    <format dxfId="5523">
      <pivotArea dataOnly="0" labelOnly="1" fieldPosition="0">
        <references count="2">
          <reference field="0" count="1" selected="0">
            <x v="263"/>
          </reference>
          <reference field="3" count="1">
            <x v="120"/>
          </reference>
        </references>
      </pivotArea>
    </format>
    <format dxfId="5522">
      <pivotArea dataOnly="0" labelOnly="1" fieldPosition="0">
        <references count="2">
          <reference field="0" count="1" selected="0">
            <x v="264"/>
          </reference>
          <reference field="3" count="1">
            <x v="84"/>
          </reference>
        </references>
      </pivotArea>
    </format>
    <format dxfId="5521">
      <pivotArea dataOnly="0" labelOnly="1" fieldPosition="0">
        <references count="2">
          <reference field="0" count="1" selected="0">
            <x v="266"/>
          </reference>
          <reference field="3" count="1">
            <x v="90"/>
          </reference>
        </references>
      </pivotArea>
    </format>
    <format dxfId="5520">
      <pivotArea dataOnly="0" labelOnly="1" fieldPosition="0">
        <references count="2">
          <reference field="0" count="1" selected="0">
            <x v="267"/>
          </reference>
          <reference field="3" count="1">
            <x v="91"/>
          </reference>
        </references>
      </pivotArea>
    </format>
    <format dxfId="5519">
      <pivotArea dataOnly="0" labelOnly="1" fieldPosition="0">
        <references count="2">
          <reference field="0" count="1" selected="0">
            <x v="268"/>
          </reference>
          <reference field="3" count="1">
            <x v="92"/>
          </reference>
        </references>
      </pivotArea>
    </format>
    <format dxfId="5518">
      <pivotArea dataOnly="0" labelOnly="1" fieldPosition="0">
        <references count="2">
          <reference field="0" count="1" selected="0">
            <x v="269"/>
          </reference>
          <reference field="3" count="1">
            <x v="93"/>
          </reference>
        </references>
      </pivotArea>
    </format>
    <format dxfId="5517">
      <pivotArea dataOnly="0" labelOnly="1" fieldPosition="0">
        <references count="2">
          <reference field="0" count="1" selected="0">
            <x v="270"/>
          </reference>
          <reference field="3" count="1">
            <x v="135"/>
          </reference>
        </references>
      </pivotArea>
    </format>
    <format dxfId="5516">
      <pivotArea dataOnly="0" labelOnly="1" fieldPosition="0">
        <references count="2">
          <reference field="0" count="1" selected="0">
            <x v="271"/>
          </reference>
          <reference field="3" count="1">
            <x v="23"/>
          </reference>
        </references>
      </pivotArea>
    </format>
    <format dxfId="5515">
      <pivotArea dataOnly="0" labelOnly="1" fieldPosition="0">
        <references count="2">
          <reference field="0" count="1" selected="0">
            <x v="272"/>
          </reference>
          <reference field="3" count="1">
            <x v="44"/>
          </reference>
        </references>
      </pivotArea>
    </format>
    <format dxfId="5514">
      <pivotArea dataOnly="0" labelOnly="1" fieldPosition="0">
        <references count="2">
          <reference field="0" count="1" selected="0">
            <x v="273"/>
          </reference>
          <reference field="3" count="1">
            <x v="56"/>
          </reference>
        </references>
      </pivotArea>
    </format>
    <format dxfId="5513">
      <pivotArea dataOnly="0" labelOnly="1" fieldPosition="0">
        <references count="2">
          <reference field="0" count="1" selected="0">
            <x v="274"/>
          </reference>
          <reference field="3" count="1">
            <x v="57"/>
          </reference>
        </references>
      </pivotArea>
    </format>
    <format dxfId="5512">
      <pivotArea dataOnly="0" labelOnly="1" fieldPosition="0">
        <references count="2">
          <reference field="0" count="1" selected="0">
            <x v="275"/>
          </reference>
          <reference field="3" count="1">
            <x v="58"/>
          </reference>
        </references>
      </pivotArea>
    </format>
    <format dxfId="5511">
      <pivotArea dataOnly="0" labelOnly="1" fieldPosition="0">
        <references count="2">
          <reference field="0" count="1" selected="0">
            <x v="276"/>
          </reference>
          <reference field="3" count="1">
            <x v="59"/>
          </reference>
        </references>
      </pivotArea>
    </format>
    <format dxfId="5510">
      <pivotArea dataOnly="0" labelOnly="1" fieldPosition="0">
        <references count="2">
          <reference field="0" count="1" selected="0">
            <x v="277"/>
          </reference>
          <reference field="3" count="1">
            <x v="62"/>
          </reference>
        </references>
      </pivotArea>
    </format>
    <format dxfId="5509">
      <pivotArea dataOnly="0" labelOnly="1" fieldPosition="0">
        <references count="2">
          <reference field="0" count="1" selected="0">
            <x v="278"/>
          </reference>
          <reference field="3" count="1">
            <x v="63"/>
          </reference>
        </references>
      </pivotArea>
    </format>
    <format dxfId="5508">
      <pivotArea dataOnly="0" labelOnly="1" fieldPosition="0">
        <references count="2">
          <reference field="0" count="1" selected="0">
            <x v="279"/>
          </reference>
          <reference field="3" count="1">
            <x v="64"/>
          </reference>
        </references>
      </pivotArea>
    </format>
    <format dxfId="5507">
      <pivotArea dataOnly="0" labelOnly="1" fieldPosition="0">
        <references count="2">
          <reference field="0" count="1" selected="0">
            <x v="280"/>
          </reference>
          <reference field="3" count="1">
            <x v="70"/>
          </reference>
        </references>
      </pivotArea>
    </format>
    <format dxfId="5506">
      <pivotArea dataOnly="0" labelOnly="1" fieldPosition="0">
        <references count="2">
          <reference field="0" count="1" selected="0">
            <x v="281"/>
          </reference>
          <reference field="3" count="1">
            <x v="71"/>
          </reference>
        </references>
      </pivotArea>
    </format>
    <format dxfId="5505">
      <pivotArea dataOnly="0" labelOnly="1" fieldPosition="0">
        <references count="2">
          <reference field="0" count="1" selected="0">
            <x v="282"/>
          </reference>
          <reference field="3" count="1">
            <x v="72"/>
          </reference>
        </references>
      </pivotArea>
    </format>
    <format dxfId="5504">
      <pivotArea dataOnly="0" labelOnly="1" fieldPosition="0">
        <references count="2">
          <reference field="0" count="1" selected="0">
            <x v="283"/>
          </reference>
          <reference field="3" count="1">
            <x v="73"/>
          </reference>
        </references>
      </pivotArea>
    </format>
    <format dxfId="5503">
      <pivotArea dataOnly="0" labelOnly="1" fieldPosition="0">
        <references count="2">
          <reference field="0" count="1" selected="0">
            <x v="284"/>
          </reference>
          <reference field="3" count="1">
            <x v="74"/>
          </reference>
        </references>
      </pivotArea>
    </format>
    <format dxfId="5502">
      <pivotArea dataOnly="0" labelOnly="1" fieldPosition="0">
        <references count="2">
          <reference field="0" count="1" selected="0">
            <x v="285"/>
          </reference>
          <reference field="3" count="1">
            <x v="75"/>
          </reference>
        </references>
      </pivotArea>
    </format>
    <format dxfId="5501">
      <pivotArea dataOnly="0" labelOnly="1" fieldPosition="0">
        <references count="2">
          <reference field="0" count="1" selected="0">
            <x v="286"/>
          </reference>
          <reference field="3" count="1">
            <x v="78"/>
          </reference>
        </references>
      </pivotArea>
    </format>
    <format dxfId="5500">
      <pivotArea dataOnly="0" labelOnly="1" fieldPosition="0">
        <references count="2">
          <reference field="0" count="1" selected="0">
            <x v="287"/>
          </reference>
          <reference field="3" count="1">
            <x v="84"/>
          </reference>
        </references>
      </pivotArea>
    </format>
    <format dxfId="5499">
      <pivotArea dataOnly="0" labelOnly="1" fieldPosition="0">
        <references count="2">
          <reference field="0" count="1" selected="0">
            <x v="288"/>
          </reference>
          <reference field="3" count="1">
            <x v="86"/>
          </reference>
        </references>
      </pivotArea>
    </format>
    <format dxfId="5498">
      <pivotArea dataOnly="0" labelOnly="1" fieldPosition="0">
        <references count="2">
          <reference field="0" count="1" selected="0">
            <x v="290"/>
          </reference>
          <reference field="3" count="1">
            <x v="87"/>
          </reference>
        </references>
      </pivotArea>
    </format>
    <format dxfId="5497">
      <pivotArea dataOnly="0" labelOnly="1" fieldPosition="0">
        <references count="2">
          <reference field="0" count="1" selected="0">
            <x v="291"/>
          </reference>
          <reference field="3" count="1">
            <x v="88"/>
          </reference>
        </references>
      </pivotArea>
    </format>
    <format dxfId="5496">
      <pivotArea dataOnly="0" labelOnly="1" fieldPosition="0">
        <references count="2">
          <reference field="0" count="1" selected="0">
            <x v="293"/>
          </reference>
          <reference field="3" count="1">
            <x v="89"/>
          </reference>
        </references>
      </pivotArea>
    </format>
    <format dxfId="5495">
      <pivotArea dataOnly="0" labelOnly="1" fieldPosition="0">
        <references count="2">
          <reference field="0" count="1" selected="0">
            <x v="294"/>
          </reference>
          <reference field="3" count="1">
            <x v="94"/>
          </reference>
        </references>
      </pivotArea>
    </format>
    <format dxfId="5494">
      <pivotArea dataOnly="0" labelOnly="1" fieldPosition="0">
        <references count="2">
          <reference field="0" count="1" selected="0">
            <x v="295"/>
          </reference>
          <reference field="3" count="1">
            <x v="95"/>
          </reference>
        </references>
      </pivotArea>
    </format>
    <format dxfId="5493">
      <pivotArea dataOnly="0" labelOnly="1" fieldPosition="0">
        <references count="2">
          <reference field="0" count="1" selected="0">
            <x v="296"/>
          </reference>
          <reference field="3" count="1">
            <x v="101"/>
          </reference>
        </references>
      </pivotArea>
    </format>
    <format dxfId="5492">
      <pivotArea dataOnly="0" labelOnly="1" fieldPosition="0">
        <references count="2">
          <reference field="0" count="1" selected="0">
            <x v="297"/>
          </reference>
          <reference field="3" count="1">
            <x v="102"/>
          </reference>
        </references>
      </pivotArea>
    </format>
    <format dxfId="5491">
      <pivotArea dataOnly="0" labelOnly="1" fieldPosition="0">
        <references count="2">
          <reference field="0" count="1" selected="0">
            <x v="298"/>
          </reference>
          <reference field="3" count="1">
            <x v="105"/>
          </reference>
        </references>
      </pivotArea>
    </format>
    <format dxfId="5490">
      <pivotArea dataOnly="0" labelOnly="1" fieldPosition="0">
        <references count="2">
          <reference field="0" count="1" selected="0">
            <x v="299"/>
          </reference>
          <reference field="3" count="1">
            <x v="109"/>
          </reference>
        </references>
      </pivotArea>
    </format>
    <format dxfId="5489">
      <pivotArea dataOnly="0" labelOnly="1" fieldPosition="0">
        <references count="2">
          <reference field="0" count="1" selected="0">
            <x v="300"/>
          </reference>
          <reference field="3" count="1">
            <x v="111"/>
          </reference>
        </references>
      </pivotArea>
    </format>
    <format dxfId="5488">
      <pivotArea dataOnly="0" labelOnly="1" fieldPosition="0">
        <references count="2">
          <reference field="0" count="1" selected="0">
            <x v="301"/>
          </reference>
          <reference field="3" count="1">
            <x v="114"/>
          </reference>
        </references>
      </pivotArea>
    </format>
    <format dxfId="5487">
      <pivotArea dataOnly="0" labelOnly="1" fieldPosition="0">
        <references count="2">
          <reference field="0" count="1" selected="0">
            <x v="302"/>
          </reference>
          <reference field="3" count="1">
            <x v="115"/>
          </reference>
        </references>
      </pivotArea>
    </format>
    <format dxfId="5486">
      <pivotArea dataOnly="0" labelOnly="1" fieldPosition="0">
        <references count="2">
          <reference field="0" count="1" selected="0">
            <x v="303"/>
          </reference>
          <reference field="3" count="1">
            <x v="116"/>
          </reference>
        </references>
      </pivotArea>
    </format>
    <format dxfId="5485">
      <pivotArea dataOnly="0" labelOnly="1" fieldPosition="0">
        <references count="2">
          <reference field="0" count="1" selected="0">
            <x v="304"/>
          </reference>
          <reference field="3" count="1">
            <x v="117"/>
          </reference>
        </references>
      </pivotArea>
    </format>
    <format dxfId="5484">
      <pivotArea dataOnly="0" labelOnly="1" fieldPosition="0">
        <references count="2">
          <reference field="0" count="1" selected="0">
            <x v="305"/>
          </reference>
          <reference field="3" count="1">
            <x v="118"/>
          </reference>
        </references>
      </pivotArea>
    </format>
    <format dxfId="5483">
      <pivotArea dataOnly="0" labelOnly="1" fieldPosition="0">
        <references count="2">
          <reference field="0" count="1" selected="0">
            <x v="307"/>
          </reference>
          <reference field="3" count="1">
            <x v="122"/>
          </reference>
        </references>
      </pivotArea>
    </format>
    <format dxfId="5482">
      <pivotArea dataOnly="0" labelOnly="1" fieldPosition="0">
        <references count="2">
          <reference field="0" count="1" selected="0">
            <x v="308"/>
          </reference>
          <reference field="3" count="1">
            <x v="127"/>
          </reference>
        </references>
      </pivotArea>
    </format>
    <format dxfId="5481">
      <pivotArea dataOnly="0" labelOnly="1" fieldPosition="0">
        <references count="2">
          <reference field="0" count="1" selected="0">
            <x v="310"/>
          </reference>
          <reference field="3" count="1">
            <x v="128"/>
          </reference>
        </references>
      </pivotArea>
    </format>
    <format dxfId="5480">
      <pivotArea dataOnly="0" labelOnly="1" fieldPosition="0">
        <references count="2">
          <reference field="0" count="1" selected="0">
            <x v="311"/>
          </reference>
          <reference field="3" count="1">
            <x v="129"/>
          </reference>
        </references>
      </pivotArea>
    </format>
    <format dxfId="5479">
      <pivotArea dataOnly="0" labelOnly="1" fieldPosition="0">
        <references count="2">
          <reference field="0" count="1" selected="0">
            <x v="313"/>
          </reference>
          <reference field="3" count="1">
            <x v="131"/>
          </reference>
        </references>
      </pivotArea>
    </format>
    <format dxfId="5478">
      <pivotArea dataOnly="0" labelOnly="1" fieldPosition="0">
        <references count="2">
          <reference field="0" count="1" selected="0">
            <x v="314"/>
          </reference>
          <reference field="3" count="1">
            <x v="132"/>
          </reference>
        </references>
      </pivotArea>
    </format>
    <format dxfId="5477">
      <pivotArea dataOnly="0" labelOnly="1" fieldPosition="0">
        <references count="2">
          <reference field="0" count="1" selected="0">
            <x v="315"/>
          </reference>
          <reference field="3" count="1">
            <x v="133"/>
          </reference>
        </references>
      </pivotArea>
    </format>
    <format dxfId="5476">
      <pivotArea dataOnly="0" labelOnly="1" fieldPosition="0">
        <references count="2">
          <reference field="0" count="1" selected="0">
            <x v="317"/>
          </reference>
          <reference field="3" count="1">
            <x v="134"/>
          </reference>
        </references>
      </pivotArea>
    </format>
    <format dxfId="5475">
      <pivotArea dataOnly="0" labelOnly="1" fieldPosition="0">
        <references count="2">
          <reference field="0" count="1" selected="0">
            <x v="319"/>
          </reference>
          <reference field="3" count="1">
            <x v="136"/>
          </reference>
        </references>
      </pivotArea>
    </format>
    <format dxfId="5474">
      <pivotArea dataOnly="0" labelOnly="1" fieldPosition="0">
        <references count="2">
          <reference field="0" count="1" selected="0">
            <x v="320"/>
          </reference>
          <reference field="3" count="1">
            <x v="137"/>
          </reference>
        </references>
      </pivotArea>
    </format>
    <format dxfId="5473">
      <pivotArea dataOnly="0" labelOnly="1" fieldPosition="0">
        <references count="2">
          <reference field="0" count="1" selected="0">
            <x v="321"/>
          </reference>
          <reference field="3" count="1">
            <x v="138"/>
          </reference>
        </references>
      </pivotArea>
    </format>
    <format dxfId="5472">
      <pivotArea dataOnly="0" labelOnly="1" fieldPosition="0">
        <references count="2">
          <reference field="0" count="1" selected="0">
            <x v="322"/>
          </reference>
          <reference field="3" count="1">
            <x v="139"/>
          </reference>
        </references>
      </pivotArea>
    </format>
    <format dxfId="5471">
      <pivotArea dataOnly="0" labelOnly="1" fieldPosition="0">
        <references count="2">
          <reference field="0" count="1" selected="0">
            <x v="323"/>
          </reference>
          <reference field="3" count="1">
            <x v="140"/>
          </reference>
        </references>
      </pivotArea>
    </format>
    <format dxfId="5470">
      <pivotArea dataOnly="0" labelOnly="1" fieldPosition="0">
        <references count="2">
          <reference field="0" count="1" selected="0">
            <x v="324"/>
          </reference>
          <reference field="3" count="1">
            <x v="141"/>
          </reference>
        </references>
      </pivotArea>
    </format>
    <format dxfId="5469">
      <pivotArea dataOnly="0" labelOnly="1" fieldPosition="0">
        <references count="2">
          <reference field="0" count="1" selected="0">
            <x v="325"/>
          </reference>
          <reference field="3" count="1">
            <x v="142"/>
          </reference>
        </references>
      </pivotArea>
    </format>
    <format dxfId="5468">
      <pivotArea dataOnly="0" labelOnly="1" fieldPosition="0">
        <references count="2">
          <reference field="0" count="1" selected="0">
            <x v="326"/>
          </reference>
          <reference field="3" count="1">
            <x v="144"/>
          </reference>
        </references>
      </pivotArea>
    </format>
    <format dxfId="5467">
      <pivotArea dataOnly="0" labelOnly="1" fieldPosition="0">
        <references count="2">
          <reference field="0" count="1" selected="0">
            <x v="327"/>
          </reference>
          <reference field="3" count="1">
            <x v="145"/>
          </reference>
        </references>
      </pivotArea>
    </format>
    <format dxfId="5466">
      <pivotArea dataOnly="0" labelOnly="1" fieldPosition="0">
        <references count="2">
          <reference field="0" count="1" selected="0">
            <x v="328"/>
          </reference>
          <reference field="3" count="1">
            <x v="147"/>
          </reference>
        </references>
      </pivotArea>
    </format>
    <format dxfId="5465">
      <pivotArea dataOnly="0" labelOnly="1" fieldPosition="0">
        <references count="2">
          <reference field="0" count="1" selected="0">
            <x v="329"/>
          </reference>
          <reference field="3" count="1">
            <x v="149"/>
          </reference>
        </references>
      </pivotArea>
    </format>
    <format dxfId="5464">
      <pivotArea dataOnly="0" labelOnly="1" fieldPosition="0">
        <references count="2">
          <reference field="0" count="1" selected="0">
            <x v="330"/>
          </reference>
          <reference field="3" count="1">
            <x v="152"/>
          </reference>
        </references>
      </pivotArea>
    </format>
    <format dxfId="5463">
      <pivotArea dataOnly="0" labelOnly="1" fieldPosition="0">
        <references count="2">
          <reference field="0" count="1" selected="0">
            <x v="331"/>
          </reference>
          <reference field="3" count="1">
            <x v="156"/>
          </reference>
        </references>
      </pivotArea>
    </format>
    <format dxfId="5462">
      <pivotArea dataOnly="0" labelOnly="1" fieldPosition="0">
        <references count="2">
          <reference field="0" count="1" selected="0">
            <x v="332"/>
          </reference>
          <reference field="3" count="1">
            <x v="161"/>
          </reference>
        </references>
      </pivotArea>
    </format>
    <format dxfId="5461">
      <pivotArea dataOnly="0" labelOnly="1" fieldPosition="0">
        <references count="2">
          <reference field="0" count="1" selected="0">
            <x v="333"/>
          </reference>
          <reference field="3" count="1">
            <x v="162"/>
          </reference>
        </references>
      </pivotArea>
    </format>
    <format dxfId="5460">
      <pivotArea dataOnly="0" labelOnly="1" fieldPosition="0">
        <references count="2">
          <reference field="0" count="1" selected="0">
            <x v="334"/>
          </reference>
          <reference field="3" count="1">
            <x v="90"/>
          </reference>
        </references>
      </pivotArea>
    </format>
    <format dxfId="5459">
      <pivotArea dataOnly="0" labelOnly="1" fieldPosition="0">
        <references count="2">
          <reference field="0" count="1" selected="0">
            <x v="336"/>
          </reference>
          <reference field="3" count="1">
            <x v="157"/>
          </reference>
        </references>
      </pivotArea>
    </format>
    <format dxfId="5458">
      <pivotArea dataOnly="0" labelOnly="1" fieldPosition="0">
        <references count="2">
          <reference field="0" count="1" selected="0">
            <x v="337"/>
          </reference>
          <reference field="3" count="1">
            <x v="165"/>
          </reference>
        </references>
      </pivotArea>
    </format>
    <format dxfId="5457">
      <pivotArea dataOnly="0" labelOnly="1" fieldPosition="0">
        <references count="2">
          <reference field="0" count="1" selected="0">
            <x v="338"/>
          </reference>
          <reference field="3" count="1">
            <x v="166"/>
          </reference>
        </references>
      </pivotArea>
    </format>
    <format dxfId="5456">
      <pivotArea dataOnly="0" labelOnly="1" fieldPosition="0">
        <references count="2">
          <reference field="0" count="1" selected="0">
            <x v="339"/>
          </reference>
          <reference field="3" count="1">
            <x v="167"/>
          </reference>
        </references>
      </pivotArea>
    </format>
    <format dxfId="5455">
      <pivotArea dataOnly="0" labelOnly="1" fieldPosition="0">
        <references count="2">
          <reference field="0" count="1" selected="0">
            <x v="340"/>
          </reference>
          <reference field="3" count="1">
            <x v="189"/>
          </reference>
        </references>
      </pivotArea>
    </format>
    <format dxfId="5454">
      <pivotArea dataOnly="0" labelOnly="1" fieldPosition="0">
        <references count="2">
          <reference field="0" count="1" selected="0">
            <x v="342"/>
          </reference>
          <reference field="3" count="1">
            <x v="190"/>
          </reference>
        </references>
      </pivotArea>
    </format>
    <format dxfId="5453">
      <pivotArea dataOnly="0" labelOnly="1" fieldPosition="0">
        <references count="2">
          <reference field="0" count="1" selected="0">
            <x v="344"/>
          </reference>
          <reference field="3" count="1">
            <x v="192"/>
          </reference>
        </references>
      </pivotArea>
    </format>
    <format dxfId="5452">
      <pivotArea dataOnly="0" labelOnly="1" fieldPosition="0">
        <references count="2">
          <reference field="0" count="1" selected="0">
            <x v="345"/>
          </reference>
          <reference field="3" count="1">
            <x v="193"/>
          </reference>
        </references>
      </pivotArea>
    </format>
    <format dxfId="5451">
      <pivotArea dataOnly="0" labelOnly="1" fieldPosition="0">
        <references count="2">
          <reference field="0" count="1" selected="0">
            <x v="346"/>
          </reference>
          <reference field="3" count="1">
            <x v="201"/>
          </reference>
        </references>
      </pivotArea>
    </format>
    <format dxfId="5450">
      <pivotArea dataOnly="0" labelOnly="1" fieldPosition="0">
        <references count="2">
          <reference field="0" count="1" selected="0">
            <x v="347"/>
          </reference>
          <reference field="3" count="1">
            <x v="164"/>
          </reference>
        </references>
      </pivotArea>
    </format>
    <format dxfId="5449">
      <pivotArea dataOnly="0" labelOnly="1" fieldPosition="0">
        <references count="2">
          <reference field="0" count="1" selected="0">
            <x v="348"/>
          </reference>
          <reference field="3" count="1">
            <x v="172"/>
          </reference>
        </references>
      </pivotArea>
    </format>
    <format dxfId="5448">
      <pivotArea dataOnly="0" labelOnly="1" fieldPosition="0">
        <references count="2">
          <reference field="0" count="1" selected="0">
            <x v="349"/>
          </reference>
          <reference field="3" count="1">
            <x v="180"/>
          </reference>
        </references>
      </pivotArea>
    </format>
    <format dxfId="5447">
      <pivotArea dataOnly="0" labelOnly="1" fieldPosition="0">
        <references count="2">
          <reference field="0" count="1" selected="0">
            <x v="350"/>
          </reference>
          <reference field="3" count="1">
            <x v="181"/>
          </reference>
        </references>
      </pivotArea>
    </format>
    <format dxfId="5446">
      <pivotArea dataOnly="0" labelOnly="1" fieldPosition="0">
        <references count="2">
          <reference field="0" count="1" selected="0">
            <x v="351"/>
          </reference>
          <reference field="3" count="1">
            <x v="182"/>
          </reference>
        </references>
      </pivotArea>
    </format>
    <format dxfId="5445">
      <pivotArea dataOnly="0" labelOnly="1" fieldPosition="0">
        <references count="2">
          <reference field="0" count="1" selected="0">
            <x v="352"/>
          </reference>
          <reference field="3" count="1">
            <x v="190"/>
          </reference>
        </references>
      </pivotArea>
    </format>
    <format dxfId="5444">
      <pivotArea dataOnly="0" labelOnly="1" fieldPosition="0">
        <references count="2">
          <reference field="0" count="1" selected="0">
            <x v="353"/>
          </reference>
          <reference field="3" count="1">
            <x v="180"/>
          </reference>
        </references>
      </pivotArea>
    </format>
    <format dxfId="5443">
      <pivotArea dataOnly="0" labelOnly="1" fieldPosition="0">
        <references count="2">
          <reference field="0" count="1" selected="0">
            <x v="354"/>
          </reference>
          <reference field="3" count="1">
            <x v="178"/>
          </reference>
        </references>
      </pivotArea>
    </format>
    <format dxfId="5442">
      <pivotArea dataOnly="0" labelOnly="1" fieldPosition="0">
        <references count="2">
          <reference field="0" count="1" selected="0">
            <x v="356"/>
          </reference>
          <reference field="3" count="1">
            <x v="179"/>
          </reference>
        </references>
      </pivotArea>
    </format>
    <format dxfId="5441">
      <pivotArea dataOnly="0" labelOnly="1" fieldPosition="0">
        <references count="2">
          <reference field="0" count="1" selected="0">
            <x v="358"/>
          </reference>
          <reference field="3" count="1">
            <x v="180"/>
          </reference>
        </references>
      </pivotArea>
    </format>
    <format dxfId="5440">
      <pivotArea dataOnly="0" labelOnly="1" fieldPosition="0">
        <references count="2">
          <reference field="0" count="1" selected="0">
            <x v="359"/>
          </reference>
          <reference field="3" count="1">
            <x v="181"/>
          </reference>
        </references>
      </pivotArea>
    </format>
    <format dxfId="5439">
      <pivotArea dataOnly="0" labelOnly="1" fieldPosition="0">
        <references count="2">
          <reference field="0" count="1" selected="0">
            <x v="360"/>
          </reference>
          <reference field="3" count="1">
            <x v="182"/>
          </reference>
        </references>
      </pivotArea>
    </format>
    <format dxfId="5438">
      <pivotArea dataOnly="0" labelOnly="1" fieldPosition="0">
        <references count="2">
          <reference field="0" count="1" selected="0">
            <x v="361"/>
          </reference>
          <reference field="3" count="1">
            <x v="195"/>
          </reference>
        </references>
      </pivotArea>
    </format>
    <format dxfId="5437">
      <pivotArea dataOnly="0" labelOnly="1" fieldPosition="0">
        <references count="2">
          <reference field="0" count="1" selected="0">
            <x v="362"/>
          </reference>
          <reference field="3" count="1">
            <x v="199"/>
          </reference>
        </references>
      </pivotArea>
    </format>
    <format dxfId="5436">
      <pivotArea dataOnly="0" labelOnly="1" fieldPosition="0">
        <references count="2">
          <reference field="0" count="1" selected="0">
            <x v="363"/>
          </reference>
          <reference field="3" count="1">
            <x v="209"/>
          </reference>
        </references>
      </pivotArea>
    </format>
    <format dxfId="5435">
      <pivotArea dataOnly="0" labelOnly="1" fieldPosition="0">
        <references count="2">
          <reference field="0" count="1" selected="0">
            <x v="364"/>
          </reference>
          <reference field="3" count="1">
            <x v="212"/>
          </reference>
        </references>
      </pivotArea>
    </format>
    <format dxfId="5434">
      <pivotArea dataOnly="0" labelOnly="1" fieldPosition="0">
        <references count="2">
          <reference field="0" count="1" selected="0">
            <x v="365"/>
          </reference>
          <reference field="3" count="1">
            <x v="222"/>
          </reference>
        </references>
      </pivotArea>
    </format>
    <format dxfId="5433">
      <pivotArea dataOnly="0" labelOnly="1" fieldPosition="0">
        <references count="2">
          <reference field="0" count="1" selected="0">
            <x v="366"/>
          </reference>
          <reference field="3" count="1">
            <x v="223"/>
          </reference>
        </references>
      </pivotArea>
    </format>
    <format dxfId="5432">
      <pivotArea dataOnly="0" labelOnly="1" fieldPosition="0">
        <references count="2">
          <reference field="0" count="1" selected="0">
            <x v="367"/>
          </reference>
          <reference field="3" count="1">
            <x v="224"/>
          </reference>
        </references>
      </pivotArea>
    </format>
    <format dxfId="5431">
      <pivotArea dataOnly="0" labelOnly="1" fieldPosition="0">
        <references count="2">
          <reference field="0" count="1" selected="0">
            <x v="368"/>
          </reference>
          <reference field="3" count="1">
            <x v="86"/>
          </reference>
        </references>
      </pivotArea>
    </format>
    <format dxfId="5430">
      <pivotArea dataOnly="0" labelOnly="1" fieldPosition="0">
        <references count="2">
          <reference field="0" count="1" selected="0">
            <x v="369"/>
          </reference>
          <reference field="3" count="1">
            <x v="22"/>
          </reference>
        </references>
      </pivotArea>
    </format>
    <format dxfId="5429">
      <pivotArea dataOnly="0" labelOnly="1" fieldPosition="0">
        <references count="2">
          <reference field="0" count="1" selected="0">
            <x v="370"/>
          </reference>
          <reference field="3" count="1">
            <x v="84"/>
          </reference>
        </references>
      </pivotArea>
    </format>
    <format dxfId="5428">
      <pivotArea dataOnly="0" labelOnly="1" fieldPosition="0">
        <references count="2">
          <reference field="0" count="1" selected="0">
            <x v="371"/>
          </reference>
          <reference field="3" count="1">
            <x v="85"/>
          </reference>
        </references>
      </pivotArea>
    </format>
    <format dxfId="5427">
      <pivotArea dataOnly="0" labelOnly="1" fieldPosition="0">
        <references count="2">
          <reference field="0" count="1" selected="0">
            <x v="372"/>
          </reference>
          <reference field="3" count="1">
            <x v="123"/>
          </reference>
        </references>
      </pivotArea>
    </format>
    <format dxfId="5426">
      <pivotArea dataOnly="0" labelOnly="1" fieldPosition="0">
        <references count="2">
          <reference field="0" count="1" selected="0">
            <x v="373"/>
          </reference>
          <reference field="3" count="1">
            <x v="155"/>
          </reference>
        </references>
      </pivotArea>
    </format>
    <format dxfId="5425">
      <pivotArea dataOnly="0" labelOnly="1" fieldPosition="0">
        <references count="2">
          <reference field="0" count="1" selected="0">
            <x v="374"/>
          </reference>
          <reference field="3" count="1">
            <x v="156"/>
          </reference>
        </references>
      </pivotArea>
    </format>
    <format dxfId="5424">
      <pivotArea dataOnly="0" labelOnly="1" fieldPosition="0">
        <references count="2">
          <reference field="0" count="1" selected="0">
            <x v="375"/>
          </reference>
          <reference field="3" count="1">
            <x v="157"/>
          </reference>
        </references>
      </pivotArea>
    </format>
    <format dxfId="5423">
      <pivotArea dataOnly="0" labelOnly="1" fieldPosition="0">
        <references count="2">
          <reference field="0" count="1" selected="0">
            <x v="376"/>
          </reference>
          <reference field="3" count="1">
            <x v="160"/>
          </reference>
        </references>
      </pivotArea>
    </format>
    <format dxfId="5422">
      <pivotArea dataOnly="0" labelOnly="1" fieldPosition="0">
        <references count="2">
          <reference field="0" count="1" selected="0">
            <x v="377"/>
          </reference>
          <reference field="3" count="1">
            <x v="161"/>
          </reference>
        </references>
      </pivotArea>
    </format>
    <format dxfId="5421">
      <pivotArea dataOnly="0" labelOnly="1" fieldPosition="0">
        <references count="2">
          <reference field="0" count="1" selected="0">
            <x v="378"/>
          </reference>
          <reference field="3" count="1">
            <x v="162"/>
          </reference>
        </references>
      </pivotArea>
    </format>
    <format dxfId="5420">
      <pivotArea dataOnly="0" labelOnly="1" fieldPosition="0">
        <references count="2">
          <reference field="0" count="1" selected="0">
            <x v="379"/>
          </reference>
          <reference field="3" count="1">
            <x v="238"/>
          </reference>
        </references>
      </pivotArea>
    </format>
    <format dxfId="5419">
      <pivotArea dataOnly="0" labelOnly="1" fieldPosition="0">
        <references count="2">
          <reference field="0" count="1" selected="0">
            <x v="380"/>
          </reference>
          <reference field="3" count="1">
            <x v="189"/>
          </reference>
        </references>
      </pivotArea>
    </format>
    <format dxfId="5418">
      <pivotArea dataOnly="0" labelOnly="1" fieldPosition="0">
        <references count="2">
          <reference field="0" count="1" selected="0">
            <x v="381"/>
          </reference>
          <reference field="3" count="1">
            <x v="193"/>
          </reference>
        </references>
      </pivotArea>
    </format>
    <format dxfId="5417">
      <pivotArea dataOnly="0" labelOnly="1" fieldPosition="0">
        <references count="2">
          <reference field="0" count="1" selected="0">
            <x v="382"/>
          </reference>
          <reference field="3" count="1">
            <x v="196"/>
          </reference>
        </references>
      </pivotArea>
    </format>
    <format dxfId="5416">
      <pivotArea dataOnly="0" labelOnly="1" fieldPosition="0">
        <references count="2">
          <reference field="0" count="1" selected="0">
            <x v="383"/>
          </reference>
          <reference field="3" count="1">
            <x v="197"/>
          </reference>
        </references>
      </pivotArea>
    </format>
    <format dxfId="5415">
      <pivotArea dataOnly="0" labelOnly="1" fieldPosition="0">
        <references count="2">
          <reference field="0" count="1" selected="0">
            <x v="384"/>
          </reference>
          <reference field="3" count="1">
            <x v="198"/>
          </reference>
        </references>
      </pivotArea>
    </format>
    <format dxfId="5414">
      <pivotArea dataOnly="0" labelOnly="1" fieldPosition="0">
        <references count="2">
          <reference field="0" count="1" selected="0">
            <x v="385"/>
          </reference>
          <reference field="3" count="1">
            <x v="163"/>
          </reference>
        </references>
      </pivotArea>
    </format>
    <format dxfId="5413">
      <pivotArea dataOnly="0" labelOnly="1" fieldPosition="0">
        <references count="2">
          <reference field="0" count="1" selected="0">
            <x v="387"/>
          </reference>
          <reference field="3" count="1">
            <x v="164"/>
          </reference>
        </references>
      </pivotArea>
    </format>
    <format dxfId="5412">
      <pivotArea dataOnly="0" labelOnly="1" fieldPosition="0">
        <references count="2">
          <reference field="0" count="1" selected="0">
            <x v="389"/>
          </reference>
          <reference field="3" count="1">
            <x v="165"/>
          </reference>
        </references>
      </pivotArea>
    </format>
    <format dxfId="5411">
      <pivotArea dataOnly="0" labelOnly="1" fieldPosition="0">
        <references count="2">
          <reference field="0" count="1" selected="0">
            <x v="390"/>
          </reference>
          <reference field="3" count="1">
            <x v="166"/>
          </reference>
        </references>
      </pivotArea>
    </format>
    <format dxfId="5410">
      <pivotArea dataOnly="0" labelOnly="1" fieldPosition="0">
        <references count="2">
          <reference field="0" count="1" selected="0">
            <x v="391"/>
          </reference>
          <reference field="3" count="1">
            <x v="168"/>
          </reference>
        </references>
      </pivotArea>
    </format>
    <format dxfId="5409">
      <pivotArea dataOnly="0" labelOnly="1" fieldPosition="0">
        <references count="2">
          <reference field="0" count="1" selected="0">
            <x v="392"/>
          </reference>
          <reference field="3" count="1">
            <x v="169"/>
          </reference>
        </references>
      </pivotArea>
    </format>
    <format dxfId="5408">
      <pivotArea dataOnly="0" labelOnly="1" fieldPosition="0">
        <references count="2">
          <reference field="0" count="1" selected="0">
            <x v="393"/>
          </reference>
          <reference field="3" count="1">
            <x v="170"/>
          </reference>
        </references>
      </pivotArea>
    </format>
    <format dxfId="5407">
      <pivotArea dataOnly="0" labelOnly="1" fieldPosition="0">
        <references count="2">
          <reference field="0" count="1" selected="0">
            <x v="394"/>
          </reference>
          <reference field="3" count="1">
            <x v="171"/>
          </reference>
        </references>
      </pivotArea>
    </format>
    <format dxfId="5406">
      <pivotArea dataOnly="0" labelOnly="1" fieldPosition="0">
        <references count="2">
          <reference field="0" count="1" selected="0">
            <x v="395"/>
          </reference>
          <reference field="3" count="1">
            <x v="172"/>
          </reference>
        </references>
      </pivotArea>
    </format>
    <format dxfId="5405">
      <pivotArea dataOnly="0" labelOnly="1" fieldPosition="0">
        <references count="2">
          <reference field="0" count="1" selected="0">
            <x v="396"/>
          </reference>
          <reference field="3" count="1">
            <x v="175"/>
          </reference>
        </references>
      </pivotArea>
    </format>
    <format dxfId="5404">
      <pivotArea dataOnly="0" labelOnly="1" fieldPosition="0">
        <references count="2">
          <reference field="0" count="1" selected="0">
            <x v="398"/>
          </reference>
          <reference field="3" count="1">
            <x v="176"/>
          </reference>
        </references>
      </pivotArea>
    </format>
    <format dxfId="5403">
      <pivotArea dataOnly="0" labelOnly="1" fieldPosition="0">
        <references count="2">
          <reference field="0" count="1" selected="0">
            <x v="399"/>
          </reference>
          <reference field="3" count="1">
            <x v="177"/>
          </reference>
        </references>
      </pivotArea>
    </format>
    <format dxfId="5402">
      <pivotArea dataOnly="0" labelOnly="1" fieldPosition="0">
        <references count="2">
          <reference field="0" count="1" selected="0">
            <x v="400"/>
          </reference>
          <reference field="3" count="1">
            <x v="178"/>
          </reference>
        </references>
      </pivotArea>
    </format>
    <format dxfId="5401">
      <pivotArea dataOnly="0" labelOnly="1" fieldPosition="0">
        <references count="2">
          <reference field="0" count="1" selected="0">
            <x v="402"/>
          </reference>
          <reference field="3" count="1">
            <x v="179"/>
          </reference>
        </references>
      </pivotArea>
    </format>
    <format dxfId="5400">
      <pivotArea dataOnly="0" labelOnly="1" fieldPosition="0">
        <references count="2">
          <reference field="0" count="1" selected="0">
            <x v="405"/>
          </reference>
          <reference field="3" count="1">
            <x v="180"/>
          </reference>
        </references>
      </pivotArea>
    </format>
    <format dxfId="5399">
      <pivotArea dataOnly="0" labelOnly="1" fieldPosition="0">
        <references count="2">
          <reference field="0" count="1" selected="0">
            <x v="406"/>
          </reference>
          <reference field="3" count="1">
            <x v="185"/>
          </reference>
        </references>
      </pivotArea>
    </format>
    <format dxfId="5398">
      <pivotArea dataOnly="0" labelOnly="1" fieldPosition="0">
        <references count="2">
          <reference field="0" count="1" selected="0">
            <x v="408"/>
          </reference>
          <reference field="3" count="1">
            <x v="186"/>
          </reference>
        </references>
      </pivotArea>
    </format>
    <format dxfId="5397">
      <pivotArea dataOnly="0" labelOnly="1" fieldPosition="0">
        <references count="2">
          <reference field="0" count="1" selected="0">
            <x v="411"/>
          </reference>
          <reference field="3" count="1">
            <x v="187"/>
          </reference>
        </references>
      </pivotArea>
    </format>
    <format dxfId="5396">
      <pivotArea dataOnly="0" labelOnly="1" fieldPosition="0">
        <references count="2">
          <reference field="0" count="1" selected="0">
            <x v="412"/>
          </reference>
          <reference field="3" count="1">
            <x v="188"/>
          </reference>
        </references>
      </pivotArea>
    </format>
    <format dxfId="5395">
      <pivotArea dataOnly="0" labelOnly="1" fieldPosition="0">
        <references count="2">
          <reference field="0" count="1" selected="0">
            <x v="417"/>
          </reference>
          <reference field="3" count="1">
            <x v="189"/>
          </reference>
        </references>
      </pivotArea>
    </format>
    <format dxfId="5394">
      <pivotArea dataOnly="0" labelOnly="1" fieldPosition="0">
        <references count="2">
          <reference field="0" count="1" selected="0">
            <x v="418"/>
          </reference>
          <reference field="3" count="1">
            <x v="191"/>
          </reference>
        </references>
      </pivotArea>
    </format>
    <format dxfId="5393">
      <pivotArea dataOnly="0" labelOnly="1" fieldPosition="0">
        <references count="2">
          <reference field="0" count="1" selected="0">
            <x v="419"/>
          </reference>
          <reference field="3" count="1">
            <x v="192"/>
          </reference>
        </references>
      </pivotArea>
    </format>
    <format dxfId="5392">
      <pivotArea dataOnly="0" labelOnly="1" fieldPosition="0">
        <references count="2">
          <reference field="0" count="1" selected="0">
            <x v="421"/>
          </reference>
          <reference field="3" count="1">
            <x v="194"/>
          </reference>
        </references>
      </pivotArea>
    </format>
    <format dxfId="5391">
      <pivotArea dataOnly="0" labelOnly="1" fieldPosition="0">
        <references count="2">
          <reference field="0" count="1" selected="0">
            <x v="425"/>
          </reference>
          <reference field="3" count="1">
            <x v="196"/>
          </reference>
        </references>
      </pivotArea>
    </format>
    <format dxfId="5390">
      <pivotArea dataOnly="0" labelOnly="1" fieldPosition="0">
        <references count="2">
          <reference field="0" count="1" selected="0">
            <x v="428"/>
          </reference>
          <reference field="3" count="1">
            <x v="199"/>
          </reference>
        </references>
      </pivotArea>
    </format>
    <format dxfId="5389">
      <pivotArea dataOnly="0" labelOnly="1" fieldPosition="0">
        <references count="2">
          <reference field="0" count="1" selected="0">
            <x v="429"/>
          </reference>
          <reference field="3" count="1">
            <x v="200"/>
          </reference>
        </references>
      </pivotArea>
    </format>
    <format dxfId="5388">
      <pivotArea dataOnly="0" labelOnly="1" fieldPosition="0">
        <references count="2">
          <reference field="0" count="1" selected="0">
            <x v="434"/>
          </reference>
          <reference field="3" count="1">
            <x v="201"/>
          </reference>
        </references>
      </pivotArea>
    </format>
    <format dxfId="5387">
      <pivotArea dataOnly="0" labelOnly="1" fieldPosition="0">
        <references count="2">
          <reference field="0" count="1" selected="0">
            <x v="435"/>
          </reference>
          <reference field="3" count="1">
            <x v="202"/>
          </reference>
        </references>
      </pivotArea>
    </format>
    <format dxfId="5386">
      <pivotArea dataOnly="0" labelOnly="1" fieldPosition="0">
        <references count="2">
          <reference field="0" count="1" selected="0">
            <x v="436"/>
          </reference>
          <reference field="3" count="1">
            <x v="203"/>
          </reference>
        </references>
      </pivotArea>
    </format>
    <format dxfId="5385">
      <pivotArea dataOnly="0" labelOnly="1" fieldPosition="0">
        <references count="2">
          <reference field="0" count="1" selected="0">
            <x v="437"/>
          </reference>
          <reference field="3" count="1">
            <x v="204"/>
          </reference>
        </references>
      </pivotArea>
    </format>
    <format dxfId="5384">
      <pivotArea dataOnly="0" labelOnly="1" fieldPosition="0">
        <references count="2">
          <reference field="0" count="1" selected="0">
            <x v="438"/>
          </reference>
          <reference field="3" count="1">
            <x v="205"/>
          </reference>
        </references>
      </pivotArea>
    </format>
    <format dxfId="5383">
      <pivotArea dataOnly="0" labelOnly="1" fieldPosition="0">
        <references count="2">
          <reference field="0" count="1" selected="0">
            <x v="439"/>
          </reference>
          <reference field="3" count="1">
            <x v="207"/>
          </reference>
        </references>
      </pivotArea>
    </format>
    <format dxfId="5382">
      <pivotArea dataOnly="0" labelOnly="1" fieldPosition="0">
        <references count="2">
          <reference field="0" count="1" selected="0">
            <x v="440"/>
          </reference>
          <reference field="3" count="1">
            <x v="210"/>
          </reference>
        </references>
      </pivotArea>
    </format>
    <format dxfId="5381">
      <pivotArea dataOnly="0" labelOnly="1" fieldPosition="0">
        <references count="2">
          <reference field="0" count="1" selected="0">
            <x v="441"/>
          </reference>
          <reference field="3" count="1">
            <x v="214"/>
          </reference>
        </references>
      </pivotArea>
    </format>
    <format dxfId="5380">
      <pivotArea dataOnly="0" labelOnly="1" fieldPosition="0">
        <references count="2">
          <reference field="0" count="1" selected="0">
            <x v="442"/>
          </reference>
          <reference field="3" count="1">
            <x v="216"/>
          </reference>
        </references>
      </pivotArea>
    </format>
    <format dxfId="5379">
      <pivotArea dataOnly="0" labelOnly="1" fieldPosition="0">
        <references count="2">
          <reference field="0" count="1" selected="0">
            <x v="444"/>
          </reference>
          <reference field="3" count="1">
            <x v="217"/>
          </reference>
        </references>
      </pivotArea>
    </format>
    <format dxfId="5378">
      <pivotArea dataOnly="0" labelOnly="1" fieldPosition="0">
        <references count="2">
          <reference field="0" count="1" selected="0">
            <x v="445"/>
          </reference>
          <reference field="3" count="1">
            <x v="226"/>
          </reference>
        </references>
      </pivotArea>
    </format>
    <format dxfId="5377">
      <pivotArea dataOnly="0" labelOnly="1" fieldPosition="0">
        <references count="2">
          <reference field="0" count="1" selected="0">
            <x v="446"/>
          </reference>
          <reference field="3" count="1">
            <x v="232"/>
          </reference>
        </references>
      </pivotArea>
    </format>
    <format dxfId="5376">
      <pivotArea dataOnly="0" labelOnly="1" fieldPosition="0">
        <references count="2">
          <reference field="0" count="1" selected="0">
            <x v="447"/>
          </reference>
          <reference field="3" count="1">
            <x v="184"/>
          </reference>
        </references>
      </pivotArea>
    </format>
    <format dxfId="5375">
      <pivotArea dataOnly="0" labelOnly="1" fieldPosition="0">
        <references count="2">
          <reference field="0" count="1" selected="0">
            <x v="449"/>
          </reference>
          <reference field="3" count="1">
            <x v="206"/>
          </reference>
        </references>
      </pivotArea>
    </format>
    <format dxfId="5374">
      <pivotArea dataOnly="0" labelOnly="1" fieldPosition="0">
        <references count="2">
          <reference field="0" count="1" selected="0">
            <x v="450"/>
          </reference>
          <reference field="3" count="1">
            <x v="207"/>
          </reference>
        </references>
      </pivotArea>
    </format>
    <format dxfId="5373">
      <pivotArea dataOnly="0" labelOnly="1" fieldPosition="0">
        <references count="2">
          <reference field="0" count="1" selected="0">
            <x v="451"/>
          </reference>
          <reference field="3" count="1">
            <x v="209"/>
          </reference>
        </references>
      </pivotArea>
    </format>
    <format dxfId="5372">
      <pivotArea dataOnly="0" labelOnly="1" fieldPosition="0">
        <references count="2">
          <reference field="0" count="1" selected="0">
            <x v="452"/>
          </reference>
          <reference field="3" count="1">
            <x v="210"/>
          </reference>
        </references>
      </pivotArea>
    </format>
    <format dxfId="5371">
      <pivotArea dataOnly="0" labelOnly="1" fieldPosition="0">
        <references count="2">
          <reference field="0" count="1" selected="0">
            <x v="453"/>
          </reference>
          <reference field="3" count="1">
            <x v="212"/>
          </reference>
        </references>
      </pivotArea>
    </format>
    <format dxfId="5370">
      <pivotArea dataOnly="0" labelOnly="1" fieldPosition="0">
        <references count="2">
          <reference field="0" count="1" selected="0">
            <x v="454"/>
          </reference>
          <reference field="3" count="1">
            <x v="216"/>
          </reference>
        </references>
      </pivotArea>
    </format>
    <format dxfId="5369">
      <pivotArea dataOnly="0" labelOnly="1" fieldPosition="0">
        <references count="2">
          <reference field="0" count="1" selected="0">
            <x v="455"/>
          </reference>
          <reference field="3" count="1">
            <x v="218"/>
          </reference>
        </references>
      </pivotArea>
    </format>
    <format dxfId="5368">
      <pivotArea dataOnly="0" labelOnly="1" fieldPosition="0">
        <references count="2">
          <reference field="0" count="1" selected="0">
            <x v="456"/>
          </reference>
          <reference field="3" count="1">
            <x v="191"/>
          </reference>
        </references>
      </pivotArea>
    </format>
    <format dxfId="5367">
      <pivotArea dataOnly="0" labelOnly="1" fieldPosition="0">
        <references count="2">
          <reference field="0" count="1" selected="0">
            <x v="457"/>
          </reference>
          <reference field="3" count="1">
            <x v="205"/>
          </reference>
        </references>
      </pivotArea>
    </format>
    <format dxfId="5366">
      <pivotArea dataOnly="0" labelOnly="1" fieldPosition="0">
        <references count="2">
          <reference field="0" count="1" selected="0">
            <x v="460"/>
          </reference>
          <reference field="3" count="1">
            <x v="206"/>
          </reference>
        </references>
      </pivotArea>
    </format>
    <format dxfId="5365">
      <pivotArea dataOnly="0" labelOnly="1" fieldPosition="0">
        <references count="2">
          <reference field="0" count="1" selected="0">
            <x v="462"/>
          </reference>
          <reference field="3" count="1">
            <x v="207"/>
          </reference>
        </references>
      </pivotArea>
    </format>
    <format dxfId="5364">
      <pivotArea dataOnly="0" labelOnly="1" fieldPosition="0">
        <references count="2">
          <reference field="0" count="1" selected="0">
            <x v="465"/>
          </reference>
          <reference field="3" count="1">
            <x v="208"/>
          </reference>
        </references>
      </pivotArea>
    </format>
    <format dxfId="5363">
      <pivotArea dataOnly="0" labelOnly="1" fieldPosition="0">
        <references count="2">
          <reference field="0" count="1" selected="0">
            <x v="469"/>
          </reference>
          <reference field="3" count="1">
            <x v="209"/>
          </reference>
        </references>
      </pivotArea>
    </format>
    <format dxfId="5362">
      <pivotArea dataOnly="0" labelOnly="1" fieldPosition="0">
        <references count="2">
          <reference field="0" count="1" selected="0">
            <x v="472"/>
          </reference>
          <reference field="3" count="1">
            <x v="210"/>
          </reference>
        </references>
      </pivotArea>
    </format>
    <format dxfId="5361">
      <pivotArea dataOnly="0" labelOnly="1" fieldPosition="0">
        <references count="2">
          <reference field="0" count="1" selected="0">
            <x v="476"/>
          </reference>
          <reference field="3" count="1">
            <x v="211"/>
          </reference>
        </references>
      </pivotArea>
    </format>
    <format dxfId="5360">
      <pivotArea dataOnly="0" labelOnly="1" fieldPosition="0">
        <references count="2">
          <reference field="0" count="1" selected="0">
            <x v="478"/>
          </reference>
          <reference field="3" count="1">
            <x v="212"/>
          </reference>
        </references>
      </pivotArea>
    </format>
    <format dxfId="5359">
      <pivotArea dataOnly="0" labelOnly="1" fieldPosition="0">
        <references count="2">
          <reference field="0" count="1" selected="0">
            <x v="479"/>
          </reference>
          <reference field="3" count="1">
            <x v="213"/>
          </reference>
        </references>
      </pivotArea>
    </format>
    <format dxfId="5358">
      <pivotArea dataOnly="0" labelOnly="1" fieldPosition="0">
        <references count="2">
          <reference field="0" count="1" selected="0">
            <x v="481"/>
          </reference>
          <reference field="3" count="1">
            <x v="215"/>
          </reference>
        </references>
      </pivotArea>
    </format>
    <format dxfId="5357">
      <pivotArea dataOnly="0" labelOnly="1" fieldPosition="0">
        <references count="2">
          <reference field="0" count="1" selected="0">
            <x v="485"/>
          </reference>
          <reference field="3" count="1">
            <x v="217"/>
          </reference>
        </references>
      </pivotArea>
    </format>
    <format dxfId="5356">
      <pivotArea dataOnly="0" labelOnly="1" fieldPosition="0">
        <references count="2">
          <reference field="0" count="1" selected="0">
            <x v="486"/>
          </reference>
          <reference field="3" count="1">
            <x v="218"/>
          </reference>
        </references>
      </pivotArea>
    </format>
    <format dxfId="5355">
      <pivotArea dataOnly="0" labelOnly="1" fieldPosition="0">
        <references count="2">
          <reference field="0" count="1" selected="0">
            <x v="488"/>
          </reference>
          <reference field="3" count="1">
            <x v="219"/>
          </reference>
        </references>
      </pivotArea>
    </format>
    <format dxfId="5354">
      <pivotArea dataOnly="0" labelOnly="1" fieldPosition="0">
        <references count="2">
          <reference field="0" count="1" selected="0">
            <x v="489"/>
          </reference>
          <reference field="3" count="1">
            <x v="220"/>
          </reference>
        </references>
      </pivotArea>
    </format>
    <format dxfId="5353">
      <pivotArea dataOnly="0" labelOnly="1" fieldPosition="0">
        <references count="2">
          <reference field="0" count="1" selected="0">
            <x v="490"/>
          </reference>
          <reference field="3" count="1">
            <x v="223"/>
          </reference>
        </references>
      </pivotArea>
    </format>
    <format dxfId="5352">
      <pivotArea dataOnly="0" labelOnly="1" fieldPosition="0">
        <references count="2">
          <reference field="0" count="1" selected="0">
            <x v="491"/>
          </reference>
          <reference field="3" count="1">
            <x v="235"/>
          </reference>
        </references>
      </pivotArea>
    </format>
    <format dxfId="5351">
      <pivotArea dataOnly="0" labelOnly="1" fieldPosition="0">
        <references count="2">
          <reference field="0" count="1" selected="0">
            <x v="492"/>
          </reference>
          <reference field="3" count="1">
            <x v="222"/>
          </reference>
        </references>
      </pivotArea>
    </format>
    <format dxfId="5350">
      <pivotArea dataOnly="0" labelOnly="1" fieldPosition="0">
        <references count="2">
          <reference field="0" count="1" selected="0">
            <x v="493"/>
          </reference>
          <reference field="3" count="1">
            <x v="226"/>
          </reference>
        </references>
      </pivotArea>
    </format>
    <format dxfId="5349">
      <pivotArea dataOnly="0" labelOnly="1" fieldPosition="0">
        <references count="2">
          <reference field="0" count="1" selected="0">
            <x v="495"/>
          </reference>
          <reference field="3" count="1">
            <x v="227"/>
          </reference>
        </references>
      </pivotArea>
    </format>
    <format dxfId="5348">
      <pivotArea dataOnly="0" labelOnly="1" fieldPosition="0">
        <references count="2">
          <reference field="0" count="1" selected="0">
            <x v="496"/>
          </reference>
          <reference field="3" count="1">
            <x v="228"/>
          </reference>
        </references>
      </pivotArea>
    </format>
    <format dxfId="5347">
      <pivotArea dataOnly="0" labelOnly="1" fieldPosition="0">
        <references count="2">
          <reference field="0" count="1" selected="0">
            <x v="497"/>
          </reference>
          <reference field="3" count="1">
            <x v="229"/>
          </reference>
        </references>
      </pivotArea>
    </format>
    <format dxfId="5346">
      <pivotArea dataOnly="0" labelOnly="1" fieldPosition="0">
        <references count="2">
          <reference field="0" count="1" selected="0">
            <x v="498"/>
          </reference>
          <reference field="3" count="1">
            <x v="230"/>
          </reference>
        </references>
      </pivotArea>
    </format>
    <format dxfId="5345">
      <pivotArea dataOnly="0" labelOnly="1" fieldPosition="0">
        <references count="2">
          <reference field="0" count="1" selected="0">
            <x v="500"/>
          </reference>
          <reference field="3" count="1">
            <x v="231"/>
          </reference>
        </references>
      </pivotArea>
    </format>
    <format dxfId="5344">
      <pivotArea dataOnly="0" labelOnly="1" fieldPosition="0">
        <references count="2">
          <reference field="0" count="1" selected="0">
            <x v="501"/>
          </reference>
          <reference field="3" count="1">
            <x v="232"/>
          </reference>
        </references>
      </pivotArea>
    </format>
    <format dxfId="5343">
      <pivotArea dataOnly="0" labelOnly="1" fieldPosition="0">
        <references count="2">
          <reference field="0" count="1" selected="0">
            <x v="503"/>
          </reference>
          <reference field="3" count="1">
            <x v="233"/>
          </reference>
        </references>
      </pivotArea>
    </format>
    <format dxfId="5342">
      <pivotArea dataOnly="0" labelOnly="1" fieldPosition="0">
        <references count="2">
          <reference field="0" count="1" selected="0">
            <x v="504"/>
          </reference>
          <reference field="3" count="1">
            <x v="234"/>
          </reference>
        </references>
      </pivotArea>
    </format>
    <format dxfId="5341">
      <pivotArea dataOnly="0" labelOnly="1" fieldPosition="0">
        <references count="2">
          <reference field="0" count="1" selected="0">
            <x v="505"/>
          </reference>
          <reference field="3" count="1">
            <x v="236"/>
          </reference>
        </references>
      </pivotArea>
    </format>
    <format dxfId="5340">
      <pivotArea type="all" dataOnly="0" outline="0" fieldPosition="0"/>
    </format>
    <format dxfId="5339">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338">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5337">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5336">
      <pivotArea dataOnly="0" labelOnly="1"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5335">
      <pivotArea dataOnly="0" labelOnly="1"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5334">
      <pivotArea dataOnly="0" labelOnly="1"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5333">
      <pivotArea dataOnly="0" labelOnly="1" fieldPosition="0">
        <references count="1">
          <reference field="0" count="50">
            <x v="300"/>
            <x v="301"/>
            <x v="302"/>
            <x v="303"/>
            <x v="304"/>
            <x v="305"/>
            <x v="306"/>
            <x v="307"/>
            <x v="308"/>
            <x v="309"/>
            <x v="310"/>
            <x v="311"/>
            <x v="312"/>
            <x v="313"/>
            <x v="314"/>
            <x v="315"/>
            <x v="317"/>
            <x v="318"/>
            <x v="319"/>
            <x v="320"/>
            <x v="321"/>
            <x v="322"/>
            <x v="323"/>
            <x v="324"/>
            <x v="325"/>
            <x v="326"/>
            <x v="327"/>
            <x v="328"/>
            <x v="329"/>
            <x v="330"/>
            <x v="331"/>
            <x v="332"/>
            <x v="333"/>
            <x v="334"/>
            <x v="335"/>
            <x v="336"/>
            <x v="337"/>
            <x v="338"/>
            <x v="339"/>
            <x v="340"/>
            <x v="341"/>
            <x v="342"/>
            <x v="343"/>
            <x v="344"/>
            <x v="345"/>
            <x v="346"/>
            <x v="347"/>
            <x v="348"/>
            <x v="349"/>
            <x v="350"/>
          </reference>
        </references>
      </pivotArea>
    </format>
    <format dxfId="5332">
      <pivotArea dataOnly="0" labelOnly="1" fieldPosition="0">
        <references count="1">
          <reference field="0" count="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x v="400"/>
          </reference>
        </references>
      </pivotArea>
    </format>
    <format dxfId="5331">
      <pivotArea dataOnly="0" labelOnly="1" fieldPosition="0">
        <references count="1">
          <reference field="0" count="5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reference>
        </references>
      </pivotArea>
    </format>
    <format dxfId="5330">
      <pivotArea dataOnly="0" labelOnly="1" fieldPosition="0">
        <references count="1">
          <reference field="0" count="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reference>
        </references>
      </pivotArea>
    </format>
    <format dxfId="5329">
      <pivotArea dataOnly="0" labelOnly="1" fieldPosition="0">
        <references count="1">
          <reference field="0" count="10">
            <x v="501"/>
            <x v="502"/>
            <x v="503"/>
            <x v="504"/>
            <x v="505"/>
            <x v="506"/>
            <x v="507"/>
            <x v="508"/>
            <x v="509"/>
            <x v="510"/>
          </reference>
        </references>
      </pivotArea>
    </format>
    <format dxfId="5328">
      <pivotArea dataOnly="0" labelOnly="1" grandRow="1" outline="0" fieldPosition="0"/>
    </format>
    <format dxfId="5327">
      <pivotArea dataOnly="0" labelOnly="1" fieldPosition="0">
        <references count="2">
          <reference field="0" count="1" selected="0">
            <x v="0"/>
          </reference>
          <reference field="3" count="1">
            <x v="119"/>
          </reference>
        </references>
      </pivotArea>
    </format>
    <format dxfId="5326">
      <pivotArea dataOnly="0" labelOnly="1" fieldPosition="0">
        <references count="2">
          <reference field="0" count="1" selected="0">
            <x v="1"/>
          </reference>
          <reference field="3" count="1">
            <x v="120"/>
          </reference>
        </references>
      </pivotArea>
    </format>
    <format dxfId="5325">
      <pivotArea dataOnly="0" labelOnly="1" fieldPosition="0">
        <references count="2">
          <reference field="0" count="1" selected="0">
            <x v="2"/>
          </reference>
          <reference field="3" count="1">
            <x v="121"/>
          </reference>
        </references>
      </pivotArea>
    </format>
    <format dxfId="5324">
      <pivotArea dataOnly="0" labelOnly="1" fieldPosition="0">
        <references count="2">
          <reference field="0" count="1" selected="0">
            <x v="3"/>
          </reference>
          <reference field="3" count="1">
            <x v="125"/>
          </reference>
        </references>
      </pivotArea>
    </format>
    <format dxfId="5323">
      <pivotArea dataOnly="0" labelOnly="1" fieldPosition="0">
        <references count="2">
          <reference field="0" count="1" selected="0">
            <x v="4"/>
          </reference>
          <reference field="3" count="1">
            <x v="129"/>
          </reference>
        </references>
      </pivotArea>
    </format>
    <format dxfId="5322">
      <pivotArea dataOnly="0" labelOnly="1" fieldPosition="0">
        <references count="2">
          <reference field="0" count="1" selected="0">
            <x v="6"/>
          </reference>
          <reference field="3" count="1">
            <x v="132"/>
          </reference>
        </references>
      </pivotArea>
    </format>
    <format dxfId="5321">
      <pivotArea dataOnly="0" labelOnly="1" fieldPosition="0">
        <references count="2">
          <reference field="0" count="1" selected="0">
            <x v="7"/>
          </reference>
          <reference field="3" count="1">
            <x v="139"/>
          </reference>
        </references>
      </pivotArea>
    </format>
    <format dxfId="5320">
      <pivotArea dataOnly="0" labelOnly="1" fieldPosition="0">
        <references count="2">
          <reference field="0" count="1" selected="0">
            <x v="8"/>
          </reference>
          <reference field="3" count="1">
            <x v="145"/>
          </reference>
        </references>
      </pivotArea>
    </format>
    <format dxfId="5319">
      <pivotArea dataOnly="0" labelOnly="1" fieldPosition="0">
        <references count="2">
          <reference field="0" count="1" selected="0">
            <x v="9"/>
          </reference>
          <reference field="3" count="1">
            <x v="151"/>
          </reference>
        </references>
      </pivotArea>
    </format>
    <format dxfId="5318">
      <pivotArea dataOnly="0" labelOnly="1" fieldPosition="0">
        <references count="2">
          <reference field="0" count="1" selected="0">
            <x v="10"/>
          </reference>
          <reference field="3" count="1">
            <x v="158"/>
          </reference>
        </references>
      </pivotArea>
    </format>
    <format dxfId="5317">
      <pivotArea dataOnly="0" labelOnly="1" fieldPosition="0">
        <references count="2">
          <reference field="0" count="1" selected="0">
            <x v="11"/>
          </reference>
          <reference field="3" count="1">
            <x v="164"/>
          </reference>
        </references>
      </pivotArea>
    </format>
    <format dxfId="5316">
      <pivotArea dataOnly="0" labelOnly="1" fieldPosition="0">
        <references count="2">
          <reference field="0" count="1" selected="0">
            <x v="12"/>
          </reference>
          <reference field="3" count="1">
            <x v="166"/>
          </reference>
        </references>
      </pivotArea>
    </format>
    <format dxfId="5315">
      <pivotArea dataOnly="0" labelOnly="1" fieldPosition="0">
        <references count="2">
          <reference field="0" count="1" selected="0">
            <x v="13"/>
          </reference>
          <reference field="3" count="1">
            <x v="167"/>
          </reference>
        </references>
      </pivotArea>
    </format>
    <format dxfId="5314">
      <pivotArea dataOnly="0" labelOnly="1" fieldPosition="0">
        <references count="2">
          <reference field="0" count="1" selected="0">
            <x v="16"/>
          </reference>
          <reference field="3" count="1">
            <x v="177"/>
          </reference>
        </references>
      </pivotArea>
    </format>
    <format dxfId="5313">
      <pivotArea dataOnly="0" labelOnly="1" fieldPosition="0">
        <references count="2">
          <reference field="0" count="1" selected="0">
            <x v="17"/>
          </reference>
          <reference field="3" count="1">
            <x v="0"/>
          </reference>
        </references>
      </pivotArea>
    </format>
    <format dxfId="5312">
      <pivotArea dataOnly="0" labelOnly="1" fieldPosition="0">
        <references count="2">
          <reference field="0" count="1" selected="0">
            <x v="18"/>
          </reference>
          <reference field="3" count="1">
            <x v="1"/>
          </reference>
        </references>
      </pivotArea>
    </format>
    <format dxfId="5311">
      <pivotArea dataOnly="0" labelOnly="1" fieldPosition="0">
        <references count="2">
          <reference field="0" count="1" selected="0">
            <x v="19"/>
          </reference>
          <reference field="3" count="1">
            <x v="2"/>
          </reference>
        </references>
      </pivotArea>
    </format>
    <format dxfId="5310">
      <pivotArea dataOnly="0" labelOnly="1" fieldPosition="0">
        <references count="2">
          <reference field="0" count="1" selected="0">
            <x v="20"/>
          </reference>
          <reference field="3" count="1">
            <x v="3"/>
          </reference>
        </references>
      </pivotArea>
    </format>
    <format dxfId="5309">
      <pivotArea dataOnly="0" labelOnly="1" fieldPosition="0">
        <references count="2">
          <reference field="0" count="1" selected="0">
            <x v="21"/>
          </reference>
          <reference field="3" count="1">
            <x v="4"/>
          </reference>
        </references>
      </pivotArea>
    </format>
    <format dxfId="5308">
      <pivotArea dataOnly="0" labelOnly="1" fieldPosition="0">
        <references count="2">
          <reference field="0" count="1" selected="0">
            <x v="22"/>
          </reference>
          <reference field="3" count="1">
            <x v="123"/>
          </reference>
        </references>
      </pivotArea>
    </format>
    <format dxfId="5307">
      <pivotArea dataOnly="0" labelOnly="1" fieldPosition="0">
        <references count="2">
          <reference field="0" count="1" selected="0">
            <x v="23"/>
          </reference>
          <reference field="3" count="1">
            <x v="163"/>
          </reference>
        </references>
      </pivotArea>
    </format>
    <format dxfId="5306">
      <pivotArea dataOnly="0" labelOnly="1" fieldPosition="0">
        <references count="2">
          <reference field="0" count="1" selected="0">
            <x v="25"/>
          </reference>
          <reference field="3" count="1">
            <x v="177"/>
          </reference>
        </references>
      </pivotArea>
    </format>
    <format dxfId="5305">
      <pivotArea dataOnly="0" labelOnly="1" fieldPosition="0">
        <references count="2">
          <reference field="0" count="1" selected="0">
            <x v="26"/>
          </reference>
          <reference field="3" count="1">
            <x v="5"/>
          </reference>
        </references>
      </pivotArea>
    </format>
    <format dxfId="5304">
      <pivotArea dataOnly="0" labelOnly="1" fieldPosition="0">
        <references count="2">
          <reference field="0" count="1" selected="0">
            <x v="27"/>
          </reference>
          <reference field="3" count="1">
            <x v="83"/>
          </reference>
        </references>
      </pivotArea>
    </format>
    <format dxfId="5303">
      <pivotArea dataOnly="0" labelOnly="1" fieldPosition="0">
        <references count="2">
          <reference field="0" count="1" selected="0">
            <x v="28"/>
          </reference>
          <reference field="3" count="1">
            <x v="13"/>
          </reference>
        </references>
      </pivotArea>
    </format>
    <format dxfId="5302">
      <pivotArea dataOnly="0" labelOnly="1" fieldPosition="0">
        <references count="2">
          <reference field="0" count="1" selected="0">
            <x v="29"/>
          </reference>
          <reference field="3" count="1">
            <x v="21"/>
          </reference>
        </references>
      </pivotArea>
    </format>
    <format dxfId="5301">
      <pivotArea dataOnly="0" labelOnly="1" fieldPosition="0">
        <references count="2">
          <reference field="0" count="1" selected="0">
            <x v="30"/>
          </reference>
          <reference field="3" count="1">
            <x v="97"/>
          </reference>
        </references>
      </pivotArea>
    </format>
    <format dxfId="5300">
      <pivotArea dataOnly="0" labelOnly="1" fieldPosition="0">
        <references count="2">
          <reference field="0" count="1" selected="0">
            <x v="31"/>
          </reference>
          <reference field="3" count="1">
            <x v="61"/>
          </reference>
        </references>
      </pivotArea>
    </format>
    <format dxfId="5299">
      <pivotArea dataOnly="0" labelOnly="1" fieldPosition="0">
        <references count="2">
          <reference field="0" count="1" selected="0">
            <x v="32"/>
          </reference>
          <reference field="3" count="1">
            <x v="7"/>
          </reference>
        </references>
      </pivotArea>
    </format>
    <format dxfId="5298">
      <pivotArea dataOnly="0" labelOnly="1" fieldPosition="0">
        <references count="2">
          <reference field="0" count="1" selected="0">
            <x v="33"/>
          </reference>
          <reference field="3" count="1">
            <x v="11"/>
          </reference>
        </references>
      </pivotArea>
    </format>
    <format dxfId="5297">
      <pivotArea dataOnly="0" labelOnly="1" fieldPosition="0">
        <references count="2">
          <reference field="0" count="1" selected="0">
            <x v="34"/>
          </reference>
          <reference field="3" count="1">
            <x v="14"/>
          </reference>
        </references>
      </pivotArea>
    </format>
    <format dxfId="5296">
      <pivotArea dataOnly="0" labelOnly="1" fieldPosition="0">
        <references count="2">
          <reference field="0" count="1" selected="0">
            <x v="35"/>
          </reference>
          <reference field="3" count="1">
            <x v="21"/>
          </reference>
        </references>
      </pivotArea>
    </format>
    <format dxfId="5295">
      <pivotArea dataOnly="0" labelOnly="1" fieldPosition="0">
        <references count="2">
          <reference field="0" count="1" selected="0">
            <x v="36"/>
          </reference>
          <reference field="3" count="1">
            <x v="27"/>
          </reference>
        </references>
      </pivotArea>
    </format>
    <format dxfId="5294">
      <pivotArea dataOnly="0" labelOnly="1" fieldPosition="0">
        <references count="2">
          <reference field="0" count="1" selected="0">
            <x v="37"/>
          </reference>
          <reference field="3" count="1">
            <x v="39"/>
          </reference>
        </references>
      </pivotArea>
    </format>
    <format dxfId="5293">
      <pivotArea dataOnly="0" labelOnly="1" fieldPosition="0">
        <references count="2">
          <reference field="0" count="1" selected="0">
            <x v="38"/>
          </reference>
          <reference field="3" count="1">
            <x v="45"/>
          </reference>
        </references>
      </pivotArea>
    </format>
    <format dxfId="5292">
      <pivotArea dataOnly="0" labelOnly="1" fieldPosition="0">
        <references count="2">
          <reference field="0" count="1" selected="0">
            <x v="39"/>
          </reference>
          <reference field="3" count="1">
            <x v="66"/>
          </reference>
        </references>
      </pivotArea>
    </format>
    <format dxfId="5291">
      <pivotArea dataOnly="0" labelOnly="1" fieldPosition="0">
        <references count="2">
          <reference field="0" count="1" selected="0">
            <x v="40"/>
          </reference>
          <reference field="3" count="1">
            <x v="100"/>
          </reference>
        </references>
      </pivotArea>
    </format>
    <format dxfId="5290">
      <pivotArea dataOnly="0" labelOnly="1" fieldPosition="0">
        <references count="2">
          <reference field="0" count="1" selected="0">
            <x v="41"/>
          </reference>
          <reference field="3" count="1">
            <x v="162"/>
          </reference>
        </references>
      </pivotArea>
    </format>
    <format dxfId="5289">
      <pivotArea dataOnly="0" labelOnly="1" fieldPosition="0">
        <references count="2">
          <reference field="0" count="1" selected="0">
            <x v="42"/>
          </reference>
          <reference field="3" count="1">
            <x v="8"/>
          </reference>
        </references>
      </pivotArea>
    </format>
    <format dxfId="5288">
      <pivotArea dataOnly="0" labelOnly="1" fieldPosition="0">
        <references count="2">
          <reference field="0" count="1" selected="0">
            <x v="43"/>
          </reference>
          <reference field="3" count="1">
            <x v="10"/>
          </reference>
        </references>
      </pivotArea>
    </format>
    <format dxfId="5287">
      <pivotArea dataOnly="0" labelOnly="1" fieldPosition="0">
        <references count="2">
          <reference field="0" count="1" selected="0">
            <x v="44"/>
          </reference>
          <reference field="3" count="1">
            <x v="12"/>
          </reference>
        </references>
      </pivotArea>
    </format>
    <format dxfId="5286">
      <pivotArea dataOnly="0" labelOnly="1" fieldPosition="0">
        <references count="2">
          <reference field="0" count="1" selected="0">
            <x v="45"/>
          </reference>
          <reference field="3" count="1">
            <x v="16"/>
          </reference>
        </references>
      </pivotArea>
    </format>
    <format dxfId="5285">
      <pivotArea dataOnly="0" labelOnly="1" fieldPosition="0">
        <references count="2">
          <reference field="0" count="1" selected="0">
            <x v="46"/>
          </reference>
          <reference field="3" count="1">
            <x v="17"/>
          </reference>
        </references>
      </pivotArea>
    </format>
    <format dxfId="5284">
      <pivotArea dataOnly="0" labelOnly="1" fieldPosition="0">
        <references count="2">
          <reference field="0" count="1" selected="0">
            <x v="47"/>
          </reference>
          <reference field="3" count="1">
            <x v="19"/>
          </reference>
        </references>
      </pivotArea>
    </format>
    <format dxfId="5283">
      <pivotArea dataOnly="0" labelOnly="1" fieldPosition="0">
        <references count="2">
          <reference field="0" count="1" selected="0">
            <x v="48"/>
          </reference>
          <reference field="3" count="1">
            <x v="20"/>
          </reference>
        </references>
      </pivotArea>
    </format>
    <format dxfId="5282">
      <pivotArea dataOnly="0" labelOnly="1" fieldPosition="0">
        <references count="2">
          <reference field="0" count="1" selected="0">
            <x v="49"/>
          </reference>
          <reference field="3" count="1">
            <x v="21"/>
          </reference>
        </references>
      </pivotArea>
    </format>
    <format dxfId="5281">
      <pivotArea dataOnly="0" labelOnly="1" fieldPosition="0">
        <references count="2">
          <reference field="0" count="1" selected="0">
            <x v="52"/>
          </reference>
          <reference field="3" count="1">
            <x v="23"/>
          </reference>
        </references>
      </pivotArea>
    </format>
    <format dxfId="5280">
      <pivotArea dataOnly="0" labelOnly="1" fieldPosition="0">
        <references count="2">
          <reference field="0" count="1" selected="0">
            <x v="53"/>
          </reference>
          <reference field="3" count="1">
            <x v="28"/>
          </reference>
        </references>
      </pivotArea>
    </format>
    <format dxfId="5279">
      <pivotArea dataOnly="0" labelOnly="1" fieldPosition="0">
        <references count="2">
          <reference field="0" count="1" selected="0">
            <x v="54"/>
          </reference>
          <reference field="3" count="1">
            <x v="29"/>
          </reference>
        </references>
      </pivotArea>
    </format>
    <format dxfId="5278">
      <pivotArea dataOnly="0" labelOnly="1" fieldPosition="0">
        <references count="2">
          <reference field="0" count="1" selected="0">
            <x v="55"/>
          </reference>
          <reference field="3" count="1">
            <x v="33"/>
          </reference>
        </references>
      </pivotArea>
    </format>
    <format dxfId="5277">
      <pivotArea dataOnly="0" labelOnly="1" fieldPosition="0">
        <references count="2">
          <reference field="0" count="1" selected="0">
            <x v="56"/>
          </reference>
          <reference field="3" count="1">
            <x v="34"/>
          </reference>
        </references>
      </pivotArea>
    </format>
    <format dxfId="5276">
      <pivotArea dataOnly="0" labelOnly="1" fieldPosition="0">
        <references count="2">
          <reference field="0" count="1" selected="0">
            <x v="57"/>
          </reference>
          <reference field="3" count="1">
            <x v="36"/>
          </reference>
        </references>
      </pivotArea>
    </format>
    <format dxfId="5275">
      <pivotArea dataOnly="0" labelOnly="1" fieldPosition="0">
        <references count="2">
          <reference field="0" count="1" selected="0">
            <x v="58"/>
          </reference>
          <reference field="3" count="1">
            <x v="40"/>
          </reference>
        </references>
      </pivotArea>
    </format>
    <format dxfId="5274">
      <pivotArea dataOnly="0" labelOnly="1" fieldPosition="0">
        <references count="2">
          <reference field="0" count="1" selected="0">
            <x v="59"/>
          </reference>
          <reference field="3" count="1">
            <x v="42"/>
          </reference>
        </references>
      </pivotArea>
    </format>
    <format dxfId="5273">
      <pivotArea dataOnly="0" labelOnly="1" fieldPosition="0">
        <references count="2">
          <reference field="0" count="1" selected="0">
            <x v="60"/>
          </reference>
          <reference field="3" count="1">
            <x v="49"/>
          </reference>
        </references>
      </pivotArea>
    </format>
    <format dxfId="5272">
      <pivotArea dataOnly="0" labelOnly="1" fieldPosition="0">
        <references count="2">
          <reference field="0" count="1" selected="0">
            <x v="61"/>
          </reference>
          <reference field="3" count="1">
            <x v="50"/>
          </reference>
        </references>
      </pivotArea>
    </format>
    <format dxfId="5271">
      <pivotArea dataOnly="0" labelOnly="1" fieldPosition="0">
        <references count="2">
          <reference field="0" count="1" selected="0">
            <x v="62"/>
          </reference>
          <reference field="3" count="1">
            <x v="51"/>
          </reference>
        </references>
      </pivotArea>
    </format>
    <format dxfId="5270">
      <pivotArea dataOnly="0" labelOnly="1" fieldPosition="0">
        <references count="2">
          <reference field="0" count="1" selected="0">
            <x v="63"/>
          </reference>
          <reference field="3" count="1">
            <x v="54"/>
          </reference>
        </references>
      </pivotArea>
    </format>
    <format dxfId="5269">
      <pivotArea dataOnly="0" labelOnly="1" fieldPosition="0">
        <references count="2">
          <reference field="0" count="1" selected="0">
            <x v="64"/>
          </reference>
          <reference field="3" count="1">
            <x v="65"/>
          </reference>
        </references>
      </pivotArea>
    </format>
    <format dxfId="5268">
      <pivotArea dataOnly="0" labelOnly="1" fieldPosition="0">
        <references count="2">
          <reference field="0" count="1" selected="0">
            <x v="65"/>
          </reference>
          <reference field="3" count="1">
            <x v="67"/>
          </reference>
        </references>
      </pivotArea>
    </format>
    <format dxfId="5267">
      <pivotArea dataOnly="0" labelOnly="1" fieldPosition="0">
        <references count="2">
          <reference field="0" count="1" selected="0">
            <x v="66"/>
          </reference>
          <reference field="3" count="1">
            <x v="68"/>
          </reference>
        </references>
      </pivotArea>
    </format>
    <format dxfId="5266">
      <pivotArea dataOnly="0" labelOnly="1" fieldPosition="0">
        <references count="2">
          <reference field="0" count="1" selected="0">
            <x v="67"/>
          </reference>
          <reference field="3" count="1">
            <x v="69"/>
          </reference>
        </references>
      </pivotArea>
    </format>
    <format dxfId="5265">
      <pivotArea dataOnly="0" labelOnly="1" fieldPosition="0">
        <references count="2">
          <reference field="0" count="1" selected="0">
            <x v="68"/>
          </reference>
          <reference field="3" count="1">
            <x v="76"/>
          </reference>
        </references>
      </pivotArea>
    </format>
    <format dxfId="5264">
      <pivotArea dataOnly="0" labelOnly="1" fieldPosition="0">
        <references count="2">
          <reference field="0" count="1" selected="0">
            <x v="69"/>
          </reference>
          <reference field="3" count="1">
            <x v="79"/>
          </reference>
        </references>
      </pivotArea>
    </format>
    <format dxfId="5263">
      <pivotArea dataOnly="0" labelOnly="1" fieldPosition="0">
        <references count="2">
          <reference field="0" count="1" selected="0">
            <x v="70"/>
          </reference>
          <reference field="3" count="1">
            <x v="82"/>
          </reference>
        </references>
      </pivotArea>
    </format>
    <format dxfId="5262">
      <pivotArea dataOnly="0" labelOnly="1" fieldPosition="0">
        <references count="2">
          <reference field="0" count="1" selected="0">
            <x v="71"/>
          </reference>
          <reference field="3" count="1">
            <x v="97"/>
          </reference>
        </references>
      </pivotArea>
    </format>
    <format dxfId="5261">
      <pivotArea dataOnly="0" labelOnly="1" fieldPosition="0">
        <references count="2">
          <reference field="0" count="1" selected="0">
            <x v="72"/>
          </reference>
          <reference field="3" count="1">
            <x v="98"/>
          </reference>
        </references>
      </pivotArea>
    </format>
    <format dxfId="5260">
      <pivotArea dataOnly="0" labelOnly="1" fieldPosition="0">
        <references count="2">
          <reference field="0" count="1" selected="0">
            <x v="73"/>
          </reference>
          <reference field="3" count="1">
            <x v="99"/>
          </reference>
        </references>
      </pivotArea>
    </format>
    <format dxfId="5259">
      <pivotArea dataOnly="0" labelOnly="1" fieldPosition="0">
        <references count="2">
          <reference field="0" count="1" selected="0">
            <x v="75"/>
          </reference>
          <reference field="3" count="1">
            <x v="101"/>
          </reference>
        </references>
      </pivotArea>
    </format>
    <format dxfId="5258">
      <pivotArea dataOnly="0" labelOnly="1" fieldPosition="0">
        <references count="2">
          <reference field="0" count="1" selected="0">
            <x v="76"/>
          </reference>
          <reference field="3" count="1">
            <x v="103"/>
          </reference>
        </references>
      </pivotArea>
    </format>
    <format dxfId="5257">
      <pivotArea dataOnly="0" labelOnly="1" fieldPosition="0">
        <references count="2">
          <reference field="0" count="1" selected="0">
            <x v="77"/>
          </reference>
          <reference field="3" count="1">
            <x v="106"/>
          </reference>
        </references>
      </pivotArea>
    </format>
    <format dxfId="5256">
      <pivotArea dataOnly="0" labelOnly="1" fieldPosition="0">
        <references count="2">
          <reference field="0" count="1" selected="0">
            <x v="78"/>
          </reference>
          <reference field="3" count="1">
            <x v="108"/>
          </reference>
        </references>
      </pivotArea>
    </format>
    <format dxfId="5255">
      <pivotArea dataOnly="0" labelOnly="1" fieldPosition="0">
        <references count="2">
          <reference field="0" count="1" selected="0">
            <x v="79"/>
          </reference>
          <reference field="3" count="1">
            <x v="110"/>
          </reference>
        </references>
      </pivotArea>
    </format>
    <format dxfId="5254">
      <pivotArea dataOnly="0" labelOnly="1" fieldPosition="0">
        <references count="2">
          <reference field="0" count="1" selected="0">
            <x v="80"/>
          </reference>
          <reference field="3" count="1">
            <x v="111"/>
          </reference>
        </references>
      </pivotArea>
    </format>
    <format dxfId="5253">
      <pivotArea dataOnly="0" labelOnly="1" fieldPosition="0">
        <references count="2">
          <reference field="0" count="1" selected="0">
            <x v="81"/>
          </reference>
          <reference field="3" count="1">
            <x v="113"/>
          </reference>
        </references>
      </pivotArea>
    </format>
    <format dxfId="5252">
      <pivotArea dataOnly="0" labelOnly="1" fieldPosition="0">
        <references count="2">
          <reference field="0" count="1" selected="0">
            <x v="82"/>
          </reference>
          <reference field="3" count="1">
            <x v="114"/>
          </reference>
        </references>
      </pivotArea>
    </format>
    <format dxfId="5251">
      <pivotArea dataOnly="0" labelOnly="1" fieldPosition="0">
        <references count="2">
          <reference field="0" count="1" selected="0">
            <x v="83"/>
          </reference>
          <reference field="3" count="1">
            <x v="115"/>
          </reference>
        </references>
      </pivotArea>
    </format>
    <format dxfId="5250">
      <pivotArea dataOnly="0" labelOnly="1" fieldPosition="0">
        <references count="2">
          <reference field="0" count="1" selected="0">
            <x v="84"/>
          </reference>
          <reference field="3" count="1">
            <x v="129"/>
          </reference>
        </references>
      </pivotArea>
    </format>
    <format dxfId="5249">
      <pivotArea dataOnly="0" labelOnly="1" fieldPosition="0">
        <references count="2">
          <reference field="0" count="1" selected="0">
            <x v="85"/>
          </reference>
          <reference field="3" count="1">
            <x v="130"/>
          </reference>
        </references>
      </pivotArea>
    </format>
    <format dxfId="5248">
      <pivotArea dataOnly="0" labelOnly="1" fieldPosition="0">
        <references count="2">
          <reference field="0" count="1" selected="0">
            <x v="86"/>
          </reference>
          <reference field="3" count="1">
            <x v="131"/>
          </reference>
        </references>
      </pivotArea>
    </format>
    <format dxfId="5247">
      <pivotArea dataOnly="0" labelOnly="1" fieldPosition="0">
        <references count="2">
          <reference field="0" count="1" selected="0">
            <x v="87"/>
          </reference>
          <reference field="3" count="1">
            <x v="134"/>
          </reference>
        </references>
      </pivotArea>
    </format>
    <format dxfId="5246">
      <pivotArea dataOnly="0" labelOnly="1" fieldPosition="0">
        <references count="2">
          <reference field="0" count="1" selected="0">
            <x v="88"/>
          </reference>
          <reference field="3" count="1">
            <x v="138"/>
          </reference>
        </references>
      </pivotArea>
    </format>
    <format dxfId="5245">
      <pivotArea dataOnly="0" labelOnly="1" fieldPosition="0">
        <references count="2">
          <reference field="0" count="1" selected="0">
            <x v="89"/>
          </reference>
          <reference field="3" count="1">
            <x v="139"/>
          </reference>
        </references>
      </pivotArea>
    </format>
    <format dxfId="5244">
      <pivotArea dataOnly="0" labelOnly="1" fieldPosition="0">
        <references count="2">
          <reference field="0" count="1" selected="0">
            <x v="90"/>
          </reference>
          <reference field="3" count="1">
            <x v="144"/>
          </reference>
        </references>
      </pivotArea>
    </format>
    <format dxfId="5243">
      <pivotArea dataOnly="0" labelOnly="1" fieldPosition="0">
        <references count="2">
          <reference field="0" count="1" selected="0">
            <x v="91"/>
          </reference>
          <reference field="3" count="1">
            <x v="145"/>
          </reference>
        </references>
      </pivotArea>
    </format>
    <format dxfId="5242">
      <pivotArea dataOnly="0" labelOnly="1" fieldPosition="0">
        <references count="2">
          <reference field="0" count="1" selected="0">
            <x v="92"/>
          </reference>
          <reference field="3" count="1">
            <x v="146"/>
          </reference>
        </references>
      </pivotArea>
    </format>
    <format dxfId="5241">
      <pivotArea dataOnly="0" labelOnly="1" fieldPosition="0">
        <references count="2">
          <reference field="0" count="1" selected="0">
            <x v="93"/>
          </reference>
          <reference field="3" count="1">
            <x v="147"/>
          </reference>
        </references>
      </pivotArea>
    </format>
    <format dxfId="5240">
      <pivotArea dataOnly="0" labelOnly="1" fieldPosition="0">
        <references count="2">
          <reference field="0" count="1" selected="0">
            <x v="94"/>
          </reference>
          <reference field="3" count="1">
            <x v="149"/>
          </reference>
        </references>
      </pivotArea>
    </format>
    <format dxfId="5239">
      <pivotArea dataOnly="0" labelOnly="1" fieldPosition="0">
        <references count="2">
          <reference field="0" count="1" selected="0">
            <x v="95"/>
          </reference>
          <reference field="3" count="1">
            <x v="150"/>
          </reference>
        </references>
      </pivotArea>
    </format>
    <format dxfId="5238">
      <pivotArea dataOnly="0" labelOnly="1" fieldPosition="0">
        <references count="2">
          <reference field="0" count="1" selected="0">
            <x v="98"/>
          </reference>
          <reference field="3" count="1">
            <x v="151"/>
          </reference>
        </references>
      </pivotArea>
    </format>
    <format dxfId="5237">
      <pivotArea dataOnly="0" labelOnly="1" fieldPosition="0">
        <references count="2">
          <reference field="0" count="1" selected="0">
            <x v="99"/>
          </reference>
          <reference field="3" count="1">
            <x v="152"/>
          </reference>
        </references>
      </pivotArea>
    </format>
    <format dxfId="5236">
      <pivotArea dataOnly="0" labelOnly="1" fieldPosition="0">
        <references count="2">
          <reference field="0" count="1" selected="0">
            <x v="100"/>
          </reference>
          <reference field="3" count="1">
            <x v="156"/>
          </reference>
        </references>
      </pivotArea>
    </format>
    <format dxfId="5235">
      <pivotArea dataOnly="0" labelOnly="1" fieldPosition="0">
        <references count="2">
          <reference field="0" count="1" selected="0">
            <x v="103"/>
          </reference>
          <reference field="3" count="1">
            <x v="157"/>
          </reference>
        </references>
      </pivotArea>
    </format>
    <format dxfId="5234">
      <pivotArea dataOnly="0" labelOnly="1" fieldPosition="0">
        <references count="2">
          <reference field="0" count="1" selected="0">
            <x v="104"/>
          </reference>
          <reference field="3" count="1">
            <x v="159"/>
          </reference>
        </references>
      </pivotArea>
    </format>
    <format dxfId="5233">
      <pivotArea dataOnly="0" labelOnly="1" fieldPosition="0">
        <references count="2">
          <reference field="0" count="1" selected="0">
            <x v="106"/>
          </reference>
          <reference field="3" count="1">
            <x v="162"/>
          </reference>
        </references>
      </pivotArea>
    </format>
    <format dxfId="5232">
      <pivotArea dataOnly="0" labelOnly="1" fieldPosition="0">
        <references count="2">
          <reference field="0" count="1" selected="0">
            <x v="107"/>
          </reference>
          <reference field="3" count="1">
            <x v="25"/>
          </reference>
        </references>
      </pivotArea>
    </format>
    <format dxfId="5231">
      <pivotArea dataOnly="0" labelOnly="1" fieldPosition="0">
        <references count="2">
          <reference field="0" count="1" selected="0">
            <x v="108"/>
          </reference>
          <reference field="3" count="1">
            <x v="30"/>
          </reference>
        </references>
      </pivotArea>
    </format>
    <format dxfId="5230">
      <pivotArea dataOnly="0" labelOnly="1" fieldPosition="0">
        <references count="2">
          <reference field="0" count="1" selected="0">
            <x v="109"/>
          </reference>
          <reference field="3" count="1">
            <x v="31"/>
          </reference>
        </references>
      </pivotArea>
    </format>
    <format dxfId="5229">
      <pivotArea dataOnly="0" labelOnly="1" fieldPosition="0">
        <references count="2">
          <reference field="0" count="1" selected="0">
            <x v="110"/>
          </reference>
          <reference field="3" count="1">
            <x v="35"/>
          </reference>
        </references>
      </pivotArea>
    </format>
    <format dxfId="5228">
      <pivotArea dataOnly="0" labelOnly="1" fieldPosition="0">
        <references count="2">
          <reference field="0" count="1" selected="0">
            <x v="111"/>
          </reference>
          <reference field="3" count="1">
            <x v="41"/>
          </reference>
        </references>
      </pivotArea>
    </format>
    <format dxfId="5227">
      <pivotArea dataOnly="0" labelOnly="1" fieldPosition="0">
        <references count="2">
          <reference field="0" count="1" selected="0">
            <x v="112"/>
          </reference>
          <reference field="3" count="1">
            <x v="46"/>
          </reference>
        </references>
      </pivotArea>
    </format>
    <format dxfId="5226">
      <pivotArea dataOnly="0" labelOnly="1" fieldPosition="0">
        <references count="2">
          <reference field="0" count="1" selected="0">
            <x v="113"/>
          </reference>
          <reference field="3" count="1">
            <x v="52"/>
          </reference>
        </references>
      </pivotArea>
    </format>
    <format dxfId="5225">
      <pivotArea dataOnly="0" labelOnly="1" fieldPosition="0">
        <references count="2">
          <reference field="0" count="1" selected="0">
            <x v="114"/>
          </reference>
          <reference field="3" count="1">
            <x v="53"/>
          </reference>
        </references>
      </pivotArea>
    </format>
    <format dxfId="5224">
      <pivotArea dataOnly="0" labelOnly="1" fieldPosition="0">
        <references count="2">
          <reference field="0" count="1" selected="0">
            <x v="115"/>
          </reference>
          <reference field="3" count="1">
            <x v="60"/>
          </reference>
        </references>
      </pivotArea>
    </format>
    <format dxfId="5223">
      <pivotArea dataOnly="0" labelOnly="1" fieldPosition="0">
        <references count="2">
          <reference field="0" count="1" selected="0">
            <x v="116"/>
          </reference>
          <reference field="3" count="1">
            <x v="105"/>
          </reference>
        </references>
      </pivotArea>
    </format>
    <format dxfId="5222">
      <pivotArea dataOnly="0" labelOnly="1" fieldPosition="0">
        <references count="2">
          <reference field="0" count="1" selected="0">
            <x v="117"/>
          </reference>
          <reference field="3" count="1">
            <x v="32"/>
          </reference>
        </references>
      </pivotArea>
    </format>
    <format dxfId="5221">
      <pivotArea dataOnly="0" labelOnly="1" fieldPosition="0">
        <references count="2">
          <reference field="0" count="1" selected="0">
            <x v="118"/>
          </reference>
          <reference field="3" count="1">
            <x v="43"/>
          </reference>
        </references>
      </pivotArea>
    </format>
    <format dxfId="5220">
      <pivotArea dataOnly="0" labelOnly="1" fieldPosition="0">
        <references count="2">
          <reference field="0" count="1" selected="0">
            <x v="119"/>
          </reference>
          <reference field="3" count="1">
            <x v="80"/>
          </reference>
        </references>
      </pivotArea>
    </format>
    <format dxfId="5219">
      <pivotArea dataOnly="0" labelOnly="1" fieldPosition="0">
        <references count="2">
          <reference field="0" count="1" selected="0">
            <x v="120"/>
          </reference>
          <reference field="3" count="1">
            <x v="81"/>
          </reference>
        </references>
      </pivotArea>
    </format>
    <format dxfId="5218">
      <pivotArea dataOnly="0" labelOnly="1" fieldPosition="0">
        <references count="2">
          <reference field="0" count="1" selected="0">
            <x v="121"/>
          </reference>
          <reference field="3" count="1">
            <x v="106"/>
          </reference>
        </references>
      </pivotArea>
    </format>
    <format dxfId="5217">
      <pivotArea dataOnly="0" labelOnly="1" fieldPosition="0">
        <references count="2">
          <reference field="0" count="1" selected="0">
            <x v="122"/>
          </reference>
          <reference field="3" count="1">
            <x v="113"/>
          </reference>
        </references>
      </pivotArea>
    </format>
    <format dxfId="5216">
      <pivotArea dataOnly="0" labelOnly="1" fieldPosition="0">
        <references count="2">
          <reference field="0" count="1" selected="0">
            <x v="123"/>
          </reference>
          <reference field="3" count="1">
            <x v="163"/>
          </reference>
        </references>
      </pivotArea>
    </format>
    <format dxfId="5215">
      <pivotArea dataOnly="0" labelOnly="1" fieldPosition="0">
        <references count="2">
          <reference field="0" count="1" selected="0">
            <x v="125"/>
          </reference>
          <reference field="3" count="1">
            <x v="165"/>
          </reference>
        </references>
      </pivotArea>
    </format>
    <format dxfId="5214">
      <pivotArea dataOnly="0" labelOnly="1" fieldPosition="0">
        <references count="2">
          <reference field="0" count="1" selected="0">
            <x v="126"/>
          </reference>
          <reference field="3" count="1">
            <x v="166"/>
          </reference>
        </references>
      </pivotArea>
    </format>
    <format dxfId="5213">
      <pivotArea dataOnly="0" labelOnly="1" fieldPosition="0">
        <references count="2">
          <reference field="0" count="1" selected="0">
            <x v="129"/>
          </reference>
          <reference field="3" count="1">
            <x v="167"/>
          </reference>
        </references>
      </pivotArea>
    </format>
    <format dxfId="5212">
      <pivotArea dataOnly="0" labelOnly="1" fieldPosition="0">
        <references count="2">
          <reference field="0" count="1" selected="0">
            <x v="130"/>
          </reference>
          <reference field="3" count="1">
            <x v="168"/>
          </reference>
        </references>
      </pivotArea>
    </format>
    <format dxfId="5211">
      <pivotArea dataOnly="0" labelOnly="1" fieldPosition="0">
        <references count="2">
          <reference field="0" count="1" selected="0">
            <x v="132"/>
          </reference>
          <reference field="3" count="1">
            <x v="169"/>
          </reference>
        </references>
      </pivotArea>
    </format>
    <format dxfId="5210">
      <pivotArea dataOnly="0" labelOnly="1" fieldPosition="0">
        <references count="2">
          <reference field="0" count="1" selected="0">
            <x v="133"/>
          </reference>
          <reference field="3" count="1">
            <x v="171"/>
          </reference>
        </references>
      </pivotArea>
    </format>
    <format dxfId="5209">
      <pivotArea dataOnly="0" labelOnly="1" fieldPosition="0">
        <references count="2">
          <reference field="0" count="1" selected="0">
            <x v="135"/>
          </reference>
          <reference field="3" count="1">
            <x v="172"/>
          </reference>
        </references>
      </pivotArea>
    </format>
    <format dxfId="5208">
      <pivotArea dataOnly="0" labelOnly="1" fieldPosition="0">
        <references count="2">
          <reference field="0" count="1" selected="0">
            <x v="138"/>
          </reference>
          <reference field="3" count="1">
            <x v="173"/>
          </reference>
        </references>
      </pivotArea>
    </format>
    <format dxfId="5207">
      <pivotArea dataOnly="0" labelOnly="1" fieldPosition="0">
        <references count="2">
          <reference field="0" count="1" selected="0">
            <x v="139"/>
          </reference>
          <reference field="3" count="1">
            <x v="176"/>
          </reference>
        </references>
      </pivotArea>
    </format>
    <format dxfId="5206">
      <pivotArea dataOnly="0" labelOnly="1" fieldPosition="0">
        <references count="2">
          <reference field="0" count="1" selected="0">
            <x v="140"/>
          </reference>
          <reference field="3" count="1">
            <x v="177"/>
          </reference>
        </references>
      </pivotArea>
    </format>
    <format dxfId="5205">
      <pivotArea dataOnly="0" labelOnly="1" fieldPosition="0">
        <references count="2">
          <reference field="0" count="1" selected="0">
            <x v="141"/>
          </reference>
          <reference field="3" count="1">
            <x v="178"/>
          </reference>
        </references>
      </pivotArea>
    </format>
    <format dxfId="5204">
      <pivotArea dataOnly="0" labelOnly="1" fieldPosition="0">
        <references count="2">
          <reference field="0" count="1" selected="0">
            <x v="143"/>
          </reference>
          <reference field="3" count="1">
            <x v="180"/>
          </reference>
        </references>
      </pivotArea>
    </format>
    <format dxfId="5203">
      <pivotArea dataOnly="0" labelOnly="1" fieldPosition="0">
        <references count="2">
          <reference field="0" count="1" selected="0">
            <x v="144"/>
          </reference>
          <reference field="3" count="1">
            <x v="181"/>
          </reference>
        </references>
      </pivotArea>
    </format>
    <format dxfId="5202">
      <pivotArea dataOnly="0" labelOnly="1" fieldPosition="0">
        <references count="2">
          <reference field="0" count="1" selected="0">
            <x v="147"/>
          </reference>
          <reference field="3" count="1">
            <x v="182"/>
          </reference>
        </references>
      </pivotArea>
    </format>
    <format dxfId="5201">
      <pivotArea dataOnly="0" labelOnly="1" fieldPosition="0">
        <references count="2">
          <reference field="0" count="1" selected="0">
            <x v="148"/>
          </reference>
          <reference field="3" count="1">
            <x v="183"/>
          </reference>
        </references>
      </pivotArea>
    </format>
    <format dxfId="5200">
      <pivotArea dataOnly="0" labelOnly="1" fieldPosition="0">
        <references count="2">
          <reference field="0" count="1" selected="0">
            <x v="149"/>
          </reference>
          <reference field="3" count="1">
            <x v="185"/>
          </reference>
        </references>
      </pivotArea>
    </format>
    <format dxfId="5199">
      <pivotArea dataOnly="0" labelOnly="1" fieldPosition="0">
        <references count="2">
          <reference field="0" count="1" selected="0">
            <x v="150"/>
          </reference>
          <reference field="3" count="1">
            <x v="195"/>
          </reference>
        </references>
      </pivotArea>
    </format>
    <format dxfId="5198">
      <pivotArea dataOnly="0" labelOnly="1" fieldPosition="0">
        <references count="2">
          <reference field="0" count="1" selected="0">
            <x v="154"/>
          </reference>
          <reference field="3" count="1">
            <x v="196"/>
          </reference>
        </references>
      </pivotArea>
    </format>
    <format dxfId="5197">
      <pivotArea dataOnly="0" labelOnly="1" fieldPosition="0">
        <references count="2">
          <reference field="0" count="1" selected="0">
            <x v="157"/>
          </reference>
          <reference field="3" count="1">
            <x v="199"/>
          </reference>
        </references>
      </pivotArea>
    </format>
    <format dxfId="5196">
      <pivotArea dataOnly="0" labelOnly="1" fieldPosition="0">
        <references count="2">
          <reference field="0" count="1" selected="0">
            <x v="158"/>
          </reference>
          <reference field="3" count="1">
            <x v="201"/>
          </reference>
        </references>
      </pivotArea>
    </format>
    <format dxfId="5195">
      <pivotArea dataOnly="0" labelOnly="1" fieldPosition="0">
        <references count="2">
          <reference field="0" count="1" selected="0">
            <x v="159"/>
          </reference>
          <reference field="3" count="1">
            <x v="225"/>
          </reference>
        </references>
      </pivotArea>
    </format>
    <format dxfId="5194">
      <pivotArea dataOnly="0" labelOnly="1" fieldPosition="0">
        <references count="2">
          <reference field="0" count="1" selected="0">
            <x v="160"/>
          </reference>
          <reference field="3" count="1">
            <x v="237"/>
          </reference>
        </references>
      </pivotArea>
    </format>
    <format dxfId="5193">
      <pivotArea dataOnly="0" labelOnly="1" fieldPosition="0">
        <references count="2">
          <reference field="0" count="1" selected="0">
            <x v="161"/>
          </reference>
          <reference field="3" count="1">
            <x v="239"/>
          </reference>
        </references>
      </pivotArea>
    </format>
    <format dxfId="5192">
      <pivotArea dataOnly="0" labelOnly="1" fieldPosition="0">
        <references count="2">
          <reference field="0" count="1" selected="0">
            <x v="162"/>
          </reference>
          <reference field="3" count="1">
            <x v="169"/>
          </reference>
        </references>
      </pivotArea>
    </format>
    <format dxfId="5191">
      <pivotArea dataOnly="0" labelOnly="1" fieldPosition="0">
        <references count="2">
          <reference field="0" count="1" selected="0">
            <x v="163"/>
          </reference>
          <reference field="3" count="1">
            <x v="9"/>
          </reference>
        </references>
      </pivotArea>
    </format>
    <format dxfId="5190">
      <pivotArea dataOnly="0" labelOnly="1" fieldPosition="0">
        <references count="2">
          <reference field="0" count="1" selected="0">
            <x v="164"/>
          </reference>
          <reference field="3" count="1">
            <x v="15"/>
          </reference>
        </references>
      </pivotArea>
    </format>
    <format dxfId="5189">
      <pivotArea dataOnly="0" labelOnly="1" fieldPosition="0">
        <references count="2">
          <reference field="0" count="1" selected="0">
            <x v="165"/>
          </reference>
          <reference field="3" count="1">
            <x v="24"/>
          </reference>
        </references>
      </pivotArea>
    </format>
    <format dxfId="5188">
      <pivotArea dataOnly="0" labelOnly="1" fieldPosition="0">
        <references count="2">
          <reference field="0" count="1" selected="0">
            <x v="166"/>
          </reference>
          <reference field="3" count="1">
            <x v="26"/>
          </reference>
        </references>
      </pivotArea>
    </format>
    <format dxfId="5187">
      <pivotArea dataOnly="0" labelOnly="1" fieldPosition="0">
        <references count="2">
          <reference field="0" count="1" selected="0">
            <x v="167"/>
          </reference>
          <reference field="3" count="1">
            <x v="37"/>
          </reference>
        </references>
      </pivotArea>
    </format>
    <format dxfId="5186">
      <pivotArea dataOnly="0" labelOnly="1" fieldPosition="0">
        <references count="2">
          <reference field="0" count="1" selected="0">
            <x v="168"/>
          </reference>
          <reference field="3" count="1">
            <x v="38"/>
          </reference>
        </references>
      </pivotArea>
    </format>
    <format dxfId="5185">
      <pivotArea dataOnly="0" labelOnly="1" fieldPosition="0">
        <references count="2">
          <reference field="0" count="1" selected="0">
            <x v="169"/>
          </reference>
          <reference field="3" count="1">
            <x v="77"/>
          </reference>
        </references>
      </pivotArea>
    </format>
    <format dxfId="5184">
      <pivotArea dataOnly="0" labelOnly="1" fieldPosition="0">
        <references count="2">
          <reference field="0" count="1" selected="0">
            <x v="170"/>
          </reference>
          <reference field="3" count="1">
            <x v="96"/>
          </reference>
        </references>
      </pivotArea>
    </format>
    <format dxfId="5183">
      <pivotArea dataOnly="0" labelOnly="1" fieldPosition="0">
        <references count="2">
          <reference field="0" count="1" selected="0">
            <x v="172"/>
          </reference>
          <reference field="3" count="1">
            <x v="99"/>
          </reference>
        </references>
      </pivotArea>
    </format>
    <format dxfId="5182">
      <pivotArea dataOnly="0" labelOnly="1" fieldPosition="0">
        <references count="2">
          <reference field="0" count="1" selected="0">
            <x v="173"/>
          </reference>
          <reference field="3" count="1">
            <x v="101"/>
          </reference>
        </references>
      </pivotArea>
    </format>
    <format dxfId="5181">
      <pivotArea dataOnly="0" labelOnly="1" fieldPosition="0">
        <references count="2">
          <reference field="0" count="1" selected="0">
            <x v="175"/>
          </reference>
          <reference field="3" count="1">
            <x v="104"/>
          </reference>
        </references>
      </pivotArea>
    </format>
    <format dxfId="5180">
      <pivotArea dataOnly="0" labelOnly="1" fieldPosition="0">
        <references count="2">
          <reference field="0" count="1" selected="0">
            <x v="176"/>
          </reference>
          <reference field="3" count="1">
            <x v="106"/>
          </reference>
        </references>
      </pivotArea>
    </format>
    <format dxfId="5179">
      <pivotArea dataOnly="0" labelOnly="1" fieldPosition="0">
        <references count="2">
          <reference field="0" count="1" selected="0">
            <x v="177"/>
          </reference>
          <reference field="3" count="1">
            <x v="107"/>
          </reference>
        </references>
      </pivotArea>
    </format>
    <format dxfId="5178">
      <pivotArea dataOnly="0" labelOnly="1" fieldPosition="0">
        <references count="2">
          <reference field="0" count="1" selected="0">
            <x v="178"/>
          </reference>
          <reference field="3" count="1">
            <x v="112"/>
          </reference>
        </references>
      </pivotArea>
    </format>
    <format dxfId="5177">
      <pivotArea dataOnly="0" labelOnly="1" fieldPosition="0">
        <references count="2">
          <reference field="0" count="1" selected="0">
            <x v="179"/>
          </reference>
          <reference field="3" count="1">
            <x v="114"/>
          </reference>
        </references>
      </pivotArea>
    </format>
    <format dxfId="5176">
      <pivotArea dataOnly="0" labelOnly="1" fieldPosition="0">
        <references count="2">
          <reference field="0" count="1" selected="0">
            <x v="180"/>
          </reference>
          <reference field="3" count="1">
            <x v="124"/>
          </reference>
        </references>
      </pivotArea>
    </format>
    <format dxfId="5175">
      <pivotArea dataOnly="0" labelOnly="1" fieldPosition="0">
        <references count="2">
          <reference field="0" count="1" selected="0">
            <x v="182"/>
          </reference>
          <reference field="3" count="1">
            <x v="125"/>
          </reference>
        </references>
      </pivotArea>
    </format>
    <format dxfId="5174">
      <pivotArea dataOnly="0" labelOnly="1" fieldPosition="0">
        <references count="2">
          <reference field="0" count="1" selected="0">
            <x v="183"/>
          </reference>
          <reference field="3" count="1">
            <x v="126"/>
          </reference>
        </references>
      </pivotArea>
    </format>
    <format dxfId="5173">
      <pivotArea dataOnly="0" labelOnly="1" fieldPosition="0">
        <references count="2">
          <reference field="0" count="1" selected="0">
            <x v="185"/>
          </reference>
          <reference field="3" count="1">
            <x v="127"/>
          </reference>
        </references>
      </pivotArea>
    </format>
    <format dxfId="5172">
      <pivotArea dataOnly="0" labelOnly="1" fieldPosition="0">
        <references count="2">
          <reference field="0" count="1" selected="0">
            <x v="186"/>
          </reference>
          <reference field="3" count="1">
            <x v="136"/>
          </reference>
        </references>
      </pivotArea>
    </format>
    <format dxfId="5171">
      <pivotArea dataOnly="0" labelOnly="1" fieldPosition="0">
        <references count="2">
          <reference field="0" count="1" selected="0">
            <x v="187"/>
          </reference>
          <reference field="3" count="1">
            <x v="137"/>
          </reference>
        </references>
      </pivotArea>
    </format>
    <format dxfId="5170">
      <pivotArea dataOnly="0" labelOnly="1" fieldPosition="0">
        <references count="2">
          <reference field="0" count="1" selected="0">
            <x v="189"/>
          </reference>
          <reference field="3" count="1">
            <x v="138"/>
          </reference>
        </references>
      </pivotArea>
    </format>
    <format dxfId="5169">
      <pivotArea dataOnly="0" labelOnly="1" fieldPosition="0">
        <references count="2">
          <reference field="0" count="1" selected="0">
            <x v="190"/>
          </reference>
          <reference field="3" count="1">
            <x v="139"/>
          </reference>
        </references>
      </pivotArea>
    </format>
    <format dxfId="5168">
      <pivotArea dataOnly="0" labelOnly="1" fieldPosition="0">
        <references count="2">
          <reference field="0" count="1" selected="0">
            <x v="192"/>
          </reference>
          <reference field="3" count="1">
            <x v="140"/>
          </reference>
        </references>
      </pivotArea>
    </format>
    <format dxfId="5167">
      <pivotArea dataOnly="0" labelOnly="1" fieldPosition="0">
        <references count="2">
          <reference field="0" count="1" selected="0">
            <x v="193"/>
          </reference>
          <reference field="3" count="1">
            <x v="142"/>
          </reference>
        </references>
      </pivotArea>
    </format>
    <format dxfId="5166">
      <pivotArea dataOnly="0" labelOnly="1" fieldPosition="0">
        <references count="2">
          <reference field="0" count="1" selected="0">
            <x v="195"/>
          </reference>
          <reference field="3" count="1">
            <x v="143"/>
          </reference>
        </references>
      </pivotArea>
    </format>
    <format dxfId="5165">
      <pivotArea dataOnly="0" labelOnly="1" fieldPosition="0">
        <references count="2">
          <reference field="0" count="1" selected="0">
            <x v="197"/>
          </reference>
          <reference field="3" count="1">
            <x v="144"/>
          </reference>
        </references>
      </pivotArea>
    </format>
    <format dxfId="5164">
      <pivotArea dataOnly="0" labelOnly="1" fieldPosition="0">
        <references count="2">
          <reference field="0" count="1" selected="0">
            <x v="198"/>
          </reference>
          <reference field="3" count="1">
            <x v="145"/>
          </reference>
        </references>
      </pivotArea>
    </format>
    <format dxfId="5163">
      <pivotArea dataOnly="0" labelOnly="1" fieldPosition="0">
        <references count="2">
          <reference field="0" count="1" selected="0">
            <x v="200"/>
          </reference>
          <reference field="3" count="1">
            <x v="147"/>
          </reference>
        </references>
      </pivotArea>
    </format>
    <format dxfId="5162">
      <pivotArea dataOnly="0" labelOnly="1" fieldPosition="0">
        <references count="2">
          <reference field="0" count="1" selected="0">
            <x v="203"/>
          </reference>
          <reference field="3" count="1">
            <x v="148"/>
          </reference>
        </references>
      </pivotArea>
    </format>
    <format dxfId="5161">
      <pivotArea dataOnly="0" labelOnly="1" fieldPosition="0">
        <references count="2">
          <reference field="0" count="1" selected="0">
            <x v="205"/>
          </reference>
          <reference field="3" count="1">
            <x v="151"/>
          </reference>
        </references>
      </pivotArea>
    </format>
    <format dxfId="5160">
      <pivotArea dataOnly="0" labelOnly="1" fieldPosition="0">
        <references count="2">
          <reference field="0" count="1" selected="0">
            <x v="206"/>
          </reference>
          <reference field="3" count="1">
            <x v="153"/>
          </reference>
        </references>
      </pivotArea>
    </format>
    <format dxfId="5159">
      <pivotArea dataOnly="0" labelOnly="1" fieldPosition="0">
        <references count="2">
          <reference field="0" count="1" selected="0">
            <x v="207"/>
          </reference>
          <reference field="3" count="1">
            <x v="154"/>
          </reference>
        </references>
      </pivotArea>
    </format>
    <format dxfId="5158">
      <pivotArea dataOnly="0" labelOnly="1" fieldPosition="0">
        <references count="2">
          <reference field="0" count="1" selected="0">
            <x v="209"/>
          </reference>
          <reference field="3" count="1">
            <x v="155"/>
          </reference>
        </references>
      </pivotArea>
    </format>
    <format dxfId="5157">
      <pivotArea dataOnly="0" labelOnly="1" fieldPosition="0">
        <references count="2">
          <reference field="0" count="1" selected="0">
            <x v="212"/>
          </reference>
          <reference field="3" count="1">
            <x v="156"/>
          </reference>
        </references>
      </pivotArea>
    </format>
    <format dxfId="5156">
      <pivotArea dataOnly="0" labelOnly="1" fieldPosition="0">
        <references count="2">
          <reference field="0" count="1" selected="0">
            <x v="214"/>
          </reference>
          <reference field="3" count="1">
            <x v="157"/>
          </reference>
        </references>
      </pivotArea>
    </format>
    <format dxfId="5155">
      <pivotArea dataOnly="0" labelOnly="1" fieldPosition="0">
        <references count="2">
          <reference field="0" count="1" selected="0">
            <x v="215"/>
          </reference>
          <reference field="3" count="1">
            <x v="158"/>
          </reference>
        </references>
      </pivotArea>
    </format>
    <format dxfId="5154">
      <pivotArea dataOnly="0" labelOnly="1" fieldPosition="0">
        <references count="2">
          <reference field="0" count="1" selected="0">
            <x v="216"/>
          </reference>
          <reference field="3" count="1">
            <x v="159"/>
          </reference>
        </references>
      </pivotArea>
    </format>
    <format dxfId="5153">
      <pivotArea dataOnly="0" labelOnly="1" fieldPosition="0">
        <references count="2">
          <reference field="0" count="1" selected="0">
            <x v="218"/>
          </reference>
          <reference field="3" count="1">
            <x v="161"/>
          </reference>
        </references>
      </pivotArea>
    </format>
    <format dxfId="5152">
      <pivotArea dataOnly="0" labelOnly="1" fieldPosition="0">
        <references count="2">
          <reference field="0" count="1" selected="0">
            <x v="219"/>
          </reference>
          <reference field="3" count="1">
            <x v="162"/>
          </reference>
        </references>
      </pivotArea>
    </format>
    <format dxfId="5151">
      <pivotArea dataOnly="0" labelOnly="1" fieldPosition="0">
        <references count="2">
          <reference field="0" count="1" selected="0">
            <x v="221"/>
          </reference>
          <reference field="3" count="1">
            <x v="163"/>
          </reference>
        </references>
      </pivotArea>
    </format>
    <format dxfId="5150">
      <pivotArea dataOnly="0" labelOnly="1" fieldPosition="0">
        <references count="2">
          <reference field="0" count="1" selected="0">
            <x v="223"/>
          </reference>
          <reference field="3" count="1">
            <x v="165"/>
          </reference>
        </references>
      </pivotArea>
    </format>
    <format dxfId="5149">
      <pivotArea dataOnly="0" labelOnly="1" fieldPosition="0">
        <references count="2">
          <reference field="0" count="1" selected="0">
            <x v="225"/>
          </reference>
          <reference field="3" count="1">
            <x v="169"/>
          </reference>
        </references>
      </pivotArea>
    </format>
    <format dxfId="5148">
      <pivotArea dataOnly="0" labelOnly="1" fieldPosition="0">
        <references count="2">
          <reference field="0" count="1" selected="0">
            <x v="226"/>
          </reference>
          <reference field="3" count="1">
            <x v="170"/>
          </reference>
        </references>
      </pivotArea>
    </format>
    <format dxfId="5147">
      <pivotArea dataOnly="0" labelOnly="1" fieldPosition="0">
        <references count="2">
          <reference field="0" count="1" selected="0">
            <x v="227"/>
          </reference>
          <reference field="3" count="1">
            <x v="172"/>
          </reference>
        </references>
      </pivotArea>
    </format>
    <format dxfId="5146">
      <pivotArea dataOnly="0" labelOnly="1" fieldPosition="0">
        <references count="2">
          <reference field="0" count="1" selected="0">
            <x v="228"/>
          </reference>
          <reference field="3" count="1">
            <x v="173"/>
          </reference>
        </references>
      </pivotArea>
    </format>
    <format dxfId="5145">
      <pivotArea dataOnly="0" labelOnly="1" fieldPosition="0">
        <references count="2">
          <reference field="0" count="1" selected="0">
            <x v="231"/>
          </reference>
          <reference field="3" count="1">
            <x v="174"/>
          </reference>
        </references>
      </pivotArea>
    </format>
    <format dxfId="5144">
      <pivotArea dataOnly="0" labelOnly="1" fieldPosition="0">
        <references count="2">
          <reference field="0" count="1" selected="0">
            <x v="234"/>
          </reference>
          <reference field="3" count="1">
            <x v="175"/>
          </reference>
        </references>
      </pivotArea>
    </format>
    <format dxfId="5143">
      <pivotArea dataOnly="0" labelOnly="1" fieldPosition="0">
        <references count="2">
          <reference field="0" count="1" selected="0">
            <x v="238"/>
          </reference>
          <reference field="3" count="1">
            <x v="179"/>
          </reference>
        </references>
      </pivotArea>
    </format>
    <format dxfId="5142">
      <pivotArea dataOnly="0" labelOnly="1" fieldPosition="0">
        <references count="2">
          <reference field="0" count="1" selected="0">
            <x v="239"/>
          </reference>
          <reference field="3" count="1">
            <x v="181"/>
          </reference>
        </references>
      </pivotArea>
    </format>
    <format dxfId="5141">
      <pivotArea dataOnly="0" labelOnly="1" fieldPosition="0">
        <references count="2">
          <reference field="0" count="1" selected="0">
            <x v="241"/>
          </reference>
          <reference field="3" count="1">
            <x v="185"/>
          </reference>
        </references>
      </pivotArea>
    </format>
    <format dxfId="5140">
      <pivotArea dataOnly="0" labelOnly="1" fieldPosition="0">
        <references count="2">
          <reference field="0" count="1" selected="0">
            <x v="242"/>
          </reference>
          <reference field="3" count="1">
            <x v="186"/>
          </reference>
        </references>
      </pivotArea>
    </format>
    <format dxfId="5139">
      <pivotArea dataOnly="0" labelOnly="1" fieldPosition="0">
        <references count="2">
          <reference field="0" count="1" selected="0">
            <x v="243"/>
          </reference>
          <reference field="3" count="1">
            <x v="188"/>
          </reference>
        </references>
      </pivotArea>
    </format>
    <format dxfId="5138">
      <pivotArea dataOnly="0" labelOnly="1" fieldPosition="0">
        <references count="2">
          <reference field="0" count="1" selected="0">
            <x v="244"/>
          </reference>
          <reference field="3" count="1">
            <x v="190"/>
          </reference>
        </references>
      </pivotArea>
    </format>
    <format dxfId="5137">
      <pivotArea dataOnly="0" labelOnly="1" fieldPosition="0">
        <references count="2">
          <reference field="0" count="1" selected="0">
            <x v="245"/>
          </reference>
          <reference field="3" count="1">
            <x v="192"/>
          </reference>
        </references>
      </pivotArea>
    </format>
    <format dxfId="5136">
      <pivotArea dataOnly="0" labelOnly="1" fieldPosition="0">
        <references count="2">
          <reference field="0" count="1" selected="0">
            <x v="246"/>
          </reference>
          <reference field="3" count="1">
            <x v="194"/>
          </reference>
        </references>
      </pivotArea>
    </format>
    <format dxfId="5135">
      <pivotArea dataOnly="0" labelOnly="1" fieldPosition="0">
        <references count="2">
          <reference field="0" count="1" selected="0">
            <x v="248"/>
          </reference>
          <reference field="3" count="1">
            <x v="195"/>
          </reference>
        </references>
      </pivotArea>
    </format>
    <format dxfId="5134">
      <pivotArea dataOnly="0" labelOnly="1" fieldPosition="0">
        <references count="2">
          <reference field="0" count="1" selected="0">
            <x v="249"/>
          </reference>
          <reference field="3" count="1">
            <x v="199"/>
          </reference>
        </references>
      </pivotArea>
    </format>
    <format dxfId="5133">
      <pivotArea dataOnly="0" labelOnly="1" fieldPosition="0">
        <references count="2">
          <reference field="0" count="1" selected="0">
            <x v="250"/>
          </reference>
          <reference field="3" count="1">
            <x v="213"/>
          </reference>
        </references>
      </pivotArea>
    </format>
    <format dxfId="5132">
      <pivotArea dataOnly="0" labelOnly="1" fieldPosition="0">
        <references count="2">
          <reference field="0" count="1" selected="0">
            <x v="251"/>
          </reference>
          <reference field="3" count="1">
            <x v="216"/>
          </reference>
        </references>
      </pivotArea>
    </format>
    <format dxfId="5131">
      <pivotArea dataOnly="0" labelOnly="1" fieldPosition="0">
        <references count="2">
          <reference field="0" count="1" selected="0">
            <x v="252"/>
          </reference>
          <reference field="3" count="1">
            <x v="217"/>
          </reference>
        </references>
      </pivotArea>
    </format>
    <format dxfId="5130">
      <pivotArea dataOnly="0" labelOnly="1" fieldPosition="0">
        <references count="2">
          <reference field="0" count="1" selected="0">
            <x v="253"/>
          </reference>
          <reference field="3" count="1">
            <x v="221"/>
          </reference>
        </references>
      </pivotArea>
    </format>
    <format dxfId="5129">
      <pivotArea dataOnly="0" labelOnly="1" fieldPosition="0">
        <references count="2">
          <reference field="0" count="1" selected="0">
            <x v="254"/>
          </reference>
          <reference field="3" count="1">
            <x v="176"/>
          </reference>
        </references>
      </pivotArea>
    </format>
    <format dxfId="5128">
      <pivotArea dataOnly="0" labelOnly="1" fieldPosition="0">
        <references count="2">
          <reference field="0" count="1" selected="0">
            <x v="255"/>
          </reference>
          <reference field="3" count="1">
            <x v="6"/>
          </reference>
        </references>
      </pivotArea>
    </format>
    <format dxfId="5127">
      <pivotArea dataOnly="0" labelOnly="1" fieldPosition="0">
        <references count="2">
          <reference field="0" count="1" selected="0">
            <x v="256"/>
          </reference>
          <reference field="3" count="1">
            <x v="18"/>
          </reference>
        </references>
      </pivotArea>
    </format>
    <format dxfId="5126">
      <pivotArea dataOnly="0" labelOnly="1" fieldPosition="0">
        <references count="2">
          <reference field="0" count="1" selected="0">
            <x v="257"/>
          </reference>
          <reference field="3" count="1">
            <x v="47"/>
          </reference>
        </references>
      </pivotArea>
    </format>
    <format dxfId="5125">
      <pivotArea dataOnly="0" labelOnly="1" fieldPosition="0">
        <references count="2">
          <reference field="0" count="1" selected="0">
            <x v="258"/>
          </reference>
          <reference field="3" count="1">
            <x v="48"/>
          </reference>
        </references>
      </pivotArea>
    </format>
    <format dxfId="5124">
      <pivotArea dataOnly="0" labelOnly="1" fieldPosition="0">
        <references count="2">
          <reference field="0" count="1" selected="0">
            <x v="259"/>
          </reference>
          <reference field="3" count="1">
            <x v="55"/>
          </reference>
        </references>
      </pivotArea>
    </format>
    <format dxfId="5123">
      <pivotArea dataOnly="0" labelOnly="1" fieldPosition="0">
        <references count="2">
          <reference field="0" count="1" selected="0">
            <x v="260"/>
          </reference>
          <reference field="3" count="1">
            <x v="124"/>
          </reference>
        </references>
      </pivotArea>
    </format>
    <format dxfId="5122">
      <pivotArea dataOnly="0" labelOnly="1" fieldPosition="0">
        <references count="2">
          <reference field="0" count="1" selected="0">
            <x v="261"/>
          </reference>
          <reference field="3" count="1">
            <x v="132"/>
          </reference>
        </references>
      </pivotArea>
    </format>
    <format dxfId="5121">
      <pivotArea dataOnly="0" labelOnly="1" fieldPosition="0">
        <references count="2">
          <reference field="0" count="1" selected="0">
            <x v="262"/>
          </reference>
          <reference field="3" count="1">
            <x v="133"/>
          </reference>
        </references>
      </pivotArea>
    </format>
    <format dxfId="5120">
      <pivotArea dataOnly="0" labelOnly="1" fieldPosition="0">
        <references count="2">
          <reference field="0" count="1" selected="0">
            <x v="263"/>
          </reference>
          <reference field="3" count="1">
            <x v="120"/>
          </reference>
        </references>
      </pivotArea>
    </format>
    <format dxfId="5119">
      <pivotArea dataOnly="0" labelOnly="1" fieldPosition="0">
        <references count="2">
          <reference field="0" count="1" selected="0">
            <x v="264"/>
          </reference>
          <reference field="3" count="1">
            <x v="84"/>
          </reference>
        </references>
      </pivotArea>
    </format>
    <format dxfId="5118">
      <pivotArea dataOnly="0" labelOnly="1" fieldPosition="0">
        <references count="2">
          <reference field="0" count="1" selected="0">
            <x v="266"/>
          </reference>
          <reference field="3" count="1">
            <x v="90"/>
          </reference>
        </references>
      </pivotArea>
    </format>
    <format dxfId="5117">
      <pivotArea dataOnly="0" labelOnly="1" fieldPosition="0">
        <references count="2">
          <reference field="0" count="1" selected="0">
            <x v="267"/>
          </reference>
          <reference field="3" count="1">
            <x v="91"/>
          </reference>
        </references>
      </pivotArea>
    </format>
    <format dxfId="5116">
      <pivotArea dataOnly="0" labelOnly="1" fieldPosition="0">
        <references count="2">
          <reference field="0" count="1" selected="0">
            <x v="268"/>
          </reference>
          <reference field="3" count="1">
            <x v="92"/>
          </reference>
        </references>
      </pivotArea>
    </format>
    <format dxfId="5115">
      <pivotArea dataOnly="0" labelOnly="1" fieldPosition="0">
        <references count="2">
          <reference field="0" count="1" selected="0">
            <x v="269"/>
          </reference>
          <reference field="3" count="1">
            <x v="93"/>
          </reference>
        </references>
      </pivotArea>
    </format>
    <format dxfId="5114">
      <pivotArea dataOnly="0" labelOnly="1" fieldPosition="0">
        <references count="2">
          <reference field="0" count="1" selected="0">
            <x v="270"/>
          </reference>
          <reference field="3" count="1">
            <x v="135"/>
          </reference>
        </references>
      </pivotArea>
    </format>
    <format dxfId="5113">
      <pivotArea dataOnly="0" labelOnly="1" fieldPosition="0">
        <references count="2">
          <reference field="0" count="1" selected="0">
            <x v="271"/>
          </reference>
          <reference field="3" count="1">
            <x v="23"/>
          </reference>
        </references>
      </pivotArea>
    </format>
    <format dxfId="5112">
      <pivotArea dataOnly="0" labelOnly="1" fieldPosition="0">
        <references count="2">
          <reference field="0" count="1" selected="0">
            <x v="272"/>
          </reference>
          <reference field="3" count="1">
            <x v="44"/>
          </reference>
        </references>
      </pivotArea>
    </format>
    <format dxfId="5111">
      <pivotArea dataOnly="0" labelOnly="1" fieldPosition="0">
        <references count="2">
          <reference field="0" count="1" selected="0">
            <x v="273"/>
          </reference>
          <reference field="3" count="1">
            <x v="56"/>
          </reference>
        </references>
      </pivotArea>
    </format>
    <format dxfId="5110">
      <pivotArea dataOnly="0" labelOnly="1" fieldPosition="0">
        <references count="2">
          <reference field="0" count="1" selected="0">
            <x v="274"/>
          </reference>
          <reference field="3" count="1">
            <x v="57"/>
          </reference>
        </references>
      </pivotArea>
    </format>
    <format dxfId="5109">
      <pivotArea dataOnly="0" labelOnly="1" fieldPosition="0">
        <references count="2">
          <reference field="0" count="1" selected="0">
            <x v="275"/>
          </reference>
          <reference field="3" count="1">
            <x v="58"/>
          </reference>
        </references>
      </pivotArea>
    </format>
    <format dxfId="5108">
      <pivotArea dataOnly="0" labelOnly="1" fieldPosition="0">
        <references count="2">
          <reference field="0" count="1" selected="0">
            <x v="276"/>
          </reference>
          <reference field="3" count="1">
            <x v="59"/>
          </reference>
        </references>
      </pivotArea>
    </format>
    <format dxfId="5107">
      <pivotArea dataOnly="0" labelOnly="1" fieldPosition="0">
        <references count="2">
          <reference field="0" count="1" selected="0">
            <x v="277"/>
          </reference>
          <reference field="3" count="1">
            <x v="62"/>
          </reference>
        </references>
      </pivotArea>
    </format>
    <format dxfId="5106">
      <pivotArea dataOnly="0" labelOnly="1" fieldPosition="0">
        <references count="2">
          <reference field="0" count="1" selected="0">
            <x v="278"/>
          </reference>
          <reference field="3" count="1">
            <x v="63"/>
          </reference>
        </references>
      </pivotArea>
    </format>
    <format dxfId="5105">
      <pivotArea dataOnly="0" labelOnly="1" fieldPosition="0">
        <references count="2">
          <reference field="0" count="1" selected="0">
            <x v="279"/>
          </reference>
          <reference field="3" count="1">
            <x v="64"/>
          </reference>
        </references>
      </pivotArea>
    </format>
    <format dxfId="5104">
      <pivotArea dataOnly="0" labelOnly="1" fieldPosition="0">
        <references count="2">
          <reference field="0" count="1" selected="0">
            <x v="280"/>
          </reference>
          <reference field="3" count="1">
            <x v="70"/>
          </reference>
        </references>
      </pivotArea>
    </format>
    <format dxfId="5103">
      <pivotArea dataOnly="0" labelOnly="1" fieldPosition="0">
        <references count="2">
          <reference field="0" count="1" selected="0">
            <x v="281"/>
          </reference>
          <reference field="3" count="1">
            <x v="71"/>
          </reference>
        </references>
      </pivotArea>
    </format>
    <format dxfId="5102">
      <pivotArea dataOnly="0" labelOnly="1" fieldPosition="0">
        <references count="2">
          <reference field="0" count="1" selected="0">
            <x v="282"/>
          </reference>
          <reference field="3" count="1">
            <x v="72"/>
          </reference>
        </references>
      </pivotArea>
    </format>
    <format dxfId="5101">
      <pivotArea dataOnly="0" labelOnly="1" fieldPosition="0">
        <references count="2">
          <reference field="0" count="1" selected="0">
            <x v="283"/>
          </reference>
          <reference field="3" count="1">
            <x v="73"/>
          </reference>
        </references>
      </pivotArea>
    </format>
    <format dxfId="5100">
      <pivotArea dataOnly="0" labelOnly="1" fieldPosition="0">
        <references count="2">
          <reference field="0" count="1" selected="0">
            <x v="284"/>
          </reference>
          <reference field="3" count="1">
            <x v="74"/>
          </reference>
        </references>
      </pivotArea>
    </format>
    <format dxfId="5099">
      <pivotArea dataOnly="0" labelOnly="1" fieldPosition="0">
        <references count="2">
          <reference field="0" count="1" selected="0">
            <x v="285"/>
          </reference>
          <reference field="3" count="1">
            <x v="75"/>
          </reference>
        </references>
      </pivotArea>
    </format>
    <format dxfId="5098">
      <pivotArea dataOnly="0" labelOnly="1" fieldPosition="0">
        <references count="2">
          <reference field="0" count="1" selected="0">
            <x v="286"/>
          </reference>
          <reference field="3" count="1">
            <x v="78"/>
          </reference>
        </references>
      </pivotArea>
    </format>
    <format dxfId="5097">
      <pivotArea dataOnly="0" labelOnly="1" fieldPosition="0">
        <references count="2">
          <reference field="0" count="1" selected="0">
            <x v="287"/>
          </reference>
          <reference field="3" count="1">
            <x v="84"/>
          </reference>
        </references>
      </pivotArea>
    </format>
    <format dxfId="5096">
      <pivotArea dataOnly="0" labelOnly="1" fieldPosition="0">
        <references count="2">
          <reference field="0" count="1" selected="0">
            <x v="288"/>
          </reference>
          <reference field="3" count="1">
            <x v="86"/>
          </reference>
        </references>
      </pivotArea>
    </format>
    <format dxfId="5095">
      <pivotArea dataOnly="0" labelOnly="1" fieldPosition="0">
        <references count="2">
          <reference field="0" count="1" selected="0">
            <x v="290"/>
          </reference>
          <reference field="3" count="1">
            <x v="87"/>
          </reference>
        </references>
      </pivotArea>
    </format>
    <format dxfId="5094">
      <pivotArea dataOnly="0" labelOnly="1" fieldPosition="0">
        <references count="2">
          <reference field="0" count="1" selected="0">
            <x v="291"/>
          </reference>
          <reference field="3" count="1">
            <x v="88"/>
          </reference>
        </references>
      </pivotArea>
    </format>
    <format dxfId="5093">
      <pivotArea dataOnly="0" labelOnly="1" fieldPosition="0">
        <references count="2">
          <reference field="0" count="1" selected="0">
            <x v="293"/>
          </reference>
          <reference field="3" count="1">
            <x v="89"/>
          </reference>
        </references>
      </pivotArea>
    </format>
    <format dxfId="5092">
      <pivotArea dataOnly="0" labelOnly="1" fieldPosition="0">
        <references count="2">
          <reference field="0" count="1" selected="0">
            <x v="294"/>
          </reference>
          <reference field="3" count="1">
            <x v="94"/>
          </reference>
        </references>
      </pivotArea>
    </format>
    <format dxfId="5091">
      <pivotArea dataOnly="0" labelOnly="1" fieldPosition="0">
        <references count="2">
          <reference field="0" count="1" selected="0">
            <x v="295"/>
          </reference>
          <reference field="3" count="1">
            <x v="95"/>
          </reference>
        </references>
      </pivotArea>
    </format>
    <format dxfId="5090">
      <pivotArea dataOnly="0" labelOnly="1" fieldPosition="0">
        <references count="2">
          <reference field="0" count="1" selected="0">
            <x v="296"/>
          </reference>
          <reference field="3" count="1">
            <x v="101"/>
          </reference>
        </references>
      </pivotArea>
    </format>
    <format dxfId="5089">
      <pivotArea dataOnly="0" labelOnly="1" fieldPosition="0">
        <references count="2">
          <reference field="0" count="1" selected="0">
            <x v="297"/>
          </reference>
          <reference field="3" count="1">
            <x v="102"/>
          </reference>
        </references>
      </pivotArea>
    </format>
    <format dxfId="5088">
      <pivotArea dataOnly="0" labelOnly="1" fieldPosition="0">
        <references count="2">
          <reference field="0" count="1" selected="0">
            <x v="298"/>
          </reference>
          <reference field="3" count="1">
            <x v="105"/>
          </reference>
        </references>
      </pivotArea>
    </format>
    <format dxfId="5087">
      <pivotArea dataOnly="0" labelOnly="1" fieldPosition="0">
        <references count="2">
          <reference field="0" count="1" selected="0">
            <x v="299"/>
          </reference>
          <reference field="3" count="1">
            <x v="109"/>
          </reference>
        </references>
      </pivotArea>
    </format>
    <format dxfId="5086">
      <pivotArea dataOnly="0" labelOnly="1" fieldPosition="0">
        <references count="2">
          <reference field="0" count="1" selected="0">
            <x v="300"/>
          </reference>
          <reference field="3" count="1">
            <x v="111"/>
          </reference>
        </references>
      </pivotArea>
    </format>
    <format dxfId="5085">
      <pivotArea dataOnly="0" labelOnly="1" fieldPosition="0">
        <references count="2">
          <reference field="0" count="1" selected="0">
            <x v="301"/>
          </reference>
          <reference field="3" count="1">
            <x v="114"/>
          </reference>
        </references>
      </pivotArea>
    </format>
    <format dxfId="5084">
      <pivotArea dataOnly="0" labelOnly="1" fieldPosition="0">
        <references count="2">
          <reference field="0" count="1" selected="0">
            <x v="302"/>
          </reference>
          <reference field="3" count="1">
            <x v="115"/>
          </reference>
        </references>
      </pivotArea>
    </format>
    <format dxfId="5083">
      <pivotArea dataOnly="0" labelOnly="1" fieldPosition="0">
        <references count="2">
          <reference field="0" count="1" selected="0">
            <x v="303"/>
          </reference>
          <reference field="3" count="1">
            <x v="116"/>
          </reference>
        </references>
      </pivotArea>
    </format>
    <format dxfId="5082">
      <pivotArea dataOnly="0" labelOnly="1" fieldPosition="0">
        <references count="2">
          <reference field="0" count="1" selected="0">
            <x v="304"/>
          </reference>
          <reference field="3" count="1">
            <x v="117"/>
          </reference>
        </references>
      </pivotArea>
    </format>
    <format dxfId="5081">
      <pivotArea dataOnly="0" labelOnly="1" fieldPosition="0">
        <references count="2">
          <reference field="0" count="1" selected="0">
            <x v="305"/>
          </reference>
          <reference field="3" count="1">
            <x v="118"/>
          </reference>
        </references>
      </pivotArea>
    </format>
    <format dxfId="5080">
      <pivotArea dataOnly="0" labelOnly="1" fieldPosition="0">
        <references count="2">
          <reference field="0" count="1" selected="0">
            <x v="307"/>
          </reference>
          <reference field="3" count="1">
            <x v="122"/>
          </reference>
        </references>
      </pivotArea>
    </format>
    <format dxfId="5079">
      <pivotArea dataOnly="0" labelOnly="1" fieldPosition="0">
        <references count="2">
          <reference field="0" count="1" selected="0">
            <x v="308"/>
          </reference>
          <reference field="3" count="1">
            <x v="127"/>
          </reference>
        </references>
      </pivotArea>
    </format>
    <format dxfId="5078">
      <pivotArea dataOnly="0" labelOnly="1" fieldPosition="0">
        <references count="2">
          <reference field="0" count="1" selected="0">
            <x v="310"/>
          </reference>
          <reference field="3" count="1">
            <x v="128"/>
          </reference>
        </references>
      </pivotArea>
    </format>
    <format dxfId="5077">
      <pivotArea dataOnly="0" labelOnly="1" fieldPosition="0">
        <references count="2">
          <reference field="0" count="1" selected="0">
            <x v="311"/>
          </reference>
          <reference field="3" count="1">
            <x v="129"/>
          </reference>
        </references>
      </pivotArea>
    </format>
    <format dxfId="5076">
      <pivotArea dataOnly="0" labelOnly="1" fieldPosition="0">
        <references count="2">
          <reference field="0" count="1" selected="0">
            <x v="313"/>
          </reference>
          <reference field="3" count="1">
            <x v="131"/>
          </reference>
        </references>
      </pivotArea>
    </format>
    <format dxfId="5075">
      <pivotArea dataOnly="0" labelOnly="1" fieldPosition="0">
        <references count="2">
          <reference field="0" count="1" selected="0">
            <x v="314"/>
          </reference>
          <reference field="3" count="1">
            <x v="132"/>
          </reference>
        </references>
      </pivotArea>
    </format>
    <format dxfId="5074">
      <pivotArea dataOnly="0" labelOnly="1" fieldPosition="0">
        <references count="2">
          <reference field="0" count="1" selected="0">
            <x v="315"/>
          </reference>
          <reference field="3" count="1">
            <x v="133"/>
          </reference>
        </references>
      </pivotArea>
    </format>
    <format dxfId="5073">
      <pivotArea dataOnly="0" labelOnly="1" fieldPosition="0">
        <references count="2">
          <reference field="0" count="1" selected="0">
            <x v="317"/>
          </reference>
          <reference field="3" count="1">
            <x v="134"/>
          </reference>
        </references>
      </pivotArea>
    </format>
    <format dxfId="5072">
      <pivotArea dataOnly="0" labelOnly="1" fieldPosition="0">
        <references count="2">
          <reference field="0" count="1" selected="0">
            <x v="319"/>
          </reference>
          <reference field="3" count="1">
            <x v="136"/>
          </reference>
        </references>
      </pivotArea>
    </format>
    <format dxfId="5071">
      <pivotArea dataOnly="0" labelOnly="1" fieldPosition="0">
        <references count="2">
          <reference field="0" count="1" selected="0">
            <x v="320"/>
          </reference>
          <reference field="3" count="1">
            <x v="137"/>
          </reference>
        </references>
      </pivotArea>
    </format>
    <format dxfId="5070">
      <pivotArea dataOnly="0" labelOnly="1" fieldPosition="0">
        <references count="2">
          <reference field="0" count="1" selected="0">
            <x v="321"/>
          </reference>
          <reference field="3" count="1">
            <x v="138"/>
          </reference>
        </references>
      </pivotArea>
    </format>
    <format dxfId="5069">
      <pivotArea dataOnly="0" labelOnly="1" fieldPosition="0">
        <references count="2">
          <reference field="0" count="1" selected="0">
            <x v="322"/>
          </reference>
          <reference field="3" count="1">
            <x v="139"/>
          </reference>
        </references>
      </pivotArea>
    </format>
    <format dxfId="5068">
      <pivotArea dataOnly="0" labelOnly="1" fieldPosition="0">
        <references count="2">
          <reference field="0" count="1" selected="0">
            <x v="323"/>
          </reference>
          <reference field="3" count="1">
            <x v="140"/>
          </reference>
        </references>
      </pivotArea>
    </format>
    <format dxfId="5067">
      <pivotArea dataOnly="0" labelOnly="1" fieldPosition="0">
        <references count="2">
          <reference field="0" count="1" selected="0">
            <x v="324"/>
          </reference>
          <reference field="3" count="1">
            <x v="141"/>
          </reference>
        </references>
      </pivotArea>
    </format>
    <format dxfId="5066">
      <pivotArea dataOnly="0" labelOnly="1" fieldPosition="0">
        <references count="2">
          <reference field="0" count="1" selected="0">
            <x v="325"/>
          </reference>
          <reference field="3" count="1">
            <x v="142"/>
          </reference>
        </references>
      </pivotArea>
    </format>
    <format dxfId="5065">
      <pivotArea dataOnly="0" labelOnly="1" fieldPosition="0">
        <references count="2">
          <reference field="0" count="1" selected="0">
            <x v="326"/>
          </reference>
          <reference field="3" count="1">
            <x v="144"/>
          </reference>
        </references>
      </pivotArea>
    </format>
    <format dxfId="5064">
      <pivotArea dataOnly="0" labelOnly="1" fieldPosition="0">
        <references count="2">
          <reference field="0" count="1" selected="0">
            <x v="327"/>
          </reference>
          <reference field="3" count="1">
            <x v="145"/>
          </reference>
        </references>
      </pivotArea>
    </format>
    <format dxfId="5063">
      <pivotArea dataOnly="0" labelOnly="1" fieldPosition="0">
        <references count="2">
          <reference field="0" count="1" selected="0">
            <x v="328"/>
          </reference>
          <reference field="3" count="1">
            <x v="147"/>
          </reference>
        </references>
      </pivotArea>
    </format>
    <format dxfId="5062">
      <pivotArea dataOnly="0" labelOnly="1" fieldPosition="0">
        <references count="2">
          <reference field="0" count="1" selected="0">
            <x v="329"/>
          </reference>
          <reference field="3" count="1">
            <x v="149"/>
          </reference>
        </references>
      </pivotArea>
    </format>
    <format dxfId="5061">
      <pivotArea dataOnly="0" labelOnly="1" fieldPosition="0">
        <references count="2">
          <reference field="0" count="1" selected="0">
            <x v="330"/>
          </reference>
          <reference field="3" count="1">
            <x v="152"/>
          </reference>
        </references>
      </pivotArea>
    </format>
    <format dxfId="5060">
      <pivotArea dataOnly="0" labelOnly="1" fieldPosition="0">
        <references count="2">
          <reference field="0" count="1" selected="0">
            <x v="331"/>
          </reference>
          <reference field="3" count="1">
            <x v="156"/>
          </reference>
        </references>
      </pivotArea>
    </format>
    <format dxfId="5059">
      <pivotArea dataOnly="0" labelOnly="1" fieldPosition="0">
        <references count="2">
          <reference field="0" count="1" selected="0">
            <x v="332"/>
          </reference>
          <reference field="3" count="1">
            <x v="161"/>
          </reference>
        </references>
      </pivotArea>
    </format>
    <format dxfId="5058">
      <pivotArea dataOnly="0" labelOnly="1" fieldPosition="0">
        <references count="2">
          <reference field="0" count="1" selected="0">
            <x v="333"/>
          </reference>
          <reference field="3" count="1">
            <x v="162"/>
          </reference>
        </references>
      </pivotArea>
    </format>
    <format dxfId="5057">
      <pivotArea dataOnly="0" labelOnly="1" fieldPosition="0">
        <references count="2">
          <reference field="0" count="1" selected="0">
            <x v="334"/>
          </reference>
          <reference field="3" count="1">
            <x v="90"/>
          </reference>
        </references>
      </pivotArea>
    </format>
    <format dxfId="5056">
      <pivotArea dataOnly="0" labelOnly="1" fieldPosition="0">
        <references count="2">
          <reference field="0" count="1" selected="0">
            <x v="336"/>
          </reference>
          <reference field="3" count="1">
            <x v="157"/>
          </reference>
        </references>
      </pivotArea>
    </format>
    <format dxfId="5055">
      <pivotArea dataOnly="0" labelOnly="1" fieldPosition="0">
        <references count="2">
          <reference field="0" count="1" selected="0">
            <x v="337"/>
          </reference>
          <reference field="3" count="1">
            <x v="165"/>
          </reference>
        </references>
      </pivotArea>
    </format>
    <format dxfId="5054">
      <pivotArea dataOnly="0" labelOnly="1" fieldPosition="0">
        <references count="2">
          <reference field="0" count="1" selected="0">
            <x v="338"/>
          </reference>
          <reference field="3" count="1">
            <x v="166"/>
          </reference>
        </references>
      </pivotArea>
    </format>
    <format dxfId="5053">
      <pivotArea dataOnly="0" labelOnly="1" fieldPosition="0">
        <references count="2">
          <reference field="0" count="1" selected="0">
            <x v="339"/>
          </reference>
          <reference field="3" count="1">
            <x v="167"/>
          </reference>
        </references>
      </pivotArea>
    </format>
    <format dxfId="5052">
      <pivotArea dataOnly="0" labelOnly="1" fieldPosition="0">
        <references count="2">
          <reference field="0" count="1" selected="0">
            <x v="340"/>
          </reference>
          <reference field="3" count="1">
            <x v="189"/>
          </reference>
        </references>
      </pivotArea>
    </format>
    <format dxfId="5051">
      <pivotArea dataOnly="0" labelOnly="1" fieldPosition="0">
        <references count="2">
          <reference field="0" count="1" selected="0">
            <x v="342"/>
          </reference>
          <reference field="3" count="1">
            <x v="190"/>
          </reference>
        </references>
      </pivotArea>
    </format>
    <format dxfId="5050">
      <pivotArea dataOnly="0" labelOnly="1" fieldPosition="0">
        <references count="2">
          <reference field="0" count="1" selected="0">
            <x v="344"/>
          </reference>
          <reference field="3" count="1">
            <x v="192"/>
          </reference>
        </references>
      </pivotArea>
    </format>
    <format dxfId="5049">
      <pivotArea dataOnly="0" labelOnly="1" fieldPosition="0">
        <references count="2">
          <reference field="0" count="1" selected="0">
            <x v="345"/>
          </reference>
          <reference field="3" count="1">
            <x v="193"/>
          </reference>
        </references>
      </pivotArea>
    </format>
    <format dxfId="5048">
      <pivotArea dataOnly="0" labelOnly="1" fieldPosition="0">
        <references count="2">
          <reference field="0" count="1" selected="0">
            <x v="346"/>
          </reference>
          <reference field="3" count="1">
            <x v="201"/>
          </reference>
        </references>
      </pivotArea>
    </format>
    <format dxfId="5047">
      <pivotArea dataOnly="0" labelOnly="1" fieldPosition="0">
        <references count="2">
          <reference field="0" count="1" selected="0">
            <x v="347"/>
          </reference>
          <reference field="3" count="1">
            <x v="164"/>
          </reference>
        </references>
      </pivotArea>
    </format>
    <format dxfId="5046">
      <pivotArea dataOnly="0" labelOnly="1" fieldPosition="0">
        <references count="2">
          <reference field="0" count="1" selected="0">
            <x v="348"/>
          </reference>
          <reference field="3" count="1">
            <x v="172"/>
          </reference>
        </references>
      </pivotArea>
    </format>
    <format dxfId="5045">
      <pivotArea dataOnly="0" labelOnly="1" fieldPosition="0">
        <references count="2">
          <reference field="0" count="1" selected="0">
            <x v="349"/>
          </reference>
          <reference field="3" count="1">
            <x v="180"/>
          </reference>
        </references>
      </pivotArea>
    </format>
    <format dxfId="5044">
      <pivotArea dataOnly="0" labelOnly="1" fieldPosition="0">
        <references count="2">
          <reference field="0" count="1" selected="0">
            <x v="350"/>
          </reference>
          <reference field="3" count="1">
            <x v="181"/>
          </reference>
        </references>
      </pivotArea>
    </format>
    <format dxfId="5043">
      <pivotArea dataOnly="0" labelOnly="1" fieldPosition="0">
        <references count="2">
          <reference field="0" count="1" selected="0">
            <x v="351"/>
          </reference>
          <reference field="3" count="1">
            <x v="182"/>
          </reference>
        </references>
      </pivotArea>
    </format>
    <format dxfId="5042">
      <pivotArea dataOnly="0" labelOnly="1" fieldPosition="0">
        <references count="2">
          <reference field="0" count="1" selected="0">
            <x v="352"/>
          </reference>
          <reference field="3" count="1">
            <x v="190"/>
          </reference>
        </references>
      </pivotArea>
    </format>
    <format dxfId="5041">
      <pivotArea dataOnly="0" labelOnly="1" fieldPosition="0">
        <references count="2">
          <reference field="0" count="1" selected="0">
            <x v="353"/>
          </reference>
          <reference field="3" count="1">
            <x v="180"/>
          </reference>
        </references>
      </pivotArea>
    </format>
    <format dxfId="5040">
      <pivotArea dataOnly="0" labelOnly="1" fieldPosition="0">
        <references count="2">
          <reference field="0" count="1" selected="0">
            <x v="354"/>
          </reference>
          <reference field="3" count="1">
            <x v="178"/>
          </reference>
        </references>
      </pivotArea>
    </format>
    <format dxfId="5039">
      <pivotArea dataOnly="0" labelOnly="1" fieldPosition="0">
        <references count="2">
          <reference field="0" count="1" selected="0">
            <x v="356"/>
          </reference>
          <reference field="3" count="1">
            <x v="179"/>
          </reference>
        </references>
      </pivotArea>
    </format>
    <format dxfId="5038">
      <pivotArea dataOnly="0" labelOnly="1" fieldPosition="0">
        <references count="2">
          <reference field="0" count="1" selected="0">
            <x v="358"/>
          </reference>
          <reference field="3" count="1">
            <x v="180"/>
          </reference>
        </references>
      </pivotArea>
    </format>
    <format dxfId="5037">
      <pivotArea dataOnly="0" labelOnly="1" fieldPosition="0">
        <references count="2">
          <reference field="0" count="1" selected="0">
            <x v="359"/>
          </reference>
          <reference field="3" count="1">
            <x v="181"/>
          </reference>
        </references>
      </pivotArea>
    </format>
    <format dxfId="5036">
      <pivotArea dataOnly="0" labelOnly="1" fieldPosition="0">
        <references count="2">
          <reference field="0" count="1" selected="0">
            <x v="360"/>
          </reference>
          <reference field="3" count="1">
            <x v="182"/>
          </reference>
        </references>
      </pivotArea>
    </format>
    <format dxfId="5035">
      <pivotArea dataOnly="0" labelOnly="1" fieldPosition="0">
        <references count="2">
          <reference field="0" count="1" selected="0">
            <x v="361"/>
          </reference>
          <reference field="3" count="1">
            <x v="195"/>
          </reference>
        </references>
      </pivotArea>
    </format>
    <format dxfId="5034">
      <pivotArea dataOnly="0" labelOnly="1" fieldPosition="0">
        <references count="2">
          <reference field="0" count="1" selected="0">
            <x v="362"/>
          </reference>
          <reference field="3" count="1">
            <x v="199"/>
          </reference>
        </references>
      </pivotArea>
    </format>
    <format dxfId="5033">
      <pivotArea dataOnly="0" labelOnly="1" fieldPosition="0">
        <references count="2">
          <reference field="0" count="1" selected="0">
            <x v="363"/>
          </reference>
          <reference field="3" count="1">
            <x v="209"/>
          </reference>
        </references>
      </pivotArea>
    </format>
    <format dxfId="5032">
      <pivotArea dataOnly="0" labelOnly="1" fieldPosition="0">
        <references count="2">
          <reference field="0" count="1" selected="0">
            <x v="364"/>
          </reference>
          <reference field="3" count="1">
            <x v="212"/>
          </reference>
        </references>
      </pivotArea>
    </format>
    <format dxfId="5031">
      <pivotArea dataOnly="0" labelOnly="1" fieldPosition="0">
        <references count="2">
          <reference field="0" count="1" selected="0">
            <x v="365"/>
          </reference>
          <reference field="3" count="1">
            <x v="222"/>
          </reference>
        </references>
      </pivotArea>
    </format>
    <format dxfId="5030">
      <pivotArea dataOnly="0" labelOnly="1" fieldPosition="0">
        <references count="2">
          <reference field="0" count="1" selected="0">
            <x v="366"/>
          </reference>
          <reference field="3" count="1">
            <x v="223"/>
          </reference>
        </references>
      </pivotArea>
    </format>
    <format dxfId="5029">
      <pivotArea dataOnly="0" labelOnly="1" fieldPosition="0">
        <references count="2">
          <reference field="0" count="1" selected="0">
            <x v="367"/>
          </reference>
          <reference field="3" count="1">
            <x v="224"/>
          </reference>
        </references>
      </pivotArea>
    </format>
    <format dxfId="5028">
      <pivotArea dataOnly="0" labelOnly="1" fieldPosition="0">
        <references count="2">
          <reference field="0" count="1" selected="0">
            <x v="368"/>
          </reference>
          <reference field="3" count="1">
            <x v="86"/>
          </reference>
        </references>
      </pivotArea>
    </format>
    <format dxfId="5027">
      <pivotArea dataOnly="0" labelOnly="1" fieldPosition="0">
        <references count="2">
          <reference field="0" count="1" selected="0">
            <x v="369"/>
          </reference>
          <reference field="3" count="1">
            <x v="22"/>
          </reference>
        </references>
      </pivotArea>
    </format>
    <format dxfId="5026">
      <pivotArea dataOnly="0" labelOnly="1" fieldPosition="0">
        <references count="2">
          <reference field="0" count="1" selected="0">
            <x v="370"/>
          </reference>
          <reference field="3" count="1">
            <x v="84"/>
          </reference>
        </references>
      </pivotArea>
    </format>
    <format dxfId="5025">
      <pivotArea dataOnly="0" labelOnly="1" fieldPosition="0">
        <references count="2">
          <reference field="0" count="1" selected="0">
            <x v="371"/>
          </reference>
          <reference field="3" count="1">
            <x v="85"/>
          </reference>
        </references>
      </pivotArea>
    </format>
    <format dxfId="5024">
      <pivotArea dataOnly="0" labelOnly="1" fieldPosition="0">
        <references count="2">
          <reference field="0" count="1" selected="0">
            <x v="372"/>
          </reference>
          <reference field="3" count="1">
            <x v="123"/>
          </reference>
        </references>
      </pivotArea>
    </format>
    <format dxfId="5023">
      <pivotArea dataOnly="0" labelOnly="1" fieldPosition="0">
        <references count="2">
          <reference field="0" count="1" selected="0">
            <x v="373"/>
          </reference>
          <reference field="3" count="1">
            <x v="155"/>
          </reference>
        </references>
      </pivotArea>
    </format>
    <format dxfId="5022">
      <pivotArea dataOnly="0" labelOnly="1" fieldPosition="0">
        <references count="2">
          <reference field="0" count="1" selected="0">
            <x v="374"/>
          </reference>
          <reference field="3" count="1">
            <x v="156"/>
          </reference>
        </references>
      </pivotArea>
    </format>
    <format dxfId="5021">
      <pivotArea dataOnly="0" labelOnly="1" fieldPosition="0">
        <references count="2">
          <reference field="0" count="1" selected="0">
            <x v="375"/>
          </reference>
          <reference field="3" count="1">
            <x v="157"/>
          </reference>
        </references>
      </pivotArea>
    </format>
    <format dxfId="5020">
      <pivotArea dataOnly="0" labelOnly="1" fieldPosition="0">
        <references count="2">
          <reference field="0" count="1" selected="0">
            <x v="376"/>
          </reference>
          <reference field="3" count="1">
            <x v="160"/>
          </reference>
        </references>
      </pivotArea>
    </format>
    <format dxfId="5019">
      <pivotArea dataOnly="0" labelOnly="1" fieldPosition="0">
        <references count="2">
          <reference field="0" count="1" selected="0">
            <x v="377"/>
          </reference>
          <reference field="3" count="1">
            <x v="161"/>
          </reference>
        </references>
      </pivotArea>
    </format>
    <format dxfId="5018">
      <pivotArea dataOnly="0" labelOnly="1" fieldPosition="0">
        <references count="2">
          <reference field="0" count="1" selected="0">
            <x v="378"/>
          </reference>
          <reference field="3" count="1">
            <x v="162"/>
          </reference>
        </references>
      </pivotArea>
    </format>
    <format dxfId="5017">
      <pivotArea dataOnly="0" labelOnly="1" fieldPosition="0">
        <references count="2">
          <reference field="0" count="1" selected="0">
            <x v="379"/>
          </reference>
          <reference field="3" count="1">
            <x v="238"/>
          </reference>
        </references>
      </pivotArea>
    </format>
    <format dxfId="5016">
      <pivotArea dataOnly="0" labelOnly="1" fieldPosition="0">
        <references count="2">
          <reference field="0" count="1" selected="0">
            <x v="380"/>
          </reference>
          <reference field="3" count="1">
            <x v="189"/>
          </reference>
        </references>
      </pivotArea>
    </format>
    <format dxfId="5015">
      <pivotArea dataOnly="0" labelOnly="1" fieldPosition="0">
        <references count="2">
          <reference field="0" count="1" selected="0">
            <x v="381"/>
          </reference>
          <reference field="3" count="1">
            <x v="193"/>
          </reference>
        </references>
      </pivotArea>
    </format>
    <format dxfId="5014">
      <pivotArea dataOnly="0" labelOnly="1" fieldPosition="0">
        <references count="2">
          <reference field="0" count="1" selected="0">
            <x v="382"/>
          </reference>
          <reference field="3" count="1">
            <x v="196"/>
          </reference>
        </references>
      </pivotArea>
    </format>
    <format dxfId="5013">
      <pivotArea dataOnly="0" labelOnly="1" fieldPosition="0">
        <references count="2">
          <reference field="0" count="1" selected="0">
            <x v="383"/>
          </reference>
          <reference field="3" count="1">
            <x v="197"/>
          </reference>
        </references>
      </pivotArea>
    </format>
    <format dxfId="5012">
      <pivotArea dataOnly="0" labelOnly="1" fieldPosition="0">
        <references count="2">
          <reference field="0" count="1" selected="0">
            <x v="384"/>
          </reference>
          <reference field="3" count="1">
            <x v="198"/>
          </reference>
        </references>
      </pivotArea>
    </format>
    <format dxfId="5011">
      <pivotArea dataOnly="0" labelOnly="1" fieldPosition="0">
        <references count="2">
          <reference field="0" count="1" selected="0">
            <x v="385"/>
          </reference>
          <reference field="3" count="1">
            <x v="163"/>
          </reference>
        </references>
      </pivotArea>
    </format>
    <format dxfId="5010">
      <pivotArea dataOnly="0" labelOnly="1" fieldPosition="0">
        <references count="2">
          <reference field="0" count="1" selected="0">
            <x v="387"/>
          </reference>
          <reference field="3" count="1">
            <x v="164"/>
          </reference>
        </references>
      </pivotArea>
    </format>
    <format dxfId="5009">
      <pivotArea dataOnly="0" labelOnly="1" fieldPosition="0">
        <references count="2">
          <reference field="0" count="1" selected="0">
            <x v="389"/>
          </reference>
          <reference field="3" count="1">
            <x v="165"/>
          </reference>
        </references>
      </pivotArea>
    </format>
    <format dxfId="5008">
      <pivotArea dataOnly="0" labelOnly="1" fieldPosition="0">
        <references count="2">
          <reference field="0" count="1" selected="0">
            <x v="390"/>
          </reference>
          <reference field="3" count="1">
            <x v="166"/>
          </reference>
        </references>
      </pivotArea>
    </format>
    <format dxfId="5007">
      <pivotArea dataOnly="0" labelOnly="1" fieldPosition="0">
        <references count="2">
          <reference field="0" count="1" selected="0">
            <x v="391"/>
          </reference>
          <reference field="3" count="1">
            <x v="168"/>
          </reference>
        </references>
      </pivotArea>
    </format>
    <format dxfId="5006">
      <pivotArea dataOnly="0" labelOnly="1" fieldPosition="0">
        <references count="2">
          <reference field="0" count="1" selected="0">
            <x v="392"/>
          </reference>
          <reference field="3" count="1">
            <x v="169"/>
          </reference>
        </references>
      </pivotArea>
    </format>
    <format dxfId="5005">
      <pivotArea dataOnly="0" labelOnly="1" fieldPosition="0">
        <references count="2">
          <reference field="0" count="1" selected="0">
            <x v="393"/>
          </reference>
          <reference field="3" count="1">
            <x v="170"/>
          </reference>
        </references>
      </pivotArea>
    </format>
    <format dxfId="5004">
      <pivotArea dataOnly="0" labelOnly="1" fieldPosition="0">
        <references count="2">
          <reference field="0" count="1" selected="0">
            <x v="394"/>
          </reference>
          <reference field="3" count="1">
            <x v="171"/>
          </reference>
        </references>
      </pivotArea>
    </format>
    <format dxfId="5003">
      <pivotArea dataOnly="0" labelOnly="1" fieldPosition="0">
        <references count="2">
          <reference field="0" count="1" selected="0">
            <x v="395"/>
          </reference>
          <reference field="3" count="1">
            <x v="172"/>
          </reference>
        </references>
      </pivotArea>
    </format>
    <format dxfId="5002">
      <pivotArea dataOnly="0" labelOnly="1" fieldPosition="0">
        <references count="2">
          <reference field="0" count="1" selected="0">
            <x v="396"/>
          </reference>
          <reference field="3" count="1">
            <x v="175"/>
          </reference>
        </references>
      </pivotArea>
    </format>
    <format dxfId="5001">
      <pivotArea dataOnly="0" labelOnly="1" fieldPosition="0">
        <references count="2">
          <reference field="0" count="1" selected="0">
            <x v="398"/>
          </reference>
          <reference field="3" count="1">
            <x v="176"/>
          </reference>
        </references>
      </pivotArea>
    </format>
    <format dxfId="5000">
      <pivotArea dataOnly="0" labelOnly="1" fieldPosition="0">
        <references count="2">
          <reference field="0" count="1" selected="0">
            <x v="399"/>
          </reference>
          <reference field="3" count="1">
            <x v="177"/>
          </reference>
        </references>
      </pivotArea>
    </format>
    <format dxfId="4999">
      <pivotArea dataOnly="0" labelOnly="1" fieldPosition="0">
        <references count="2">
          <reference field="0" count="1" selected="0">
            <x v="400"/>
          </reference>
          <reference field="3" count="1">
            <x v="178"/>
          </reference>
        </references>
      </pivotArea>
    </format>
    <format dxfId="4998">
      <pivotArea dataOnly="0" labelOnly="1" fieldPosition="0">
        <references count="2">
          <reference field="0" count="1" selected="0">
            <x v="402"/>
          </reference>
          <reference field="3" count="1">
            <x v="179"/>
          </reference>
        </references>
      </pivotArea>
    </format>
    <format dxfId="4997">
      <pivotArea dataOnly="0" labelOnly="1" fieldPosition="0">
        <references count="2">
          <reference field="0" count="1" selected="0">
            <x v="405"/>
          </reference>
          <reference field="3" count="1">
            <x v="180"/>
          </reference>
        </references>
      </pivotArea>
    </format>
    <format dxfId="4996">
      <pivotArea dataOnly="0" labelOnly="1" fieldPosition="0">
        <references count="2">
          <reference field="0" count="1" selected="0">
            <x v="406"/>
          </reference>
          <reference field="3" count="1">
            <x v="185"/>
          </reference>
        </references>
      </pivotArea>
    </format>
    <format dxfId="4995">
      <pivotArea dataOnly="0" labelOnly="1" fieldPosition="0">
        <references count="2">
          <reference field="0" count="1" selected="0">
            <x v="408"/>
          </reference>
          <reference field="3" count="1">
            <x v="186"/>
          </reference>
        </references>
      </pivotArea>
    </format>
    <format dxfId="4994">
      <pivotArea dataOnly="0" labelOnly="1" fieldPosition="0">
        <references count="2">
          <reference field="0" count="1" selected="0">
            <x v="411"/>
          </reference>
          <reference field="3" count="1">
            <x v="187"/>
          </reference>
        </references>
      </pivotArea>
    </format>
    <format dxfId="4993">
      <pivotArea dataOnly="0" labelOnly="1" fieldPosition="0">
        <references count="2">
          <reference field="0" count="1" selected="0">
            <x v="412"/>
          </reference>
          <reference field="3" count="1">
            <x v="188"/>
          </reference>
        </references>
      </pivotArea>
    </format>
    <format dxfId="4992">
      <pivotArea dataOnly="0" labelOnly="1" fieldPosition="0">
        <references count="2">
          <reference field="0" count="1" selected="0">
            <x v="417"/>
          </reference>
          <reference field="3" count="1">
            <x v="189"/>
          </reference>
        </references>
      </pivotArea>
    </format>
    <format dxfId="4991">
      <pivotArea dataOnly="0" labelOnly="1" fieldPosition="0">
        <references count="2">
          <reference field="0" count="1" selected="0">
            <x v="418"/>
          </reference>
          <reference field="3" count="1">
            <x v="191"/>
          </reference>
        </references>
      </pivotArea>
    </format>
    <format dxfId="4990">
      <pivotArea dataOnly="0" labelOnly="1" fieldPosition="0">
        <references count="2">
          <reference field="0" count="1" selected="0">
            <x v="419"/>
          </reference>
          <reference field="3" count="1">
            <x v="192"/>
          </reference>
        </references>
      </pivotArea>
    </format>
    <format dxfId="4989">
      <pivotArea dataOnly="0" labelOnly="1" fieldPosition="0">
        <references count="2">
          <reference field="0" count="1" selected="0">
            <x v="421"/>
          </reference>
          <reference field="3" count="1">
            <x v="194"/>
          </reference>
        </references>
      </pivotArea>
    </format>
    <format dxfId="4988">
      <pivotArea dataOnly="0" labelOnly="1" fieldPosition="0">
        <references count="2">
          <reference field="0" count="1" selected="0">
            <x v="425"/>
          </reference>
          <reference field="3" count="1">
            <x v="196"/>
          </reference>
        </references>
      </pivotArea>
    </format>
    <format dxfId="4987">
      <pivotArea dataOnly="0" labelOnly="1" fieldPosition="0">
        <references count="2">
          <reference field="0" count="1" selected="0">
            <x v="428"/>
          </reference>
          <reference field="3" count="1">
            <x v="199"/>
          </reference>
        </references>
      </pivotArea>
    </format>
    <format dxfId="4986">
      <pivotArea dataOnly="0" labelOnly="1" fieldPosition="0">
        <references count="2">
          <reference field="0" count="1" selected="0">
            <x v="429"/>
          </reference>
          <reference field="3" count="1">
            <x v="200"/>
          </reference>
        </references>
      </pivotArea>
    </format>
    <format dxfId="4985">
      <pivotArea dataOnly="0" labelOnly="1" fieldPosition="0">
        <references count="2">
          <reference field="0" count="1" selected="0">
            <x v="434"/>
          </reference>
          <reference field="3" count="1">
            <x v="201"/>
          </reference>
        </references>
      </pivotArea>
    </format>
    <format dxfId="4984">
      <pivotArea dataOnly="0" labelOnly="1" fieldPosition="0">
        <references count="2">
          <reference field="0" count="1" selected="0">
            <x v="435"/>
          </reference>
          <reference field="3" count="1">
            <x v="202"/>
          </reference>
        </references>
      </pivotArea>
    </format>
    <format dxfId="4983">
      <pivotArea dataOnly="0" labelOnly="1" fieldPosition="0">
        <references count="2">
          <reference field="0" count="1" selected="0">
            <x v="436"/>
          </reference>
          <reference field="3" count="1">
            <x v="203"/>
          </reference>
        </references>
      </pivotArea>
    </format>
    <format dxfId="4982">
      <pivotArea dataOnly="0" labelOnly="1" fieldPosition="0">
        <references count="2">
          <reference field="0" count="1" selected="0">
            <x v="437"/>
          </reference>
          <reference field="3" count="1">
            <x v="204"/>
          </reference>
        </references>
      </pivotArea>
    </format>
    <format dxfId="4981">
      <pivotArea dataOnly="0" labelOnly="1" fieldPosition="0">
        <references count="2">
          <reference field="0" count="1" selected="0">
            <x v="438"/>
          </reference>
          <reference field="3" count="1">
            <x v="205"/>
          </reference>
        </references>
      </pivotArea>
    </format>
    <format dxfId="4980">
      <pivotArea dataOnly="0" labelOnly="1" fieldPosition="0">
        <references count="2">
          <reference field="0" count="1" selected="0">
            <x v="439"/>
          </reference>
          <reference field="3" count="1">
            <x v="207"/>
          </reference>
        </references>
      </pivotArea>
    </format>
    <format dxfId="4979">
      <pivotArea dataOnly="0" labelOnly="1" fieldPosition="0">
        <references count="2">
          <reference field="0" count="1" selected="0">
            <x v="440"/>
          </reference>
          <reference field="3" count="1">
            <x v="210"/>
          </reference>
        </references>
      </pivotArea>
    </format>
    <format dxfId="4978">
      <pivotArea dataOnly="0" labelOnly="1" fieldPosition="0">
        <references count="2">
          <reference field="0" count="1" selected="0">
            <x v="441"/>
          </reference>
          <reference field="3" count="1">
            <x v="214"/>
          </reference>
        </references>
      </pivotArea>
    </format>
    <format dxfId="4977">
      <pivotArea dataOnly="0" labelOnly="1" fieldPosition="0">
        <references count="2">
          <reference field="0" count="1" selected="0">
            <x v="442"/>
          </reference>
          <reference field="3" count="1">
            <x v="216"/>
          </reference>
        </references>
      </pivotArea>
    </format>
    <format dxfId="4976">
      <pivotArea dataOnly="0" labelOnly="1" fieldPosition="0">
        <references count="2">
          <reference field="0" count="1" selected="0">
            <x v="444"/>
          </reference>
          <reference field="3" count="1">
            <x v="217"/>
          </reference>
        </references>
      </pivotArea>
    </format>
    <format dxfId="4975">
      <pivotArea dataOnly="0" labelOnly="1" fieldPosition="0">
        <references count="2">
          <reference field="0" count="1" selected="0">
            <x v="445"/>
          </reference>
          <reference field="3" count="1">
            <x v="226"/>
          </reference>
        </references>
      </pivotArea>
    </format>
    <format dxfId="4974">
      <pivotArea dataOnly="0" labelOnly="1" fieldPosition="0">
        <references count="2">
          <reference field="0" count="1" selected="0">
            <x v="446"/>
          </reference>
          <reference field="3" count="1">
            <x v="232"/>
          </reference>
        </references>
      </pivotArea>
    </format>
    <format dxfId="4973">
      <pivotArea dataOnly="0" labelOnly="1" fieldPosition="0">
        <references count="2">
          <reference field="0" count="1" selected="0">
            <x v="447"/>
          </reference>
          <reference field="3" count="1">
            <x v="184"/>
          </reference>
        </references>
      </pivotArea>
    </format>
    <format dxfId="4972">
      <pivotArea dataOnly="0" labelOnly="1" fieldPosition="0">
        <references count="2">
          <reference field="0" count="1" selected="0">
            <x v="449"/>
          </reference>
          <reference field="3" count="1">
            <x v="206"/>
          </reference>
        </references>
      </pivotArea>
    </format>
    <format dxfId="4971">
      <pivotArea dataOnly="0" labelOnly="1" fieldPosition="0">
        <references count="2">
          <reference field="0" count="1" selected="0">
            <x v="450"/>
          </reference>
          <reference field="3" count="1">
            <x v="207"/>
          </reference>
        </references>
      </pivotArea>
    </format>
    <format dxfId="4970">
      <pivotArea dataOnly="0" labelOnly="1" fieldPosition="0">
        <references count="2">
          <reference field="0" count="1" selected="0">
            <x v="451"/>
          </reference>
          <reference field="3" count="1">
            <x v="209"/>
          </reference>
        </references>
      </pivotArea>
    </format>
    <format dxfId="4969">
      <pivotArea dataOnly="0" labelOnly="1" fieldPosition="0">
        <references count="2">
          <reference field="0" count="1" selected="0">
            <x v="452"/>
          </reference>
          <reference field="3" count="1">
            <x v="210"/>
          </reference>
        </references>
      </pivotArea>
    </format>
    <format dxfId="4968">
      <pivotArea dataOnly="0" labelOnly="1" fieldPosition="0">
        <references count="2">
          <reference field="0" count="1" selected="0">
            <x v="453"/>
          </reference>
          <reference field="3" count="1">
            <x v="212"/>
          </reference>
        </references>
      </pivotArea>
    </format>
    <format dxfId="4967">
      <pivotArea dataOnly="0" labelOnly="1" fieldPosition="0">
        <references count="2">
          <reference field="0" count="1" selected="0">
            <x v="454"/>
          </reference>
          <reference field="3" count="1">
            <x v="216"/>
          </reference>
        </references>
      </pivotArea>
    </format>
    <format dxfId="4966">
      <pivotArea dataOnly="0" labelOnly="1" fieldPosition="0">
        <references count="2">
          <reference field="0" count="1" selected="0">
            <x v="455"/>
          </reference>
          <reference field="3" count="1">
            <x v="218"/>
          </reference>
        </references>
      </pivotArea>
    </format>
    <format dxfId="4965">
      <pivotArea dataOnly="0" labelOnly="1" fieldPosition="0">
        <references count="2">
          <reference field="0" count="1" selected="0">
            <x v="456"/>
          </reference>
          <reference field="3" count="1">
            <x v="191"/>
          </reference>
        </references>
      </pivotArea>
    </format>
    <format dxfId="4964">
      <pivotArea dataOnly="0" labelOnly="1" fieldPosition="0">
        <references count="2">
          <reference field="0" count="1" selected="0">
            <x v="457"/>
          </reference>
          <reference field="3" count="1">
            <x v="205"/>
          </reference>
        </references>
      </pivotArea>
    </format>
    <format dxfId="4963">
      <pivotArea dataOnly="0" labelOnly="1" fieldPosition="0">
        <references count="2">
          <reference field="0" count="1" selected="0">
            <x v="460"/>
          </reference>
          <reference field="3" count="1">
            <x v="206"/>
          </reference>
        </references>
      </pivotArea>
    </format>
    <format dxfId="4962">
      <pivotArea dataOnly="0" labelOnly="1" fieldPosition="0">
        <references count="2">
          <reference field="0" count="1" selected="0">
            <x v="462"/>
          </reference>
          <reference field="3" count="1">
            <x v="207"/>
          </reference>
        </references>
      </pivotArea>
    </format>
    <format dxfId="4961">
      <pivotArea dataOnly="0" labelOnly="1" fieldPosition="0">
        <references count="2">
          <reference field="0" count="1" selected="0">
            <x v="465"/>
          </reference>
          <reference field="3" count="1">
            <x v="208"/>
          </reference>
        </references>
      </pivotArea>
    </format>
    <format dxfId="4960">
      <pivotArea dataOnly="0" labelOnly="1" fieldPosition="0">
        <references count="2">
          <reference field="0" count="1" selected="0">
            <x v="469"/>
          </reference>
          <reference field="3" count="1">
            <x v="209"/>
          </reference>
        </references>
      </pivotArea>
    </format>
    <format dxfId="4959">
      <pivotArea dataOnly="0" labelOnly="1" fieldPosition="0">
        <references count="2">
          <reference field="0" count="1" selected="0">
            <x v="472"/>
          </reference>
          <reference field="3" count="1">
            <x v="210"/>
          </reference>
        </references>
      </pivotArea>
    </format>
    <format dxfId="4958">
      <pivotArea dataOnly="0" labelOnly="1" fieldPosition="0">
        <references count="2">
          <reference field="0" count="1" selected="0">
            <x v="476"/>
          </reference>
          <reference field="3" count="1">
            <x v="211"/>
          </reference>
        </references>
      </pivotArea>
    </format>
    <format dxfId="4957">
      <pivotArea dataOnly="0" labelOnly="1" fieldPosition="0">
        <references count="2">
          <reference field="0" count="1" selected="0">
            <x v="478"/>
          </reference>
          <reference field="3" count="1">
            <x v="212"/>
          </reference>
        </references>
      </pivotArea>
    </format>
    <format dxfId="4956">
      <pivotArea dataOnly="0" labelOnly="1" fieldPosition="0">
        <references count="2">
          <reference field="0" count="1" selected="0">
            <x v="479"/>
          </reference>
          <reference field="3" count="1">
            <x v="213"/>
          </reference>
        </references>
      </pivotArea>
    </format>
    <format dxfId="4955">
      <pivotArea dataOnly="0" labelOnly="1" fieldPosition="0">
        <references count="2">
          <reference field="0" count="1" selected="0">
            <x v="481"/>
          </reference>
          <reference field="3" count="1">
            <x v="215"/>
          </reference>
        </references>
      </pivotArea>
    </format>
    <format dxfId="4954">
      <pivotArea dataOnly="0" labelOnly="1" fieldPosition="0">
        <references count="2">
          <reference field="0" count="1" selected="0">
            <x v="485"/>
          </reference>
          <reference field="3" count="1">
            <x v="217"/>
          </reference>
        </references>
      </pivotArea>
    </format>
    <format dxfId="4953">
      <pivotArea dataOnly="0" labelOnly="1" fieldPosition="0">
        <references count="2">
          <reference field="0" count="1" selected="0">
            <x v="486"/>
          </reference>
          <reference field="3" count="1">
            <x v="218"/>
          </reference>
        </references>
      </pivotArea>
    </format>
    <format dxfId="4952">
      <pivotArea dataOnly="0" labelOnly="1" fieldPosition="0">
        <references count="2">
          <reference field="0" count="1" selected="0">
            <x v="488"/>
          </reference>
          <reference field="3" count="1">
            <x v="219"/>
          </reference>
        </references>
      </pivotArea>
    </format>
    <format dxfId="4951">
      <pivotArea dataOnly="0" labelOnly="1" fieldPosition="0">
        <references count="2">
          <reference field="0" count="1" selected="0">
            <x v="489"/>
          </reference>
          <reference field="3" count="1">
            <x v="220"/>
          </reference>
        </references>
      </pivotArea>
    </format>
    <format dxfId="4950">
      <pivotArea dataOnly="0" labelOnly="1" fieldPosition="0">
        <references count="2">
          <reference field="0" count="1" selected="0">
            <x v="490"/>
          </reference>
          <reference field="3" count="1">
            <x v="223"/>
          </reference>
        </references>
      </pivotArea>
    </format>
    <format dxfId="4949">
      <pivotArea dataOnly="0" labelOnly="1" fieldPosition="0">
        <references count="2">
          <reference field="0" count="1" selected="0">
            <x v="491"/>
          </reference>
          <reference field="3" count="1">
            <x v="235"/>
          </reference>
        </references>
      </pivotArea>
    </format>
    <format dxfId="4948">
      <pivotArea dataOnly="0" labelOnly="1" fieldPosition="0">
        <references count="2">
          <reference field="0" count="1" selected="0">
            <x v="492"/>
          </reference>
          <reference field="3" count="1">
            <x v="222"/>
          </reference>
        </references>
      </pivotArea>
    </format>
    <format dxfId="4947">
      <pivotArea dataOnly="0" labelOnly="1" fieldPosition="0">
        <references count="2">
          <reference field="0" count="1" selected="0">
            <x v="493"/>
          </reference>
          <reference field="3" count="1">
            <x v="226"/>
          </reference>
        </references>
      </pivotArea>
    </format>
    <format dxfId="4946">
      <pivotArea dataOnly="0" labelOnly="1" fieldPosition="0">
        <references count="2">
          <reference field="0" count="1" selected="0">
            <x v="495"/>
          </reference>
          <reference field="3" count="1">
            <x v="227"/>
          </reference>
        </references>
      </pivotArea>
    </format>
    <format dxfId="4945">
      <pivotArea dataOnly="0" labelOnly="1" fieldPosition="0">
        <references count="2">
          <reference field="0" count="1" selected="0">
            <x v="496"/>
          </reference>
          <reference field="3" count="1">
            <x v="228"/>
          </reference>
        </references>
      </pivotArea>
    </format>
    <format dxfId="4944">
      <pivotArea dataOnly="0" labelOnly="1" fieldPosition="0">
        <references count="2">
          <reference field="0" count="1" selected="0">
            <x v="497"/>
          </reference>
          <reference field="3" count="1">
            <x v="229"/>
          </reference>
        </references>
      </pivotArea>
    </format>
    <format dxfId="4943">
      <pivotArea dataOnly="0" labelOnly="1" fieldPosition="0">
        <references count="2">
          <reference field="0" count="1" selected="0">
            <x v="498"/>
          </reference>
          <reference field="3" count="1">
            <x v="230"/>
          </reference>
        </references>
      </pivotArea>
    </format>
    <format dxfId="4942">
      <pivotArea dataOnly="0" labelOnly="1" fieldPosition="0">
        <references count="2">
          <reference field="0" count="1" selected="0">
            <x v="500"/>
          </reference>
          <reference field="3" count="1">
            <x v="231"/>
          </reference>
        </references>
      </pivotArea>
    </format>
    <format dxfId="4941">
      <pivotArea dataOnly="0" labelOnly="1" fieldPosition="0">
        <references count="2">
          <reference field="0" count="1" selected="0">
            <x v="501"/>
          </reference>
          <reference field="3" count="1">
            <x v="232"/>
          </reference>
        </references>
      </pivotArea>
    </format>
    <format dxfId="4940">
      <pivotArea dataOnly="0" labelOnly="1" fieldPosition="0">
        <references count="2">
          <reference field="0" count="1" selected="0">
            <x v="503"/>
          </reference>
          <reference field="3" count="1">
            <x v="233"/>
          </reference>
        </references>
      </pivotArea>
    </format>
    <format dxfId="4939">
      <pivotArea dataOnly="0" labelOnly="1" fieldPosition="0">
        <references count="2">
          <reference field="0" count="1" selected="0">
            <x v="504"/>
          </reference>
          <reference field="3" count="1">
            <x v="234"/>
          </reference>
        </references>
      </pivotArea>
    </format>
    <format dxfId="4938">
      <pivotArea dataOnly="0" labelOnly="1" fieldPosition="0">
        <references count="2">
          <reference field="0" count="1" selected="0">
            <x v="505"/>
          </reference>
          <reference field="3" count="1">
            <x v="236"/>
          </reference>
        </references>
      </pivotArea>
    </format>
    <format dxfId="4937">
      <pivotArea type="all" dataOnly="0" outline="0" fieldPosition="0"/>
    </format>
    <format dxfId="4936">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935">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4934">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4933">
      <pivotArea dataOnly="0" labelOnly="1"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4932">
      <pivotArea dataOnly="0" labelOnly="1"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4931">
      <pivotArea dataOnly="0" labelOnly="1"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4930">
      <pivotArea dataOnly="0" labelOnly="1" fieldPosition="0">
        <references count="1">
          <reference field="0" count="50">
            <x v="300"/>
            <x v="301"/>
            <x v="302"/>
            <x v="303"/>
            <x v="304"/>
            <x v="305"/>
            <x v="306"/>
            <x v="307"/>
            <x v="308"/>
            <x v="309"/>
            <x v="310"/>
            <x v="311"/>
            <x v="312"/>
            <x v="313"/>
            <x v="314"/>
            <x v="315"/>
            <x v="317"/>
            <x v="318"/>
            <x v="319"/>
            <x v="320"/>
            <x v="321"/>
            <x v="322"/>
            <x v="323"/>
            <x v="324"/>
            <x v="325"/>
            <x v="326"/>
            <x v="327"/>
            <x v="328"/>
            <x v="329"/>
            <x v="330"/>
            <x v="331"/>
            <x v="332"/>
            <x v="333"/>
            <x v="334"/>
            <x v="335"/>
            <x v="336"/>
            <x v="337"/>
            <x v="338"/>
            <x v="339"/>
            <x v="340"/>
            <x v="341"/>
            <x v="342"/>
            <x v="343"/>
            <x v="344"/>
            <x v="345"/>
            <x v="346"/>
            <x v="347"/>
            <x v="348"/>
            <x v="349"/>
            <x v="350"/>
          </reference>
        </references>
      </pivotArea>
    </format>
    <format dxfId="4929">
      <pivotArea dataOnly="0" labelOnly="1" fieldPosition="0">
        <references count="1">
          <reference field="0" count="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x v="400"/>
          </reference>
        </references>
      </pivotArea>
    </format>
    <format dxfId="4928">
      <pivotArea dataOnly="0" labelOnly="1" fieldPosition="0">
        <references count="1">
          <reference field="0" count="5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reference>
        </references>
      </pivotArea>
    </format>
    <format dxfId="4927">
      <pivotArea dataOnly="0" labelOnly="1" fieldPosition="0">
        <references count="1">
          <reference field="0" count="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reference>
        </references>
      </pivotArea>
    </format>
    <format dxfId="4926">
      <pivotArea dataOnly="0" labelOnly="1" fieldPosition="0">
        <references count="1">
          <reference field="0" count="10">
            <x v="501"/>
            <x v="502"/>
            <x v="503"/>
            <x v="504"/>
            <x v="505"/>
            <x v="506"/>
            <x v="507"/>
            <x v="508"/>
            <x v="509"/>
            <x v="510"/>
          </reference>
        </references>
      </pivotArea>
    </format>
    <format dxfId="4925">
      <pivotArea dataOnly="0" labelOnly="1" grandRow="1" outline="0" fieldPosition="0"/>
    </format>
    <format dxfId="4924">
      <pivotArea dataOnly="0" labelOnly="1" fieldPosition="0">
        <references count="2">
          <reference field="0" count="1" selected="0">
            <x v="0"/>
          </reference>
          <reference field="3" count="1">
            <x v="119"/>
          </reference>
        </references>
      </pivotArea>
    </format>
    <format dxfId="4923">
      <pivotArea dataOnly="0" labelOnly="1" fieldPosition="0">
        <references count="2">
          <reference field="0" count="1" selected="0">
            <x v="1"/>
          </reference>
          <reference field="3" count="1">
            <x v="120"/>
          </reference>
        </references>
      </pivotArea>
    </format>
    <format dxfId="4922">
      <pivotArea dataOnly="0" labelOnly="1" fieldPosition="0">
        <references count="2">
          <reference field="0" count="1" selected="0">
            <x v="2"/>
          </reference>
          <reference field="3" count="1">
            <x v="121"/>
          </reference>
        </references>
      </pivotArea>
    </format>
    <format dxfId="4921">
      <pivotArea dataOnly="0" labelOnly="1" fieldPosition="0">
        <references count="2">
          <reference field="0" count="1" selected="0">
            <x v="3"/>
          </reference>
          <reference field="3" count="1">
            <x v="125"/>
          </reference>
        </references>
      </pivotArea>
    </format>
    <format dxfId="4920">
      <pivotArea dataOnly="0" labelOnly="1" fieldPosition="0">
        <references count="2">
          <reference field="0" count="1" selected="0">
            <x v="4"/>
          </reference>
          <reference field="3" count="1">
            <x v="129"/>
          </reference>
        </references>
      </pivotArea>
    </format>
    <format dxfId="4919">
      <pivotArea dataOnly="0" labelOnly="1" fieldPosition="0">
        <references count="2">
          <reference field="0" count="1" selected="0">
            <x v="6"/>
          </reference>
          <reference field="3" count="1">
            <x v="132"/>
          </reference>
        </references>
      </pivotArea>
    </format>
    <format dxfId="4918">
      <pivotArea dataOnly="0" labelOnly="1" fieldPosition="0">
        <references count="2">
          <reference field="0" count="1" selected="0">
            <x v="7"/>
          </reference>
          <reference field="3" count="1">
            <x v="139"/>
          </reference>
        </references>
      </pivotArea>
    </format>
    <format dxfId="4917">
      <pivotArea dataOnly="0" labelOnly="1" fieldPosition="0">
        <references count="2">
          <reference field="0" count="1" selected="0">
            <x v="8"/>
          </reference>
          <reference field="3" count="1">
            <x v="145"/>
          </reference>
        </references>
      </pivotArea>
    </format>
    <format dxfId="4916">
      <pivotArea dataOnly="0" labelOnly="1" fieldPosition="0">
        <references count="2">
          <reference field="0" count="1" selected="0">
            <x v="9"/>
          </reference>
          <reference field="3" count="1">
            <x v="151"/>
          </reference>
        </references>
      </pivotArea>
    </format>
    <format dxfId="4915">
      <pivotArea dataOnly="0" labelOnly="1" fieldPosition="0">
        <references count="2">
          <reference field="0" count="1" selected="0">
            <x v="10"/>
          </reference>
          <reference field="3" count="1">
            <x v="158"/>
          </reference>
        </references>
      </pivotArea>
    </format>
    <format dxfId="4914">
      <pivotArea dataOnly="0" labelOnly="1" fieldPosition="0">
        <references count="2">
          <reference field="0" count="1" selected="0">
            <x v="11"/>
          </reference>
          <reference field="3" count="1">
            <x v="164"/>
          </reference>
        </references>
      </pivotArea>
    </format>
    <format dxfId="4913">
      <pivotArea dataOnly="0" labelOnly="1" fieldPosition="0">
        <references count="2">
          <reference field="0" count="1" selected="0">
            <x v="12"/>
          </reference>
          <reference field="3" count="1">
            <x v="166"/>
          </reference>
        </references>
      </pivotArea>
    </format>
    <format dxfId="4912">
      <pivotArea dataOnly="0" labelOnly="1" fieldPosition="0">
        <references count="2">
          <reference field="0" count="1" selected="0">
            <x v="13"/>
          </reference>
          <reference field="3" count="1">
            <x v="167"/>
          </reference>
        </references>
      </pivotArea>
    </format>
    <format dxfId="4911">
      <pivotArea dataOnly="0" labelOnly="1" fieldPosition="0">
        <references count="2">
          <reference field="0" count="1" selected="0">
            <x v="16"/>
          </reference>
          <reference field="3" count="1">
            <x v="177"/>
          </reference>
        </references>
      </pivotArea>
    </format>
    <format dxfId="4910">
      <pivotArea dataOnly="0" labelOnly="1" fieldPosition="0">
        <references count="2">
          <reference field="0" count="1" selected="0">
            <x v="17"/>
          </reference>
          <reference field="3" count="1">
            <x v="0"/>
          </reference>
        </references>
      </pivotArea>
    </format>
    <format dxfId="4909">
      <pivotArea dataOnly="0" labelOnly="1" fieldPosition="0">
        <references count="2">
          <reference field="0" count="1" selected="0">
            <x v="18"/>
          </reference>
          <reference field="3" count="1">
            <x v="1"/>
          </reference>
        </references>
      </pivotArea>
    </format>
    <format dxfId="4908">
      <pivotArea dataOnly="0" labelOnly="1" fieldPosition="0">
        <references count="2">
          <reference field="0" count="1" selected="0">
            <x v="19"/>
          </reference>
          <reference field="3" count="1">
            <x v="2"/>
          </reference>
        </references>
      </pivotArea>
    </format>
    <format dxfId="4907">
      <pivotArea dataOnly="0" labelOnly="1" fieldPosition="0">
        <references count="2">
          <reference field="0" count="1" selected="0">
            <x v="20"/>
          </reference>
          <reference field="3" count="1">
            <x v="3"/>
          </reference>
        </references>
      </pivotArea>
    </format>
    <format dxfId="4906">
      <pivotArea dataOnly="0" labelOnly="1" fieldPosition="0">
        <references count="2">
          <reference field="0" count="1" selected="0">
            <x v="21"/>
          </reference>
          <reference field="3" count="1">
            <x v="4"/>
          </reference>
        </references>
      </pivotArea>
    </format>
    <format dxfId="4905">
      <pivotArea dataOnly="0" labelOnly="1" fieldPosition="0">
        <references count="2">
          <reference field="0" count="1" selected="0">
            <x v="22"/>
          </reference>
          <reference field="3" count="1">
            <x v="123"/>
          </reference>
        </references>
      </pivotArea>
    </format>
    <format dxfId="4904">
      <pivotArea dataOnly="0" labelOnly="1" fieldPosition="0">
        <references count="2">
          <reference field="0" count="1" selected="0">
            <x v="23"/>
          </reference>
          <reference field="3" count="1">
            <x v="163"/>
          </reference>
        </references>
      </pivotArea>
    </format>
    <format dxfId="4903">
      <pivotArea dataOnly="0" labelOnly="1" fieldPosition="0">
        <references count="2">
          <reference field="0" count="1" selected="0">
            <x v="25"/>
          </reference>
          <reference field="3" count="1">
            <x v="177"/>
          </reference>
        </references>
      </pivotArea>
    </format>
    <format dxfId="4902">
      <pivotArea dataOnly="0" labelOnly="1" fieldPosition="0">
        <references count="2">
          <reference field="0" count="1" selected="0">
            <x v="26"/>
          </reference>
          <reference field="3" count="1">
            <x v="5"/>
          </reference>
        </references>
      </pivotArea>
    </format>
    <format dxfId="4901">
      <pivotArea dataOnly="0" labelOnly="1" fieldPosition="0">
        <references count="2">
          <reference field="0" count="1" selected="0">
            <x v="27"/>
          </reference>
          <reference field="3" count="1">
            <x v="83"/>
          </reference>
        </references>
      </pivotArea>
    </format>
    <format dxfId="4900">
      <pivotArea dataOnly="0" labelOnly="1" fieldPosition="0">
        <references count="2">
          <reference field="0" count="1" selected="0">
            <x v="28"/>
          </reference>
          <reference field="3" count="1">
            <x v="13"/>
          </reference>
        </references>
      </pivotArea>
    </format>
    <format dxfId="4899">
      <pivotArea dataOnly="0" labelOnly="1" fieldPosition="0">
        <references count="2">
          <reference field="0" count="1" selected="0">
            <x v="29"/>
          </reference>
          <reference field="3" count="1">
            <x v="21"/>
          </reference>
        </references>
      </pivotArea>
    </format>
    <format dxfId="4898">
      <pivotArea dataOnly="0" labelOnly="1" fieldPosition="0">
        <references count="2">
          <reference field="0" count="1" selected="0">
            <x v="30"/>
          </reference>
          <reference field="3" count="1">
            <x v="97"/>
          </reference>
        </references>
      </pivotArea>
    </format>
    <format dxfId="4897">
      <pivotArea dataOnly="0" labelOnly="1" fieldPosition="0">
        <references count="2">
          <reference field="0" count="1" selected="0">
            <x v="31"/>
          </reference>
          <reference field="3" count="1">
            <x v="61"/>
          </reference>
        </references>
      </pivotArea>
    </format>
    <format dxfId="4896">
      <pivotArea dataOnly="0" labelOnly="1" fieldPosition="0">
        <references count="2">
          <reference field="0" count="1" selected="0">
            <x v="32"/>
          </reference>
          <reference field="3" count="1">
            <x v="7"/>
          </reference>
        </references>
      </pivotArea>
    </format>
    <format dxfId="4895">
      <pivotArea dataOnly="0" labelOnly="1" fieldPosition="0">
        <references count="2">
          <reference field="0" count="1" selected="0">
            <x v="33"/>
          </reference>
          <reference field="3" count="1">
            <x v="11"/>
          </reference>
        </references>
      </pivotArea>
    </format>
    <format dxfId="4894">
      <pivotArea dataOnly="0" labelOnly="1" fieldPosition="0">
        <references count="2">
          <reference field="0" count="1" selected="0">
            <x v="34"/>
          </reference>
          <reference field="3" count="1">
            <x v="14"/>
          </reference>
        </references>
      </pivotArea>
    </format>
    <format dxfId="4893">
      <pivotArea dataOnly="0" labelOnly="1" fieldPosition="0">
        <references count="2">
          <reference field="0" count="1" selected="0">
            <x v="35"/>
          </reference>
          <reference field="3" count="1">
            <x v="21"/>
          </reference>
        </references>
      </pivotArea>
    </format>
    <format dxfId="4892">
      <pivotArea dataOnly="0" labelOnly="1" fieldPosition="0">
        <references count="2">
          <reference field="0" count="1" selected="0">
            <x v="36"/>
          </reference>
          <reference field="3" count="1">
            <x v="27"/>
          </reference>
        </references>
      </pivotArea>
    </format>
    <format dxfId="4891">
      <pivotArea dataOnly="0" labelOnly="1" fieldPosition="0">
        <references count="2">
          <reference field="0" count="1" selected="0">
            <x v="37"/>
          </reference>
          <reference field="3" count="1">
            <x v="39"/>
          </reference>
        </references>
      </pivotArea>
    </format>
    <format dxfId="4890">
      <pivotArea dataOnly="0" labelOnly="1" fieldPosition="0">
        <references count="2">
          <reference field="0" count="1" selected="0">
            <x v="38"/>
          </reference>
          <reference field="3" count="1">
            <x v="45"/>
          </reference>
        </references>
      </pivotArea>
    </format>
    <format dxfId="4889">
      <pivotArea dataOnly="0" labelOnly="1" fieldPosition="0">
        <references count="2">
          <reference field="0" count="1" selected="0">
            <x v="39"/>
          </reference>
          <reference field="3" count="1">
            <x v="66"/>
          </reference>
        </references>
      </pivotArea>
    </format>
    <format dxfId="4888">
      <pivotArea dataOnly="0" labelOnly="1" fieldPosition="0">
        <references count="2">
          <reference field="0" count="1" selected="0">
            <x v="40"/>
          </reference>
          <reference field="3" count="1">
            <x v="100"/>
          </reference>
        </references>
      </pivotArea>
    </format>
    <format dxfId="4887">
      <pivotArea dataOnly="0" labelOnly="1" fieldPosition="0">
        <references count="2">
          <reference field="0" count="1" selected="0">
            <x v="41"/>
          </reference>
          <reference field="3" count="1">
            <x v="162"/>
          </reference>
        </references>
      </pivotArea>
    </format>
    <format dxfId="4886">
      <pivotArea dataOnly="0" labelOnly="1" fieldPosition="0">
        <references count="2">
          <reference field="0" count="1" selected="0">
            <x v="42"/>
          </reference>
          <reference field="3" count="1">
            <x v="8"/>
          </reference>
        </references>
      </pivotArea>
    </format>
    <format dxfId="4885">
      <pivotArea dataOnly="0" labelOnly="1" fieldPosition="0">
        <references count="2">
          <reference field="0" count="1" selected="0">
            <x v="43"/>
          </reference>
          <reference field="3" count="1">
            <x v="10"/>
          </reference>
        </references>
      </pivotArea>
    </format>
    <format dxfId="4884">
      <pivotArea dataOnly="0" labelOnly="1" fieldPosition="0">
        <references count="2">
          <reference field="0" count="1" selected="0">
            <x v="44"/>
          </reference>
          <reference field="3" count="1">
            <x v="12"/>
          </reference>
        </references>
      </pivotArea>
    </format>
    <format dxfId="4883">
      <pivotArea dataOnly="0" labelOnly="1" fieldPosition="0">
        <references count="2">
          <reference field="0" count="1" selected="0">
            <x v="45"/>
          </reference>
          <reference field="3" count="1">
            <x v="16"/>
          </reference>
        </references>
      </pivotArea>
    </format>
    <format dxfId="4882">
      <pivotArea dataOnly="0" labelOnly="1" fieldPosition="0">
        <references count="2">
          <reference field="0" count="1" selected="0">
            <x v="46"/>
          </reference>
          <reference field="3" count="1">
            <x v="17"/>
          </reference>
        </references>
      </pivotArea>
    </format>
    <format dxfId="4881">
      <pivotArea dataOnly="0" labelOnly="1" fieldPosition="0">
        <references count="2">
          <reference field="0" count="1" selected="0">
            <x v="47"/>
          </reference>
          <reference field="3" count="1">
            <x v="19"/>
          </reference>
        </references>
      </pivotArea>
    </format>
    <format dxfId="4880">
      <pivotArea dataOnly="0" labelOnly="1" fieldPosition="0">
        <references count="2">
          <reference field="0" count="1" selected="0">
            <x v="48"/>
          </reference>
          <reference field="3" count="1">
            <x v="20"/>
          </reference>
        </references>
      </pivotArea>
    </format>
    <format dxfId="4879">
      <pivotArea dataOnly="0" labelOnly="1" fieldPosition="0">
        <references count="2">
          <reference field="0" count="1" selected="0">
            <x v="49"/>
          </reference>
          <reference field="3" count="1">
            <x v="21"/>
          </reference>
        </references>
      </pivotArea>
    </format>
    <format dxfId="4878">
      <pivotArea dataOnly="0" labelOnly="1" fieldPosition="0">
        <references count="2">
          <reference field="0" count="1" selected="0">
            <x v="52"/>
          </reference>
          <reference field="3" count="1">
            <x v="23"/>
          </reference>
        </references>
      </pivotArea>
    </format>
    <format dxfId="4877">
      <pivotArea dataOnly="0" labelOnly="1" fieldPosition="0">
        <references count="2">
          <reference field="0" count="1" selected="0">
            <x v="53"/>
          </reference>
          <reference field="3" count="1">
            <x v="28"/>
          </reference>
        </references>
      </pivotArea>
    </format>
    <format dxfId="4876">
      <pivotArea dataOnly="0" labelOnly="1" fieldPosition="0">
        <references count="2">
          <reference field="0" count="1" selected="0">
            <x v="54"/>
          </reference>
          <reference field="3" count="1">
            <x v="29"/>
          </reference>
        </references>
      </pivotArea>
    </format>
    <format dxfId="4875">
      <pivotArea dataOnly="0" labelOnly="1" fieldPosition="0">
        <references count="2">
          <reference field="0" count="1" selected="0">
            <x v="55"/>
          </reference>
          <reference field="3" count="1">
            <x v="33"/>
          </reference>
        </references>
      </pivotArea>
    </format>
    <format dxfId="4874">
      <pivotArea dataOnly="0" labelOnly="1" fieldPosition="0">
        <references count="2">
          <reference field="0" count="1" selected="0">
            <x v="56"/>
          </reference>
          <reference field="3" count="1">
            <x v="34"/>
          </reference>
        </references>
      </pivotArea>
    </format>
    <format dxfId="4873">
      <pivotArea dataOnly="0" labelOnly="1" fieldPosition="0">
        <references count="2">
          <reference field="0" count="1" selected="0">
            <x v="57"/>
          </reference>
          <reference field="3" count="1">
            <x v="36"/>
          </reference>
        </references>
      </pivotArea>
    </format>
    <format dxfId="4872">
      <pivotArea dataOnly="0" labelOnly="1" fieldPosition="0">
        <references count="2">
          <reference field="0" count="1" selected="0">
            <x v="58"/>
          </reference>
          <reference field="3" count="1">
            <x v="40"/>
          </reference>
        </references>
      </pivotArea>
    </format>
    <format dxfId="4871">
      <pivotArea dataOnly="0" labelOnly="1" fieldPosition="0">
        <references count="2">
          <reference field="0" count="1" selected="0">
            <x v="59"/>
          </reference>
          <reference field="3" count="1">
            <x v="42"/>
          </reference>
        </references>
      </pivotArea>
    </format>
    <format dxfId="4870">
      <pivotArea dataOnly="0" labelOnly="1" fieldPosition="0">
        <references count="2">
          <reference field="0" count="1" selected="0">
            <x v="60"/>
          </reference>
          <reference field="3" count="1">
            <x v="49"/>
          </reference>
        </references>
      </pivotArea>
    </format>
    <format dxfId="4869">
      <pivotArea dataOnly="0" labelOnly="1" fieldPosition="0">
        <references count="2">
          <reference field="0" count="1" selected="0">
            <x v="61"/>
          </reference>
          <reference field="3" count="1">
            <x v="50"/>
          </reference>
        </references>
      </pivotArea>
    </format>
    <format dxfId="4868">
      <pivotArea dataOnly="0" labelOnly="1" fieldPosition="0">
        <references count="2">
          <reference field="0" count="1" selected="0">
            <x v="62"/>
          </reference>
          <reference field="3" count="1">
            <x v="51"/>
          </reference>
        </references>
      </pivotArea>
    </format>
    <format dxfId="4867">
      <pivotArea dataOnly="0" labelOnly="1" fieldPosition="0">
        <references count="2">
          <reference field="0" count="1" selected="0">
            <x v="63"/>
          </reference>
          <reference field="3" count="1">
            <x v="54"/>
          </reference>
        </references>
      </pivotArea>
    </format>
    <format dxfId="4866">
      <pivotArea dataOnly="0" labelOnly="1" fieldPosition="0">
        <references count="2">
          <reference field="0" count="1" selected="0">
            <x v="64"/>
          </reference>
          <reference field="3" count="1">
            <x v="65"/>
          </reference>
        </references>
      </pivotArea>
    </format>
    <format dxfId="4865">
      <pivotArea dataOnly="0" labelOnly="1" fieldPosition="0">
        <references count="2">
          <reference field="0" count="1" selected="0">
            <x v="65"/>
          </reference>
          <reference field="3" count="1">
            <x v="67"/>
          </reference>
        </references>
      </pivotArea>
    </format>
    <format dxfId="4864">
      <pivotArea dataOnly="0" labelOnly="1" fieldPosition="0">
        <references count="2">
          <reference field="0" count="1" selected="0">
            <x v="66"/>
          </reference>
          <reference field="3" count="1">
            <x v="68"/>
          </reference>
        </references>
      </pivotArea>
    </format>
    <format dxfId="4863">
      <pivotArea dataOnly="0" labelOnly="1" fieldPosition="0">
        <references count="2">
          <reference field="0" count="1" selected="0">
            <x v="67"/>
          </reference>
          <reference field="3" count="1">
            <x v="69"/>
          </reference>
        </references>
      </pivotArea>
    </format>
    <format dxfId="4862">
      <pivotArea dataOnly="0" labelOnly="1" fieldPosition="0">
        <references count="2">
          <reference field="0" count="1" selected="0">
            <x v="68"/>
          </reference>
          <reference field="3" count="1">
            <x v="76"/>
          </reference>
        </references>
      </pivotArea>
    </format>
    <format dxfId="4861">
      <pivotArea dataOnly="0" labelOnly="1" fieldPosition="0">
        <references count="2">
          <reference field="0" count="1" selected="0">
            <x v="69"/>
          </reference>
          <reference field="3" count="1">
            <x v="79"/>
          </reference>
        </references>
      </pivotArea>
    </format>
    <format dxfId="4860">
      <pivotArea dataOnly="0" labelOnly="1" fieldPosition="0">
        <references count="2">
          <reference field="0" count="1" selected="0">
            <x v="70"/>
          </reference>
          <reference field="3" count="1">
            <x v="82"/>
          </reference>
        </references>
      </pivotArea>
    </format>
    <format dxfId="4859">
      <pivotArea dataOnly="0" labelOnly="1" fieldPosition="0">
        <references count="2">
          <reference field="0" count="1" selected="0">
            <x v="71"/>
          </reference>
          <reference field="3" count="1">
            <x v="97"/>
          </reference>
        </references>
      </pivotArea>
    </format>
    <format dxfId="4858">
      <pivotArea dataOnly="0" labelOnly="1" fieldPosition="0">
        <references count="2">
          <reference field="0" count="1" selected="0">
            <x v="72"/>
          </reference>
          <reference field="3" count="1">
            <x v="98"/>
          </reference>
        </references>
      </pivotArea>
    </format>
    <format dxfId="4857">
      <pivotArea dataOnly="0" labelOnly="1" fieldPosition="0">
        <references count="2">
          <reference field="0" count="1" selected="0">
            <x v="73"/>
          </reference>
          <reference field="3" count="1">
            <x v="99"/>
          </reference>
        </references>
      </pivotArea>
    </format>
    <format dxfId="4856">
      <pivotArea dataOnly="0" labelOnly="1" fieldPosition="0">
        <references count="2">
          <reference field="0" count="1" selected="0">
            <x v="75"/>
          </reference>
          <reference field="3" count="1">
            <x v="101"/>
          </reference>
        </references>
      </pivotArea>
    </format>
    <format dxfId="4855">
      <pivotArea dataOnly="0" labelOnly="1" fieldPosition="0">
        <references count="2">
          <reference field="0" count="1" selected="0">
            <x v="76"/>
          </reference>
          <reference field="3" count="1">
            <x v="103"/>
          </reference>
        </references>
      </pivotArea>
    </format>
    <format dxfId="4854">
      <pivotArea dataOnly="0" labelOnly="1" fieldPosition="0">
        <references count="2">
          <reference field="0" count="1" selected="0">
            <x v="77"/>
          </reference>
          <reference field="3" count="1">
            <x v="106"/>
          </reference>
        </references>
      </pivotArea>
    </format>
    <format dxfId="4853">
      <pivotArea dataOnly="0" labelOnly="1" fieldPosition="0">
        <references count="2">
          <reference field="0" count="1" selected="0">
            <x v="78"/>
          </reference>
          <reference field="3" count="1">
            <x v="108"/>
          </reference>
        </references>
      </pivotArea>
    </format>
    <format dxfId="4852">
      <pivotArea dataOnly="0" labelOnly="1" fieldPosition="0">
        <references count="2">
          <reference field="0" count="1" selected="0">
            <x v="79"/>
          </reference>
          <reference field="3" count="1">
            <x v="110"/>
          </reference>
        </references>
      </pivotArea>
    </format>
    <format dxfId="4851">
      <pivotArea dataOnly="0" labelOnly="1" fieldPosition="0">
        <references count="2">
          <reference field="0" count="1" selected="0">
            <x v="80"/>
          </reference>
          <reference field="3" count="1">
            <x v="111"/>
          </reference>
        </references>
      </pivotArea>
    </format>
    <format dxfId="4850">
      <pivotArea dataOnly="0" labelOnly="1" fieldPosition="0">
        <references count="2">
          <reference field="0" count="1" selected="0">
            <x v="81"/>
          </reference>
          <reference field="3" count="1">
            <x v="113"/>
          </reference>
        </references>
      </pivotArea>
    </format>
    <format dxfId="4849">
      <pivotArea dataOnly="0" labelOnly="1" fieldPosition="0">
        <references count="2">
          <reference field="0" count="1" selected="0">
            <x v="82"/>
          </reference>
          <reference field="3" count="1">
            <x v="114"/>
          </reference>
        </references>
      </pivotArea>
    </format>
    <format dxfId="4848">
      <pivotArea dataOnly="0" labelOnly="1" fieldPosition="0">
        <references count="2">
          <reference field="0" count="1" selected="0">
            <x v="83"/>
          </reference>
          <reference field="3" count="1">
            <x v="115"/>
          </reference>
        </references>
      </pivotArea>
    </format>
    <format dxfId="4847">
      <pivotArea dataOnly="0" labelOnly="1" fieldPosition="0">
        <references count="2">
          <reference field="0" count="1" selected="0">
            <x v="84"/>
          </reference>
          <reference field="3" count="1">
            <x v="129"/>
          </reference>
        </references>
      </pivotArea>
    </format>
    <format dxfId="4846">
      <pivotArea dataOnly="0" labelOnly="1" fieldPosition="0">
        <references count="2">
          <reference field="0" count="1" selected="0">
            <x v="85"/>
          </reference>
          <reference field="3" count="1">
            <x v="130"/>
          </reference>
        </references>
      </pivotArea>
    </format>
    <format dxfId="4845">
      <pivotArea dataOnly="0" labelOnly="1" fieldPosition="0">
        <references count="2">
          <reference field="0" count="1" selected="0">
            <x v="86"/>
          </reference>
          <reference field="3" count="1">
            <x v="131"/>
          </reference>
        </references>
      </pivotArea>
    </format>
    <format dxfId="4844">
      <pivotArea dataOnly="0" labelOnly="1" fieldPosition="0">
        <references count="2">
          <reference field="0" count="1" selected="0">
            <x v="87"/>
          </reference>
          <reference field="3" count="1">
            <x v="134"/>
          </reference>
        </references>
      </pivotArea>
    </format>
    <format dxfId="4843">
      <pivotArea dataOnly="0" labelOnly="1" fieldPosition="0">
        <references count="2">
          <reference field="0" count="1" selected="0">
            <x v="88"/>
          </reference>
          <reference field="3" count="1">
            <x v="138"/>
          </reference>
        </references>
      </pivotArea>
    </format>
    <format dxfId="4842">
      <pivotArea dataOnly="0" labelOnly="1" fieldPosition="0">
        <references count="2">
          <reference field="0" count="1" selected="0">
            <x v="89"/>
          </reference>
          <reference field="3" count="1">
            <x v="139"/>
          </reference>
        </references>
      </pivotArea>
    </format>
    <format dxfId="4841">
      <pivotArea dataOnly="0" labelOnly="1" fieldPosition="0">
        <references count="2">
          <reference field="0" count="1" selected="0">
            <x v="90"/>
          </reference>
          <reference field="3" count="1">
            <x v="144"/>
          </reference>
        </references>
      </pivotArea>
    </format>
    <format dxfId="4840">
      <pivotArea dataOnly="0" labelOnly="1" fieldPosition="0">
        <references count="2">
          <reference field="0" count="1" selected="0">
            <x v="91"/>
          </reference>
          <reference field="3" count="1">
            <x v="145"/>
          </reference>
        </references>
      </pivotArea>
    </format>
    <format dxfId="4839">
      <pivotArea dataOnly="0" labelOnly="1" fieldPosition="0">
        <references count="2">
          <reference field="0" count="1" selected="0">
            <x v="92"/>
          </reference>
          <reference field="3" count="1">
            <x v="146"/>
          </reference>
        </references>
      </pivotArea>
    </format>
    <format dxfId="4838">
      <pivotArea dataOnly="0" labelOnly="1" fieldPosition="0">
        <references count="2">
          <reference field="0" count="1" selected="0">
            <x v="93"/>
          </reference>
          <reference field="3" count="1">
            <x v="147"/>
          </reference>
        </references>
      </pivotArea>
    </format>
    <format dxfId="4837">
      <pivotArea dataOnly="0" labelOnly="1" fieldPosition="0">
        <references count="2">
          <reference field="0" count="1" selected="0">
            <x v="94"/>
          </reference>
          <reference field="3" count="1">
            <x v="149"/>
          </reference>
        </references>
      </pivotArea>
    </format>
    <format dxfId="4836">
      <pivotArea dataOnly="0" labelOnly="1" fieldPosition="0">
        <references count="2">
          <reference field="0" count="1" selected="0">
            <x v="95"/>
          </reference>
          <reference field="3" count="1">
            <x v="150"/>
          </reference>
        </references>
      </pivotArea>
    </format>
    <format dxfId="4835">
      <pivotArea dataOnly="0" labelOnly="1" fieldPosition="0">
        <references count="2">
          <reference field="0" count="1" selected="0">
            <x v="98"/>
          </reference>
          <reference field="3" count="1">
            <x v="151"/>
          </reference>
        </references>
      </pivotArea>
    </format>
    <format dxfId="4834">
      <pivotArea dataOnly="0" labelOnly="1" fieldPosition="0">
        <references count="2">
          <reference field="0" count="1" selected="0">
            <x v="99"/>
          </reference>
          <reference field="3" count="1">
            <x v="152"/>
          </reference>
        </references>
      </pivotArea>
    </format>
    <format dxfId="4833">
      <pivotArea dataOnly="0" labelOnly="1" fieldPosition="0">
        <references count="2">
          <reference field="0" count="1" selected="0">
            <x v="100"/>
          </reference>
          <reference field="3" count="1">
            <x v="156"/>
          </reference>
        </references>
      </pivotArea>
    </format>
    <format dxfId="4832">
      <pivotArea dataOnly="0" labelOnly="1" fieldPosition="0">
        <references count="2">
          <reference field="0" count="1" selected="0">
            <x v="103"/>
          </reference>
          <reference field="3" count="1">
            <x v="157"/>
          </reference>
        </references>
      </pivotArea>
    </format>
    <format dxfId="4831">
      <pivotArea dataOnly="0" labelOnly="1" fieldPosition="0">
        <references count="2">
          <reference field="0" count="1" selected="0">
            <x v="104"/>
          </reference>
          <reference field="3" count="1">
            <x v="159"/>
          </reference>
        </references>
      </pivotArea>
    </format>
    <format dxfId="4830">
      <pivotArea dataOnly="0" labelOnly="1" fieldPosition="0">
        <references count="2">
          <reference field="0" count="1" selected="0">
            <x v="106"/>
          </reference>
          <reference field="3" count="1">
            <x v="162"/>
          </reference>
        </references>
      </pivotArea>
    </format>
    <format dxfId="4829">
      <pivotArea dataOnly="0" labelOnly="1" fieldPosition="0">
        <references count="2">
          <reference field="0" count="1" selected="0">
            <x v="107"/>
          </reference>
          <reference field="3" count="1">
            <x v="25"/>
          </reference>
        </references>
      </pivotArea>
    </format>
    <format dxfId="4828">
      <pivotArea dataOnly="0" labelOnly="1" fieldPosition="0">
        <references count="2">
          <reference field="0" count="1" selected="0">
            <x v="108"/>
          </reference>
          <reference field="3" count="1">
            <x v="30"/>
          </reference>
        </references>
      </pivotArea>
    </format>
    <format dxfId="4827">
      <pivotArea dataOnly="0" labelOnly="1" fieldPosition="0">
        <references count="2">
          <reference field="0" count="1" selected="0">
            <x v="109"/>
          </reference>
          <reference field="3" count="1">
            <x v="31"/>
          </reference>
        </references>
      </pivotArea>
    </format>
    <format dxfId="4826">
      <pivotArea dataOnly="0" labelOnly="1" fieldPosition="0">
        <references count="2">
          <reference field="0" count="1" selected="0">
            <x v="110"/>
          </reference>
          <reference field="3" count="1">
            <x v="35"/>
          </reference>
        </references>
      </pivotArea>
    </format>
    <format dxfId="4825">
      <pivotArea dataOnly="0" labelOnly="1" fieldPosition="0">
        <references count="2">
          <reference field="0" count="1" selected="0">
            <x v="111"/>
          </reference>
          <reference field="3" count="1">
            <x v="41"/>
          </reference>
        </references>
      </pivotArea>
    </format>
    <format dxfId="4824">
      <pivotArea dataOnly="0" labelOnly="1" fieldPosition="0">
        <references count="2">
          <reference field="0" count="1" selected="0">
            <x v="112"/>
          </reference>
          <reference field="3" count="1">
            <x v="46"/>
          </reference>
        </references>
      </pivotArea>
    </format>
    <format dxfId="4823">
      <pivotArea dataOnly="0" labelOnly="1" fieldPosition="0">
        <references count="2">
          <reference field="0" count="1" selected="0">
            <x v="113"/>
          </reference>
          <reference field="3" count="1">
            <x v="52"/>
          </reference>
        </references>
      </pivotArea>
    </format>
    <format dxfId="4822">
      <pivotArea dataOnly="0" labelOnly="1" fieldPosition="0">
        <references count="2">
          <reference field="0" count="1" selected="0">
            <x v="114"/>
          </reference>
          <reference field="3" count="1">
            <x v="53"/>
          </reference>
        </references>
      </pivotArea>
    </format>
    <format dxfId="4821">
      <pivotArea dataOnly="0" labelOnly="1" fieldPosition="0">
        <references count="2">
          <reference field="0" count="1" selected="0">
            <x v="115"/>
          </reference>
          <reference field="3" count="1">
            <x v="60"/>
          </reference>
        </references>
      </pivotArea>
    </format>
    <format dxfId="4820">
      <pivotArea dataOnly="0" labelOnly="1" fieldPosition="0">
        <references count="2">
          <reference field="0" count="1" selected="0">
            <x v="116"/>
          </reference>
          <reference field="3" count="1">
            <x v="105"/>
          </reference>
        </references>
      </pivotArea>
    </format>
    <format dxfId="4819">
      <pivotArea dataOnly="0" labelOnly="1" fieldPosition="0">
        <references count="2">
          <reference field="0" count="1" selected="0">
            <x v="117"/>
          </reference>
          <reference field="3" count="1">
            <x v="32"/>
          </reference>
        </references>
      </pivotArea>
    </format>
    <format dxfId="4818">
      <pivotArea dataOnly="0" labelOnly="1" fieldPosition="0">
        <references count="2">
          <reference field="0" count="1" selected="0">
            <x v="118"/>
          </reference>
          <reference field="3" count="1">
            <x v="43"/>
          </reference>
        </references>
      </pivotArea>
    </format>
    <format dxfId="4817">
      <pivotArea dataOnly="0" labelOnly="1" fieldPosition="0">
        <references count="2">
          <reference field="0" count="1" selected="0">
            <x v="119"/>
          </reference>
          <reference field="3" count="1">
            <x v="80"/>
          </reference>
        </references>
      </pivotArea>
    </format>
    <format dxfId="4816">
      <pivotArea dataOnly="0" labelOnly="1" fieldPosition="0">
        <references count="2">
          <reference field="0" count="1" selected="0">
            <x v="120"/>
          </reference>
          <reference field="3" count="1">
            <x v="81"/>
          </reference>
        </references>
      </pivotArea>
    </format>
    <format dxfId="4815">
      <pivotArea dataOnly="0" labelOnly="1" fieldPosition="0">
        <references count="2">
          <reference field="0" count="1" selected="0">
            <x v="121"/>
          </reference>
          <reference field="3" count="1">
            <x v="106"/>
          </reference>
        </references>
      </pivotArea>
    </format>
    <format dxfId="4814">
      <pivotArea dataOnly="0" labelOnly="1" fieldPosition="0">
        <references count="2">
          <reference field="0" count="1" selected="0">
            <x v="122"/>
          </reference>
          <reference field="3" count="1">
            <x v="113"/>
          </reference>
        </references>
      </pivotArea>
    </format>
    <format dxfId="4813">
      <pivotArea dataOnly="0" labelOnly="1" fieldPosition="0">
        <references count="2">
          <reference field="0" count="1" selected="0">
            <x v="123"/>
          </reference>
          <reference field="3" count="1">
            <x v="163"/>
          </reference>
        </references>
      </pivotArea>
    </format>
    <format dxfId="4812">
      <pivotArea dataOnly="0" labelOnly="1" fieldPosition="0">
        <references count="2">
          <reference field="0" count="1" selected="0">
            <x v="125"/>
          </reference>
          <reference field="3" count="1">
            <x v="165"/>
          </reference>
        </references>
      </pivotArea>
    </format>
    <format dxfId="4811">
      <pivotArea dataOnly="0" labelOnly="1" fieldPosition="0">
        <references count="2">
          <reference field="0" count="1" selected="0">
            <x v="126"/>
          </reference>
          <reference field="3" count="1">
            <x v="166"/>
          </reference>
        </references>
      </pivotArea>
    </format>
    <format dxfId="4810">
      <pivotArea dataOnly="0" labelOnly="1" fieldPosition="0">
        <references count="2">
          <reference field="0" count="1" selected="0">
            <x v="129"/>
          </reference>
          <reference field="3" count="1">
            <x v="167"/>
          </reference>
        </references>
      </pivotArea>
    </format>
    <format dxfId="4809">
      <pivotArea dataOnly="0" labelOnly="1" fieldPosition="0">
        <references count="2">
          <reference field="0" count="1" selected="0">
            <x v="130"/>
          </reference>
          <reference field="3" count="1">
            <x v="168"/>
          </reference>
        </references>
      </pivotArea>
    </format>
    <format dxfId="4808">
      <pivotArea dataOnly="0" labelOnly="1" fieldPosition="0">
        <references count="2">
          <reference field="0" count="1" selected="0">
            <x v="132"/>
          </reference>
          <reference field="3" count="1">
            <x v="169"/>
          </reference>
        </references>
      </pivotArea>
    </format>
    <format dxfId="4807">
      <pivotArea dataOnly="0" labelOnly="1" fieldPosition="0">
        <references count="2">
          <reference field="0" count="1" selected="0">
            <x v="133"/>
          </reference>
          <reference field="3" count="1">
            <x v="171"/>
          </reference>
        </references>
      </pivotArea>
    </format>
    <format dxfId="4806">
      <pivotArea dataOnly="0" labelOnly="1" fieldPosition="0">
        <references count="2">
          <reference field="0" count="1" selected="0">
            <x v="135"/>
          </reference>
          <reference field="3" count="1">
            <x v="172"/>
          </reference>
        </references>
      </pivotArea>
    </format>
    <format dxfId="4805">
      <pivotArea dataOnly="0" labelOnly="1" fieldPosition="0">
        <references count="2">
          <reference field="0" count="1" selected="0">
            <x v="138"/>
          </reference>
          <reference field="3" count="1">
            <x v="173"/>
          </reference>
        </references>
      </pivotArea>
    </format>
    <format dxfId="4804">
      <pivotArea dataOnly="0" labelOnly="1" fieldPosition="0">
        <references count="2">
          <reference field="0" count="1" selected="0">
            <x v="139"/>
          </reference>
          <reference field="3" count="1">
            <x v="176"/>
          </reference>
        </references>
      </pivotArea>
    </format>
    <format dxfId="4803">
      <pivotArea dataOnly="0" labelOnly="1" fieldPosition="0">
        <references count="2">
          <reference field="0" count="1" selected="0">
            <x v="140"/>
          </reference>
          <reference field="3" count="1">
            <x v="177"/>
          </reference>
        </references>
      </pivotArea>
    </format>
    <format dxfId="4802">
      <pivotArea dataOnly="0" labelOnly="1" fieldPosition="0">
        <references count="2">
          <reference field="0" count="1" selected="0">
            <x v="141"/>
          </reference>
          <reference field="3" count="1">
            <x v="178"/>
          </reference>
        </references>
      </pivotArea>
    </format>
    <format dxfId="4801">
      <pivotArea dataOnly="0" labelOnly="1" fieldPosition="0">
        <references count="2">
          <reference field="0" count="1" selected="0">
            <x v="143"/>
          </reference>
          <reference field="3" count="1">
            <x v="180"/>
          </reference>
        </references>
      </pivotArea>
    </format>
    <format dxfId="4800">
      <pivotArea dataOnly="0" labelOnly="1" fieldPosition="0">
        <references count="2">
          <reference field="0" count="1" selected="0">
            <x v="144"/>
          </reference>
          <reference field="3" count="1">
            <x v="181"/>
          </reference>
        </references>
      </pivotArea>
    </format>
    <format dxfId="4799">
      <pivotArea dataOnly="0" labelOnly="1" fieldPosition="0">
        <references count="2">
          <reference field="0" count="1" selected="0">
            <x v="147"/>
          </reference>
          <reference field="3" count="1">
            <x v="182"/>
          </reference>
        </references>
      </pivotArea>
    </format>
    <format dxfId="4798">
      <pivotArea dataOnly="0" labelOnly="1" fieldPosition="0">
        <references count="2">
          <reference field="0" count="1" selected="0">
            <x v="148"/>
          </reference>
          <reference field="3" count="1">
            <x v="183"/>
          </reference>
        </references>
      </pivotArea>
    </format>
    <format dxfId="4797">
      <pivotArea dataOnly="0" labelOnly="1" fieldPosition="0">
        <references count="2">
          <reference field="0" count="1" selected="0">
            <x v="149"/>
          </reference>
          <reference field="3" count="1">
            <x v="185"/>
          </reference>
        </references>
      </pivotArea>
    </format>
    <format dxfId="4796">
      <pivotArea dataOnly="0" labelOnly="1" fieldPosition="0">
        <references count="2">
          <reference field="0" count="1" selected="0">
            <x v="150"/>
          </reference>
          <reference field="3" count="1">
            <x v="195"/>
          </reference>
        </references>
      </pivotArea>
    </format>
    <format dxfId="4795">
      <pivotArea dataOnly="0" labelOnly="1" fieldPosition="0">
        <references count="2">
          <reference field="0" count="1" selected="0">
            <x v="154"/>
          </reference>
          <reference field="3" count="1">
            <x v="196"/>
          </reference>
        </references>
      </pivotArea>
    </format>
    <format dxfId="4794">
      <pivotArea dataOnly="0" labelOnly="1" fieldPosition="0">
        <references count="2">
          <reference field="0" count="1" selected="0">
            <x v="157"/>
          </reference>
          <reference field="3" count="1">
            <x v="199"/>
          </reference>
        </references>
      </pivotArea>
    </format>
    <format dxfId="4793">
      <pivotArea dataOnly="0" labelOnly="1" fieldPosition="0">
        <references count="2">
          <reference field="0" count="1" selected="0">
            <x v="158"/>
          </reference>
          <reference field="3" count="1">
            <x v="201"/>
          </reference>
        </references>
      </pivotArea>
    </format>
    <format dxfId="4792">
      <pivotArea dataOnly="0" labelOnly="1" fieldPosition="0">
        <references count="2">
          <reference field="0" count="1" selected="0">
            <x v="159"/>
          </reference>
          <reference field="3" count="1">
            <x v="225"/>
          </reference>
        </references>
      </pivotArea>
    </format>
    <format dxfId="4791">
      <pivotArea dataOnly="0" labelOnly="1" fieldPosition="0">
        <references count="2">
          <reference field="0" count="1" selected="0">
            <x v="160"/>
          </reference>
          <reference field="3" count="1">
            <x v="237"/>
          </reference>
        </references>
      </pivotArea>
    </format>
    <format dxfId="4790">
      <pivotArea dataOnly="0" labelOnly="1" fieldPosition="0">
        <references count="2">
          <reference field="0" count="1" selected="0">
            <x v="161"/>
          </reference>
          <reference field="3" count="1">
            <x v="239"/>
          </reference>
        </references>
      </pivotArea>
    </format>
    <format dxfId="4789">
      <pivotArea dataOnly="0" labelOnly="1" fieldPosition="0">
        <references count="2">
          <reference field="0" count="1" selected="0">
            <x v="162"/>
          </reference>
          <reference field="3" count="1">
            <x v="169"/>
          </reference>
        </references>
      </pivotArea>
    </format>
    <format dxfId="4788">
      <pivotArea dataOnly="0" labelOnly="1" fieldPosition="0">
        <references count="2">
          <reference field="0" count="1" selected="0">
            <x v="163"/>
          </reference>
          <reference field="3" count="1">
            <x v="9"/>
          </reference>
        </references>
      </pivotArea>
    </format>
    <format dxfId="4787">
      <pivotArea dataOnly="0" labelOnly="1" fieldPosition="0">
        <references count="2">
          <reference field="0" count="1" selected="0">
            <x v="164"/>
          </reference>
          <reference field="3" count="1">
            <x v="15"/>
          </reference>
        </references>
      </pivotArea>
    </format>
    <format dxfId="4786">
      <pivotArea dataOnly="0" labelOnly="1" fieldPosition="0">
        <references count="2">
          <reference field="0" count="1" selected="0">
            <x v="165"/>
          </reference>
          <reference field="3" count="1">
            <x v="24"/>
          </reference>
        </references>
      </pivotArea>
    </format>
    <format dxfId="4785">
      <pivotArea dataOnly="0" labelOnly="1" fieldPosition="0">
        <references count="2">
          <reference field="0" count="1" selected="0">
            <x v="166"/>
          </reference>
          <reference field="3" count="1">
            <x v="26"/>
          </reference>
        </references>
      </pivotArea>
    </format>
    <format dxfId="4784">
      <pivotArea dataOnly="0" labelOnly="1" fieldPosition="0">
        <references count="2">
          <reference field="0" count="1" selected="0">
            <x v="167"/>
          </reference>
          <reference field="3" count="1">
            <x v="37"/>
          </reference>
        </references>
      </pivotArea>
    </format>
    <format dxfId="4783">
      <pivotArea dataOnly="0" labelOnly="1" fieldPosition="0">
        <references count="2">
          <reference field="0" count="1" selected="0">
            <x v="168"/>
          </reference>
          <reference field="3" count="1">
            <x v="38"/>
          </reference>
        </references>
      </pivotArea>
    </format>
    <format dxfId="4782">
      <pivotArea dataOnly="0" labelOnly="1" fieldPosition="0">
        <references count="2">
          <reference field="0" count="1" selected="0">
            <x v="169"/>
          </reference>
          <reference field="3" count="1">
            <x v="77"/>
          </reference>
        </references>
      </pivotArea>
    </format>
    <format dxfId="4781">
      <pivotArea dataOnly="0" labelOnly="1" fieldPosition="0">
        <references count="2">
          <reference field="0" count="1" selected="0">
            <x v="170"/>
          </reference>
          <reference field="3" count="1">
            <x v="96"/>
          </reference>
        </references>
      </pivotArea>
    </format>
    <format dxfId="4780">
      <pivotArea dataOnly="0" labelOnly="1" fieldPosition="0">
        <references count="2">
          <reference field="0" count="1" selected="0">
            <x v="172"/>
          </reference>
          <reference field="3" count="1">
            <x v="99"/>
          </reference>
        </references>
      </pivotArea>
    </format>
    <format dxfId="4779">
      <pivotArea dataOnly="0" labelOnly="1" fieldPosition="0">
        <references count="2">
          <reference field="0" count="1" selected="0">
            <x v="173"/>
          </reference>
          <reference field="3" count="1">
            <x v="101"/>
          </reference>
        </references>
      </pivotArea>
    </format>
    <format dxfId="4778">
      <pivotArea dataOnly="0" labelOnly="1" fieldPosition="0">
        <references count="2">
          <reference field="0" count="1" selected="0">
            <x v="175"/>
          </reference>
          <reference field="3" count="1">
            <x v="104"/>
          </reference>
        </references>
      </pivotArea>
    </format>
    <format dxfId="4777">
      <pivotArea dataOnly="0" labelOnly="1" fieldPosition="0">
        <references count="2">
          <reference field="0" count="1" selected="0">
            <x v="176"/>
          </reference>
          <reference field="3" count="1">
            <x v="106"/>
          </reference>
        </references>
      </pivotArea>
    </format>
    <format dxfId="4776">
      <pivotArea dataOnly="0" labelOnly="1" fieldPosition="0">
        <references count="2">
          <reference field="0" count="1" selected="0">
            <x v="177"/>
          </reference>
          <reference field="3" count="1">
            <x v="107"/>
          </reference>
        </references>
      </pivotArea>
    </format>
    <format dxfId="4775">
      <pivotArea dataOnly="0" labelOnly="1" fieldPosition="0">
        <references count="2">
          <reference field="0" count="1" selected="0">
            <x v="178"/>
          </reference>
          <reference field="3" count="1">
            <x v="112"/>
          </reference>
        </references>
      </pivotArea>
    </format>
    <format dxfId="4774">
      <pivotArea dataOnly="0" labelOnly="1" fieldPosition="0">
        <references count="2">
          <reference field="0" count="1" selected="0">
            <x v="179"/>
          </reference>
          <reference field="3" count="1">
            <x v="114"/>
          </reference>
        </references>
      </pivotArea>
    </format>
    <format dxfId="4773">
      <pivotArea dataOnly="0" labelOnly="1" fieldPosition="0">
        <references count="2">
          <reference field="0" count="1" selected="0">
            <x v="180"/>
          </reference>
          <reference field="3" count="1">
            <x v="124"/>
          </reference>
        </references>
      </pivotArea>
    </format>
    <format dxfId="4772">
      <pivotArea dataOnly="0" labelOnly="1" fieldPosition="0">
        <references count="2">
          <reference field="0" count="1" selected="0">
            <x v="182"/>
          </reference>
          <reference field="3" count="1">
            <x v="125"/>
          </reference>
        </references>
      </pivotArea>
    </format>
    <format dxfId="4771">
      <pivotArea dataOnly="0" labelOnly="1" fieldPosition="0">
        <references count="2">
          <reference field="0" count="1" selected="0">
            <x v="183"/>
          </reference>
          <reference field="3" count="1">
            <x v="126"/>
          </reference>
        </references>
      </pivotArea>
    </format>
    <format dxfId="4770">
      <pivotArea dataOnly="0" labelOnly="1" fieldPosition="0">
        <references count="2">
          <reference field="0" count="1" selected="0">
            <x v="185"/>
          </reference>
          <reference field="3" count="1">
            <x v="127"/>
          </reference>
        </references>
      </pivotArea>
    </format>
    <format dxfId="4769">
      <pivotArea dataOnly="0" labelOnly="1" fieldPosition="0">
        <references count="2">
          <reference field="0" count="1" selected="0">
            <x v="186"/>
          </reference>
          <reference field="3" count="1">
            <x v="136"/>
          </reference>
        </references>
      </pivotArea>
    </format>
    <format dxfId="4768">
      <pivotArea dataOnly="0" labelOnly="1" fieldPosition="0">
        <references count="2">
          <reference field="0" count="1" selected="0">
            <x v="187"/>
          </reference>
          <reference field="3" count="1">
            <x v="137"/>
          </reference>
        </references>
      </pivotArea>
    </format>
    <format dxfId="4767">
      <pivotArea dataOnly="0" labelOnly="1" fieldPosition="0">
        <references count="2">
          <reference field="0" count="1" selected="0">
            <x v="189"/>
          </reference>
          <reference field="3" count="1">
            <x v="138"/>
          </reference>
        </references>
      </pivotArea>
    </format>
    <format dxfId="4766">
      <pivotArea dataOnly="0" labelOnly="1" fieldPosition="0">
        <references count="2">
          <reference field="0" count="1" selected="0">
            <x v="190"/>
          </reference>
          <reference field="3" count="1">
            <x v="139"/>
          </reference>
        </references>
      </pivotArea>
    </format>
    <format dxfId="4765">
      <pivotArea dataOnly="0" labelOnly="1" fieldPosition="0">
        <references count="2">
          <reference field="0" count="1" selected="0">
            <x v="192"/>
          </reference>
          <reference field="3" count="1">
            <x v="140"/>
          </reference>
        </references>
      </pivotArea>
    </format>
    <format dxfId="4764">
      <pivotArea dataOnly="0" labelOnly="1" fieldPosition="0">
        <references count="2">
          <reference field="0" count="1" selected="0">
            <x v="193"/>
          </reference>
          <reference field="3" count="1">
            <x v="142"/>
          </reference>
        </references>
      </pivotArea>
    </format>
    <format dxfId="4763">
      <pivotArea dataOnly="0" labelOnly="1" fieldPosition="0">
        <references count="2">
          <reference field="0" count="1" selected="0">
            <x v="195"/>
          </reference>
          <reference field="3" count="1">
            <x v="143"/>
          </reference>
        </references>
      </pivotArea>
    </format>
    <format dxfId="4762">
      <pivotArea dataOnly="0" labelOnly="1" fieldPosition="0">
        <references count="2">
          <reference field="0" count="1" selected="0">
            <x v="197"/>
          </reference>
          <reference field="3" count="1">
            <x v="144"/>
          </reference>
        </references>
      </pivotArea>
    </format>
    <format dxfId="4761">
      <pivotArea dataOnly="0" labelOnly="1" fieldPosition="0">
        <references count="2">
          <reference field="0" count="1" selected="0">
            <x v="198"/>
          </reference>
          <reference field="3" count="1">
            <x v="145"/>
          </reference>
        </references>
      </pivotArea>
    </format>
    <format dxfId="4760">
      <pivotArea dataOnly="0" labelOnly="1" fieldPosition="0">
        <references count="2">
          <reference field="0" count="1" selected="0">
            <x v="200"/>
          </reference>
          <reference field="3" count="1">
            <x v="147"/>
          </reference>
        </references>
      </pivotArea>
    </format>
    <format dxfId="4759">
      <pivotArea dataOnly="0" labelOnly="1" fieldPosition="0">
        <references count="2">
          <reference field="0" count="1" selected="0">
            <x v="203"/>
          </reference>
          <reference field="3" count="1">
            <x v="148"/>
          </reference>
        </references>
      </pivotArea>
    </format>
    <format dxfId="4758">
      <pivotArea dataOnly="0" labelOnly="1" fieldPosition="0">
        <references count="2">
          <reference field="0" count="1" selected="0">
            <x v="205"/>
          </reference>
          <reference field="3" count="1">
            <x v="151"/>
          </reference>
        </references>
      </pivotArea>
    </format>
    <format dxfId="4757">
      <pivotArea dataOnly="0" labelOnly="1" fieldPosition="0">
        <references count="2">
          <reference field="0" count="1" selected="0">
            <x v="206"/>
          </reference>
          <reference field="3" count="1">
            <x v="153"/>
          </reference>
        </references>
      </pivotArea>
    </format>
    <format dxfId="4756">
      <pivotArea dataOnly="0" labelOnly="1" fieldPosition="0">
        <references count="2">
          <reference field="0" count="1" selected="0">
            <x v="207"/>
          </reference>
          <reference field="3" count="1">
            <x v="154"/>
          </reference>
        </references>
      </pivotArea>
    </format>
    <format dxfId="4755">
      <pivotArea dataOnly="0" labelOnly="1" fieldPosition="0">
        <references count="2">
          <reference field="0" count="1" selected="0">
            <x v="209"/>
          </reference>
          <reference field="3" count="1">
            <x v="155"/>
          </reference>
        </references>
      </pivotArea>
    </format>
    <format dxfId="4754">
      <pivotArea dataOnly="0" labelOnly="1" fieldPosition="0">
        <references count="2">
          <reference field="0" count="1" selected="0">
            <x v="212"/>
          </reference>
          <reference field="3" count="1">
            <x v="156"/>
          </reference>
        </references>
      </pivotArea>
    </format>
    <format dxfId="4753">
      <pivotArea dataOnly="0" labelOnly="1" fieldPosition="0">
        <references count="2">
          <reference field="0" count="1" selected="0">
            <x v="214"/>
          </reference>
          <reference field="3" count="1">
            <x v="157"/>
          </reference>
        </references>
      </pivotArea>
    </format>
    <format dxfId="4752">
      <pivotArea dataOnly="0" labelOnly="1" fieldPosition="0">
        <references count="2">
          <reference field="0" count="1" selected="0">
            <x v="215"/>
          </reference>
          <reference field="3" count="1">
            <x v="158"/>
          </reference>
        </references>
      </pivotArea>
    </format>
    <format dxfId="4751">
      <pivotArea dataOnly="0" labelOnly="1" fieldPosition="0">
        <references count="2">
          <reference field="0" count="1" selected="0">
            <x v="216"/>
          </reference>
          <reference field="3" count="1">
            <x v="159"/>
          </reference>
        </references>
      </pivotArea>
    </format>
    <format dxfId="4750">
      <pivotArea dataOnly="0" labelOnly="1" fieldPosition="0">
        <references count="2">
          <reference field="0" count="1" selected="0">
            <x v="218"/>
          </reference>
          <reference field="3" count="1">
            <x v="161"/>
          </reference>
        </references>
      </pivotArea>
    </format>
    <format dxfId="4749">
      <pivotArea dataOnly="0" labelOnly="1" fieldPosition="0">
        <references count="2">
          <reference field="0" count="1" selected="0">
            <x v="219"/>
          </reference>
          <reference field="3" count="1">
            <x v="162"/>
          </reference>
        </references>
      </pivotArea>
    </format>
    <format dxfId="4748">
      <pivotArea dataOnly="0" labelOnly="1" fieldPosition="0">
        <references count="2">
          <reference field="0" count="1" selected="0">
            <x v="221"/>
          </reference>
          <reference field="3" count="1">
            <x v="163"/>
          </reference>
        </references>
      </pivotArea>
    </format>
    <format dxfId="4747">
      <pivotArea dataOnly="0" labelOnly="1" fieldPosition="0">
        <references count="2">
          <reference field="0" count="1" selected="0">
            <x v="223"/>
          </reference>
          <reference field="3" count="1">
            <x v="165"/>
          </reference>
        </references>
      </pivotArea>
    </format>
    <format dxfId="4746">
      <pivotArea dataOnly="0" labelOnly="1" fieldPosition="0">
        <references count="2">
          <reference field="0" count="1" selected="0">
            <x v="225"/>
          </reference>
          <reference field="3" count="1">
            <x v="169"/>
          </reference>
        </references>
      </pivotArea>
    </format>
    <format dxfId="4745">
      <pivotArea dataOnly="0" labelOnly="1" fieldPosition="0">
        <references count="2">
          <reference field="0" count="1" selected="0">
            <x v="226"/>
          </reference>
          <reference field="3" count="1">
            <x v="170"/>
          </reference>
        </references>
      </pivotArea>
    </format>
    <format dxfId="4744">
      <pivotArea dataOnly="0" labelOnly="1" fieldPosition="0">
        <references count="2">
          <reference field="0" count="1" selected="0">
            <x v="227"/>
          </reference>
          <reference field="3" count="1">
            <x v="172"/>
          </reference>
        </references>
      </pivotArea>
    </format>
    <format dxfId="4743">
      <pivotArea dataOnly="0" labelOnly="1" fieldPosition="0">
        <references count="2">
          <reference field="0" count="1" selected="0">
            <x v="228"/>
          </reference>
          <reference field="3" count="1">
            <x v="173"/>
          </reference>
        </references>
      </pivotArea>
    </format>
    <format dxfId="4742">
      <pivotArea dataOnly="0" labelOnly="1" fieldPosition="0">
        <references count="2">
          <reference field="0" count="1" selected="0">
            <x v="231"/>
          </reference>
          <reference field="3" count="1">
            <x v="174"/>
          </reference>
        </references>
      </pivotArea>
    </format>
    <format dxfId="4741">
      <pivotArea dataOnly="0" labelOnly="1" fieldPosition="0">
        <references count="2">
          <reference field="0" count="1" selected="0">
            <x v="234"/>
          </reference>
          <reference field="3" count="1">
            <x v="175"/>
          </reference>
        </references>
      </pivotArea>
    </format>
    <format dxfId="4740">
      <pivotArea dataOnly="0" labelOnly="1" fieldPosition="0">
        <references count="2">
          <reference field="0" count="1" selected="0">
            <x v="238"/>
          </reference>
          <reference field="3" count="1">
            <x v="179"/>
          </reference>
        </references>
      </pivotArea>
    </format>
    <format dxfId="4739">
      <pivotArea dataOnly="0" labelOnly="1" fieldPosition="0">
        <references count="2">
          <reference field="0" count="1" selected="0">
            <x v="239"/>
          </reference>
          <reference field="3" count="1">
            <x v="181"/>
          </reference>
        </references>
      </pivotArea>
    </format>
    <format dxfId="4738">
      <pivotArea dataOnly="0" labelOnly="1" fieldPosition="0">
        <references count="2">
          <reference field="0" count="1" selected="0">
            <x v="241"/>
          </reference>
          <reference field="3" count="1">
            <x v="185"/>
          </reference>
        </references>
      </pivotArea>
    </format>
    <format dxfId="4737">
      <pivotArea dataOnly="0" labelOnly="1" fieldPosition="0">
        <references count="2">
          <reference field="0" count="1" selected="0">
            <x v="242"/>
          </reference>
          <reference field="3" count="1">
            <x v="186"/>
          </reference>
        </references>
      </pivotArea>
    </format>
    <format dxfId="4736">
      <pivotArea dataOnly="0" labelOnly="1" fieldPosition="0">
        <references count="2">
          <reference field="0" count="1" selected="0">
            <x v="243"/>
          </reference>
          <reference field="3" count="1">
            <x v="188"/>
          </reference>
        </references>
      </pivotArea>
    </format>
    <format dxfId="4735">
      <pivotArea dataOnly="0" labelOnly="1" fieldPosition="0">
        <references count="2">
          <reference field="0" count="1" selected="0">
            <x v="244"/>
          </reference>
          <reference field="3" count="1">
            <x v="190"/>
          </reference>
        </references>
      </pivotArea>
    </format>
    <format dxfId="4734">
      <pivotArea dataOnly="0" labelOnly="1" fieldPosition="0">
        <references count="2">
          <reference field="0" count="1" selected="0">
            <x v="245"/>
          </reference>
          <reference field="3" count="1">
            <x v="192"/>
          </reference>
        </references>
      </pivotArea>
    </format>
    <format dxfId="4733">
      <pivotArea dataOnly="0" labelOnly="1" fieldPosition="0">
        <references count="2">
          <reference field="0" count="1" selected="0">
            <x v="246"/>
          </reference>
          <reference field="3" count="1">
            <x v="194"/>
          </reference>
        </references>
      </pivotArea>
    </format>
    <format dxfId="4732">
      <pivotArea dataOnly="0" labelOnly="1" fieldPosition="0">
        <references count="2">
          <reference field="0" count="1" selected="0">
            <x v="248"/>
          </reference>
          <reference field="3" count="1">
            <x v="195"/>
          </reference>
        </references>
      </pivotArea>
    </format>
    <format dxfId="4731">
      <pivotArea dataOnly="0" labelOnly="1" fieldPosition="0">
        <references count="2">
          <reference field="0" count="1" selected="0">
            <x v="249"/>
          </reference>
          <reference field="3" count="1">
            <x v="199"/>
          </reference>
        </references>
      </pivotArea>
    </format>
    <format dxfId="4730">
      <pivotArea dataOnly="0" labelOnly="1" fieldPosition="0">
        <references count="2">
          <reference field="0" count="1" selected="0">
            <x v="250"/>
          </reference>
          <reference field="3" count="1">
            <x v="213"/>
          </reference>
        </references>
      </pivotArea>
    </format>
    <format dxfId="4729">
      <pivotArea dataOnly="0" labelOnly="1" fieldPosition="0">
        <references count="2">
          <reference field="0" count="1" selected="0">
            <x v="251"/>
          </reference>
          <reference field="3" count="1">
            <x v="216"/>
          </reference>
        </references>
      </pivotArea>
    </format>
    <format dxfId="4728">
      <pivotArea dataOnly="0" labelOnly="1" fieldPosition="0">
        <references count="2">
          <reference field="0" count="1" selected="0">
            <x v="252"/>
          </reference>
          <reference field="3" count="1">
            <x v="217"/>
          </reference>
        </references>
      </pivotArea>
    </format>
    <format dxfId="4727">
      <pivotArea dataOnly="0" labelOnly="1" fieldPosition="0">
        <references count="2">
          <reference field="0" count="1" selected="0">
            <x v="253"/>
          </reference>
          <reference field="3" count="1">
            <x v="221"/>
          </reference>
        </references>
      </pivotArea>
    </format>
    <format dxfId="4726">
      <pivotArea dataOnly="0" labelOnly="1" fieldPosition="0">
        <references count="2">
          <reference field="0" count="1" selected="0">
            <x v="254"/>
          </reference>
          <reference field="3" count="1">
            <x v="176"/>
          </reference>
        </references>
      </pivotArea>
    </format>
    <format dxfId="4725">
      <pivotArea dataOnly="0" labelOnly="1" fieldPosition="0">
        <references count="2">
          <reference field="0" count="1" selected="0">
            <x v="255"/>
          </reference>
          <reference field="3" count="1">
            <x v="6"/>
          </reference>
        </references>
      </pivotArea>
    </format>
    <format dxfId="4724">
      <pivotArea dataOnly="0" labelOnly="1" fieldPosition="0">
        <references count="2">
          <reference field="0" count="1" selected="0">
            <x v="256"/>
          </reference>
          <reference field="3" count="1">
            <x v="18"/>
          </reference>
        </references>
      </pivotArea>
    </format>
    <format dxfId="4723">
      <pivotArea dataOnly="0" labelOnly="1" fieldPosition="0">
        <references count="2">
          <reference field="0" count="1" selected="0">
            <x v="257"/>
          </reference>
          <reference field="3" count="1">
            <x v="47"/>
          </reference>
        </references>
      </pivotArea>
    </format>
    <format dxfId="4722">
      <pivotArea dataOnly="0" labelOnly="1" fieldPosition="0">
        <references count="2">
          <reference field="0" count="1" selected="0">
            <x v="258"/>
          </reference>
          <reference field="3" count="1">
            <x v="48"/>
          </reference>
        </references>
      </pivotArea>
    </format>
    <format dxfId="4721">
      <pivotArea dataOnly="0" labelOnly="1" fieldPosition="0">
        <references count="2">
          <reference field="0" count="1" selected="0">
            <x v="259"/>
          </reference>
          <reference field="3" count="1">
            <x v="55"/>
          </reference>
        </references>
      </pivotArea>
    </format>
    <format dxfId="4720">
      <pivotArea dataOnly="0" labelOnly="1" fieldPosition="0">
        <references count="2">
          <reference field="0" count="1" selected="0">
            <x v="260"/>
          </reference>
          <reference field="3" count="1">
            <x v="124"/>
          </reference>
        </references>
      </pivotArea>
    </format>
    <format dxfId="4719">
      <pivotArea dataOnly="0" labelOnly="1" fieldPosition="0">
        <references count="2">
          <reference field="0" count="1" selected="0">
            <x v="261"/>
          </reference>
          <reference field="3" count="1">
            <x v="132"/>
          </reference>
        </references>
      </pivotArea>
    </format>
    <format dxfId="4718">
      <pivotArea dataOnly="0" labelOnly="1" fieldPosition="0">
        <references count="2">
          <reference field="0" count="1" selected="0">
            <x v="262"/>
          </reference>
          <reference field="3" count="1">
            <x v="133"/>
          </reference>
        </references>
      </pivotArea>
    </format>
    <format dxfId="4717">
      <pivotArea dataOnly="0" labelOnly="1" fieldPosition="0">
        <references count="2">
          <reference field="0" count="1" selected="0">
            <x v="263"/>
          </reference>
          <reference field="3" count="1">
            <x v="120"/>
          </reference>
        </references>
      </pivotArea>
    </format>
    <format dxfId="4716">
      <pivotArea dataOnly="0" labelOnly="1" fieldPosition="0">
        <references count="2">
          <reference field="0" count="1" selected="0">
            <x v="264"/>
          </reference>
          <reference field="3" count="1">
            <x v="84"/>
          </reference>
        </references>
      </pivotArea>
    </format>
    <format dxfId="4715">
      <pivotArea dataOnly="0" labelOnly="1" fieldPosition="0">
        <references count="2">
          <reference field="0" count="1" selected="0">
            <x v="266"/>
          </reference>
          <reference field="3" count="1">
            <x v="90"/>
          </reference>
        </references>
      </pivotArea>
    </format>
    <format dxfId="4714">
      <pivotArea dataOnly="0" labelOnly="1" fieldPosition="0">
        <references count="2">
          <reference field="0" count="1" selected="0">
            <x v="267"/>
          </reference>
          <reference field="3" count="1">
            <x v="91"/>
          </reference>
        </references>
      </pivotArea>
    </format>
    <format dxfId="4713">
      <pivotArea dataOnly="0" labelOnly="1" fieldPosition="0">
        <references count="2">
          <reference field="0" count="1" selected="0">
            <x v="268"/>
          </reference>
          <reference field="3" count="1">
            <x v="92"/>
          </reference>
        </references>
      </pivotArea>
    </format>
    <format dxfId="4712">
      <pivotArea dataOnly="0" labelOnly="1" fieldPosition="0">
        <references count="2">
          <reference field="0" count="1" selected="0">
            <x v="269"/>
          </reference>
          <reference field="3" count="1">
            <x v="93"/>
          </reference>
        </references>
      </pivotArea>
    </format>
    <format dxfId="4711">
      <pivotArea dataOnly="0" labelOnly="1" fieldPosition="0">
        <references count="2">
          <reference field="0" count="1" selected="0">
            <x v="270"/>
          </reference>
          <reference field="3" count="1">
            <x v="135"/>
          </reference>
        </references>
      </pivotArea>
    </format>
    <format dxfId="4710">
      <pivotArea dataOnly="0" labelOnly="1" fieldPosition="0">
        <references count="2">
          <reference field="0" count="1" selected="0">
            <x v="271"/>
          </reference>
          <reference field="3" count="1">
            <x v="23"/>
          </reference>
        </references>
      </pivotArea>
    </format>
    <format dxfId="4709">
      <pivotArea dataOnly="0" labelOnly="1" fieldPosition="0">
        <references count="2">
          <reference field="0" count="1" selected="0">
            <x v="272"/>
          </reference>
          <reference field="3" count="1">
            <x v="44"/>
          </reference>
        </references>
      </pivotArea>
    </format>
    <format dxfId="4708">
      <pivotArea dataOnly="0" labelOnly="1" fieldPosition="0">
        <references count="2">
          <reference field="0" count="1" selected="0">
            <x v="273"/>
          </reference>
          <reference field="3" count="1">
            <x v="56"/>
          </reference>
        </references>
      </pivotArea>
    </format>
    <format dxfId="4707">
      <pivotArea dataOnly="0" labelOnly="1" fieldPosition="0">
        <references count="2">
          <reference field="0" count="1" selected="0">
            <x v="274"/>
          </reference>
          <reference field="3" count="1">
            <x v="57"/>
          </reference>
        </references>
      </pivotArea>
    </format>
    <format dxfId="4706">
      <pivotArea dataOnly="0" labelOnly="1" fieldPosition="0">
        <references count="2">
          <reference field="0" count="1" selected="0">
            <x v="275"/>
          </reference>
          <reference field="3" count="1">
            <x v="58"/>
          </reference>
        </references>
      </pivotArea>
    </format>
    <format dxfId="4705">
      <pivotArea dataOnly="0" labelOnly="1" fieldPosition="0">
        <references count="2">
          <reference field="0" count="1" selected="0">
            <x v="276"/>
          </reference>
          <reference field="3" count="1">
            <x v="59"/>
          </reference>
        </references>
      </pivotArea>
    </format>
    <format dxfId="4704">
      <pivotArea dataOnly="0" labelOnly="1" fieldPosition="0">
        <references count="2">
          <reference field="0" count="1" selected="0">
            <x v="277"/>
          </reference>
          <reference field="3" count="1">
            <x v="62"/>
          </reference>
        </references>
      </pivotArea>
    </format>
    <format dxfId="4703">
      <pivotArea dataOnly="0" labelOnly="1" fieldPosition="0">
        <references count="2">
          <reference field="0" count="1" selected="0">
            <x v="278"/>
          </reference>
          <reference field="3" count="1">
            <x v="63"/>
          </reference>
        </references>
      </pivotArea>
    </format>
    <format dxfId="4702">
      <pivotArea dataOnly="0" labelOnly="1" fieldPosition="0">
        <references count="2">
          <reference field="0" count="1" selected="0">
            <x v="279"/>
          </reference>
          <reference field="3" count="1">
            <x v="64"/>
          </reference>
        </references>
      </pivotArea>
    </format>
    <format dxfId="4701">
      <pivotArea dataOnly="0" labelOnly="1" fieldPosition="0">
        <references count="2">
          <reference field="0" count="1" selected="0">
            <x v="280"/>
          </reference>
          <reference field="3" count="1">
            <x v="70"/>
          </reference>
        </references>
      </pivotArea>
    </format>
    <format dxfId="4700">
      <pivotArea dataOnly="0" labelOnly="1" fieldPosition="0">
        <references count="2">
          <reference field="0" count="1" selected="0">
            <x v="281"/>
          </reference>
          <reference field="3" count="1">
            <x v="71"/>
          </reference>
        </references>
      </pivotArea>
    </format>
    <format dxfId="4699">
      <pivotArea dataOnly="0" labelOnly="1" fieldPosition="0">
        <references count="2">
          <reference field="0" count="1" selected="0">
            <x v="282"/>
          </reference>
          <reference field="3" count="1">
            <x v="72"/>
          </reference>
        </references>
      </pivotArea>
    </format>
    <format dxfId="4698">
      <pivotArea dataOnly="0" labelOnly="1" fieldPosition="0">
        <references count="2">
          <reference field="0" count="1" selected="0">
            <x v="283"/>
          </reference>
          <reference field="3" count="1">
            <x v="73"/>
          </reference>
        </references>
      </pivotArea>
    </format>
    <format dxfId="4697">
      <pivotArea dataOnly="0" labelOnly="1" fieldPosition="0">
        <references count="2">
          <reference field="0" count="1" selected="0">
            <x v="284"/>
          </reference>
          <reference field="3" count="1">
            <x v="74"/>
          </reference>
        </references>
      </pivotArea>
    </format>
    <format dxfId="4696">
      <pivotArea dataOnly="0" labelOnly="1" fieldPosition="0">
        <references count="2">
          <reference field="0" count="1" selected="0">
            <x v="285"/>
          </reference>
          <reference field="3" count="1">
            <x v="75"/>
          </reference>
        </references>
      </pivotArea>
    </format>
    <format dxfId="4695">
      <pivotArea dataOnly="0" labelOnly="1" fieldPosition="0">
        <references count="2">
          <reference field="0" count="1" selected="0">
            <x v="286"/>
          </reference>
          <reference field="3" count="1">
            <x v="78"/>
          </reference>
        </references>
      </pivotArea>
    </format>
    <format dxfId="4694">
      <pivotArea dataOnly="0" labelOnly="1" fieldPosition="0">
        <references count="2">
          <reference field="0" count="1" selected="0">
            <x v="287"/>
          </reference>
          <reference field="3" count="1">
            <x v="84"/>
          </reference>
        </references>
      </pivotArea>
    </format>
    <format dxfId="4693">
      <pivotArea dataOnly="0" labelOnly="1" fieldPosition="0">
        <references count="2">
          <reference field="0" count="1" selected="0">
            <x v="288"/>
          </reference>
          <reference field="3" count="1">
            <x v="86"/>
          </reference>
        </references>
      </pivotArea>
    </format>
    <format dxfId="4692">
      <pivotArea dataOnly="0" labelOnly="1" fieldPosition="0">
        <references count="2">
          <reference field="0" count="1" selected="0">
            <x v="290"/>
          </reference>
          <reference field="3" count="1">
            <x v="87"/>
          </reference>
        </references>
      </pivotArea>
    </format>
    <format dxfId="4691">
      <pivotArea dataOnly="0" labelOnly="1" fieldPosition="0">
        <references count="2">
          <reference field="0" count="1" selected="0">
            <x v="291"/>
          </reference>
          <reference field="3" count="1">
            <x v="88"/>
          </reference>
        </references>
      </pivotArea>
    </format>
    <format dxfId="4690">
      <pivotArea dataOnly="0" labelOnly="1" fieldPosition="0">
        <references count="2">
          <reference field="0" count="1" selected="0">
            <x v="293"/>
          </reference>
          <reference field="3" count="1">
            <x v="89"/>
          </reference>
        </references>
      </pivotArea>
    </format>
    <format dxfId="4689">
      <pivotArea dataOnly="0" labelOnly="1" fieldPosition="0">
        <references count="2">
          <reference field="0" count="1" selected="0">
            <x v="294"/>
          </reference>
          <reference field="3" count="1">
            <x v="94"/>
          </reference>
        </references>
      </pivotArea>
    </format>
    <format dxfId="4688">
      <pivotArea dataOnly="0" labelOnly="1" fieldPosition="0">
        <references count="2">
          <reference field="0" count="1" selected="0">
            <x v="295"/>
          </reference>
          <reference field="3" count="1">
            <x v="95"/>
          </reference>
        </references>
      </pivotArea>
    </format>
    <format dxfId="4687">
      <pivotArea dataOnly="0" labelOnly="1" fieldPosition="0">
        <references count="2">
          <reference field="0" count="1" selected="0">
            <x v="296"/>
          </reference>
          <reference field="3" count="1">
            <x v="101"/>
          </reference>
        </references>
      </pivotArea>
    </format>
    <format dxfId="4686">
      <pivotArea dataOnly="0" labelOnly="1" fieldPosition="0">
        <references count="2">
          <reference field="0" count="1" selected="0">
            <x v="297"/>
          </reference>
          <reference field="3" count="1">
            <x v="102"/>
          </reference>
        </references>
      </pivotArea>
    </format>
    <format dxfId="4685">
      <pivotArea dataOnly="0" labelOnly="1" fieldPosition="0">
        <references count="2">
          <reference field="0" count="1" selected="0">
            <x v="298"/>
          </reference>
          <reference field="3" count="1">
            <x v="105"/>
          </reference>
        </references>
      </pivotArea>
    </format>
    <format dxfId="4684">
      <pivotArea dataOnly="0" labelOnly="1" fieldPosition="0">
        <references count="2">
          <reference field="0" count="1" selected="0">
            <x v="299"/>
          </reference>
          <reference field="3" count="1">
            <x v="109"/>
          </reference>
        </references>
      </pivotArea>
    </format>
    <format dxfId="4683">
      <pivotArea dataOnly="0" labelOnly="1" fieldPosition="0">
        <references count="2">
          <reference field="0" count="1" selected="0">
            <x v="300"/>
          </reference>
          <reference field="3" count="1">
            <x v="111"/>
          </reference>
        </references>
      </pivotArea>
    </format>
    <format dxfId="4682">
      <pivotArea dataOnly="0" labelOnly="1" fieldPosition="0">
        <references count="2">
          <reference field="0" count="1" selected="0">
            <x v="301"/>
          </reference>
          <reference field="3" count="1">
            <x v="114"/>
          </reference>
        </references>
      </pivotArea>
    </format>
    <format dxfId="4681">
      <pivotArea dataOnly="0" labelOnly="1" fieldPosition="0">
        <references count="2">
          <reference field="0" count="1" selected="0">
            <x v="302"/>
          </reference>
          <reference field="3" count="1">
            <x v="115"/>
          </reference>
        </references>
      </pivotArea>
    </format>
    <format dxfId="4680">
      <pivotArea dataOnly="0" labelOnly="1" fieldPosition="0">
        <references count="2">
          <reference field="0" count="1" selected="0">
            <x v="303"/>
          </reference>
          <reference field="3" count="1">
            <x v="116"/>
          </reference>
        </references>
      </pivotArea>
    </format>
    <format dxfId="4679">
      <pivotArea dataOnly="0" labelOnly="1" fieldPosition="0">
        <references count="2">
          <reference field="0" count="1" selected="0">
            <x v="304"/>
          </reference>
          <reference field="3" count="1">
            <x v="117"/>
          </reference>
        </references>
      </pivotArea>
    </format>
    <format dxfId="4678">
      <pivotArea dataOnly="0" labelOnly="1" fieldPosition="0">
        <references count="2">
          <reference field="0" count="1" selected="0">
            <x v="305"/>
          </reference>
          <reference field="3" count="1">
            <x v="118"/>
          </reference>
        </references>
      </pivotArea>
    </format>
    <format dxfId="4677">
      <pivotArea dataOnly="0" labelOnly="1" fieldPosition="0">
        <references count="2">
          <reference field="0" count="1" selected="0">
            <x v="307"/>
          </reference>
          <reference field="3" count="1">
            <x v="122"/>
          </reference>
        </references>
      </pivotArea>
    </format>
    <format dxfId="4676">
      <pivotArea dataOnly="0" labelOnly="1" fieldPosition="0">
        <references count="2">
          <reference field="0" count="1" selected="0">
            <x v="308"/>
          </reference>
          <reference field="3" count="1">
            <x v="127"/>
          </reference>
        </references>
      </pivotArea>
    </format>
    <format dxfId="4675">
      <pivotArea dataOnly="0" labelOnly="1" fieldPosition="0">
        <references count="2">
          <reference field="0" count="1" selected="0">
            <x v="310"/>
          </reference>
          <reference field="3" count="1">
            <x v="128"/>
          </reference>
        </references>
      </pivotArea>
    </format>
    <format dxfId="4674">
      <pivotArea dataOnly="0" labelOnly="1" fieldPosition="0">
        <references count="2">
          <reference field="0" count="1" selected="0">
            <x v="311"/>
          </reference>
          <reference field="3" count="1">
            <x v="129"/>
          </reference>
        </references>
      </pivotArea>
    </format>
    <format dxfId="4673">
      <pivotArea dataOnly="0" labelOnly="1" fieldPosition="0">
        <references count="2">
          <reference field="0" count="1" selected="0">
            <x v="313"/>
          </reference>
          <reference field="3" count="1">
            <x v="131"/>
          </reference>
        </references>
      </pivotArea>
    </format>
    <format dxfId="4672">
      <pivotArea dataOnly="0" labelOnly="1" fieldPosition="0">
        <references count="2">
          <reference field="0" count="1" selected="0">
            <x v="314"/>
          </reference>
          <reference field="3" count="1">
            <x v="132"/>
          </reference>
        </references>
      </pivotArea>
    </format>
    <format dxfId="4671">
      <pivotArea dataOnly="0" labelOnly="1" fieldPosition="0">
        <references count="2">
          <reference field="0" count="1" selected="0">
            <x v="315"/>
          </reference>
          <reference field="3" count="1">
            <x v="133"/>
          </reference>
        </references>
      </pivotArea>
    </format>
    <format dxfId="4670">
      <pivotArea dataOnly="0" labelOnly="1" fieldPosition="0">
        <references count="2">
          <reference field="0" count="1" selected="0">
            <x v="317"/>
          </reference>
          <reference field="3" count="1">
            <x v="134"/>
          </reference>
        </references>
      </pivotArea>
    </format>
    <format dxfId="4669">
      <pivotArea dataOnly="0" labelOnly="1" fieldPosition="0">
        <references count="2">
          <reference field="0" count="1" selected="0">
            <x v="319"/>
          </reference>
          <reference field="3" count="1">
            <x v="136"/>
          </reference>
        </references>
      </pivotArea>
    </format>
    <format dxfId="4668">
      <pivotArea dataOnly="0" labelOnly="1" fieldPosition="0">
        <references count="2">
          <reference field="0" count="1" selected="0">
            <x v="320"/>
          </reference>
          <reference field="3" count="1">
            <x v="137"/>
          </reference>
        </references>
      </pivotArea>
    </format>
    <format dxfId="4667">
      <pivotArea dataOnly="0" labelOnly="1" fieldPosition="0">
        <references count="2">
          <reference field="0" count="1" selected="0">
            <x v="321"/>
          </reference>
          <reference field="3" count="1">
            <x v="138"/>
          </reference>
        </references>
      </pivotArea>
    </format>
    <format dxfId="4666">
      <pivotArea dataOnly="0" labelOnly="1" fieldPosition="0">
        <references count="2">
          <reference field="0" count="1" selected="0">
            <x v="322"/>
          </reference>
          <reference field="3" count="1">
            <x v="139"/>
          </reference>
        </references>
      </pivotArea>
    </format>
    <format dxfId="4665">
      <pivotArea dataOnly="0" labelOnly="1" fieldPosition="0">
        <references count="2">
          <reference field="0" count="1" selected="0">
            <x v="323"/>
          </reference>
          <reference field="3" count="1">
            <x v="140"/>
          </reference>
        </references>
      </pivotArea>
    </format>
    <format dxfId="4664">
      <pivotArea dataOnly="0" labelOnly="1" fieldPosition="0">
        <references count="2">
          <reference field="0" count="1" selected="0">
            <x v="324"/>
          </reference>
          <reference field="3" count="1">
            <x v="141"/>
          </reference>
        </references>
      </pivotArea>
    </format>
    <format dxfId="4663">
      <pivotArea dataOnly="0" labelOnly="1" fieldPosition="0">
        <references count="2">
          <reference field="0" count="1" selected="0">
            <x v="325"/>
          </reference>
          <reference field="3" count="1">
            <x v="142"/>
          </reference>
        </references>
      </pivotArea>
    </format>
    <format dxfId="4662">
      <pivotArea dataOnly="0" labelOnly="1" fieldPosition="0">
        <references count="2">
          <reference field="0" count="1" selected="0">
            <x v="326"/>
          </reference>
          <reference field="3" count="1">
            <x v="144"/>
          </reference>
        </references>
      </pivotArea>
    </format>
    <format dxfId="4661">
      <pivotArea dataOnly="0" labelOnly="1" fieldPosition="0">
        <references count="2">
          <reference field="0" count="1" selected="0">
            <x v="327"/>
          </reference>
          <reference field="3" count="1">
            <x v="145"/>
          </reference>
        </references>
      </pivotArea>
    </format>
    <format dxfId="4660">
      <pivotArea dataOnly="0" labelOnly="1" fieldPosition="0">
        <references count="2">
          <reference field="0" count="1" selected="0">
            <x v="328"/>
          </reference>
          <reference field="3" count="1">
            <x v="147"/>
          </reference>
        </references>
      </pivotArea>
    </format>
    <format dxfId="4659">
      <pivotArea dataOnly="0" labelOnly="1" fieldPosition="0">
        <references count="2">
          <reference field="0" count="1" selected="0">
            <x v="329"/>
          </reference>
          <reference field="3" count="1">
            <x v="149"/>
          </reference>
        </references>
      </pivotArea>
    </format>
    <format dxfId="4658">
      <pivotArea dataOnly="0" labelOnly="1" fieldPosition="0">
        <references count="2">
          <reference field="0" count="1" selected="0">
            <x v="330"/>
          </reference>
          <reference field="3" count="1">
            <x v="152"/>
          </reference>
        </references>
      </pivotArea>
    </format>
    <format dxfId="4657">
      <pivotArea dataOnly="0" labelOnly="1" fieldPosition="0">
        <references count="2">
          <reference field="0" count="1" selected="0">
            <x v="331"/>
          </reference>
          <reference field="3" count="1">
            <x v="156"/>
          </reference>
        </references>
      </pivotArea>
    </format>
    <format dxfId="4656">
      <pivotArea dataOnly="0" labelOnly="1" fieldPosition="0">
        <references count="2">
          <reference field="0" count="1" selected="0">
            <x v="332"/>
          </reference>
          <reference field="3" count="1">
            <x v="161"/>
          </reference>
        </references>
      </pivotArea>
    </format>
    <format dxfId="4655">
      <pivotArea dataOnly="0" labelOnly="1" fieldPosition="0">
        <references count="2">
          <reference field="0" count="1" selected="0">
            <x v="333"/>
          </reference>
          <reference field="3" count="1">
            <x v="162"/>
          </reference>
        </references>
      </pivotArea>
    </format>
    <format dxfId="4654">
      <pivotArea dataOnly="0" labelOnly="1" fieldPosition="0">
        <references count="2">
          <reference field="0" count="1" selected="0">
            <x v="334"/>
          </reference>
          <reference field="3" count="1">
            <x v="90"/>
          </reference>
        </references>
      </pivotArea>
    </format>
    <format dxfId="4653">
      <pivotArea dataOnly="0" labelOnly="1" fieldPosition="0">
        <references count="2">
          <reference field="0" count="1" selected="0">
            <x v="336"/>
          </reference>
          <reference field="3" count="1">
            <x v="157"/>
          </reference>
        </references>
      </pivotArea>
    </format>
    <format dxfId="4652">
      <pivotArea dataOnly="0" labelOnly="1" fieldPosition="0">
        <references count="2">
          <reference field="0" count="1" selected="0">
            <x v="337"/>
          </reference>
          <reference field="3" count="1">
            <x v="165"/>
          </reference>
        </references>
      </pivotArea>
    </format>
    <format dxfId="4651">
      <pivotArea dataOnly="0" labelOnly="1" fieldPosition="0">
        <references count="2">
          <reference field="0" count="1" selected="0">
            <x v="338"/>
          </reference>
          <reference field="3" count="1">
            <x v="166"/>
          </reference>
        </references>
      </pivotArea>
    </format>
    <format dxfId="4650">
      <pivotArea dataOnly="0" labelOnly="1" fieldPosition="0">
        <references count="2">
          <reference field="0" count="1" selected="0">
            <x v="339"/>
          </reference>
          <reference field="3" count="1">
            <x v="167"/>
          </reference>
        </references>
      </pivotArea>
    </format>
    <format dxfId="4649">
      <pivotArea dataOnly="0" labelOnly="1" fieldPosition="0">
        <references count="2">
          <reference field="0" count="1" selected="0">
            <x v="340"/>
          </reference>
          <reference field="3" count="1">
            <x v="189"/>
          </reference>
        </references>
      </pivotArea>
    </format>
    <format dxfId="4648">
      <pivotArea dataOnly="0" labelOnly="1" fieldPosition="0">
        <references count="2">
          <reference field="0" count="1" selected="0">
            <x v="342"/>
          </reference>
          <reference field="3" count="1">
            <x v="190"/>
          </reference>
        </references>
      </pivotArea>
    </format>
    <format dxfId="4647">
      <pivotArea dataOnly="0" labelOnly="1" fieldPosition="0">
        <references count="2">
          <reference field="0" count="1" selected="0">
            <x v="344"/>
          </reference>
          <reference field="3" count="1">
            <x v="192"/>
          </reference>
        </references>
      </pivotArea>
    </format>
    <format dxfId="4646">
      <pivotArea dataOnly="0" labelOnly="1" fieldPosition="0">
        <references count="2">
          <reference field="0" count="1" selected="0">
            <x v="345"/>
          </reference>
          <reference field="3" count="1">
            <x v="193"/>
          </reference>
        </references>
      </pivotArea>
    </format>
    <format dxfId="4645">
      <pivotArea dataOnly="0" labelOnly="1" fieldPosition="0">
        <references count="2">
          <reference field="0" count="1" selected="0">
            <x v="346"/>
          </reference>
          <reference field="3" count="1">
            <x v="201"/>
          </reference>
        </references>
      </pivotArea>
    </format>
    <format dxfId="4644">
      <pivotArea dataOnly="0" labelOnly="1" fieldPosition="0">
        <references count="2">
          <reference field="0" count="1" selected="0">
            <x v="347"/>
          </reference>
          <reference field="3" count="1">
            <x v="164"/>
          </reference>
        </references>
      </pivotArea>
    </format>
    <format dxfId="4643">
      <pivotArea dataOnly="0" labelOnly="1" fieldPosition="0">
        <references count="2">
          <reference field="0" count="1" selected="0">
            <x v="348"/>
          </reference>
          <reference field="3" count="1">
            <x v="172"/>
          </reference>
        </references>
      </pivotArea>
    </format>
    <format dxfId="4642">
      <pivotArea dataOnly="0" labelOnly="1" fieldPosition="0">
        <references count="2">
          <reference field="0" count="1" selected="0">
            <x v="349"/>
          </reference>
          <reference field="3" count="1">
            <x v="180"/>
          </reference>
        </references>
      </pivotArea>
    </format>
    <format dxfId="4641">
      <pivotArea dataOnly="0" labelOnly="1" fieldPosition="0">
        <references count="2">
          <reference field="0" count="1" selected="0">
            <x v="350"/>
          </reference>
          <reference field="3" count="1">
            <x v="181"/>
          </reference>
        </references>
      </pivotArea>
    </format>
    <format dxfId="4640">
      <pivotArea dataOnly="0" labelOnly="1" fieldPosition="0">
        <references count="2">
          <reference field="0" count="1" selected="0">
            <x v="351"/>
          </reference>
          <reference field="3" count="1">
            <x v="182"/>
          </reference>
        </references>
      </pivotArea>
    </format>
    <format dxfId="4639">
      <pivotArea dataOnly="0" labelOnly="1" fieldPosition="0">
        <references count="2">
          <reference field="0" count="1" selected="0">
            <x v="352"/>
          </reference>
          <reference field="3" count="1">
            <x v="190"/>
          </reference>
        </references>
      </pivotArea>
    </format>
    <format dxfId="4638">
      <pivotArea dataOnly="0" labelOnly="1" fieldPosition="0">
        <references count="2">
          <reference field="0" count="1" selected="0">
            <x v="353"/>
          </reference>
          <reference field="3" count="1">
            <x v="180"/>
          </reference>
        </references>
      </pivotArea>
    </format>
    <format dxfId="4637">
      <pivotArea dataOnly="0" labelOnly="1" fieldPosition="0">
        <references count="2">
          <reference field="0" count="1" selected="0">
            <x v="354"/>
          </reference>
          <reference field="3" count="1">
            <x v="178"/>
          </reference>
        </references>
      </pivotArea>
    </format>
    <format dxfId="4636">
      <pivotArea dataOnly="0" labelOnly="1" fieldPosition="0">
        <references count="2">
          <reference field="0" count="1" selected="0">
            <x v="356"/>
          </reference>
          <reference field="3" count="1">
            <x v="179"/>
          </reference>
        </references>
      </pivotArea>
    </format>
    <format dxfId="4635">
      <pivotArea dataOnly="0" labelOnly="1" fieldPosition="0">
        <references count="2">
          <reference field="0" count="1" selected="0">
            <x v="358"/>
          </reference>
          <reference field="3" count="1">
            <x v="180"/>
          </reference>
        </references>
      </pivotArea>
    </format>
    <format dxfId="4634">
      <pivotArea dataOnly="0" labelOnly="1" fieldPosition="0">
        <references count="2">
          <reference field="0" count="1" selected="0">
            <x v="359"/>
          </reference>
          <reference field="3" count="1">
            <x v="181"/>
          </reference>
        </references>
      </pivotArea>
    </format>
    <format dxfId="4633">
      <pivotArea dataOnly="0" labelOnly="1" fieldPosition="0">
        <references count="2">
          <reference field="0" count="1" selected="0">
            <x v="360"/>
          </reference>
          <reference field="3" count="1">
            <x v="182"/>
          </reference>
        </references>
      </pivotArea>
    </format>
    <format dxfId="4632">
      <pivotArea dataOnly="0" labelOnly="1" fieldPosition="0">
        <references count="2">
          <reference field="0" count="1" selected="0">
            <x v="361"/>
          </reference>
          <reference field="3" count="1">
            <x v="195"/>
          </reference>
        </references>
      </pivotArea>
    </format>
    <format dxfId="4631">
      <pivotArea dataOnly="0" labelOnly="1" fieldPosition="0">
        <references count="2">
          <reference field="0" count="1" selected="0">
            <x v="362"/>
          </reference>
          <reference field="3" count="1">
            <x v="199"/>
          </reference>
        </references>
      </pivotArea>
    </format>
    <format dxfId="4630">
      <pivotArea dataOnly="0" labelOnly="1" fieldPosition="0">
        <references count="2">
          <reference field="0" count="1" selected="0">
            <x v="363"/>
          </reference>
          <reference field="3" count="1">
            <x v="209"/>
          </reference>
        </references>
      </pivotArea>
    </format>
    <format dxfId="4629">
      <pivotArea dataOnly="0" labelOnly="1" fieldPosition="0">
        <references count="2">
          <reference field="0" count="1" selected="0">
            <x v="364"/>
          </reference>
          <reference field="3" count="1">
            <x v="212"/>
          </reference>
        </references>
      </pivotArea>
    </format>
    <format dxfId="4628">
      <pivotArea dataOnly="0" labelOnly="1" fieldPosition="0">
        <references count="2">
          <reference field="0" count="1" selected="0">
            <x v="365"/>
          </reference>
          <reference field="3" count="1">
            <x v="222"/>
          </reference>
        </references>
      </pivotArea>
    </format>
    <format dxfId="4627">
      <pivotArea dataOnly="0" labelOnly="1" fieldPosition="0">
        <references count="2">
          <reference field="0" count="1" selected="0">
            <x v="366"/>
          </reference>
          <reference field="3" count="1">
            <x v="223"/>
          </reference>
        </references>
      </pivotArea>
    </format>
    <format dxfId="4626">
      <pivotArea dataOnly="0" labelOnly="1" fieldPosition="0">
        <references count="2">
          <reference field="0" count="1" selected="0">
            <x v="367"/>
          </reference>
          <reference field="3" count="1">
            <x v="224"/>
          </reference>
        </references>
      </pivotArea>
    </format>
    <format dxfId="4625">
      <pivotArea dataOnly="0" labelOnly="1" fieldPosition="0">
        <references count="2">
          <reference field="0" count="1" selected="0">
            <x v="368"/>
          </reference>
          <reference field="3" count="1">
            <x v="86"/>
          </reference>
        </references>
      </pivotArea>
    </format>
    <format dxfId="4624">
      <pivotArea dataOnly="0" labelOnly="1" fieldPosition="0">
        <references count="2">
          <reference field="0" count="1" selected="0">
            <x v="369"/>
          </reference>
          <reference field="3" count="1">
            <x v="22"/>
          </reference>
        </references>
      </pivotArea>
    </format>
    <format dxfId="4623">
      <pivotArea dataOnly="0" labelOnly="1" fieldPosition="0">
        <references count="2">
          <reference field="0" count="1" selected="0">
            <x v="370"/>
          </reference>
          <reference field="3" count="1">
            <x v="84"/>
          </reference>
        </references>
      </pivotArea>
    </format>
    <format dxfId="4622">
      <pivotArea dataOnly="0" labelOnly="1" fieldPosition="0">
        <references count="2">
          <reference field="0" count="1" selected="0">
            <x v="371"/>
          </reference>
          <reference field="3" count="1">
            <x v="85"/>
          </reference>
        </references>
      </pivotArea>
    </format>
    <format dxfId="4621">
      <pivotArea dataOnly="0" labelOnly="1" fieldPosition="0">
        <references count="2">
          <reference field="0" count="1" selected="0">
            <x v="372"/>
          </reference>
          <reference field="3" count="1">
            <x v="123"/>
          </reference>
        </references>
      </pivotArea>
    </format>
    <format dxfId="4620">
      <pivotArea dataOnly="0" labelOnly="1" fieldPosition="0">
        <references count="2">
          <reference field="0" count="1" selected="0">
            <x v="373"/>
          </reference>
          <reference field="3" count="1">
            <x v="155"/>
          </reference>
        </references>
      </pivotArea>
    </format>
    <format dxfId="4619">
      <pivotArea dataOnly="0" labelOnly="1" fieldPosition="0">
        <references count="2">
          <reference field="0" count="1" selected="0">
            <x v="374"/>
          </reference>
          <reference field="3" count="1">
            <x v="156"/>
          </reference>
        </references>
      </pivotArea>
    </format>
    <format dxfId="4618">
      <pivotArea dataOnly="0" labelOnly="1" fieldPosition="0">
        <references count="2">
          <reference field="0" count="1" selected="0">
            <x v="375"/>
          </reference>
          <reference field="3" count="1">
            <x v="157"/>
          </reference>
        </references>
      </pivotArea>
    </format>
    <format dxfId="4617">
      <pivotArea dataOnly="0" labelOnly="1" fieldPosition="0">
        <references count="2">
          <reference field="0" count="1" selected="0">
            <x v="376"/>
          </reference>
          <reference field="3" count="1">
            <x v="160"/>
          </reference>
        </references>
      </pivotArea>
    </format>
    <format dxfId="4616">
      <pivotArea dataOnly="0" labelOnly="1" fieldPosition="0">
        <references count="2">
          <reference field="0" count="1" selected="0">
            <x v="377"/>
          </reference>
          <reference field="3" count="1">
            <x v="161"/>
          </reference>
        </references>
      </pivotArea>
    </format>
    <format dxfId="4615">
      <pivotArea dataOnly="0" labelOnly="1" fieldPosition="0">
        <references count="2">
          <reference field="0" count="1" selected="0">
            <x v="378"/>
          </reference>
          <reference field="3" count="1">
            <x v="162"/>
          </reference>
        </references>
      </pivotArea>
    </format>
    <format dxfId="4614">
      <pivotArea dataOnly="0" labelOnly="1" fieldPosition="0">
        <references count="2">
          <reference field="0" count="1" selected="0">
            <x v="379"/>
          </reference>
          <reference field="3" count="1">
            <x v="238"/>
          </reference>
        </references>
      </pivotArea>
    </format>
    <format dxfId="4613">
      <pivotArea dataOnly="0" labelOnly="1" fieldPosition="0">
        <references count="2">
          <reference field="0" count="1" selected="0">
            <x v="380"/>
          </reference>
          <reference field="3" count="1">
            <x v="189"/>
          </reference>
        </references>
      </pivotArea>
    </format>
    <format dxfId="4612">
      <pivotArea dataOnly="0" labelOnly="1" fieldPosition="0">
        <references count="2">
          <reference field="0" count="1" selected="0">
            <x v="381"/>
          </reference>
          <reference field="3" count="1">
            <x v="193"/>
          </reference>
        </references>
      </pivotArea>
    </format>
    <format dxfId="4611">
      <pivotArea dataOnly="0" labelOnly="1" fieldPosition="0">
        <references count="2">
          <reference field="0" count="1" selected="0">
            <x v="382"/>
          </reference>
          <reference field="3" count="1">
            <x v="196"/>
          </reference>
        </references>
      </pivotArea>
    </format>
    <format dxfId="4610">
      <pivotArea dataOnly="0" labelOnly="1" fieldPosition="0">
        <references count="2">
          <reference field="0" count="1" selected="0">
            <x v="383"/>
          </reference>
          <reference field="3" count="1">
            <x v="197"/>
          </reference>
        </references>
      </pivotArea>
    </format>
    <format dxfId="4609">
      <pivotArea dataOnly="0" labelOnly="1" fieldPosition="0">
        <references count="2">
          <reference field="0" count="1" selected="0">
            <x v="384"/>
          </reference>
          <reference field="3" count="1">
            <x v="198"/>
          </reference>
        </references>
      </pivotArea>
    </format>
    <format dxfId="4608">
      <pivotArea dataOnly="0" labelOnly="1" fieldPosition="0">
        <references count="2">
          <reference field="0" count="1" selected="0">
            <x v="385"/>
          </reference>
          <reference field="3" count="1">
            <x v="163"/>
          </reference>
        </references>
      </pivotArea>
    </format>
    <format dxfId="4607">
      <pivotArea dataOnly="0" labelOnly="1" fieldPosition="0">
        <references count="2">
          <reference field="0" count="1" selected="0">
            <x v="387"/>
          </reference>
          <reference field="3" count="1">
            <x v="164"/>
          </reference>
        </references>
      </pivotArea>
    </format>
    <format dxfId="4606">
      <pivotArea dataOnly="0" labelOnly="1" fieldPosition="0">
        <references count="2">
          <reference field="0" count="1" selected="0">
            <x v="389"/>
          </reference>
          <reference field="3" count="1">
            <x v="165"/>
          </reference>
        </references>
      </pivotArea>
    </format>
    <format dxfId="4605">
      <pivotArea dataOnly="0" labelOnly="1" fieldPosition="0">
        <references count="2">
          <reference field="0" count="1" selected="0">
            <x v="390"/>
          </reference>
          <reference field="3" count="1">
            <x v="166"/>
          </reference>
        </references>
      </pivotArea>
    </format>
    <format dxfId="4604">
      <pivotArea dataOnly="0" labelOnly="1" fieldPosition="0">
        <references count="2">
          <reference field="0" count="1" selected="0">
            <x v="391"/>
          </reference>
          <reference field="3" count="1">
            <x v="168"/>
          </reference>
        </references>
      </pivotArea>
    </format>
    <format dxfId="4603">
      <pivotArea dataOnly="0" labelOnly="1" fieldPosition="0">
        <references count="2">
          <reference field="0" count="1" selected="0">
            <x v="392"/>
          </reference>
          <reference field="3" count="1">
            <x v="169"/>
          </reference>
        </references>
      </pivotArea>
    </format>
    <format dxfId="4602">
      <pivotArea dataOnly="0" labelOnly="1" fieldPosition="0">
        <references count="2">
          <reference field="0" count="1" selected="0">
            <x v="393"/>
          </reference>
          <reference field="3" count="1">
            <x v="170"/>
          </reference>
        </references>
      </pivotArea>
    </format>
    <format dxfId="4601">
      <pivotArea dataOnly="0" labelOnly="1" fieldPosition="0">
        <references count="2">
          <reference field="0" count="1" selected="0">
            <x v="394"/>
          </reference>
          <reference field="3" count="1">
            <x v="171"/>
          </reference>
        </references>
      </pivotArea>
    </format>
    <format dxfId="4600">
      <pivotArea dataOnly="0" labelOnly="1" fieldPosition="0">
        <references count="2">
          <reference field="0" count="1" selected="0">
            <x v="395"/>
          </reference>
          <reference field="3" count="1">
            <x v="172"/>
          </reference>
        </references>
      </pivotArea>
    </format>
    <format dxfId="4599">
      <pivotArea dataOnly="0" labelOnly="1" fieldPosition="0">
        <references count="2">
          <reference field="0" count="1" selected="0">
            <x v="396"/>
          </reference>
          <reference field="3" count="1">
            <x v="175"/>
          </reference>
        </references>
      </pivotArea>
    </format>
    <format dxfId="4598">
      <pivotArea dataOnly="0" labelOnly="1" fieldPosition="0">
        <references count="2">
          <reference field="0" count="1" selected="0">
            <x v="398"/>
          </reference>
          <reference field="3" count="1">
            <x v="176"/>
          </reference>
        </references>
      </pivotArea>
    </format>
    <format dxfId="4597">
      <pivotArea dataOnly="0" labelOnly="1" fieldPosition="0">
        <references count="2">
          <reference field="0" count="1" selected="0">
            <x v="399"/>
          </reference>
          <reference field="3" count="1">
            <x v="177"/>
          </reference>
        </references>
      </pivotArea>
    </format>
    <format dxfId="4596">
      <pivotArea dataOnly="0" labelOnly="1" fieldPosition="0">
        <references count="2">
          <reference field="0" count="1" selected="0">
            <x v="400"/>
          </reference>
          <reference field="3" count="1">
            <x v="178"/>
          </reference>
        </references>
      </pivotArea>
    </format>
    <format dxfId="4595">
      <pivotArea dataOnly="0" labelOnly="1" fieldPosition="0">
        <references count="2">
          <reference field="0" count="1" selected="0">
            <x v="402"/>
          </reference>
          <reference field="3" count="1">
            <x v="179"/>
          </reference>
        </references>
      </pivotArea>
    </format>
    <format dxfId="4594">
      <pivotArea dataOnly="0" labelOnly="1" fieldPosition="0">
        <references count="2">
          <reference field="0" count="1" selected="0">
            <x v="405"/>
          </reference>
          <reference field="3" count="1">
            <x v="180"/>
          </reference>
        </references>
      </pivotArea>
    </format>
    <format dxfId="4593">
      <pivotArea dataOnly="0" labelOnly="1" fieldPosition="0">
        <references count="2">
          <reference field="0" count="1" selected="0">
            <x v="406"/>
          </reference>
          <reference field="3" count="1">
            <x v="185"/>
          </reference>
        </references>
      </pivotArea>
    </format>
    <format dxfId="4592">
      <pivotArea dataOnly="0" labelOnly="1" fieldPosition="0">
        <references count="2">
          <reference field="0" count="1" selected="0">
            <x v="408"/>
          </reference>
          <reference field="3" count="1">
            <x v="186"/>
          </reference>
        </references>
      </pivotArea>
    </format>
    <format dxfId="4591">
      <pivotArea dataOnly="0" labelOnly="1" fieldPosition="0">
        <references count="2">
          <reference field="0" count="1" selected="0">
            <x v="411"/>
          </reference>
          <reference field="3" count="1">
            <x v="187"/>
          </reference>
        </references>
      </pivotArea>
    </format>
    <format dxfId="4590">
      <pivotArea dataOnly="0" labelOnly="1" fieldPosition="0">
        <references count="2">
          <reference field="0" count="1" selected="0">
            <x v="412"/>
          </reference>
          <reference field="3" count="1">
            <x v="188"/>
          </reference>
        </references>
      </pivotArea>
    </format>
    <format dxfId="4589">
      <pivotArea dataOnly="0" labelOnly="1" fieldPosition="0">
        <references count="2">
          <reference field="0" count="1" selected="0">
            <x v="417"/>
          </reference>
          <reference field="3" count="1">
            <x v="189"/>
          </reference>
        </references>
      </pivotArea>
    </format>
    <format dxfId="4588">
      <pivotArea dataOnly="0" labelOnly="1" fieldPosition="0">
        <references count="2">
          <reference field="0" count="1" selected="0">
            <x v="418"/>
          </reference>
          <reference field="3" count="1">
            <x v="191"/>
          </reference>
        </references>
      </pivotArea>
    </format>
    <format dxfId="4587">
      <pivotArea dataOnly="0" labelOnly="1" fieldPosition="0">
        <references count="2">
          <reference field="0" count="1" selected="0">
            <x v="419"/>
          </reference>
          <reference field="3" count="1">
            <x v="192"/>
          </reference>
        </references>
      </pivotArea>
    </format>
    <format dxfId="4586">
      <pivotArea dataOnly="0" labelOnly="1" fieldPosition="0">
        <references count="2">
          <reference field="0" count="1" selected="0">
            <x v="421"/>
          </reference>
          <reference field="3" count="1">
            <x v="194"/>
          </reference>
        </references>
      </pivotArea>
    </format>
    <format dxfId="4585">
      <pivotArea dataOnly="0" labelOnly="1" fieldPosition="0">
        <references count="2">
          <reference field="0" count="1" selected="0">
            <x v="425"/>
          </reference>
          <reference field="3" count="1">
            <x v="196"/>
          </reference>
        </references>
      </pivotArea>
    </format>
    <format dxfId="4584">
      <pivotArea dataOnly="0" labelOnly="1" fieldPosition="0">
        <references count="2">
          <reference field="0" count="1" selected="0">
            <x v="428"/>
          </reference>
          <reference field="3" count="1">
            <x v="199"/>
          </reference>
        </references>
      </pivotArea>
    </format>
    <format dxfId="4583">
      <pivotArea dataOnly="0" labelOnly="1" fieldPosition="0">
        <references count="2">
          <reference field="0" count="1" selected="0">
            <x v="429"/>
          </reference>
          <reference field="3" count="1">
            <x v="200"/>
          </reference>
        </references>
      </pivotArea>
    </format>
    <format dxfId="4582">
      <pivotArea dataOnly="0" labelOnly="1" fieldPosition="0">
        <references count="2">
          <reference field="0" count="1" selected="0">
            <x v="434"/>
          </reference>
          <reference field="3" count="1">
            <x v="201"/>
          </reference>
        </references>
      </pivotArea>
    </format>
    <format dxfId="4581">
      <pivotArea dataOnly="0" labelOnly="1" fieldPosition="0">
        <references count="2">
          <reference field="0" count="1" selected="0">
            <x v="435"/>
          </reference>
          <reference field="3" count="1">
            <x v="202"/>
          </reference>
        </references>
      </pivotArea>
    </format>
    <format dxfId="4580">
      <pivotArea dataOnly="0" labelOnly="1" fieldPosition="0">
        <references count="2">
          <reference field="0" count="1" selected="0">
            <x v="436"/>
          </reference>
          <reference field="3" count="1">
            <x v="203"/>
          </reference>
        </references>
      </pivotArea>
    </format>
    <format dxfId="4579">
      <pivotArea dataOnly="0" labelOnly="1" fieldPosition="0">
        <references count="2">
          <reference field="0" count="1" selected="0">
            <x v="437"/>
          </reference>
          <reference field="3" count="1">
            <x v="204"/>
          </reference>
        </references>
      </pivotArea>
    </format>
    <format dxfId="4578">
      <pivotArea dataOnly="0" labelOnly="1" fieldPosition="0">
        <references count="2">
          <reference field="0" count="1" selected="0">
            <x v="438"/>
          </reference>
          <reference field="3" count="1">
            <x v="205"/>
          </reference>
        </references>
      </pivotArea>
    </format>
    <format dxfId="4577">
      <pivotArea dataOnly="0" labelOnly="1" fieldPosition="0">
        <references count="2">
          <reference field="0" count="1" selected="0">
            <x v="439"/>
          </reference>
          <reference field="3" count="1">
            <x v="207"/>
          </reference>
        </references>
      </pivotArea>
    </format>
    <format dxfId="4576">
      <pivotArea dataOnly="0" labelOnly="1" fieldPosition="0">
        <references count="2">
          <reference field="0" count="1" selected="0">
            <x v="440"/>
          </reference>
          <reference field="3" count="1">
            <x v="210"/>
          </reference>
        </references>
      </pivotArea>
    </format>
    <format dxfId="4575">
      <pivotArea dataOnly="0" labelOnly="1" fieldPosition="0">
        <references count="2">
          <reference field="0" count="1" selected="0">
            <x v="441"/>
          </reference>
          <reference field="3" count="1">
            <x v="214"/>
          </reference>
        </references>
      </pivotArea>
    </format>
    <format dxfId="4574">
      <pivotArea dataOnly="0" labelOnly="1" fieldPosition="0">
        <references count="2">
          <reference field="0" count="1" selected="0">
            <x v="442"/>
          </reference>
          <reference field="3" count="1">
            <x v="216"/>
          </reference>
        </references>
      </pivotArea>
    </format>
    <format dxfId="4573">
      <pivotArea dataOnly="0" labelOnly="1" fieldPosition="0">
        <references count="2">
          <reference field="0" count="1" selected="0">
            <x v="444"/>
          </reference>
          <reference field="3" count="1">
            <x v="217"/>
          </reference>
        </references>
      </pivotArea>
    </format>
    <format dxfId="4572">
      <pivotArea dataOnly="0" labelOnly="1" fieldPosition="0">
        <references count="2">
          <reference field="0" count="1" selected="0">
            <x v="445"/>
          </reference>
          <reference field="3" count="1">
            <x v="226"/>
          </reference>
        </references>
      </pivotArea>
    </format>
    <format dxfId="4571">
      <pivotArea dataOnly="0" labelOnly="1" fieldPosition="0">
        <references count="2">
          <reference field="0" count="1" selected="0">
            <x v="446"/>
          </reference>
          <reference field="3" count="1">
            <x v="232"/>
          </reference>
        </references>
      </pivotArea>
    </format>
    <format dxfId="4570">
      <pivotArea dataOnly="0" labelOnly="1" fieldPosition="0">
        <references count="2">
          <reference field="0" count="1" selected="0">
            <x v="447"/>
          </reference>
          <reference field="3" count="1">
            <x v="184"/>
          </reference>
        </references>
      </pivotArea>
    </format>
    <format dxfId="4569">
      <pivotArea dataOnly="0" labelOnly="1" fieldPosition="0">
        <references count="2">
          <reference field="0" count="1" selected="0">
            <x v="449"/>
          </reference>
          <reference field="3" count="1">
            <x v="206"/>
          </reference>
        </references>
      </pivotArea>
    </format>
    <format dxfId="4568">
      <pivotArea dataOnly="0" labelOnly="1" fieldPosition="0">
        <references count="2">
          <reference field="0" count="1" selected="0">
            <x v="450"/>
          </reference>
          <reference field="3" count="1">
            <x v="207"/>
          </reference>
        </references>
      </pivotArea>
    </format>
    <format dxfId="4567">
      <pivotArea dataOnly="0" labelOnly="1" fieldPosition="0">
        <references count="2">
          <reference field="0" count="1" selected="0">
            <x v="451"/>
          </reference>
          <reference field="3" count="1">
            <x v="209"/>
          </reference>
        </references>
      </pivotArea>
    </format>
    <format dxfId="4566">
      <pivotArea dataOnly="0" labelOnly="1" fieldPosition="0">
        <references count="2">
          <reference field="0" count="1" selected="0">
            <x v="452"/>
          </reference>
          <reference field="3" count="1">
            <x v="210"/>
          </reference>
        </references>
      </pivotArea>
    </format>
    <format dxfId="4565">
      <pivotArea dataOnly="0" labelOnly="1" fieldPosition="0">
        <references count="2">
          <reference field="0" count="1" selected="0">
            <x v="453"/>
          </reference>
          <reference field="3" count="1">
            <x v="212"/>
          </reference>
        </references>
      </pivotArea>
    </format>
    <format dxfId="4564">
      <pivotArea dataOnly="0" labelOnly="1" fieldPosition="0">
        <references count="2">
          <reference field="0" count="1" selected="0">
            <x v="454"/>
          </reference>
          <reference field="3" count="1">
            <x v="216"/>
          </reference>
        </references>
      </pivotArea>
    </format>
    <format dxfId="4563">
      <pivotArea dataOnly="0" labelOnly="1" fieldPosition="0">
        <references count="2">
          <reference field="0" count="1" selected="0">
            <x v="455"/>
          </reference>
          <reference field="3" count="1">
            <x v="218"/>
          </reference>
        </references>
      </pivotArea>
    </format>
    <format dxfId="4562">
      <pivotArea dataOnly="0" labelOnly="1" fieldPosition="0">
        <references count="2">
          <reference field="0" count="1" selected="0">
            <x v="456"/>
          </reference>
          <reference field="3" count="1">
            <x v="191"/>
          </reference>
        </references>
      </pivotArea>
    </format>
    <format dxfId="4561">
      <pivotArea dataOnly="0" labelOnly="1" fieldPosition="0">
        <references count="2">
          <reference field="0" count="1" selected="0">
            <x v="457"/>
          </reference>
          <reference field="3" count="1">
            <x v="205"/>
          </reference>
        </references>
      </pivotArea>
    </format>
    <format dxfId="4560">
      <pivotArea dataOnly="0" labelOnly="1" fieldPosition="0">
        <references count="2">
          <reference field="0" count="1" selected="0">
            <x v="460"/>
          </reference>
          <reference field="3" count="1">
            <x v="206"/>
          </reference>
        </references>
      </pivotArea>
    </format>
    <format dxfId="4559">
      <pivotArea dataOnly="0" labelOnly="1" fieldPosition="0">
        <references count="2">
          <reference field="0" count="1" selected="0">
            <x v="462"/>
          </reference>
          <reference field="3" count="1">
            <x v="207"/>
          </reference>
        </references>
      </pivotArea>
    </format>
    <format dxfId="4558">
      <pivotArea dataOnly="0" labelOnly="1" fieldPosition="0">
        <references count="2">
          <reference field="0" count="1" selected="0">
            <x v="465"/>
          </reference>
          <reference field="3" count="1">
            <x v="208"/>
          </reference>
        </references>
      </pivotArea>
    </format>
    <format dxfId="4557">
      <pivotArea dataOnly="0" labelOnly="1" fieldPosition="0">
        <references count="2">
          <reference field="0" count="1" selected="0">
            <x v="469"/>
          </reference>
          <reference field="3" count="1">
            <x v="209"/>
          </reference>
        </references>
      </pivotArea>
    </format>
    <format dxfId="4556">
      <pivotArea dataOnly="0" labelOnly="1" fieldPosition="0">
        <references count="2">
          <reference field="0" count="1" selected="0">
            <x v="472"/>
          </reference>
          <reference field="3" count="1">
            <x v="210"/>
          </reference>
        </references>
      </pivotArea>
    </format>
    <format dxfId="4555">
      <pivotArea dataOnly="0" labelOnly="1" fieldPosition="0">
        <references count="2">
          <reference field="0" count="1" selected="0">
            <x v="476"/>
          </reference>
          <reference field="3" count="1">
            <x v="211"/>
          </reference>
        </references>
      </pivotArea>
    </format>
    <format dxfId="4554">
      <pivotArea dataOnly="0" labelOnly="1" fieldPosition="0">
        <references count="2">
          <reference field="0" count="1" selected="0">
            <x v="478"/>
          </reference>
          <reference field="3" count="1">
            <x v="212"/>
          </reference>
        </references>
      </pivotArea>
    </format>
    <format dxfId="4553">
      <pivotArea dataOnly="0" labelOnly="1" fieldPosition="0">
        <references count="2">
          <reference field="0" count="1" selected="0">
            <x v="479"/>
          </reference>
          <reference field="3" count="1">
            <x v="213"/>
          </reference>
        </references>
      </pivotArea>
    </format>
    <format dxfId="4552">
      <pivotArea dataOnly="0" labelOnly="1" fieldPosition="0">
        <references count="2">
          <reference field="0" count="1" selected="0">
            <x v="481"/>
          </reference>
          <reference field="3" count="1">
            <x v="215"/>
          </reference>
        </references>
      </pivotArea>
    </format>
    <format dxfId="4551">
      <pivotArea dataOnly="0" labelOnly="1" fieldPosition="0">
        <references count="2">
          <reference field="0" count="1" selected="0">
            <x v="485"/>
          </reference>
          <reference field="3" count="1">
            <x v="217"/>
          </reference>
        </references>
      </pivotArea>
    </format>
    <format dxfId="4550">
      <pivotArea dataOnly="0" labelOnly="1" fieldPosition="0">
        <references count="2">
          <reference field="0" count="1" selected="0">
            <x v="486"/>
          </reference>
          <reference field="3" count="1">
            <x v="218"/>
          </reference>
        </references>
      </pivotArea>
    </format>
    <format dxfId="4549">
      <pivotArea dataOnly="0" labelOnly="1" fieldPosition="0">
        <references count="2">
          <reference field="0" count="1" selected="0">
            <x v="488"/>
          </reference>
          <reference field="3" count="1">
            <x v="219"/>
          </reference>
        </references>
      </pivotArea>
    </format>
    <format dxfId="4548">
      <pivotArea dataOnly="0" labelOnly="1" fieldPosition="0">
        <references count="2">
          <reference field="0" count="1" selected="0">
            <x v="489"/>
          </reference>
          <reference field="3" count="1">
            <x v="220"/>
          </reference>
        </references>
      </pivotArea>
    </format>
    <format dxfId="4547">
      <pivotArea dataOnly="0" labelOnly="1" fieldPosition="0">
        <references count="2">
          <reference field="0" count="1" selected="0">
            <x v="490"/>
          </reference>
          <reference field="3" count="1">
            <x v="223"/>
          </reference>
        </references>
      </pivotArea>
    </format>
    <format dxfId="4546">
      <pivotArea dataOnly="0" labelOnly="1" fieldPosition="0">
        <references count="2">
          <reference field="0" count="1" selected="0">
            <x v="491"/>
          </reference>
          <reference field="3" count="1">
            <x v="235"/>
          </reference>
        </references>
      </pivotArea>
    </format>
    <format dxfId="4545">
      <pivotArea dataOnly="0" labelOnly="1" fieldPosition="0">
        <references count="2">
          <reference field="0" count="1" selected="0">
            <x v="492"/>
          </reference>
          <reference field="3" count="1">
            <x v="222"/>
          </reference>
        </references>
      </pivotArea>
    </format>
    <format dxfId="4544">
      <pivotArea dataOnly="0" labelOnly="1" fieldPosition="0">
        <references count="2">
          <reference field="0" count="1" selected="0">
            <x v="493"/>
          </reference>
          <reference field="3" count="1">
            <x v="226"/>
          </reference>
        </references>
      </pivotArea>
    </format>
    <format dxfId="4543">
      <pivotArea dataOnly="0" labelOnly="1" fieldPosition="0">
        <references count="2">
          <reference field="0" count="1" selected="0">
            <x v="495"/>
          </reference>
          <reference field="3" count="1">
            <x v="227"/>
          </reference>
        </references>
      </pivotArea>
    </format>
    <format dxfId="4542">
      <pivotArea dataOnly="0" labelOnly="1" fieldPosition="0">
        <references count="2">
          <reference field="0" count="1" selected="0">
            <x v="496"/>
          </reference>
          <reference field="3" count="1">
            <x v="228"/>
          </reference>
        </references>
      </pivotArea>
    </format>
    <format dxfId="4541">
      <pivotArea dataOnly="0" labelOnly="1" fieldPosition="0">
        <references count="2">
          <reference field="0" count="1" selected="0">
            <x v="497"/>
          </reference>
          <reference field="3" count="1">
            <x v="229"/>
          </reference>
        </references>
      </pivotArea>
    </format>
    <format dxfId="4540">
      <pivotArea dataOnly="0" labelOnly="1" fieldPosition="0">
        <references count="2">
          <reference field="0" count="1" selected="0">
            <x v="498"/>
          </reference>
          <reference field="3" count="1">
            <x v="230"/>
          </reference>
        </references>
      </pivotArea>
    </format>
    <format dxfId="4539">
      <pivotArea dataOnly="0" labelOnly="1" fieldPosition="0">
        <references count="2">
          <reference field="0" count="1" selected="0">
            <x v="500"/>
          </reference>
          <reference field="3" count="1">
            <x v="231"/>
          </reference>
        </references>
      </pivotArea>
    </format>
    <format dxfId="4538">
      <pivotArea dataOnly="0" labelOnly="1" fieldPosition="0">
        <references count="2">
          <reference field="0" count="1" selected="0">
            <x v="501"/>
          </reference>
          <reference field="3" count="1">
            <x v="232"/>
          </reference>
        </references>
      </pivotArea>
    </format>
    <format dxfId="4537">
      <pivotArea dataOnly="0" labelOnly="1" fieldPosition="0">
        <references count="2">
          <reference field="0" count="1" selected="0">
            <x v="503"/>
          </reference>
          <reference field="3" count="1">
            <x v="233"/>
          </reference>
        </references>
      </pivotArea>
    </format>
    <format dxfId="4536">
      <pivotArea dataOnly="0" labelOnly="1" fieldPosition="0">
        <references count="2">
          <reference field="0" count="1" selected="0">
            <x v="504"/>
          </reference>
          <reference field="3" count="1">
            <x v="234"/>
          </reference>
        </references>
      </pivotArea>
    </format>
    <format dxfId="4535">
      <pivotArea dataOnly="0" labelOnly="1" fieldPosition="0">
        <references count="2">
          <reference field="0" count="1" selected="0">
            <x v="505"/>
          </reference>
          <reference field="3" count="1">
            <x v="236"/>
          </reference>
        </references>
      </pivotArea>
    </format>
    <format dxfId="4534">
      <pivotArea type="all" dataOnly="0" outline="0" fieldPosition="0"/>
    </format>
    <format dxfId="4533">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532">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4531">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4530">
      <pivotArea dataOnly="0" labelOnly="1"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4529">
      <pivotArea dataOnly="0" labelOnly="1"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4528">
      <pivotArea dataOnly="0" labelOnly="1"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4527">
      <pivotArea dataOnly="0" labelOnly="1" fieldPosition="0">
        <references count="1">
          <reference field="0" count="50">
            <x v="300"/>
            <x v="301"/>
            <x v="302"/>
            <x v="303"/>
            <x v="304"/>
            <x v="305"/>
            <x v="306"/>
            <x v="307"/>
            <x v="308"/>
            <x v="309"/>
            <x v="310"/>
            <x v="311"/>
            <x v="312"/>
            <x v="313"/>
            <x v="314"/>
            <x v="315"/>
            <x v="317"/>
            <x v="318"/>
            <x v="319"/>
            <x v="320"/>
            <x v="321"/>
            <x v="322"/>
            <x v="323"/>
            <x v="324"/>
            <x v="325"/>
            <x v="326"/>
            <x v="327"/>
            <x v="328"/>
            <x v="329"/>
            <x v="330"/>
            <x v="331"/>
            <x v="332"/>
            <x v="333"/>
            <x v="334"/>
            <x v="335"/>
            <x v="336"/>
            <x v="337"/>
            <x v="338"/>
            <x v="339"/>
            <x v="340"/>
            <x v="341"/>
            <x v="342"/>
            <x v="343"/>
            <x v="344"/>
            <x v="345"/>
            <x v="346"/>
            <x v="347"/>
            <x v="348"/>
            <x v="349"/>
            <x v="350"/>
          </reference>
        </references>
      </pivotArea>
    </format>
    <format dxfId="4526">
      <pivotArea dataOnly="0" labelOnly="1" fieldPosition="0">
        <references count="1">
          <reference field="0" count="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x v="400"/>
          </reference>
        </references>
      </pivotArea>
    </format>
    <format dxfId="4525">
      <pivotArea dataOnly="0" labelOnly="1" fieldPosition="0">
        <references count="1">
          <reference field="0" count="5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reference>
        </references>
      </pivotArea>
    </format>
    <format dxfId="4524">
      <pivotArea dataOnly="0" labelOnly="1" fieldPosition="0">
        <references count="1">
          <reference field="0" count="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reference>
        </references>
      </pivotArea>
    </format>
    <format dxfId="4523">
      <pivotArea dataOnly="0" labelOnly="1" fieldPosition="0">
        <references count="1">
          <reference field="0" count="10">
            <x v="501"/>
            <x v="502"/>
            <x v="503"/>
            <x v="504"/>
            <x v="505"/>
            <x v="506"/>
            <x v="507"/>
            <x v="508"/>
            <x v="509"/>
            <x v="510"/>
          </reference>
        </references>
      </pivotArea>
    </format>
    <format dxfId="4522">
      <pivotArea dataOnly="0" labelOnly="1" grandRow="1" outline="0" fieldPosition="0"/>
    </format>
    <format dxfId="4521">
      <pivotArea dataOnly="0" labelOnly="1" fieldPosition="0">
        <references count="2">
          <reference field="0" count="1" selected="0">
            <x v="0"/>
          </reference>
          <reference field="3" count="1">
            <x v="119"/>
          </reference>
        </references>
      </pivotArea>
    </format>
    <format dxfId="4520">
      <pivotArea dataOnly="0" labelOnly="1" fieldPosition="0">
        <references count="2">
          <reference field="0" count="1" selected="0">
            <x v="1"/>
          </reference>
          <reference field="3" count="1">
            <x v="120"/>
          </reference>
        </references>
      </pivotArea>
    </format>
    <format dxfId="4519">
      <pivotArea dataOnly="0" labelOnly="1" fieldPosition="0">
        <references count="2">
          <reference field="0" count="1" selected="0">
            <x v="2"/>
          </reference>
          <reference field="3" count="1">
            <x v="121"/>
          </reference>
        </references>
      </pivotArea>
    </format>
    <format dxfId="4518">
      <pivotArea dataOnly="0" labelOnly="1" fieldPosition="0">
        <references count="2">
          <reference field="0" count="1" selected="0">
            <x v="3"/>
          </reference>
          <reference field="3" count="1">
            <x v="125"/>
          </reference>
        </references>
      </pivotArea>
    </format>
    <format dxfId="4517">
      <pivotArea dataOnly="0" labelOnly="1" fieldPosition="0">
        <references count="2">
          <reference field="0" count="1" selected="0">
            <x v="4"/>
          </reference>
          <reference field="3" count="1">
            <x v="129"/>
          </reference>
        </references>
      </pivotArea>
    </format>
    <format dxfId="4516">
      <pivotArea dataOnly="0" labelOnly="1" fieldPosition="0">
        <references count="2">
          <reference field="0" count="1" selected="0">
            <x v="6"/>
          </reference>
          <reference field="3" count="1">
            <x v="132"/>
          </reference>
        </references>
      </pivotArea>
    </format>
    <format dxfId="4515">
      <pivotArea dataOnly="0" labelOnly="1" fieldPosition="0">
        <references count="2">
          <reference field="0" count="1" selected="0">
            <x v="7"/>
          </reference>
          <reference field="3" count="1">
            <x v="139"/>
          </reference>
        </references>
      </pivotArea>
    </format>
    <format dxfId="4514">
      <pivotArea dataOnly="0" labelOnly="1" fieldPosition="0">
        <references count="2">
          <reference field="0" count="1" selected="0">
            <x v="8"/>
          </reference>
          <reference field="3" count="1">
            <x v="145"/>
          </reference>
        </references>
      </pivotArea>
    </format>
    <format dxfId="4513">
      <pivotArea dataOnly="0" labelOnly="1" fieldPosition="0">
        <references count="2">
          <reference field="0" count="1" selected="0">
            <x v="9"/>
          </reference>
          <reference field="3" count="1">
            <x v="151"/>
          </reference>
        </references>
      </pivotArea>
    </format>
    <format dxfId="4512">
      <pivotArea dataOnly="0" labelOnly="1" fieldPosition="0">
        <references count="2">
          <reference field="0" count="1" selected="0">
            <x v="10"/>
          </reference>
          <reference field="3" count="1">
            <x v="158"/>
          </reference>
        </references>
      </pivotArea>
    </format>
    <format dxfId="4511">
      <pivotArea dataOnly="0" labelOnly="1" fieldPosition="0">
        <references count="2">
          <reference field="0" count="1" selected="0">
            <x v="11"/>
          </reference>
          <reference field="3" count="1">
            <x v="164"/>
          </reference>
        </references>
      </pivotArea>
    </format>
    <format dxfId="4510">
      <pivotArea dataOnly="0" labelOnly="1" fieldPosition="0">
        <references count="2">
          <reference field="0" count="1" selected="0">
            <x v="12"/>
          </reference>
          <reference field="3" count="1">
            <x v="166"/>
          </reference>
        </references>
      </pivotArea>
    </format>
    <format dxfId="4509">
      <pivotArea dataOnly="0" labelOnly="1" fieldPosition="0">
        <references count="2">
          <reference field="0" count="1" selected="0">
            <x v="13"/>
          </reference>
          <reference field="3" count="1">
            <x v="167"/>
          </reference>
        </references>
      </pivotArea>
    </format>
    <format dxfId="4508">
      <pivotArea dataOnly="0" labelOnly="1" fieldPosition="0">
        <references count="2">
          <reference field="0" count="1" selected="0">
            <x v="16"/>
          </reference>
          <reference field="3" count="1">
            <x v="177"/>
          </reference>
        </references>
      </pivotArea>
    </format>
    <format dxfId="4507">
      <pivotArea dataOnly="0" labelOnly="1" fieldPosition="0">
        <references count="2">
          <reference field="0" count="1" selected="0">
            <x v="17"/>
          </reference>
          <reference field="3" count="1">
            <x v="0"/>
          </reference>
        </references>
      </pivotArea>
    </format>
    <format dxfId="4506">
      <pivotArea dataOnly="0" labelOnly="1" fieldPosition="0">
        <references count="2">
          <reference field="0" count="1" selected="0">
            <x v="18"/>
          </reference>
          <reference field="3" count="1">
            <x v="1"/>
          </reference>
        </references>
      </pivotArea>
    </format>
    <format dxfId="4505">
      <pivotArea dataOnly="0" labelOnly="1" fieldPosition="0">
        <references count="2">
          <reference field="0" count="1" selected="0">
            <x v="19"/>
          </reference>
          <reference field="3" count="1">
            <x v="2"/>
          </reference>
        </references>
      </pivotArea>
    </format>
    <format dxfId="4504">
      <pivotArea dataOnly="0" labelOnly="1" fieldPosition="0">
        <references count="2">
          <reference field="0" count="1" selected="0">
            <x v="20"/>
          </reference>
          <reference field="3" count="1">
            <x v="3"/>
          </reference>
        </references>
      </pivotArea>
    </format>
    <format dxfId="4503">
      <pivotArea dataOnly="0" labelOnly="1" fieldPosition="0">
        <references count="2">
          <reference field="0" count="1" selected="0">
            <x v="21"/>
          </reference>
          <reference field="3" count="1">
            <x v="4"/>
          </reference>
        </references>
      </pivotArea>
    </format>
    <format dxfId="4502">
      <pivotArea dataOnly="0" labelOnly="1" fieldPosition="0">
        <references count="2">
          <reference field="0" count="1" selected="0">
            <x v="22"/>
          </reference>
          <reference field="3" count="1">
            <x v="123"/>
          </reference>
        </references>
      </pivotArea>
    </format>
    <format dxfId="4501">
      <pivotArea dataOnly="0" labelOnly="1" fieldPosition="0">
        <references count="2">
          <reference field="0" count="1" selected="0">
            <x v="23"/>
          </reference>
          <reference field="3" count="1">
            <x v="163"/>
          </reference>
        </references>
      </pivotArea>
    </format>
    <format dxfId="4500">
      <pivotArea dataOnly="0" labelOnly="1" fieldPosition="0">
        <references count="2">
          <reference field="0" count="1" selected="0">
            <x v="25"/>
          </reference>
          <reference field="3" count="1">
            <x v="177"/>
          </reference>
        </references>
      </pivotArea>
    </format>
    <format dxfId="4499">
      <pivotArea dataOnly="0" labelOnly="1" fieldPosition="0">
        <references count="2">
          <reference field="0" count="1" selected="0">
            <x v="26"/>
          </reference>
          <reference field="3" count="1">
            <x v="5"/>
          </reference>
        </references>
      </pivotArea>
    </format>
    <format dxfId="4498">
      <pivotArea dataOnly="0" labelOnly="1" fieldPosition="0">
        <references count="2">
          <reference field="0" count="1" selected="0">
            <x v="27"/>
          </reference>
          <reference field="3" count="1">
            <x v="83"/>
          </reference>
        </references>
      </pivotArea>
    </format>
    <format dxfId="4497">
      <pivotArea dataOnly="0" labelOnly="1" fieldPosition="0">
        <references count="2">
          <reference field="0" count="1" selected="0">
            <x v="28"/>
          </reference>
          <reference field="3" count="1">
            <x v="13"/>
          </reference>
        </references>
      </pivotArea>
    </format>
    <format dxfId="4496">
      <pivotArea dataOnly="0" labelOnly="1" fieldPosition="0">
        <references count="2">
          <reference field="0" count="1" selected="0">
            <x v="29"/>
          </reference>
          <reference field="3" count="1">
            <x v="21"/>
          </reference>
        </references>
      </pivotArea>
    </format>
    <format dxfId="4495">
      <pivotArea dataOnly="0" labelOnly="1" fieldPosition="0">
        <references count="2">
          <reference field="0" count="1" selected="0">
            <x v="30"/>
          </reference>
          <reference field="3" count="1">
            <x v="97"/>
          </reference>
        </references>
      </pivotArea>
    </format>
    <format dxfId="4494">
      <pivotArea dataOnly="0" labelOnly="1" fieldPosition="0">
        <references count="2">
          <reference field="0" count="1" selected="0">
            <x v="31"/>
          </reference>
          <reference field="3" count="1">
            <x v="61"/>
          </reference>
        </references>
      </pivotArea>
    </format>
    <format dxfId="4493">
      <pivotArea dataOnly="0" labelOnly="1" fieldPosition="0">
        <references count="2">
          <reference field="0" count="1" selected="0">
            <x v="32"/>
          </reference>
          <reference field="3" count="1">
            <x v="7"/>
          </reference>
        </references>
      </pivotArea>
    </format>
    <format dxfId="4492">
      <pivotArea dataOnly="0" labelOnly="1" fieldPosition="0">
        <references count="2">
          <reference field="0" count="1" selected="0">
            <x v="33"/>
          </reference>
          <reference field="3" count="1">
            <x v="11"/>
          </reference>
        </references>
      </pivotArea>
    </format>
    <format dxfId="4491">
      <pivotArea dataOnly="0" labelOnly="1" fieldPosition="0">
        <references count="2">
          <reference field="0" count="1" selected="0">
            <x v="34"/>
          </reference>
          <reference field="3" count="1">
            <x v="14"/>
          </reference>
        </references>
      </pivotArea>
    </format>
    <format dxfId="4490">
      <pivotArea dataOnly="0" labelOnly="1" fieldPosition="0">
        <references count="2">
          <reference field="0" count="1" selected="0">
            <x v="35"/>
          </reference>
          <reference field="3" count="1">
            <x v="21"/>
          </reference>
        </references>
      </pivotArea>
    </format>
    <format dxfId="4489">
      <pivotArea dataOnly="0" labelOnly="1" fieldPosition="0">
        <references count="2">
          <reference field="0" count="1" selected="0">
            <x v="36"/>
          </reference>
          <reference field="3" count="1">
            <x v="27"/>
          </reference>
        </references>
      </pivotArea>
    </format>
    <format dxfId="4488">
      <pivotArea dataOnly="0" labelOnly="1" fieldPosition="0">
        <references count="2">
          <reference field="0" count="1" selected="0">
            <x v="37"/>
          </reference>
          <reference field="3" count="1">
            <x v="39"/>
          </reference>
        </references>
      </pivotArea>
    </format>
    <format dxfId="4487">
      <pivotArea dataOnly="0" labelOnly="1" fieldPosition="0">
        <references count="2">
          <reference field="0" count="1" selected="0">
            <x v="38"/>
          </reference>
          <reference field="3" count="1">
            <x v="45"/>
          </reference>
        </references>
      </pivotArea>
    </format>
    <format dxfId="4486">
      <pivotArea dataOnly="0" labelOnly="1" fieldPosition="0">
        <references count="2">
          <reference field="0" count="1" selected="0">
            <x v="39"/>
          </reference>
          <reference field="3" count="1">
            <x v="66"/>
          </reference>
        </references>
      </pivotArea>
    </format>
    <format dxfId="4485">
      <pivotArea dataOnly="0" labelOnly="1" fieldPosition="0">
        <references count="2">
          <reference field="0" count="1" selected="0">
            <x v="40"/>
          </reference>
          <reference field="3" count="1">
            <x v="100"/>
          </reference>
        </references>
      </pivotArea>
    </format>
    <format dxfId="4484">
      <pivotArea dataOnly="0" labelOnly="1" fieldPosition="0">
        <references count="2">
          <reference field="0" count="1" selected="0">
            <x v="41"/>
          </reference>
          <reference field="3" count="1">
            <x v="162"/>
          </reference>
        </references>
      </pivotArea>
    </format>
    <format dxfId="4483">
      <pivotArea dataOnly="0" labelOnly="1" fieldPosition="0">
        <references count="2">
          <reference field="0" count="1" selected="0">
            <x v="42"/>
          </reference>
          <reference field="3" count="1">
            <x v="8"/>
          </reference>
        </references>
      </pivotArea>
    </format>
    <format dxfId="4482">
      <pivotArea dataOnly="0" labelOnly="1" fieldPosition="0">
        <references count="2">
          <reference field="0" count="1" selected="0">
            <x v="43"/>
          </reference>
          <reference field="3" count="1">
            <x v="10"/>
          </reference>
        </references>
      </pivotArea>
    </format>
    <format dxfId="4481">
      <pivotArea dataOnly="0" labelOnly="1" fieldPosition="0">
        <references count="2">
          <reference field="0" count="1" selected="0">
            <x v="44"/>
          </reference>
          <reference field="3" count="1">
            <x v="12"/>
          </reference>
        </references>
      </pivotArea>
    </format>
    <format dxfId="4480">
      <pivotArea dataOnly="0" labelOnly="1" fieldPosition="0">
        <references count="2">
          <reference field="0" count="1" selected="0">
            <x v="45"/>
          </reference>
          <reference field="3" count="1">
            <x v="16"/>
          </reference>
        </references>
      </pivotArea>
    </format>
    <format dxfId="4479">
      <pivotArea dataOnly="0" labelOnly="1" fieldPosition="0">
        <references count="2">
          <reference field="0" count="1" selected="0">
            <x v="46"/>
          </reference>
          <reference field="3" count="1">
            <x v="17"/>
          </reference>
        </references>
      </pivotArea>
    </format>
    <format dxfId="4478">
      <pivotArea dataOnly="0" labelOnly="1" fieldPosition="0">
        <references count="2">
          <reference field="0" count="1" selected="0">
            <x v="47"/>
          </reference>
          <reference field="3" count="1">
            <x v="19"/>
          </reference>
        </references>
      </pivotArea>
    </format>
    <format dxfId="4477">
      <pivotArea dataOnly="0" labelOnly="1" fieldPosition="0">
        <references count="2">
          <reference field="0" count="1" selected="0">
            <x v="48"/>
          </reference>
          <reference field="3" count="1">
            <x v="20"/>
          </reference>
        </references>
      </pivotArea>
    </format>
    <format dxfId="4476">
      <pivotArea dataOnly="0" labelOnly="1" fieldPosition="0">
        <references count="2">
          <reference field="0" count="1" selected="0">
            <x v="49"/>
          </reference>
          <reference field="3" count="1">
            <x v="21"/>
          </reference>
        </references>
      </pivotArea>
    </format>
    <format dxfId="4475">
      <pivotArea dataOnly="0" labelOnly="1" fieldPosition="0">
        <references count="2">
          <reference field="0" count="1" selected="0">
            <x v="52"/>
          </reference>
          <reference field="3" count="1">
            <x v="23"/>
          </reference>
        </references>
      </pivotArea>
    </format>
    <format dxfId="4474">
      <pivotArea dataOnly="0" labelOnly="1" fieldPosition="0">
        <references count="2">
          <reference field="0" count="1" selected="0">
            <x v="53"/>
          </reference>
          <reference field="3" count="1">
            <x v="28"/>
          </reference>
        </references>
      </pivotArea>
    </format>
    <format dxfId="4473">
      <pivotArea dataOnly="0" labelOnly="1" fieldPosition="0">
        <references count="2">
          <reference field="0" count="1" selected="0">
            <x v="54"/>
          </reference>
          <reference field="3" count="1">
            <x v="29"/>
          </reference>
        </references>
      </pivotArea>
    </format>
    <format dxfId="4472">
      <pivotArea dataOnly="0" labelOnly="1" fieldPosition="0">
        <references count="2">
          <reference field="0" count="1" selected="0">
            <x v="55"/>
          </reference>
          <reference field="3" count="1">
            <x v="33"/>
          </reference>
        </references>
      </pivotArea>
    </format>
    <format dxfId="4471">
      <pivotArea dataOnly="0" labelOnly="1" fieldPosition="0">
        <references count="2">
          <reference field="0" count="1" selected="0">
            <x v="56"/>
          </reference>
          <reference field="3" count="1">
            <x v="34"/>
          </reference>
        </references>
      </pivotArea>
    </format>
    <format dxfId="4470">
      <pivotArea dataOnly="0" labelOnly="1" fieldPosition="0">
        <references count="2">
          <reference field="0" count="1" selected="0">
            <x v="57"/>
          </reference>
          <reference field="3" count="1">
            <x v="36"/>
          </reference>
        </references>
      </pivotArea>
    </format>
    <format dxfId="4469">
      <pivotArea dataOnly="0" labelOnly="1" fieldPosition="0">
        <references count="2">
          <reference field="0" count="1" selected="0">
            <x v="58"/>
          </reference>
          <reference field="3" count="1">
            <x v="40"/>
          </reference>
        </references>
      </pivotArea>
    </format>
    <format dxfId="4468">
      <pivotArea dataOnly="0" labelOnly="1" fieldPosition="0">
        <references count="2">
          <reference field="0" count="1" selected="0">
            <x v="59"/>
          </reference>
          <reference field="3" count="1">
            <x v="42"/>
          </reference>
        </references>
      </pivotArea>
    </format>
    <format dxfId="4467">
      <pivotArea dataOnly="0" labelOnly="1" fieldPosition="0">
        <references count="2">
          <reference field="0" count="1" selected="0">
            <x v="60"/>
          </reference>
          <reference field="3" count="1">
            <x v="49"/>
          </reference>
        </references>
      </pivotArea>
    </format>
    <format dxfId="4466">
      <pivotArea dataOnly="0" labelOnly="1" fieldPosition="0">
        <references count="2">
          <reference field="0" count="1" selected="0">
            <x v="61"/>
          </reference>
          <reference field="3" count="1">
            <x v="50"/>
          </reference>
        </references>
      </pivotArea>
    </format>
    <format dxfId="4465">
      <pivotArea dataOnly="0" labelOnly="1" fieldPosition="0">
        <references count="2">
          <reference field="0" count="1" selected="0">
            <x v="62"/>
          </reference>
          <reference field="3" count="1">
            <x v="51"/>
          </reference>
        </references>
      </pivotArea>
    </format>
    <format dxfId="4464">
      <pivotArea dataOnly="0" labelOnly="1" fieldPosition="0">
        <references count="2">
          <reference field="0" count="1" selected="0">
            <x v="63"/>
          </reference>
          <reference field="3" count="1">
            <x v="54"/>
          </reference>
        </references>
      </pivotArea>
    </format>
    <format dxfId="4463">
      <pivotArea dataOnly="0" labelOnly="1" fieldPosition="0">
        <references count="2">
          <reference field="0" count="1" selected="0">
            <x v="64"/>
          </reference>
          <reference field="3" count="1">
            <x v="65"/>
          </reference>
        </references>
      </pivotArea>
    </format>
    <format dxfId="4462">
      <pivotArea dataOnly="0" labelOnly="1" fieldPosition="0">
        <references count="2">
          <reference field="0" count="1" selected="0">
            <x v="65"/>
          </reference>
          <reference field="3" count="1">
            <x v="67"/>
          </reference>
        </references>
      </pivotArea>
    </format>
    <format dxfId="4461">
      <pivotArea dataOnly="0" labelOnly="1" fieldPosition="0">
        <references count="2">
          <reference field="0" count="1" selected="0">
            <x v="66"/>
          </reference>
          <reference field="3" count="1">
            <x v="68"/>
          </reference>
        </references>
      </pivotArea>
    </format>
    <format dxfId="4460">
      <pivotArea dataOnly="0" labelOnly="1" fieldPosition="0">
        <references count="2">
          <reference field="0" count="1" selected="0">
            <x v="67"/>
          </reference>
          <reference field="3" count="1">
            <x v="69"/>
          </reference>
        </references>
      </pivotArea>
    </format>
    <format dxfId="4459">
      <pivotArea dataOnly="0" labelOnly="1" fieldPosition="0">
        <references count="2">
          <reference field="0" count="1" selected="0">
            <x v="68"/>
          </reference>
          <reference field="3" count="1">
            <x v="76"/>
          </reference>
        </references>
      </pivotArea>
    </format>
    <format dxfId="4458">
      <pivotArea dataOnly="0" labelOnly="1" fieldPosition="0">
        <references count="2">
          <reference field="0" count="1" selected="0">
            <x v="69"/>
          </reference>
          <reference field="3" count="1">
            <x v="79"/>
          </reference>
        </references>
      </pivotArea>
    </format>
    <format dxfId="4457">
      <pivotArea dataOnly="0" labelOnly="1" fieldPosition="0">
        <references count="2">
          <reference field="0" count="1" selected="0">
            <x v="70"/>
          </reference>
          <reference field="3" count="1">
            <x v="82"/>
          </reference>
        </references>
      </pivotArea>
    </format>
    <format dxfId="4456">
      <pivotArea dataOnly="0" labelOnly="1" fieldPosition="0">
        <references count="2">
          <reference field="0" count="1" selected="0">
            <x v="71"/>
          </reference>
          <reference field="3" count="1">
            <x v="97"/>
          </reference>
        </references>
      </pivotArea>
    </format>
    <format dxfId="4455">
      <pivotArea dataOnly="0" labelOnly="1" fieldPosition="0">
        <references count="2">
          <reference field="0" count="1" selected="0">
            <x v="72"/>
          </reference>
          <reference field="3" count="1">
            <x v="98"/>
          </reference>
        </references>
      </pivotArea>
    </format>
    <format dxfId="4454">
      <pivotArea dataOnly="0" labelOnly="1" fieldPosition="0">
        <references count="2">
          <reference field="0" count="1" selected="0">
            <x v="73"/>
          </reference>
          <reference field="3" count="1">
            <x v="99"/>
          </reference>
        </references>
      </pivotArea>
    </format>
    <format dxfId="4453">
      <pivotArea dataOnly="0" labelOnly="1" fieldPosition="0">
        <references count="2">
          <reference field="0" count="1" selected="0">
            <x v="75"/>
          </reference>
          <reference field="3" count="1">
            <x v="101"/>
          </reference>
        </references>
      </pivotArea>
    </format>
    <format dxfId="4452">
      <pivotArea dataOnly="0" labelOnly="1" fieldPosition="0">
        <references count="2">
          <reference field="0" count="1" selected="0">
            <x v="76"/>
          </reference>
          <reference field="3" count="1">
            <x v="103"/>
          </reference>
        </references>
      </pivotArea>
    </format>
    <format dxfId="4451">
      <pivotArea dataOnly="0" labelOnly="1" fieldPosition="0">
        <references count="2">
          <reference field="0" count="1" selected="0">
            <x v="77"/>
          </reference>
          <reference field="3" count="1">
            <x v="106"/>
          </reference>
        </references>
      </pivotArea>
    </format>
    <format dxfId="4450">
      <pivotArea dataOnly="0" labelOnly="1" fieldPosition="0">
        <references count="2">
          <reference field="0" count="1" selected="0">
            <x v="78"/>
          </reference>
          <reference field="3" count="1">
            <x v="108"/>
          </reference>
        </references>
      </pivotArea>
    </format>
    <format dxfId="4449">
      <pivotArea dataOnly="0" labelOnly="1" fieldPosition="0">
        <references count="2">
          <reference field="0" count="1" selected="0">
            <x v="79"/>
          </reference>
          <reference field="3" count="1">
            <x v="110"/>
          </reference>
        </references>
      </pivotArea>
    </format>
    <format dxfId="4448">
      <pivotArea dataOnly="0" labelOnly="1" fieldPosition="0">
        <references count="2">
          <reference field="0" count="1" selected="0">
            <x v="80"/>
          </reference>
          <reference field="3" count="1">
            <x v="111"/>
          </reference>
        </references>
      </pivotArea>
    </format>
    <format dxfId="4447">
      <pivotArea dataOnly="0" labelOnly="1" fieldPosition="0">
        <references count="2">
          <reference field="0" count="1" selected="0">
            <x v="81"/>
          </reference>
          <reference field="3" count="1">
            <x v="113"/>
          </reference>
        </references>
      </pivotArea>
    </format>
    <format dxfId="4446">
      <pivotArea dataOnly="0" labelOnly="1" fieldPosition="0">
        <references count="2">
          <reference field="0" count="1" selected="0">
            <x v="82"/>
          </reference>
          <reference field="3" count="1">
            <x v="114"/>
          </reference>
        </references>
      </pivotArea>
    </format>
    <format dxfId="4445">
      <pivotArea dataOnly="0" labelOnly="1" fieldPosition="0">
        <references count="2">
          <reference field="0" count="1" selected="0">
            <x v="83"/>
          </reference>
          <reference field="3" count="1">
            <x v="115"/>
          </reference>
        </references>
      </pivotArea>
    </format>
    <format dxfId="4444">
      <pivotArea dataOnly="0" labelOnly="1" fieldPosition="0">
        <references count="2">
          <reference field="0" count="1" selected="0">
            <x v="84"/>
          </reference>
          <reference field="3" count="1">
            <x v="129"/>
          </reference>
        </references>
      </pivotArea>
    </format>
    <format dxfId="4443">
      <pivotArea dataOnly="0" labelOnly="1" fieldPosition="0">
        <references count="2">
          <reference field="0" count="1" selected="0">
            <x v="85"/>
          </reference>
          <reference field="3" count="1">
            <x v="130"/>
          </reference>
        </references>
      </pivotArea>
    </format>
    <format dxfId="4442">
      <pivotArea dataOnly="0" labelOnly="1" fieldPosition="0">
        <references count="2">
          <reference field="0" count="1" selected="0">
            <x v="86"/>
          </reference>
          <reference field="3" count="1">
            <x v="131"/>
          </reference>
        </references>
      </pivotArea>
    </format>
    <format dxfId="4441">
      <pivotArea dataOnly="0" labelOnly="1" fieldPosition="0">
        <references count="2">
          <reference field="0" count="1" selected="0">
            <x v="87"/>
          </reference>
          <reference field="3" count="1">
            <x v="134"/>
          </reference>
        </references>
      </pivotArea>
    </format>
    <format dxfId="4440">
      <pivotArea dataOnly="0" labelOnly="1" fieldPosition="0">
        <references count="2">
          <reference field="0" count="1" selected="0">
            <x v="88"/>
          </reference>
          <reference field="3" count="1">
            <x v="138"/>
          </reference>
        </references>
      </pivotArea>
    </format>
    <format dxfId="4439">
      <pivotArea dataOnly="0" labelOnly="1" fieldPosition="0">
        <references count="2">
          <reference field="0" count="1" selected="0">
            <x v="89"/>
          </reference>
          <reference field="3" count="1">
            <x v="139"/>
          </reference>
        </references>
      </pivotArea>
    </format>
    <format dxfId="4438">
      <pivotArea dataOnly="0" labelOnly="1" fieldPosition="0">
        <references count="2">
          <reference field="0" count="1" selected="0">
            <x v="90"/>
          </reference>
          <reference field="3" count="1">
            <x v="144"/>
          </reference>
        </references>
      </pivotArea>
    </format>
    <format dxfId="4437">
      <pivotArea dataOnly="0" labelOnly="1" fieldPosition="0">
        <references count="2">
          <reference field="0" count="1" selected="0">
            <x v="91"/>
          </reference>
          <reference field="3" count="1">
            <x v="145"/>
          </reference>
        </references>
      </pivotArea>
    </format>
    <format dxfId="4436">
      <pivotArea dataOnly="0" labelOnly="1" fieldPosition="0">
        <references count="2">
          <reference field="0" count="1" selected="0">
            <x v="92"/>
          </reference>
          <reference field="3" count="1">
            <x v="146"/>
          </reference>
        </references>
      </pivotArea>
    </format>
    <format dxfId="4435">
      <pivotArea dataOnly="0" labelOnly="1" fieldPosition="0">
        <references count="2">
          <reference field="0" count="1" selected="0">
            <x v="93"/>
          </reference>
          <reference field="3" count="1">
            <x v="147"/>
          </reference>
        </references>
      </pivotArea>
    </format>
    <format dxfId="4434">
      <pivotArea dataOnly="0" labelOnly="1" fieldPosition="0">
        <references count="2">
          <reference field="0" count="1" selected="0">
            <x v="94"/>
          </reference>
          <reference field="3" count="1">
            <x v="149"/>
          </reference>
        </references>
      </pivotArea>
    </format>
    <format dxfId="4433">
      <pivotArea dataOnly="0" labelOnly="1" fieldPosition="0">
        <references count="2">
          <reference field="0" count="1" selected="0">
            <x v="95"/>
          </reference>
          <reference field="3" count="1">
            <x v="150"/>
          </reference>
        </references>
      </pivotArea>
    </format>
    <format dxfId="4432">
      <pivotArea dataOnly="0" labelOnly="1" fieldPosition="0">
        <references count="2">
          <reference field="0" count="1" selected="0">
            <x v="98"/>
          </reference>
          <reference field="3" count="1">
            <x v="151"/>
          </reference>
        </references>
      </pivotArea>
    </format>
    <format dxfId="4431">
      <pivotArea dataOnly="0" labelOnly="1" fieldPosition="0">
        <references count="2">
          <reference field="0" count="1" selected="0">
            <x v="99"/>
          </reference>
          <reference field="3" count="1">
            <x v="152"/>
          </reference>
        </references>
      </pivotArea>
    </format>
    <format dxfId="4430">
      <pivotArea dataOnly="0" labelOnly="1" fieldPosition="0">
        <references count="2">
          <reference field="0" count="1" selected="0">
            <x v="100"/>
          </reference>
          <reference field="3" count="1">
            <x v="156"/>
          </reference>
        </references>
      </pivotArea>
    </format>
    <format dxfId="4429">
      <pivotArea dataOnly="0" labelOnly="1" fieldPosition="0">
        <references count="2">
          <reference field="0" count="1" selected="0">
            <x v="103"/>
          </reference>
          <reference field="3" count="1">
            <x v="157"/>
          </reference>
        </references>
      </pivotArea>
    </format>
    <format dxfId="4428">
      <pivotArea dataOnly="0" labelOnly="1" fieldPosition="0">
        <references count="2">
          <reference field="0" count="1" selected="0">
            <x v="104"/>
          </reference>
          <reference field="3" count="1">
            <x v="159"/>
          </reference>
        </references>
      </pivotArea>
    </format>
    <format dxfId="4427">
      <pivotArea dataOnly="0" labelOnly="1" fieldPosition="0">
        <references count="2">
          <reference field="0" count="1" selected="0">
            <x v="106"/>
          </reference>
          <reference field="3" count="1">
            <x v="162"/>
          </reference>
        </references>
      </pivotArea>
    </format>
    <format dxfId="4426">
      <pivotArea dataOnly="0" labelOnly="1" fieldPosition="0">
        <references count="2">
          <reference field="0" count="1" selected="0">
            <x v="107"/>
          </reference>
          <reference field="3" count="1">
            <x v="25"/>
          </reference>
        </references>
      </pivotArea>
    </format>
    <format dxfId="4425">
      <pivotArea dataOnly="0" labelOnly="1" fieldPosition="0">
        <references count="2">
          <reference field="0" count="1" selected="0">
            <x v="108"/>
          </reference>
          <reference field="3" count="1">
            <x v="30"/>
          </reference>
        </references>
      </pivotArea>
    </format>
    <format dxfId="4424">
      <pivotArea dataOnly="0" labelOnly="1" fieldPosition="0">
        <references count="2">
          <reference field="0" count="1" selected="0">
            <x v="109"/>
          </reference>
          <reference field="3" count="1">
            <x v="31"/>
          </reference>
        </references>
      </pivotArea>
    </format>
    <format dxfId="4423">
      <pivotArea dataOnly="0" labelOnly="1" fieldPosition="0">
        <references count="2">
          <reference field="0" count="1" selected="0">
            <x v="110"/>
          </reference>
          <reference field="3" count="1">
            <x v="35"/>
          </reference>
        </references>
      </pivotArea>
    </format>
    <format dxfId="4422">
      <pivotArea dataOnly="0" labelOnly="1" fieldPosition="0">
        <references count="2">
          <reference field="0" count="1" selected="0">
            <x v="111"/>
          </reference>
          <reference field="3" count="1">
            <x v="41"/>
          </reference>
        </references>
      </pivotArea>
    </format>
    <format dxfId="4421">
      <pivotArea dataOnly="0" labelOnly="1" fieldPosition="0">
        <references count="2">
          <reference field="0" count="1" selected="0">
            <x v="112"/>
          </reference>
          <reference field="3" count="1">
            <x v="46"/>
          </reference>
        </references>
      </pivotArea>
    </format>
    <format dxfId="4420">
      <pivotArea dataOnly="0" labelOnly="1" fieldPosition="0">
        <references count="2">
          <reference field="0" count="1" selected="0">
            <x v="113"/>
          </reference>
          <reference field="3" count="1">
            <x v="52"/>
          </reference>
        </references>
      </pivotArea>
    </format>
    <format dxfId="4419">
      <pivotArea dataOnly="0" labelOnly="1" fieldPosition="0">
        <references count="2">
          <reference field="0" count="1" selected="0">
            <x v="114"/>
          </reference>
          <reference field="3" count="1">
            <x v="53"/>
          </reference>
        </references>
      </pivotArea>
    </format>
    <format dxfId="4418">
      <pivotArea dataOnly="0" labelOnly="1" fieldPosition="0">
        <references count="2">
          <reference field="0" count="1" selected="0">
            <x v="115"/>
          </reference>
          <reference field="3" count="1">
            <x v="60"/>
          </reference>
        </references>
      </pivotArea>
    </format>
    <format dxfId="4417">
      <pivotArea dataOnly="0" labelOnly="1" fieldPosition="0">
        <references count="2">
          <reference field="0" count="1" selected="0">
            <x v="116"/>
          </reference>
          <reference field="3" count="1">
            <x v="105"/>
          </reference>
        </references>
      </pivotArea>
    </format>
    <format dxfId="4416">
      <pivotArea dataOnly="0" labelOnly="1" fieldPosition="0">
        <references count="2">
          <reference field="0" count="1" selected="0">
            <x v="117"/>
          </reference>
          <reference field="3" count="1">
            <x v="32"/>
          </reference>
        </references>
      </pivotArea>
    </format>
    <format dxfId="4415">
      <pivotArea dataOnly="0" labelOnly="1" fieldPosition="0">
        <references count="2">
          <reference field="0" count="1" selected="0">
            <x v="118"/>
          </reference>
          <reference field="3" count="1">
            <x v="43"/>
          </reference>
        </references>
      </pivotArea>
    </format>
    <format dxfId="4414">
      <pivotArea dataOnly="0" labelOnly="1" fieldPosition="0">
        <references count="2">
          <reference field="0" count="1" selected="0">
            <x v="119"/>
          </reference>
          <reference field="3" count="1">
            <x v="80"/>
          </reference>
        </references>
      </pivotArea>
    </format>
    <format dxfId="4413">
      <pivotArea dataOnly="0" labelOnly="1" fieldPosition="0">
        <references count="2">
          <reference field="0" count="1" selected="0">
            <x v="120"/>
          </reference>
          <reference field="3" count="1">
            <x v="81"/>
          </reference>
        </references>
      </pivotArea>
    </format>
    <format dxfId="4412">
      <pivotArea dataOnly="0" labelOnly="1" fieldPosition="0">
        <references count="2">
          <reference field="0" count="1" selected="0">
            <x v="121"/>
          </reference>
          <reference field="3" count="1">
            <x v="106"/>
          </reference>
        </references>
      </pivotArea>
    </format>
    <format dxfId="4411">
      <pivotArea dataOnly="0" labelOnly="1" fieldPosition="0">
        <references count="2">
          <reference field="0" count="1" selected="0">
            <x v="122"/>
          </reference>
          <reference field="3" count="1">
            <x v="113"/>
          </reference>
        </references>
      </pivotArea>
    </format>
    <format dxfId="4410">
      <pivotArea dataOnly="0" labelOnly="1" fieldPosition="0">
        <references count="2">
          <reference field="0" count="1" selected="0">
            <x v="123"/>
          </reference>
          <reference field="3" count="1">
            <x v="163"/>
          </reference>
        </references>
      </pivotArea>
    </format>
    <format dxfId="4409">
      <pivotArea dataOnly="0" labelOnly="1" fieldPosition="0">
        <references count="2">
          <reference field="0" count="1" selected="0">
            <x v="125"/>
          </reference>
          <reference field="3" count="1">
            <x v="165"/>
          </reference>
        </references>
      </pivotArea>
    </format>
    <format dxfId="4408">
      <pivotArea dataOnly="0" labelOnly="1" fieldPosition="0">
        <references count="2">
          <reference field="0" count="1" selected="0">
            <x v="126"/>
          </reference>
          <reference field="3" count="1">
            <x v="166"/>
          </reference>
        </references>
      </pivotArea>
    </format>
    <format dxfId="4407">
      <pivotArea dataOnly="0" labelOnly="1" fieldPosition="0">
        <references count="2">
          <reference field="0" count="1" selected="0">
            <x v="129"/>
          </reference>
          <reference field="3" count="1">
            <x v="167"/>
          </reference>
        </references>
      </pivotArea>
    </format>
    <format dxfId="4406">
      <pivotArea dataOnly="0" labelOnly="1" fieldPosition="0">
        <references count="2">
          <reference field="0" count="1" selected="0">
            <x v="130"/>
          </reference>
          <reference field="3" count="1">
            <x v="168"/>
          </reference>
        </references>
      </pivotArea>
    </format>
    <format dxfId="4405">
      <pivotArea dataOnly="0" labelOnly="1" fieldPosition="0">
        <references count="2">
          <reference field="0" count="1" selected="0">
            <x v="132"/>
          </reference>
          <reference field="3" count="1">
            <x v="169"/>
          </reference>
        </references>
      </pivotArea>
    </format>
    <format dxfId="4404">
      <pivotArea dataOnly="0" labelOnly="1" fieldPosition="0">
        <references count="2">
          <reference field="0" count="1" selected="0">
            <x v="133"/>
          </reference>
          <reference field="3" count="1">
            <x v="171"/>
          </reference>
        </references>
      </pivotArea>
    </format>
    <format dxfId="4403">
      <pivotArea dataOnly="0" labelOnly="1" fieldPosition="0">
        <references count="2">
          <reference field="0" count="1" selected="0">
            <x v="135"/>
          </reference>
          <reference field="3" count="1">
            <x v="172"/>
          </reference>
        </references>
      </pivotArea>
    </format>
    <format dxfId="4402">
      <pivotArea dataOnly="0" labelOnly="1" fieldPosition="0">
        <references count="2">
          <reference field="0" count="1" selected="0">
            <x v="138"/>
          </reference>
          <reference field="3" count="1">
            <x v="173"/>
          </reference>
        </references>
      </pivotArea>
    </format>
    <format dxfId="4401">
      <pivotArea dataOnly="0" labelOnly="1" fieldPosition="0">
        <references count="2">
          <reference field="0" count="1" selected="0">
            <x v="139"/>
          </reference>
          <reference field="3" count="1">
            <x v="176"/>
          </reference>
        </references>
      </pivotArea>
    </format>
    <format dxfId="4400">
      <pivotArea dataOnly="0" labelOnly="1" fieldPosition="0">
        <references count="2">
          <reference field="0" count="1" selected="0">
            <x v="140"/>
          </reference>
          <reference field="3" count="1">
            <x v="177"/>
          </reference>
        </references>
      </pivotArea>
    </format>
    <format dxfId="4399">
      <pivotArea dataOnly="0" labelOnly="1" fieldPosition="0">
        <references count="2">
          <reference field="0" count="1" selected="0">
            <x v="141"/>
          </reference>
          <reference field="3" count="1">
            <x v="178"/>
          </reference>
        </references>
      </pivotArea>
    </format>
    <format dxfId="4398">
      <pivotArea dataOnly="0" labelOnly="1" fieldPosition="0">
        <references count="2">
          <reference field="0" count="1" selected="0">
            <x v="143"/>
          </reference>
          <reference field="3" count="1">
            <x v="180"/>
          </reference>
        </references>
      </pivotArea>
    </format>
    <format dxfId="4397">
      <pivotArea dataOnly="0" labelOnly="1" fieldPosition="0">
        <references count="2">
          <reference field="0" count="1" selected="0">
            <x v="144"/>
          </reference>
          <reference field="3" count="1">
            <x v="181"/>
          </reference>
        </references>
      </pivotArea>
    </format>
    <format dxfId="4396">
      <pivotArea dataOnly="0" labelOnly="1" fieldPosition="0">
        <references count="2">
          <reference field="0" count="1" selected="0">
            <x v="147"/>
          </reference>
          <reference field="3" count="1">
            <x v="182"/>
          </reference>
        </references>
      </pivotArea>
    </format>
    <format dxfId="4395">
      <pivotArea dataOnly="0" labelOnly="1" fieldPosition="0">
        <references count="2">
          <reference field="0" count="1" selected="0">
            <x v="148"/>
          </reference>
          <reference field="3" count="1">
            <x v="183"/>
          </reference>
        </references>
      </pivotArea>
    </format>
    <format dxfId="4394">
      <pivotArea dataOnly="0" labelOnly="1" fieldPosition="0">
        <references count="2">
          <reference field="0" count="1" selected="0">
            <x v="149"/>
          </reference>
          <reference field="3" count="1">
            <x v="185"/>
          </reference>
        </references>
      </pivotArea>
    </format>
    <format dxfId="4393">
      <pivotArea dataOnly="0" labelOnly="1" fieldPosition="0">
        <references count="2">
          <reference field="0" count="1" selected="0">
            <x v="150"/>
          </reference>
          <reference field="3" count="1">
            <x v="195"/>
          </reference>
        </references>
      </pivotArea>
    </format>
    <format dxfId="4392">
      <pivotArea dataOnly="0" labelOnly="1" fieldPosition="0">
        <references count="2">
          <reference field="0" count="1" selected="0">
            <x v="154"/>
          </reference>
          <reference field="3" count="1">
            <x v="196"/>
          </reference>
        </references>
      </pivotArea>
    </format>
    <format dxfId="4391">
      <pivotArea dataOnly="0" labelOnly="1" fieldPosition="0">
        <references count="2">
          <reference field="0" count="1" selected="0">
            <x v="157"/>
          </reference>
          <reference field="3" count="1">
            <x v="199"/>
          </reference>
        </references>
      </pivotArea>
    </format>
    <format dxfId="4390">
      <pivotArea dataOnly="0" labelOnly="1" fieldPosition="0">
        <references count="2">
          <reference field="0" count="1" selected="0">
            <x v="158"/>
          </reference>
          <reference field="3" count="1">
            <x v="201"/>
          </reference>
        </references>
      </pivotArea>
    </format>
    <format dxfId="4389">
      <pivotArea dataOnly="0" labelOnly="1" fieldPosition="0">
        <references count="2">
          <reference field="0" count="1" selected="0">
            <x v="159"/>
          </reference>
          <reference field="3" count="1">
            <x v="225"/>
          </reference>
        </references>
      </pivotArea>
    </format>
    <format dxfId="4388">
      <pivotArea dataOnly="0" labelOnly="1" fieldPosition="0">
        <references count="2">
          <reference field="0" count="1" selected="0">
            <x v="160"/>
          </reference>
          <reference field="3" count="1">
            <x v="237"/>
          </reference>
        </references>
      </pivotArea>
    </format>
    <format dxfId="4387">
      <pivotArea dataOnly="0" labelOnly="1" fieldPosition="0">
        <references count="2">
          <reference field="0" count="1" selected="0">
            <x v="161"/>
          </reference>
          <reference field="3" count="1">
            <x v="239"/>
          </reference>
        </references>
      </pivotArea>
    </format>
    <format dxfId="4386">
      <pivotArea dataOnly="0" labelOnly="1" fieldPosition="0">
        <references count="2">
          <reference field="0" count="1" selected="0">
            <x v="162"/>
          </reference>
          <reference field="3" count="1">
            <x v="169"/>
          </reference>
        </references>
      </pivotArea>
    </format>
    <format dxfId="4385">
      <pivotArea dataOnly="0" labelOnly="1" fieldPosition="0">
        <references count="2">
          <reference field="0" count="1" selected="0">
            <x v="163"/>
          </reference>
          <reference field="3" count="1">
            <x v="9"/>
          </reference>
        </references>
      </pivotArea>
    </format>
    <format dxfId="4384">
      <pivotArea dataOnly="0" labelOnly="1" fieldPosition="0">
        <references count="2">
          <reference field="0" count="1" selected="0">
            <x v="164"/>
          </reference>
          <reference field="3" count="1">
            <x v="15"/>
          </reference>
        </references>
      </pivotArea>
    </format>
    <format dxfId="4383">
      <pivotArea dataOnly="0" labelOnly="1" fieldPosition="0">
        <references count="2">
          <reference field="0" count="1" selected="0">
            <x v="165"/>
          </reference>
          <reference field="3" count="1">
            <x v="24"/>
          </reference>
        </references>
      </pivotArea>
    </format>
    <format dxfId="4382">
      <pivotArea dataOnly="0" labelOnly="1" fieldPosition="0">
        <references count="2">
          <reference field="0" count="1" selected="0">
            <x v="166"/>
          </reference>
          <reference field="3" count="1">
            <x v="26"/>
          </reference>
        </references>
      </pivotArea>
    </format>
    <format dxfId="4381">
      <pivotArea dataOnly="0" labelOnly="1" fieldPosition="0">
        <references count="2">
          <reference field="0" count="1" selected="0">
            <x v="167"/>
          </reference>
          <reference field="3" count="1">
            <x v="37"/>
          </reference>
        </references>
      </pivotArea>
    </format>
    <format dxfId="4380">
      <pivotArea dataOnly="0" labelOnly="1" fieldPosition="0">
        <references count="2">
          <reference field="0" count="1" selected="0">
            <x v="168"/>
          </reference>
          <reference field="3" count="1">
            <x v="38"/>
          </reference>
        </references>
      </pivotArea>
    </format>
    <format dxfId="4379">
      <pivotArea dataOnly="0" labelOnly="1" fieldPosition="0">
        <references count="2">
          <reference field="0" count="1" selected="0">
            <x v="169"/>
          </reference>
          <reference field="3" count="1">
            <x v="77"/>
          </reference>
        </references>
      </pivotArea>
    </format>
    <format dxfId="4378">
      <pivotArea dataOnly="0" labelOnly="1" fieldPosition="0">
        <references count="2">
          <reference field="0" count="1" selected="0">
            <x v="170"/>
          </reference>
          <reference field="3" count="1">
            <x v="96"/>
          </reference>
        </references>
      </pivotArea>
    </format>
    <format dxfId="4377">
      <pivotArea dataOnly="0" labelOnly="1" fieldPosition="0">
        <references count="2">
          <reference field="0" count="1" selected="0">
            <x v="172"/>
          </reference>
          <reference field="3" count="1">
            <x v="99"/>
          </reference>
        </references>
      </pivotArea>
    </format>
    <format dxfId="4376">
      <pivotArea dataOnly="0" labelOnly="1" fieldPosition="0">
        <references count="2">
          <reference field="0" count="1" selected="0">
            <x v="173"/>
          </reference>
          <reference field="3" count="1">
            <x v="101"/>
          </reference>
        </references>
      </pivotArea>
    </format>
    <format dxfId="4375">
      <pivotArea dataOnly="0" labelOnly="1" fieldPosition="0">
        <references count="2">
          <reference field="0" count="1" selected="0">
            <x v="175"/>
          </reference>
          <reference field="3" count="1">
            <x v="104"/>
          </reference>
        </references>
      </pivotArea>
    </format>
    <format dxfId="4374">
      <pivotArea dataOnly="0" labelOnly="1" fieldPosition="0">
        <references count="2">
          <reference field="0" count="1" selected="0">
            <x v="176"/>
          </reference>
          <reference field="3" count="1">
            <x v="106"/>
          </reference>
        </references>
      </pivotArea>
    </format>
    <format dxfId="4373">
      <pivotArea dataOnly="0" labelOnly="1" fieldPosition="0">
        <references count="2">
          <reference field="0" count="1" selected="0">
            <x v="177"/>
          </reference>
          <reference field="3" count="1">
            <x v="107"/>
          </reference>
        </references>
      </pivotArea>
    </format>
    <format dxfId="4372">
      <pivotArea dataOnly="0" labelOnly="1" fieldPosition="0">
        <references count="2">
          <reference field="0" count="1" selected="0">
            <x v="178"/>
          </reference>
          <reference field="3" count="1">
            <x v="112"/>
          </reference>
        </references>
      </pivotArea>
    </format>
    <format dxfId="4371">
      <pivotArea dataOnly="0" labelOnly="1" fieldPosition="0">
        <references count="2">
          <reference field="0" count="1" selected="0">
            <x v="179"/>
          </reference>
          <reference field="3" count="1">
            <x v="114"/>
          </reference>
        </references>
      </pivotArea>
    </format>
    <format dxfId="4370">
      <pivotArea dataOnly="0" labelOnly="1" fieldPosition="0">
        <references count="2">
          <reference field="0" count="1" selected="0">
            <x v="180"/>
          </reference>
          <reference field="3" count="1">
            <x v="124"/>
          </reference>
        </references>
      </pivotArea>
    </format>
    <format dxfId="4369">
      <pivotArea dataOnly="0" labelOnly="1" fieldPosition="0">
        <references count="2">
          <reference field="0" count="1" selected="0">
            <x v="182"/>
          </reference>
          <reference field="3" count="1">
            <x v="125"/>
          </reference>
        </references>
      </pivotArea>
    </format>
    <format dxfId="4368">
      <pivotArea dataOnly="0" labelOnly="1" fieldPosition="0">
        <references count="2">
          <reference field="0" count="1" selected="0">
            <x v="183"/>
          </reference>
          <reference field="3" count="1">
            <x v="126"/>
          </reference>
        </references>
      </pivotArea>
    </format>
    <format dxfId="4367">
      <pivotArea dataOnly="0" labelOnly="1" fieldPosition="0">
        <references count="2">
          <reference field="0" count="1" selected="0">
            <x v="185"/>
          </reference>
          <reference field="3" count="1">
            <x v="127"/>
          </reference>
        </references>
      </pivotArea>
    </format>
    <format dxfId="4366">
      <pivotArea dataOnly="0" labelOnly="1" fieldPosition="0">
        <references count="2">
          <reference field="0" count="1" selected="0">
            <x v="186"/>
          </reference>
          <reference field="3" count="1">
            <x v="136"/>
          </reference>
        </references>
      </pivotArea>
    </format>
    <format dxfId="4365">
      <pivotArea dataOnly="0" labelOnly="1" fieldPosition="0">
        <references count="2">
          <reference field="0" count="1" selected="0">
            <x v="187"/>
          </reference>
          <reference field="3" count="1">
            <x v="137"/>
          </reference>
        </references>
      </pivotArea>
    </format>
    <format dxfId="4364">
      <pivotArea dataOnly="0" labelOnly="1" fieldPosition="0">
        <references count="2">
          <reference field="0" count="1" selected="0">
            <x v="189"/>
          </reference>
          <reference field="3" count="1">
            <x v="138"/>
          </reference>
        </references>
      </pivotArea>
    </format>
    <format dxfId="4363">
      <pivotArea dataOnly="0" labelOnly="1" fieldPosition="0">
        <references count="2">
          <reference field="0" count="1" selected="0">
            <x v="190"/>
          </reference>
          <reference field="3" count="1">
            <x v="139"/>
          </reference>
        </references>
      </pivotArea>
    </format>
    <format dxfId="4362">
      <pivotArea dataOnly="0" labelOnly="1" fieldPosition="0">
        <references count="2">
          <reference field="0" count="1" selected="0">
            <x v="192"/>
          </reference>
          <reference field="3" count="1">
            <x v="140"/>
          </reference>
        </references>
      </pivotArea>
    </format>
    <format dxfId="4361">
      <pivotArea dataOnly="0" labelOnly="1" fieldPosition="0">
        <references count="2">
          <reference field="0" count="1" selected="0">
            <x v="193"/>
          </reference>
          <reference field="3" count="1">
            <x v="142"/>
          </reference>
        </references>
      </pivotArea>
    </format>
    <format dxfId="4360">
      <pivotArea dataOnly="0" labelOnly="1" fieldPosition="0">
        <references count="2">
          <reference field="0" count="1" selected="0">
            <x v="195"/>
          </reference>
          <reference field="3" count="1">
            <x v="143"/>
          </reference>
        </references>
      </pivotArea>
    </format>
    <format dxfId="4359">
      <pivotArea dataOnly="0" labelOnly="1" fieldPosition="0">
        <references count="2">
          <reference field="0" count="1" selected="0">
            <x v="197"/>
          </reference>
          <reference field="3" count="1">
            <x v="144"/>
          </reference>
        </references>
      </pivotArea>
    </format>
    <format dxfId="4358">
      <pivotArea dataOnly="0" labelOnly="1" fieldPosition="0">
        <references count="2">
          <reference field="0" count="1" selected="0">
            <x v="198"/>
          </reference>
          <reference field="3" count="1">
            <x v="145"/>
          </reference>
        </references>
      </pivotArea>
    </format>
    <format dxfId="4357">
      <pivotArea dataOnly="0" labelOnly="1" fieldPosition="0">
        <references count="2">
          <reference field="0" count="1" selected="0">
            <x v="200"/>
          </reference>
          <reference field="3" count="1">
            <x v="147"/>
          </reference>
        </references>
      </pivotArea>
    </format>
    <format dxfId="4356">
      <pivotArea dataOnly="0" labelOnly="1" fieldPosition="0">
        <references count="2">
          <reference field="0" count="1" selected="0">
            <x v="203"/>
          </reference>
          <reference field="3" count="1">
            <x v="148"/>
          </reference>
        </references>
      </pivotArea>
    </format>
    <format dxfId="4355">
      <pivotArea dataOnly="0" labelOnly="1" fieldPosition="0">
        <references count="2">
          <reference field="0" count="1" selected="0">
            <x v="205"/>
          </reference>
          <reference field="3" count="1">
            <x v="151"/>
          </reference>
        </references>
      </pivotArea>
    </format>
    <format dxfId="4354">
      <pivotArea dataOnly="0" labelOnly="1" fieldPosition="0">
        <references count="2">
          <reference field="0" count="1" selected="0">
            <x v="206"/>
          </reference>
          <reference field="3" count="1">
            <x v="153"/>
          </reference>
        </references>
      </pivotArea>
    </format>
    <format dxfId="4353">
      <pivotArea dataOnly="0" labelOnly="1" fieldPosition="0">
        <references count="2">
          <reference field="0" count="1" selected="0">
            <x v="207"/>
          </reference>
          <reference field="3" count="1">
            <x v="154"/>
          </reference>
        </references>
      </pivotArea>
    </format>
    <format dxfId="4352">
      <pivotArea dataOnly="0" labelOnly="1" fieldPosition="0">
        <references count="2">
          <reference field="0" count="1" selected="0">
            <x v="209"/>
          </reference>
          <reference field="3" count="1">
            <x v="155"/>
          </reference>
        </references>
      </pivotArea>
    </format>
    <format dxfId="4351">
      <pivotArea dataOnly="0" labelOnly="1" fieldPosition="0">
        <references count="2">
          <reference field="0" count="1" selected="0">
            <x v="212"/>
          </reference>
          <reference field="3" count="1">
            <x v="156"/>
          </reference>
        </references>
      </pivotArea>
    </format>
    <format dxfId="4350">
      <pivotArea dataOnly="0" labelOnly="1" fieldPosition="0">
        <references count="2">
          <reference field="0" count="1" selected="0">
            <x v="214"/>
          </reference>
          <reference field="3" count="1">
            <x v="157"/>
          </reference>
        </references>
      </pivotArea>
    </format>
    <format dxfId="4349">
      <pivotArea dataOnly="0" labelOnly="1" fieldPosition="0">
        <references count="2">
          <reference field="0" count="1" selected="0">
            <x v="215"/>
          </reference>
          <reference field="3" count="1">
            <x v="158"/>
          </reference>
        </references>
      </pivotArea>
    </format>
    <format dxfId="4348">
      <pivotArea dataOnly="0" labelOnly="1" fieldPosition="0">
        <references count="2">
          <reference field="0" count="1" selected="0">
            <x v="216"/>
          </reference>
          <reference field="3" count="1">
            <x v="159"/>
          </reference>
        </references>
      </pivotArea>
    </format>
    <format dxfId="4347">
      <pivotArea dataOnly="0" labelOnly="1" fieldPosition="0">
        <references count="2">
          <reference field="0" count="1" selected="0">
            <x v="218"/>
          </reference>
          <reference field="3" count="1">
            <x v="161"/>
          </reference>
        </references>
      </pivotArea>
    </format>
    <format dxfId="4346">
      <pivotArea dataOnly="0" labelOnly="1" fieldPosition="0">
        <references count="2">
          <reference field="0" count="1" selected="0">
            <x v="219"/>
          </reference>
          <reference field="3" count="1">
            <x v="162"/>
          </reference>
        </references>
      </pivotArea>
    </format>
    <format dxfId="4345">
      <pivotArea dataOnly="0" labelOnly="1" fieldPosition="0">
        <references count="2">
          <reference field="0" count="1" selected="0">
            <x v="221"/>
          </reference>
          <reference field="3" count="1">
            <x v="163"/>
          </reference>
        </references>
      </pivotArea>
    </format>
    <format dxfId="4344">
      <pivotArea dataOnly="0" labelOnly="1" fieldPosition="0">
        <references count="2">
          <reference field="0" count="1" selected="0">
            <x v="223"/>
          </reference>
          <reference field="3" count="1">
            <x v="165"/>
          </reference>
        </references>
      </pivotArea>
    </format>
    <format dxfId="4343">
      <pivotArea dataOnly="0" labelOnly="1" fieldPosition="0">
        <references count="2">
          <reference field="0" count="1" selected="0">
            <x v="225"/>
          </reference>
          <reference field="3" count="1">
            <x v="169"/>
          </reference>
        </references>
      </pivotArea>
    </format>
    <format dxfId="4342">
      <pivotArea dataOnly="0" labelOnly="1" fieldPosition="0">
        <references count="2">
          <reference field="0" count="1" selected="0">
            <x v="226"/>
          </reference>
          <reference field="3" count="1">
            <x v="170"/>
          </reference>
        </references>
      </pivotArea>
    </format>
    <format dxfId="4341">
      <pivotArea dataOnly="0" labelOnly="1" fieldPosition="0">
        <references count="2">
          <reference field="0" count="1" selected="0">
            <x v="227"/>
          </reference>
          <reference field="3" count="1">
            <x v="172"/>
          </reference>
        </references>
      </pivotArea>
    </format>
    <format dxfId="4340">
      <pivotArea dataOnly="0" labelOnly="1" fieldPosition="0">
        <references count="2">
          <reference field="0" count="1" selected="0">
            <x v="228"/>
          </reference>
          <reference field="3" count="1">
            <x v="173"/>
          </reference>
        </references>
      </pivotArea>
    </format>
    <format dxfId="4339">
      <pivotArea dataOnly="0" labelOnly="1" fieldPosition="0">
        <references count="2">
          <reference field="0" count="1" selected="0">
            <x v="231"/>
          </reference>
          <reference field="3" count="1">
            <x v="174"/>
          </reference>
        </references>
      </pivotArea>
    </format>
    <format dxfId="4338">
      <pivotArea dataOnly="0" labelOnly="1" fieldPosition="0">
        <references count="2">
          <reference field="0" count="1" selected="0">
            <x v="234"/>
          </reference>
          <reference field="3" count="1">
            <x v="175"/>
          </reference>
        </references>
      </pivotArea>
    </format>
    <format dxfId="4337">
      <pivotArea dataOnly="0" labelOnly="1" fieldPosition="0">
        <references count="2">
          <reference field="0" count="1" selected="0">
            <x v="238"/>
          </reference>
          <reference field="3" count="1">
            <x v="179"/>
          </reference>
        </references>
      </pivotArea>
    </format>
    <format dxfId="4336">
      <pivotArea dataOnly="0" labelOnly="1" fieldPosition="0">
        <references count="2">
          <reference field="0" count="1" selected="0">
            <x v="239"/>
          </reference>
          <reference field="3" count="1">
            <x v="181"/>
          </reference>
        </references>
      </pivotArea>
    </format>
    <format dxfId="4335">
      <pivotArea dataOnly="0" labelOnly="1" fieldPosition="0">
        <references count="2">
          <reference field="0" count="1" selected="0">
            <x v="241"/>
          </reference>
          <reference field="3" count="1">
            <x v="185"/>
          </reference>
        </references>
      </pivotArea>
    </format>
    <format dxfId="4334">
      <pivotArea dataOnly="0" labelOnly="1" fieldPosition="0">
        <references count="2">
          <reference field="0" count="1" selected="0">
            <x v="242"/>
          </reference>
          <reference field="3" count="1">
            <x v="186"/>
          </reference>
        </references>
      </pivotArea>
    </format>
    <format dxfId="4333">
      <pivotArea dataOnly="0" labelOnly="1" fieldPosition="0">
        <references count="2">
          <reference field="0" count="1" selected="0">
            <x v="243"/>
          </reference>
          <reference field="3" count="1">
            <x v="188"/>
          </reference>
        </references>
      </pivotArea>
    </format>
    <format dxfId="4332">
      <pivotArea dataOnly="0" labelOnly="1" fieldPosition="0">
        <references count="2">
          <reference field="0" count="1" selected="0">
            <x v="244"/>
          </reference>
          <reference field="3" count="1">
            <x v="190"/>
          </reference>
        </references>
      </pivotArea>
    </format>
    <format dxfId="4331">
      <pivotArea dataOnly="0" labelOnly="1" fieldPosition="0">
        <references count="2">
          <reference field="0" count="1" selected="0">
            <x v="245"/>
          </reference>
          <reference field="3" count="1">
            <x v="192"/>
          </reference>
        </references>
      </pivotArea>
    </format>
    <format dxfId="4330">
      <pivotArea dataOnly="0" labelOnly="1" fieldPosition="0">
        <references count="2">
          <reference field="0" count="1" selected="0">
            <x v="246"/>
          </reference>
          <reference field="3" count="1">
            <x v="194"/>
          </reference>
        </references>
      </pivotArea>
    </format>
    <format dxfId="4329">
      <pivotArea dataOnly="0" labelOnly="1" fieldPosition="0">
        <references count="2">
          <reference field="0" count="1" selected="0">
            <x v="248"/>
          </reference>
          <reference field="3" count="1">
            <x v="195"/>
          </reference>
        </references>
      </pivotArea>
    </format>
    <format dxfId="4328">
      <pivotArea dataOnly="0" labelOnly="1" fieldPosition="0">
        <references count="2">
          <reference field="0" count="1" selected="0">
            <x v="249"/>
          </reference>
          <reference field="3" count="1">
            <x v="199"/>
          </reference>
        </references>
      </pivotArea>
    </format>
    <format dxfId="4327">
      <pivotArea dataOnly="0" labelOnly="1" fieldPosition="0">
        <references count="2">
          <reference field="0" count="1" selected="0">
            <x v="250"/>
          </reference>
          <reference field="3" count="1">
            <x v="213"/>
          </reference>
        </references>
      </pivotArea>
    </format>
    <format dxfId="4326">
      <pivotArea dataOnly="0" labelOnly="1" fieldPosition="0">
        <references count="2">
          <reference field="0" count="1" selected="0">
            <x v="251"/>
          </reference>
          <reference field="3" count="1">
            <x v="216"/>
          </reference>
        </references>
      </pivotArea>
    </format>
    <format dxfId="4325">
      <pivotArea dataOnly="0" labelOnly="1" fieldPosition="0">
        <references count="2">
          <reference field="0" count="1" selected="0">
            <x v="252"/>
          </reference>
          <reference field="3" count="1">
            <x v="217"/>
          </reference>
        </references>
      </pivotArea>
    </format>
    <format dxfId="4324">
      <pivotArea dataOnly="0" labelOnly="1" fieldPosition="0">
        <references count="2">
          <reference field="0" count="1" selected="0">
            <x v="253"/>
          </reference>
          <reference field="3" count="1">
            <x v="221"/>
          </reference>
        </references>
      </pivotArea>
    </format>
    <format dxfId="4323">
      <pivotArea dataOnly="0" labelOnly="1" fieldPosition="0">
        <references count="2">
          <reference field="0" count="1" selected="0">
            <x v="254"/>
          </reference>
          <reference field="3" count="1">
            <x v="176"/>
          </reference>
        </references>
      </pivotArea>
    </format>
    <format dxfId="4322">
      <pivotArea dataOnly="0" labelOnly="1" fieldPosition="0">
        <references count="2">
          <reference field="0" count="1" selected="0">
            <x v="255"/>
          </reference>
          <reference field="3" count="1">
            <x v="6"/>
          </reference>
        </references>
      </pivotArea>
    </format>
    <format dxfId="4321">
      <pivotArea dataOnly="0" labelOnly="1" fieldPosition="0">
        <references count="2">
          <reference field="0" count="1" selected="0">
            <x v="256"/>
          </reference>
          <reference field="3" count="1">
            <x v="18"/>
          </reference>
        </references>
      </pivotArea>
    </format>
    <format dxfId="4320">
      <pivotArea dataOnly="0" labelOnly="1" fieldPosition="0">
        <references count="2">
          <reference field="0" count="1" selected="0">
            <x v="257"/>
          </reference>
          <reference field="3" count="1">
            <x v="47"/>
          </reference>
        </references>
      </pivotArea>
    </format>
    <format dxfId="4319">
      <pivotArea dataOnly="0" labelOnly="1" fieldPosition="0">
        <references count="2">
          <reference field="0" count="1" selected="0">
            <x v="258"/>
          </reference>
          <reference field="3" count="1">
            <x v="48"/>
          </reference>
        </references>
      </pivotArea>
    </format>
    <format dxfId="4318">
      <pivotArea dataOnly="0" labelOnly="1" fieldPosition="0">
        <references count="2">
          <reference field="0" count="1" selected="0">
            <x v="259"/>
          </reference>
          <reference field="3" count="1">
            <x v="55"/>
          </reference>
        </references>
      </pivotArea>
    </format>
    <format dxfId="4317">
      <pivotArea dataOnly="0" labelOnly="1" fieldPosition="0">
        <references count="2">
          <reference field="0" count="1" selected="0">
            <x v="260"/>
          </reference>
          <reference field="3" count="1">
            <x v="124"/>
          </reference>
        </references>
      </pivotArea>
    </format>
    <format dxfId="4316">
      <pivotArea dataOnly="0" labelOnly="1" fieldPosition="0">
        <references count="2">
          <reference field="0" count="1" selected="0">
            <x v="261"/>
          </reference>
          <reference field="3" count="1">
            <x v="132"/>
          </reference>
        </references>
      </pivotArea>
    </format>
    <format dxfId="4315">
      <pivotArea dataOnly="0" labelOnly="1" fieldPosition="0">
        <references count="2">
          <reference field="0" count="1" selected="0">
            <x v="262"/>
          </reference>
          <reference field="3" count="1">
            <x v="133"/>
          </reference>
        </references>
      </pivotArea>
    </format>
    <format dxfId="4314">
      <pivotArea dataOnly="0" labelOnly="1" fieldPosition="0">
        <references count="2">
          <reference field="0" count="1" selected="0">
            <x v="263"/>
          </reference>
          <reference field="3" count="1">
            <x v="120"/>
          </reference>
        </references>
      </pivotArea>
    </format>
    <format dxfId="4313">
      <pivotArea dataOnly="0" labelOnly="1" fieldPosition="0">
        <references count="2">
          <reference field="0" count="1" selected="0">
            <x v="264"/>
          </reference>
          <reference field="3" count="1">
            <x v="84"/>
          </reference>
        </references>
      </pivotArea>
    </format>
    <format dxfId="4312">
      <pivotArea dataOnly="0" labelOnly="1" fieldPosition="0">
        <references count="2">
          <reference field="0" count="1" selected="0">
            <x v="266"/>
          </reference>
          <reference field="3" count="1">
            <x v="90"/>
          </reference>
        </references>
      </pivotArea>
    </format>
    <format dxfId="4311">
      <pivotArea dataOnly="0" labelOnly="1" fieldPosition="0">
        <references count="2">
          <reference field="0" count="1" selected="0">
            <x v="267"/>
          </reference>
          <reference field="3" count="1">
            <x v="91"/>
          </reference>
        </references>
      </pivotArea>
    </format>
    <format dxfId="4310">
      <pivotArea dataOnly="0" labelOnly="1" fieldPosition="0">
        <references count="2">
          <reference field="0" count="1" selected="0">
            <x v="268"/>
          </reference>
          <reference field="3" count="1">
            <x v="92"/>
          </reference>
        </references>
      </pivotArea>
    </format>
    <format dxfId="4309">
      <pivotArea dataOnly="0" labelOnly="1" fieldPosition="0">
        <references count="2">
          <reference field="0" count="1" selected="0">
            <x v="269"/>
          </reference>
          <reference field="3" count="1">
            <x v="93"/>
          </reference>
        </references>
      </pivotArea>
    </format>
    <format dxfId="4308">
      <pivotArea dataOnly="0" labelOnly="1" fieldPosition="0">
        <references count="2">
          <reference field="0" count="1" selected="0">
            <x v="270"/>
          </reference>
          <reference field="3" count="1">
            <x v="135"/>
          </reference>
        </references>
      </pivotArea>
    </format>
    <format dxfId="4307">
      <pivotArea dataOnly="0" labelOnly="1" fieldPosition="0">
        <references count="2">
          <reference field="0" count="1" selected="0">
            <x v="271"/>
          </reference>
          <reference field="3" count="1">
            <x v="23"/>
          </reference>
        </references>
      </pivotArea>
    </format>
    <format dxfId="4306">
      <pivotArea dataOnly="0" labelOnly="1" fieldPosition="0">
        <references count="2">
          <reference field="0" count="1" selected="0">
            <x v="272"/>
          </reference>
          <reference field="3" count="1">
            <x v="44"/>
          </reference>
        </references>
      </pivotArea>
    </format>
    <format dxfId="4305">
      <pivotArea dataOnly="0" labelOnly="1" fieldPosition="0">
        <references count="2">
          <reference field="0" count="1" selected="0">
            <x v="273"/>
          </reference>
          <reference field="3" count="1">
            <x v="56"/>
          </reference>
        </references>
      </pivotArea>
    </format>
    <format dxfId="4304">
      <pivotArea dataOnly="0" labelOnly="1" fieldPosition="0">
        <references count="2">
          <reference field="0" count="1" selected="0">
            <x v="274"/>
          </reference>
          <reference field="3" count="1">
            <x v="57"/>
          </reference>
        </references>
      </pivotArea>
    </format>
    <format dxfId="4303">
      <pivotArea dataOnly="0" labelOnly="1" fieldPosition="0">
        <references count="2">
          <reference field="0" count="1" selected="0">
            <x v="275"/>
          </reference>
          <reference field="3" count="1">
            <x v="58"/>
          </reference>
        </references>
      </pivotArea>
    </format>
    <format dxfId="4302">
      <pivotArea dataOnly="0" labelOnly="1" fieldPosition="0">
        <references count="2">
          <reference field="0" count="1" selected="0">
            <x v="276"/>
          </reference>
          <reference field="3" count="1">
            <x v="59"/>
          </reference>
        </references>
      </pivotArea>
    </format>
    <format dxfId="4301">
      <pivotArea dataOnly="0" labelOnly="1" fieldPosition="0">
        <references count="2">
          <reference field="0" count="1" selected="0">
            <x v="277"/>
          </reference>
          <reference field="3" count="1">
            <x v="62"/>
          </reference>
        </references>
      </pivotArea>
    </format>
    <format dxfId="4300">
      <pivotArea dataOnly="0" labelOnly="1" fieldPosition="0">
        <references count="2">
          <reference field="0" count="1" selected="0">
            <x v="278"/>
          </reference>
          <reference field="3" count="1">
            <x v="63"/>
          </reference>
        </references>
      </pivotArea>
    </format>
    <format dxfId="4299">
      <pivotArea dataOnly="0" labelOnly="1" fieldPosition="0">
        <references count="2">
          <reference field="0" count="1" selected="0">
            <x v="279"/>
          </reference>
          <reference field="3" count="1">
            <x v="64"/>
          </reference>
        </references>
      </pivotArea>
    </format>
    <format dxfId="4298">
      <pivotArea dataOnly="0" labelOnly="1" fieldPosition="0">
        <references count="2">
          <reference field="0" count="1" selected="0">
            <x v="280"/>
          </reference>
          <reference field="3" count="1">
            <x v="70"/>
          </reference>
        </references>
      </pivotArea>
    </format>
    <format dxfId="4297">
      <pivotArea dataOnly="0" labelOnly="1" fieldPosition="0">
        <references count="2">
          <reference field="0" count="1" selected="0">
            <x v="281"/>
          </reference>
          <reference field="3" count="1">
            <x v="71"/>
          </reference>
        </references>
      </pivotArea>
    </format>
    <format dxfId="4296">
      <pivotArea dataOnly="0" labelOnly="1" fieldPosition="0">
        <references count="2">
          <reference field="0" count="1" selected="0">
            <x v="282"/>
          </reference>
          <reference field="3" count="1">
            <x v="72"/>
          </reference>
        </references>
      </pivotArea>
    </format>
    <format dxfId="4295">
      <pivotArea dataOnly="0" labelOnly="1" fieldPosition="0">
        <references count="2">
          <reference field="0" count="1" selected="0">
            <x v="283"/>
          </reference>
          <reference field="3" count="1">
            <x v="73"/>
          </reference>
        </references>
      </pivotArea>
    </format>
    <format dxfId="4294">
      <pivotArea dataOnly="0" labelOnly="1" fieldPosition="0">
        <references count="2">
          <reference field="0" count="1" selected="0">
            <x v="284"/>
          </reference>
          <reference field="3" count="1">
            <x v="74"/>
          </reference>
        </references>
      </pivotArea>
    </format>
    <format dxfId="4293">
      <pivotArea dataOnly="0" labelOnly="1" fieldPosition="0">
        <references count="2">
          <reference field="0" count="1" selected="0">
            <x v="285"/>
          </reference>
          <reference field="3" count="1">
            <x v="75"/>
          </reference>
        </references>
      </pivotArea>
    </format>
    <format dxfId="4292">
      <pivotArea dataOnly="0" labelOnly="1" fieldPosition="0">
        <references count="2">
          <reference field="0" count="1" selected="0">
            <x v="286"/>
          </reference>
          <reference field="3" count="1">
            <x v="78"/>
          </reference>
        </references>
      </pivotArea>
    </format>
    <format dxfId="4291">
      <pivotArea dataOnly="0" labelOnly="1" fieldPosition="0">
        <references count="2">
          <reference field="0" count="1" selected="0">
            <x v="287"/>
          </reference>
          <reference field="3" count="1">
            <x v="84"/>
          </reference>
        </references>
      </pivotArea>
    </format>
    <format dxfId="4290">
      <pivotArea dataOnly="0" labelOnly="1" fieldPosition="0">
        <references count="2">
          <reference field="0" count="1" selected="0">
            <x v="288"/>
          </reference>
          <reference field="3" count="1">
            <x v="86"/>
          </reference>
        </references>
      </pivotArea>
    </format>
    <format dxfId="4289">
      <pivotArea dataOnly="0" labelOnly="1" fieldPosition="0">
        <references count="2">
          <reference field="0" count="1" selected="0">
            <x v="290"/>
          </reference>
          <reference field="3" count="1">
            <x v="87"/>
          </reference>
        </references>
      </pivotArea>
    </format>
    <format dxfId="4288">
      <pivotArea dataOnly="0" labelOnly="1" fieldPosition="0">
        <references count="2">
          <reference field="0" count="1" selected="0">
            <x v="291"/>
          </reference>
          <reference field="3" count="1">
            <x v="88"/>
          </reference>
        </references>
      </pivotArea>
    </format>
    <format dxfId="4287">
      <pivotArea dataOnly="0" labelOnly="1" fieldPosition="0">
        <references count="2">
          <reference field="0" count="1" selected="0">
            <x v="293"/>
          </reference>
          <reference field="3" count="1">
            <x v="89"/>
          </reference>
        </references>
      </pivotArea>
    </format>
    <format dxfId="4286">
      <pivotArea dataOnly="0" labelOnly="1" fieldPosition="0">
        <references count="2">
          <reference field="0" count="1" selected="0">
            <x v="294"/>
          </reference>
          <reference field="3" count="1">
            <x v="94"/>
          </reference>
        </references>
      </pivotArea>
    </format>
    <format dxfId="4285">
      <pivotArea dataOnly="0" labelOnly="1" fieldPosition="0">
        <references count="2">
          <reference field="0" count="1" selected="0">
            <x v="295"/>
          </reference>
          <reference field="3" count="1">
            <x v="95"/>
          </reference>
        </references>
      </pivotArea>
    </format>
    <format dxfId="4284">
      <pivotArea dataOnly="0" labelOnly="1" fieldPosition="0">
        <references count="2">
          <reference field="0" count="1" selected="0">
            <x v="296"/>
          </reference>
          <reference field="3" count="1">
            <x v="101"/>
          </reference>
        </references>
      </pivotArea>
    </format>
    <format dxfId="4283">
      <pivotArea dataOnly="0" labelOnly="1" fieldPosition="0">
        <references count="2">
          <reference field="0" count="1" selected="0">
            <x v="297"/>
          </reference>
          <reference field="3" count="1">
            <x v="102"/>
          </reference>
        </references>
      </pivotArea>
    </format>
    <format dxfId="4282">
      <pivotArea dataOnly="0" labelOnly="1" fieldPosition="0">
        <references count="2">
          <reference field="0" count="1" selected="0">
            <x v="298"/>
          </reference>
          <reference field="3" count="1">
            <x v="105"/>
          </reference>
        </references>
      </pivotArea>
    </format>
    <format dxfId="4281">
      <pivotArea dataOnly="0" labelOnly="1" fieldPosition="0">
        <references count="2">
          <reference field="0" count="1" selected="0">
            <x v="299"/>
          </reference>
          <reference field="3" count="1">
            <x v="109"/>
          </reference>
        </references>
      </pivotArea>
    </format>
    <format dxfId="4280">
      <pivotArea dataOnly="0" labelOnly="1" fieldPosition="0">
        <references count="2">
          <reference field="0" count="1" selected="0">
            <x v="300"/>
          </reference>
          <reference field="3" count="1">
            <x v="111"/>
          </reference>
        </references>
      </pivotArea>
    </format>
    <format dxfId="4279">
      <pivotArea dataOnly="0" labelOnly="1" fieldPosition="0">
        <references count="2">
          <reference field="0" count="1" selected="0">
            <x v="301"/>
          </reference>
          <reference field="3" count="1">
            <x v="114"/>
          </reference>
        </references>
      </pivotArea>
    </format>
    <format dxfId="4278">
      <pivotArea dataOnly="0" labelOnly="1" fieldPosition="0">
        <references count="2">
          <reference field="0" count="1" selected="0">
            <x v="302"/>
          </reference>
          <reference field="3" count="1">
            <x v="115"/>
          </reference>
        </references>
      </pivotArea>
    </format>
    <format dxfId="4277">
      <pivotArea dataOnly="0" labelOnly="1" fieldPosition="0">
        <references count="2">
          <reference field="0" count="1" selected="0">
            <x v="303"/>
          </reference>
          <reference field="3" count="1">
            <x v="116"/>
          </reference>
        </references>
      </pivotArea>
    </format>
    <format dxfId="4276">
      <pivotArea dataOnly="0" labelOnly="1" fieldPosition="0">
        <references count="2">
          <reference field="0" count="1" selected="0">
            <x v="304"/>
          </reference>
          <reference field="3" count="1">
            <x v="117"/>
          </reference>
        </references>
      </pivotArea>
    </format>
    <format dxfId="4275">
      <pivotArea dataOnly="0" labelOnly="1" fieldPosition="0">
        <references count="2">
          <reference field="0" count="1" selected="0">
            <x v="305"/>
          </reference>
          <reference field="3" count="1">
            <x v="118"/>
          </reference>
        </references>
      </pivotArea>
    </format>
    <format dxfId="4274">
      <pivotArea dataOnly="0" labelOnly="1" fieldPosition="0">
        <references count="2">
          <reference field="0" count="1" selected="0">
            <x v="307"/>
          </reference>
          <reference field="3" count="1">
            <x v="122"/>
          </reference>
        </references>
      </pivotArea>
    </format>
    <format dxfId="4273">
      <pivotArea dataOnly="0" labelOnly="1" fieldPosition="0">
        <references count="2">
          <reference field="0" count="1" selected="0">
            <x v="308"/>
          </reference>
          <reference field="3" count="1">
            <x v="127"/>
          </reference>
        </references>
      </pivotArea>
    </format>
    <format dxfId="4272">
      <pivotArea dataOnly="0" labelOnly="1" fieldPosition="0">
        <references count="2">
          <reference field="0" count="1" selected="0">
            <x v="310"/>
          </reference>
          <reference field="3" count="1">
            <x v="128"/>
          </reference>
        </references>
      </pivotArea>
    </format>
    <format dxfId="4271">
      <pivotArea dataOnly="0" labelOnly="1" fieldPosition="0">
        <references count="2">
          <reference field="0" count="1" selected="0">
            <x v="311"/>
          </reference>
          <reference field="3" count="1">
            <x v="129"/>
          </reference>
        </references>
      </pivotArea>
    </format>
    <format dxfId="4270">
      <pivotArea dataOnly="0" labelOnly="1" fieldPosition="0">
        <references count="2">
          <reference field="0" count="1" selected="0">
            <x v="313"/>
          </reference>
          <reference field="3" count="1">
            <x v="131"/>
          </reference>
        </references>
      </pivotArea>
    </format>
    <format dxfId="4269">
      <pivotArea dataOnly="0" labelOnly="1" fieldPosition="0">
        <references count="2">
          <reference field="0" count="1" selected="0">
            <x v="314"/>
          </reference>
          <reference field="3" count="1">
            <x v="132"/>
          </reference>
        </references>
      </pivotArea>
    </format>
    <format dxfId="4268">
      <pivotArea dataOnly="0" labelOnly="1" fieldPosition="0">
        <references count="2">
          <reference field="0" count="1" selected="0">
            <x v="315"/>
          </reference>
          <reference field="3" count="1">
            <x v="133"/>
          </reference>
        </references>
      </pivotArea>
    </format>
    <format dxfId="4267">
      <pivotArea dataOnly="0" labelOnly="1" fieldPosition="0">
        <references count="2">
          <reference field="0" count="1" selected="0">
            <x v="317"/>
          </reference>
          <reference field="3" count="1">
            <x v="134"/>
          </reference>
        </references>
      </pivotArea>
    </format>
    <format dxfId="4266">
      <pivotArea dataOnly="0" labelOnly="1" fieldPosition="0">
        <references count="2">
          <reference field="0" count="1" selected="0">
            <x v="319"/>
          </reference>
          <reference field="3" count="1">
            <x v="136"/>
          </reference>
        </references>
      </pivotArea>
    </format>
    <format dxfId="4265">
      <pivotArea dataOnly="0" labelOnly="1" fieldPosition="0">
        <references count="2">
          <reference field="0" count="1" selected="0">
            <x v="320"/>
          </reference>
          <reference field="3" count="1">
            <x v="137"/>
          </reference>
        </references>
      </pivotArea>
    </format>
    <format dxfId="4264">
      <pivotArea dataOnly="0" labelOnly="1" fieldPosition="0">
        <references count="2">
          <reference field="0" count="1" selected="0">
            <x v="321"/>
          </reference>
          <reference field="3" count="1">
            <x v="138"/>
          </reference>
        </references>
      </pivotArea>
    </format>
    <format dxfId="4263">
      <pivotArea dataOnly="0" labelOnly="1" fieldPosition="0">
        <references count="2">
          <reference field="0" count="1" selected="0">
            <x v="322"/>
          </reference>
          <reference field="3" count="1">
            <x v="139"/>
          </reference>
        </references>
      </pivotArea>
    </format>
    <format dxfId="4262">
      <pivotArea dataOnly="0" labelOnly="1" fieldPosition="0">
        <references count="2">
          <reference field="0" count="1" selected="0">
            <x v="323"/>
          </reference>
          <reference field="3" count="1">
            <x v="140"/>
          </reference>
        </references>
      </pivotArea>
    </format>
    <format dxfId="4261">
      <pivotArea dataOnly="0" labelOnly="1" fieldPosition="0">
        <references count="2">
          <reference field="0" count="1" selected="0">
            <x v="324"/>
          </reference>
          <reference field="3" count="1">
            <x v="141"/>
          </reference>
        </references>
      </pivotArea>
    </format>
    <format dxfId="4260">
      <pivotArea dataOnly="0" labelOnly="1" fieldPosition="0">
        <references count="2">
          <reference field="0" count="1" selected="0">
            <x v="325"/>
          </reference>
          <reference field="3" count="1">
            <x v="142"/>
          </reference>
        </references>
      </pivotArea>
    </format>
    <format dxfId="4259">
      <pivotArea dataOnly="0" labelOnly="1" fieldPosition="0">
        <references count="2">
          <reference field="0" count="1" selected="0">
            <x v="326"/>
          </reference>
          <reference field="3" count="1">
            <x v="144"/>
          </reference>
        </references>
      </pivotArea>
    </format>
    <format dxfId="4258">
      <pivotArea dataOnly="0" labelOnly="1" fieldPosition="0">
        <references count="2">
          <reference field="0" count="1" selected="0">
            <x v="327"/>
          </reference>
          <reference field="3" count="1">
            <x v="145"/>
          </reference>
        </references>
      </pivotArea>
    </format>
    <format dxfId="4257">
      <pivotArea dataOnly="0" labelOnly="1" fieldPosition="0">
        <references count="2">
          <reference field="0" count="1" selected="0">
            <x v="328"/>
          </reference>
          <reference field="3" count="1">
            <x v="147"/>
          </reference>
        </references>
      </pivotArea>
    </format>
    <format dxfId="4256">
      <pivotArea dataOnly="0" labelOnly="1" fieldPosition="0">
        <references count="2">
          <reference field="0" count="1" selected="0">
            <x v="329"/>
          </reference>
          <reference field="3" count="1">
            <x v="149"/>
          </reference>
        </references>
      </pivotArea>
    </format>
    <format dxfId="4255">
      <pivotArea dataOnly="0" labelOnly="1" fieldPosition="0">
        <references count="2">
          <reference field="0" count="1" selected="0">
            <x v="330"/>
          </reference>
          <reference field="3" count="1">
            <x v="152"/>
          </reference>
        </references>
      </pivotArea>
    </format>
    <format dxfId="4254">
      <pivotArea dataOnly="0" labelOnly="1" fieldPosition="0">
        <references count="2">
          <reference field="0" count="1" selected="0">
            <x v="331"/>
          </reference>
          <reference field="3" count="1">
            <x v="156"/>
          </reference>
        </references>
      </pivotArea>
    </format>
    <format dxfId="4253">
      <pivotArea dataOnly="0" labelOnly="1" fieldPosition="0">
        <references count="2">
          <reference field="0" count="1" selected="0">
            <x v="332"/>
          </reference>
          <reference field="3" count="1">
            <x v="161"/>
          </reference>
        </references>
      </pivotArea>
    </format>
    <format dxfId="4252">
      <pivotArea dataOnly="0" labelOnly="1" fieldPosition="0">
        <references count="2">
          <reference field="0" count="1" selected="0">
            <x v="333"/>
          </reference>
          <reference field="3" count="1">
            <x v="162"/>
          </reference>
        </references>
      </pivotArea>
    </format>
    <format dxfId="4251">
      <pivotArea dataOnly="0" labelOnly="1" fieldPosition="0">
        <references count="2">
          <reference field="0" count="1" selected="0">
            <x v="334"/>
          </reference>
          <reference field="3" count="1">
            <x v="90"/>
          </reference>
        </references>
      </pivotArea>
    </format>
    <format dxfId="4250">
      <pivotArea dataOnly="0" labelOnly="1" fieldPosition="0">
        <references count="2">
          <reference field="0" count="1" selected="0">
            <x v="336"/>
          </reference>
          <reference field="3" count="1">
            <x v="157"/>
          </reference>
        </references>
      </pivotArea>
    </format>
    <format dxfId="4249">
      <pivotArea dataOnly="0" labelOnly="1" fieldPosition="0">
        <references count="2">
          <reference field="0" count="1" selected="0">
            <x v="337"/>
          </reference>
          <reference field="3" count="1">
            <x v="165"/>
          </reference>
        </references>
      </pivotArea>
    </format>
    <format dxfId="4248">
      <pivotArea dataOnly="0" labelOnly="1" fieldPosition="0">
        <references count="2">
          <reference field="0" count="1" selected="0">
            <x v="338"/>
          </reference>
          <reference field="3" count="1">
            <x v="166"/>
          </reference>
        </references>
      </pivotArea>
    </format>
    <format dxfId="4247">
      <pivotArea dataOnly="0" labelOnly="1" fieldPosition="0">
        <references count="2">
          <reference field="0" count="1" selected="0">
            <x v="339"/>
          </reference>
          <reference field="3" count="1">
            <x v="167"/>
          </reference>
        </references>
      </pivotArea>
    </format>
    <format dxfId="4246">
      <pivotArea dataOnly="0" labelOnly="1" fieldPosition="0">
        <references count="2">
          <reference field="0" count="1" selected="0">
            <x v="340"/>
          </reference>
          <reference field="3" count="1">
            <x v="189"/>
          </reference>
        </references>
      </pivotArea>
    </format>
    <format dxfId="4245">
      <pivotArea dataOnly="0" labelOnly="1" fieldPosition="0">
        <references count="2">
          <reference field="0" count="1" selected="0">
            <x v="342"/>
          </reference>
          <reference field="3" count="1">
            <x v="190"/>
          </reference>
        </references>
      </pivotArea>
    </format>
    <format dxfId="4244">
      <pivotArea dataOnly="0" labelOnly="1" fieldPosition="0">
        <references count="2">
          <reference field="0" count="1" selected="0">
            <x v="344"/>
          </reference>
          <reference field="3" count="1">
            <x v="192"/>
          </reference>
        </references>
      </pivotArea>
    </format>
    <format dxfId="4243">
      <pivotArea dataOnly="0" labelOnly="1" fieldPosition="0">
        <references count="2">
          <reference field="0" count="1" selected="0">
            <x v="345"/>
          </reference>
          <reference field="3" count="1">
            <x v="193"/>
          </reference>
        </references>
      </pivotArea>
    </format>
    <format dxfId="4242">
      <pivotArea dataOnly="0" labelOnly="1" fieldPosition="0">
        <references count="2">
          <reference field="0" count="1" selected="0">
            <x v="346"/>
          </reference>
          <reference field="3" count="1">
            <x v="201"/>
          </reference>
        </references>
      </pivotArea>
    </format>
    <format dxfId="4241">
      <pivotArea dataOnly="0" labelOnly="1" fieldPosition="0">
        <references count="2">
          <reference field="0" count="1" selected="0">
            <x v="347"/>
          </reference>
          <reference field="3" count="1">
            <x v="164"/>
          </reference>
        </references>
      </pivotArea>
    </format>
    <format dxfId="4240">
      <pivotArea dataOnly="0" labelOnly="1" fieldPosition="0">
        <references count="2">
          <reference field="0" count="1" selected="0">
            <x v="348"/>
          </reference>
          <reference field="3" count="1">
            <x v="172"/>
          </reference>
        </references>
      </pivotArea>
    </format>
    <format dxfId="4239">
      <pivotArea dataOnly="0" labelOnly="1" fieldPosition="0">
        <references count="2">
          <reference field="0" count="1" selected="0">
            <x v="349"/>
          </reference>
          <reference field="3" count="1">
            <x v="180"/>
          </reference>
        </references>
      </pivotArea>
    </format>
    <format dxfId="4238">
      <pivotArea dataOnly="0" labelOnly="1" fieldPosition="0">
        <references count="2">
          <reference field="0" count="1" selected="0">
            <x v="350"/>
          </reference>
          <reference field="3" count="1">
            <x v="181"/>
          </reference>
        </references>
      </pivotArea>
    </format>
    <format dxfId="4237">
      <pivotArea dataOnly="0" labelOnly="1" fieldPosition="0">
        <references count="2">
          <reference field="0" count="1" selected="0">
            <x v="351"/>
          </reference>
          <reference field="3" count="1">
            <x v="182"/>
          </reference>
        </references>
      </pivotArea>
    </format>
    <format dxfId="4236">
      <pivotArea dataOnly="0" labelOnly="1" fieldPosition="0">
        <references count="2">
          <reference field="0" count="1" selected="0">
            <x v="352"/>
          </reference>
          <reference field="3" count="1">
            <x v="190"/>
          </reference>
        </references>
      </pivotArea>
    </format>
    <format dxfId="4235">
      <pivotArea dataOnly="0" labelOnly="1" fieldPosition="0">
        <references count="2">
          <reference field="0" count="1" selected="0">
            <x v="353"/>
          </reference>
          <reference field="3" count="1">
            <x v="180"/>
          </reference>
        </references>
      </pivotArea>
    </format>
    <format dxfId="4234">
      <pivotArea dataOnly="0" labelOnly="1" fieldPosition="0">
        <references count="2">
          <reference field="0" count="1" selected="0">
            <x v="354"/>
          </reference>
          <reference field="3" count="1">
            <x v="178"/>
          </reference>
        </references>
      </pivotArea>
    </format>
    <format dxfId="4233">
      <pivotArea dataOnly="0" labelOnly="1" fieldPosition="0">
        <references count="2">
          <reference field="0" count="1" selected="0">
            <x v="356"/>
          </reference>
          <reference field="3" count="1">
            <x v="179"/>
          </reference>
        </references>
      </pivotArea>
    </format>
    <format dxfId="4232">
      <pivotArea dataOnly="0" labelOnly="1" fieldPosition="0">
        <references count="2">
          <reference field="0" count="1" selected="0">
            <x v="358"/>
          </reference>
          <reference field="3" count="1">
            <x v="180"/>
          </reference>
        </references>
      </pivotArea>
    </format>
    <format dxfId="4231">
      <pivotArea dataOnly="0" labelOnly="1" fieldPosition="0">
        <references count="2">
          <reference field="0" count="1" selected="0">
            <x v="359"/>
          </reference>
          <reference field="3" count="1">
            <x v="181"/>
          </reference>
        </references>
      </pivotArea>
    </format>
    <format dxfId="4230">
      <pivotArea dataOnly="0" labelOnly="1" fieldPosition="0">
        <references count="2">
          <reference field="0" count="1" selected="0">
            <x v="360"/>
          </reference>
          <reference field="3" count="1">
            <x v="182"/>
          </reference>
        </references>
      </pivotArea>
    </format>
    <format dxfId="4229">
      <pivotArea dataOnly="0" labelOnly="1" fieldPosition="0">
        <references count="2">
          <reference field="0" count="1" selected="0">
            <x v="361"/>
          </reference>
          <reference field="3" count="1">
            <x v="195"/>
          </reference>
        </references>
      </pivotArea>
    </format>
    <format dxfId="4228">
      <pivotArea dataOnly="0" labelOnly="1" fieldPosition="0">
        <references count="2">
          <reference field="0" count="1" selected="0">
            <x v="362"/>
          </reference>
          <reference field="3" count="1">
            <x v="199"/>
          </reference>
        </references>
      </pivotArea>
    </format>
    <format dxfId="4227">
      <pivotArea dataOnly="0" labelOnly="1" fieldPosition="0">
        <references count="2">
          <reference field="0" count="1" selected="0">
            <x v="363"/>
          </reference>
          <reference field="3" count="1">
            <x v="209"/>
          </reference>
        </references>
      </pivotArea>
    </format>
    <format dxfId="4226">
      <pivotArea dataOnly="0" labelOnly="1" fieldPosition="0">
        <references count="2">
          <reference field="0" count="1" selected="0">
            <x v="364"/>
          </reference>
          <reference field="3" count="1">
            <x v="212"/>
          </reference>
        </references>
      </pivotArea>
    </format>
    <format dxfId="4225">
      <pivotArea dataOnly="0" labelOnly="1" fieldPosition="0">
        <references count="2">
          <reference field="0" count="1" selected="0">
            <x v="365"/>
          </reference>
          <reference field="3" count="1">
            <x v="222"/>
          </reference>
        </references>
      </pivotArea>
    </format>
    <format dxfId="4224">
      <pivotArea dataOnly="0" labelOnly="1" fieldPosition="0">
        <references count="2">
          <reference field="0" count="1" selected="0">
            <x v="366"/>
          </reference>
          <reference field="3" count="1">
            <x v="223"/>
          </reference>
        </references>
      </pivotArea>
    </format>
    <format dxfId="4223">
      <pivotArea dataOnly="0" labelOnly="1" fieldPosition="0">
        <references count="2">
          <reference field="0" count="1" selected="0">
            <x v="367"/>
          </reference>
          <reference field="3" count="1">
            <x v="224"/>
          </reference>
        </references>
      </pivotArea>
    </format>
    <format dxfId="4222">
      <pivotArea dataOnly="0" labelOnly="1" fieldPosition="0">
        <references count="2">
          <reference field="0" count="1" selected="0">
            <x v="368"/>
          </reference>
          <reference field="3" count="1">
            <x v="86"/>
          </reference>
        </references>
      </pivotArea>
    </format>
    <format dxfId="4221">
      <pivotArea dataOnly="0" labelOnly="1" fieldPosition="0">
        <references count="2">
          <reference field="0" count="1" selected="0">
            <x v="369"/>
          </reference>
          <reference field="3" count="1">
            <x v="22"/>
          </reference>
        </references>
      </pivotArea>
    </format>
    <format dxfId="4220">
      <pivotArea dataOnly="0" labelOnly="1" fieldPosition="0">
        <references count="2">
          <reference field="0" count="1" selected="0">
            <x v="370"/>
          </reference>
          <reference field="3" count="1">
            <x v="84"/>
          </reference>
        </references>
      </pivotArea>
    </format>
    <format dxfId="4219">
      <pivotArea dataOnly="0" labelOnly="1" fieldPosition="0">
        <references count="2">
          <reference field="0" count="1" selected="0">
            <x v="371"/>
          </reference>
          <reference field="3" count="1">
            <x v="85"/>
          </reference>
        </references>
      </pivotArea>
    </format>
    <format dxfId="4218">
      <pivotArea dataOnly="0" labelOnly="1" fieldPosition="0">
        <references count="2">
          <reference field="0" count="1" selected="0">
            <x v="372"/>
          </reference>
          <reference field="3" count="1">
            <x v="123"/>
          </reference>
        </references>
      </pivotArea>
    </format>
    <format dxfId="4217">
      <pivotArea dataOnly="0" labelOnly="1" fieldPosition="0">
        <references count="2">
          <reference field="0" count="1" selected="0">
            <x v="373"/>
          </reference>
          <reference field="3" count="1">
            <x v="155"/>
          </reference>
        </references>
      </pivotArea>
    </format>
    <format dxfId="4216">
      <pivotArea dataOnly="0" labelOnly="1" fieldPosition="0">
        <references count="2">
          <reference field="0" count="1" selected="0">
            <x v="374"/>
          </reference>
          <reference field="3" count="1">
            <x v="156"/>
          </reference>
        </references>
      </pivotArea>
    </format>
    <format dxfId="4215">
      <pivotArea dataOnly="0" labelOnly="1" fieldPosition="0">
        <references count="2">
          <reference field="0" count="1" selected="0">
            <x v="375"/>
          </reference>
          <reference field="3" count="1">
            <x v="157"/>
          </reference>
        </references>
      </pivotArea>
    </format>
    <format dxfId="4214">
      <pivotArea dataOnly="0" labelOnly="1" fieldPosition="0">
        <references count="2">
          <reference field="0" count="1" selected="0">
            <x v="376"/>
          </reference>
          <reference field="3" count="1">
            <x v="160"/>
          </reference>
        </references>
      </pivotArea>
    </format>
    <format dxfId="4213">
      <pivotArea dataOnly="0" labelOnly="1" fieldPosition="0">
        <references count="2">
          <reference field="0" count="1" selected="0">
            <x v="377"/>
          </reference>
          <reference field="3" count="1">
            <x v="161"/>
          </reference>
        </references>
      </pivotArea>
    </format>
    <format dxfId="4212">
      <pivotArea dataOnly="0" labelOnly="1" fieldPosition="0">
        <references count="2">
          <reference field="0" count="1" selected="0">
            <x v="378"/>
          </reference>
          <reference field="3" count="1">
            <x v="162"/>
          </reference>
        </references>
      </pivotArea>
    </format>
    <format dxfId="4211">
      <pivotArea dataOnly="0" labelOnly="1" fieldPosition="0">
        <references count="2">
          <reference field="0" count="1" selected="0">
            <x v="379"/>
          </reference>
          <reference field="3" count="1">
            <x v="238"/>
          </reference>
        </references>
      </pivotArea>
    </format>
    <format dxfId="4210">
      <pivotArea dataOnly="0" labelOnly="1" fieldPosition="0">
        <references count="2">
          <reference field="0" count="1" selected="0">
            <x v="380"/>
          </reference>
          <reference field="3" count="1">
            <x v="189"/>
          </reference>
        </references>
      </pivotArea>
    </format>
    <format dxfId="4209">
      <pivotArea dataOnly="0" labelOnly="1" fieldPosition="0">
        <references count="2">
          <reference field="0" count="1" selected="0">
            <x v="381"/>
          </reference>
          <reference field="3" count="1">
            <x v="193"/>
          </reference>
        </references>
      </pivotArea>
    </format>
    <format dxfId="4208">
      <pivotArea dataOnly="0" labelOnly="1" fieldPosition="0">
        <references count="2">
          <reference field="0" count="1" selected="0">
            <x v="382"/>
          </reference>
          <reference field="3" count="1">
            <x v="196"/>
          </reference>
        </references>
      </pivotArea>
    </format>
    <format dxfId="4207">
      <pivotArea dataOnly="0" labelOnly="1" fieldPosition="0">
        <references count="2">
          <reference field="0" count="1" selected="0">
            <x v="383"/>
          </reference>
          <reference field="3" count="1">
            <x v="197"/>
          </reference>
        </references>
      </pivotArea>
    </format>
    <format dxfId="4206">
      <pivotArea dataOnly="0" labelOnly="1" fieldPosition="0">
        <references count="2">
          <reference field="0" count="1" selected="0">
            <x v="384"/>
          </reference>
          <reference field="3" count="1">
            <x v="198"/>
          </reference>
        </references>
      </pivotArea>
    </format>
    <format dxfId="4205">
      <pivotArea dataOnly="0" labelOnly="1" fieldPosition="0">
        <references count="2">
          <reference field="0" count="1" selected="0">
            <x v="385"/>
          </reference>
          <reference field="3" count="1">
            <x v="163"/>
          </reference>
        </references>
      </pivotArea>
    </format>
    <format dxfId="4204">
      <pivotArea dataOnly="0" labelOnly="1" fieldPosition="0">
        <references count="2">
          <reference field="0" count="1" selected="0">
            <x v="387"/>
          </reference>
          <reference field="3" count="1">
            <x v="164"/>
          </reference>
        </references>
      </pivotArea>
    </format>
    <format dxfId="4203">
      <pivotArea dataOnly="0" labelOnly="1" fieldPosition="0">
        <references count="2">
          <reference field="0" count="1" selected="0">
            <x v="389"/>
          </reference>
          <reference field="3" count="1">
            <x v="165"/>
          </reference>
        </references>
      </pivotArea>
    </format>
    <format dxfId="4202">
      <pivotArea dataOnly="0" labelOnly="1" fieldPosition="0">
        <references count="2">
          <reference field="0" count="1" selected="0">
            <x v="390"/>
          </reference>
          <reference field="3" count="1">
            <x v="166"/>
          </reference>
        </references>
      </pivotArea>
    </format>
    <format dxfId="4201">
      <pivotArea dataOnly="0" labelOnly="1" fieldPosition="0">
        <references count="2">
          <reference field="0" count="1" selected="0">
            <x v="391"/>
          </reference>
          <reference field="3" count="1">
            <x v="168"/>
          </reference>
        </references>
      </pivotArea>
    </format>
    <format dxfId="4200">
      <pivotArea dataOnly="0" labelOnly="1" fieldPosition="0">
        <references count="2">
          <reference field="0" count="1" selected="0">
            <x v="392"/>
          </reference>
          <reference field="3" count="1">
            <x v="169"/>
          </reference>
        </references>
      </pivotArea>
    </format>
    <format dxfId="4199">
      <pivotArea dataOnly="0" labelOnly="1" fieldPosition="0">
        <references count="2">
          <reference field="0" count="1" selected="0">
            <x v="393"/>
          </reference>
          <reference field="3" count="1">
            <x v="170"/>
          </reference>
        </references>
      </pivotArea>
    </format>
    <format dxfId="4198">
      <pivotArea dataOnly="0" labelOnly="1" fieldPosition="0">
        <references count="2">
          <reference field="0" count="1" selected="0">
            <x v="394"/>
          </reference>
          <reference field="3" count="1">
            <x v="171"/>
          </reference>
        </references>
      </pivotArea>
    </format>
    <format dxfId="4197">
      <pivotArea dataOnly="0" labelOnly="1" fieldPosition="0">
        <references count="2">
          <reference field="0" count="1" selected="0">
            <x v="395"/>
          </reference>
          <reference field="3" count="1">
            <x v="172"/>
          </reference>
        </references>
      </pivotArea>
    </format>
    <format dxfId="4196">
      <pivotArea dataOnly="0" labelOnly="1" fieldPosition="0">
        <references count="2">
          <reference field="0" count="1" selected="0">
            <x v="396"/>
          </reference>
          <reference field="3" count="1">
            <x v="175"/>
          </reference>
        </references>
      </pivotArea>
    </format>
    <format dxfId="4195">
      <pivotArea dataOnly="0" labelOnly="1" fieldPosition="0">
        <references count="2">
          <reference field="0" count="1" selected="0">
            <x v="398"/>
          </reference>
          <reference field="3" count="1">
            <x v="176"/>
          </reference>
        </references>
      </pivotArea>
    </format>
    <format dxfId="4194">
      <pivotArea dataOnly="0" labelOnly="1" fieldPosition="0">
        <references count="2">
          <reference field="0" count="1" selected="0">
            <x v="399"/>
          </reference>
          <reference field="3" count="1">
            <x v="177"/>
          </reference>
        </references>
      </pivotArea>
    </format>
    <format dxfId="4193">
      <pivotArea dataOnly="0" labelOnly="1" fieldPosition="0">
        <references count="2">
          <reference field="0" count="1" selected="0">
            <x v="400"/>
          </reference>
          <reference field="3" count="1">
            <x v="178"/>
          </reference>
        </references>
      </pivotArea>
    </format>
    <format dxfId="4192">
      <pivotArea dataOnly="0" labelOnly="1" fieldPosition="0">
        <references count="2">
          <reference field="0" count="1" selected="0">
            <x v="402"/>
          </reference>
          <reference field="3" count="1">
            <x v="179"/>
          </reference>
        </references>
      </pivotArea>
    </format>
    <format dxfId="4191">
      <pivotArea dataOnly="0" labelOnly="1" fieldPosition="0">
        <references count="2">
          <reference field="0" count="1" selected="0">
            <x v="405"/>
          </reference>
          <reference field="3" count="1">
            <x v="180"/>
          </reference>
        </references>
      </pivotArea>
    </format>
    <format dxfId="4190">
      <pivotArea dataOnly="0" labelOnly="1" fieldPosition="0">
        <references count="2">
          <reference field="0" count="1" selected="0">
            <x v="406"/>
          </reference>
          <reference field="3" count="1">
            <x v="185"/>
          </reference>
        </references>
      </pivotArea>
    </format>
    <format dxfId="4189">
      <pivotArea dataOnly="0" labelOnly="1" fieldPosition="0">
        <references count="2">
          <reference field="0" count="1" selected="0">
            <x v="408"/>
          </reference>
          <reference field="3" count="1">
            <x v="186"/>
          </reference>
        </references>
      </pivotArea>
    </format>
    <format dxfId="4188">
      <pivotArea dataOnly="0" labelOnly="1" fieldPosition="0">
        <references count="2">
          <reference field="0" count="1" selected="0">
            <x v="411"/>
          </reference>
          <reference field="3" count="1">
            <x v="187"/>
          </reference>
        </references>
      </pivotArea>
    </format>
    <format dxfId="4187">
      <pivotArea dataOnly="0" labelOnly="1" fieldPosition="0">
        <references count="2">
          <reference field="0" count="1" selected="0">
            <x v="412"/>
          </reference>
          <reference field="3" count="1">
            <x v="188"/>
          </reference>
        </references>
      </pivotArea>
    </format>
    <format dxfId="4186">
      <pivotArea dataOnly="0" labelOnly="1" fieldPosition="0">
        <references count="2">
          <reference field="0" count="1" selected="0">
            <x v="417"/>
          </reference>
          <reference field="3" count="1">
            <x v="189"/>
          </reference>
        </references>
      </pivotArea>
    </format>
    <format dxfId="4185">
      <pivotArea dataOnly="0" labelOnly="1" fieldPosition="0">
        <references count="2">
          <reference field="0" count="1" selected="0">
            <x v="418"/>
          </reference>
          <reference field="3" count="1">
            <x v="191"/>
          </reference>
        </references>
      </pivotArea>
    </format>
    <format dxfId="4184">
      <pivotArea dataOnly="0" labelOnly="1" fieldPosition="0">
        <references count="2">
          <reference field="0" count="1" selected="0">
            <x v="419"/>
          </reference>
          <reference field="3" count="1">
            <x v="192"/>
          </reference>
        </references>
      </pivotArea>
    </format>
    <format dxfId="4183">
      <pivotArea dataOnly="0" labelOnly="1" fieldPosition="0">
        <references count="2">
          <reference field="0" count="1" selected="0">
            <x v="421"/>
          </reference>
          <reference field="3" count="1">
            <x v="194"/>
          </reference>
        </references>
      </pivotArea>
    </format>
    <format dxfId="4182">
      <pivotArea dataOnly="0" labelOnly="1" fieldPosition="0">
        <references count="2">
          <reference field="0" count="1" selected="0">
            <x v="425"/>
          </reference>
          <reference field="3" count="1">
            <x v="196"/>
          </reference>
        </references>
      </pivotArea>
    </format>
    <format dxfId="4181">
      <pivotArea dataOnly="0" labelOnly="1" fieldPosition="0">
        <references count="2">
          <reference field="0" count="1" selected="0">
            <x v="428"/>
          </reference>
          <reference field="3" count="1">
            <x v="199"/>
          </reference>
        </references>
      </pivotArea>
    </format>
    <format dxfId="4180">
      <pivotArea dataOnly="0" labelOnly="1" fieldPosition="0">
        <references count="2">
          <reference field="0" count="1" selected="0">
            <x v="429"/>
          </reference>
          <reference field="3" count="1">
            <x v="200"/>
          </reference>
        </references>
      </pivotArea>
    </format>
    <format dxfId="4179">
      <pivotArea dataOnly="0" labelOnly="1" fieldPosition="0">
        <references count="2">
          <reference field="0" count="1" selected="0">
            <x v="434"/>
          </reference>
          <reference field="3" count="1">
            <x v="201"/>
          </reference>
        </references>
      </pivotArea>
    </format>
    <format dxfId="4178">
      <pivotArea dataOnly="0" labelOnly="1" fieldPosition="0">
        <references count="2">
          <reference field="0" count="1" selected="0">
            <x v="435"/>
          </reference>
          <reference field="3" count="1">
            <x v="202"/>
          </reference>
        </references>
      </pivotArea>
    </format>
    <format dxfId="4177">
      <pivotArea dataOnly="0" labelOnly="1" fieldPosition="0">
        <references count="2">
          <reference field="0" count="1" selected="0">
            <x v="436"/>
          </reference>
          <reference field="3" count="1">
            <x v="203"/>
          </reference>
        </references>
      </pivotArea>
    </format>
    <format dxfId="4176">
      <pivotArea dataOnly="0" labelOnly="1" fieldPosition="0">
        <references count="2">
          <reference field="0" count="1" selected="0">
            <x v="437"/>
          </reference>
          <reference field="3" count="1">
            <x v="204"/>
          </reference>
        </references>
      </pivotArea>
    </format>
    <format dxfId="4175">
      <pivotArea dataOnly="0" labelOnly="1" fieldPosition="0">
        <references count="2">
          <reference field="0" count="1" selected="0">
            <x v="438"/>
          </reference>
          <reference field="3" count="1">
            <x v="205"/>
          </reference>
        </references>
      </pivotArea>
    </format>
    <format dxfId="4174">
      <pivotArea dataOnly="0" labelOnly="1" fieldPosition="0">
        <references count="2">
          <reference field="0" count="1" selected="0">
            <x v="439"/>
          </reference>
          <reference field="3" count="1">
            <x v="207"/>
          </reference>
        </references>
      </pivotArea>
    </format>
    <format dxfId="4173">
      <pivotArea dataOnly="0" labelOnly="1" fieldPosition="0">
        <references count="2">
          <reference field="0" count="1" selected="0">
            <x v="440"/>
          </reference>
          <reference field="3" count="1">
            <x v="210"/>
          </reference>
        </references>
      </pivotArea>
    </format>
    <format dxfId="4172">
      <pivotArea dataOnly="0" labelOnly="1" fieldPosition="0">
        <references count="2">
          <reference field="0" count="1" selected="0">
            <x v="441"/>
          </reference>
          <reference field="3" count="1">
            <x v="214"/>
          </reference>
        </references>
      </pivotArea>
    </format>
    <format dxfId="4171">
      <pivotArea dataOnly="0" labelOnly="1" fieldPosition="0">
        <references count="2">
          <reference field="0" count="1" selected="0">
            <x v="442"/>
          </reference>
          <reference field="3" count="1">
            <x v="216"/>
          </reference>
        </references>
      </pivotArea>
    </format>
    <format dxfId="4170">
      <pivotArea dataOnly="0" labelOnly="1" fieldPosition="0">
        <references count="2">
          <reference field="0" count="1" selected="0">
            <x v="444"/>
          </reference>
          <reference field="3" count="1">
            <x v="217"/>
          </reference>
        </references>
      </pivotArea>
    </format>
    <format dxfId="4169">
      <pivotArea dataOnly="0" labelOnly="1" fieldPosition="0">
        <references count="2">
          <reference field="0" count="1" selected="0">
            <x v="445"/>
          </reference>
          <reference field="3" count="1">
            <x v="226"/>
          </reference>
        </references>
      </pivotArea>
    </format>
    <format dxfId="4168">
      <pivotArea dataOnly="0" labelOnly="1" fieldPosition="0">
        <references count="2">
          <reference field="0" count="1" selected="0">
            <x v="446"/>
          </reference>
          <reference field="3" count="1">
            <x v="232"/>
          </reference>
        </references>
      </pivotArea>
    </format>
    <format dxfId="4167">
      <pivotArea dataOnly="0" labelOnly="1" fieldPosition="0">
        <references count="2">
          <reference field="0" count="1" selected="0">
            <x v="447"/>
          </reference>
          <reference field="3" count="1">
            <x v="184"/>
          </reference>
        </references>
      </pivotArea>
    </format>
    <format dxfId="4166">
      <pivotArea dataOnly="0" labelOnly="1" fieldPosition="0">
        <references count="2">
          <reference field="0" count="1" selected="0">
            <x v="449"/>
          </reference>
          <reference field="3" count="1">
            <x v="206"/>
          </reference>
        </references>
      </pivotArea>
    </format>
    <format dxfId="4165">
      <pivotArea dataOnly="0" labelOnly="1" fieldPosition="0">
        <references count="2">
          <reference field="0" count="1" selected="0">
            <x v="450"/>
          </reference>
          <reference field="3" count="1">
            <x v="207"/>
          </reference>
        </references>
      </pivotArea>
    </format>
    <format dxfId="4164">
      <pivotArea dataOnly="0" labelOnly="1" fieldPosition="0">
        <references count="2">
          <reference field="0" count="1" selected="0">
            <x v="451"/>
          </reference>
          <reference field="3" count="1">
            <x v="209"/>
          </reference>
        </references>
      </pivotArea>
    </format>
    <format dxfId="4163">
      <pivotArea dataOnly="0" labelOnly="1" fieldPosition="0">
        <references count="2">
          <reference field="0" count="1" selected="0">
            <x v="452"/>
          </reference>
          <reference field="3" count="1">
            <x v="210"/>
          </reference>
        </references>
      </pivotArea>
    </format>
    <format dxfId="4162">
      <pivotArea dataOnly="0" labelOnly="1" fieldPosition="0">
        <references count="2">
          <reference field="0" count="1" selected="0">
            <x v="453"/>
          </reference>
          <reference field="3" count="1">
            <x v="212"/>
          </reference>
        </references>
      </pivotArea>
    </format>
    <format dxfId="4161">
      <pivotArea dataOnly="0" labelOnly="1" fieldPosition="0">
        <references count="2">
          <reference field="0" count="1" selected="0">
            <x v="454"/>
          </reference>
          <reference field="3" count="1">
            <x v="216"/>
          </reference>
        </references>
      </pivotArea>
    </format>
    <format dxfId="4160">
      <pivotArea dataOnly="0" labelOnly="1" fieldPosition="0">
        <references count="2">
          <reference field="0" count="1" selected="0">
            <x v="455"/>
          </reference>
          <reference field="3" count="1">
            <x v="218"/>
          </reference>
        </references>
      </pivotArea>
    </format>
    <format dxfId="4159">
      <pivotArea dataOnly="0" labelOnly="1" fieldPosition="0">
        <references count="2">
          <reference field="0" count="1" selected="0">
            <x v="456"/>
          </reference>
          <reference field="3" count="1">
            <x v="191"/>
          </reference>
        </references>
      </pivotArea>
    </format>
    <format dxfId="4158">
      <pivotArea dataOnly="0" labelOnly="1" fieldPosition="0">
        <references count="2">
          <reference field="0" count="1" selected="0">
            <x v="457"/>
          </reference>
          <reference field="3" count="1">
            <x v="205"/>
          </reference>
        </references>
      </pivotArea>
    </format>
    <format dxfId="4157">
      <pivotArea dataOnly="0" labelOnly="1" fieldPosition="0">
        <references count="2">
          <reference field="0" count="1" selected="0">
            <x v="460"/>
          </reference>
          <reference field="3" count="1">
            <x v="206"/>
          </reference>
        </references>
      </pivotArea>
    </format>
    <format dxfId="4156">
      <pivotArea dataOnly="0" labelOnly="1" fieldPosition="0">
        <references count="2">
          <reference field="0" count="1" selected="0">
            <x v="462"/>
          </reference>
          <reference field="3" count="1">
            <x v="207"/>
          </reference>
        </references>
      </pivotArea>
    </format>
    <format dxfId="4155">
      <pivotArea dataOnly="0" labelOnly="1" fieldPosition="0">
        <references count="2">
          <reference field="0" count="1" selected="0">
            <x v="465"/>
          </reference>
          <reference field="3" count="1">
            <x v="208"/>
          </reference>
        </references>
      </pivotArea>
    </format>
    <format dxfId="4154">
      <pivotArea dataOnly="0" labelOnly="1" fieldPosition="0">
        <references count="2">
          <reference field="0" count="1" selected="0">
            <x v="469"/>
          </reference>
          <reference field="3" count="1">
            <x v="209"/>
          </reference>
        </references>
      </pivotArea>
    </format>
    <format dxfId="4153">
      <pivotArea dataOnly="0" labelOnly="1" fieldPosition="0">
        <references count="2">
          <reference field="0" count="1" selected="0">
            <x v="472"/>
          </reference>
          <reference field="3" count="1">
            <x v="210"/>
          </reference>
        </references>
      </pivotArea>
    </format>
    <format dxfId="4152">
      <pivotArea dataOnly="0" labelOnly="1" fieldPosition="0">
        <references count="2">
          <reference field="0" count="1" selected="0">
            <x v="476"/>
          </reference>
          <reference field="3" count="1">
            <x v="211"/>
          </reference>
        </references>
      </pivotArea>
    </format>
    <format dxfId="4151">
      <pivotArea dataOnly="0" labelOnly="1" fieldPosition="0">
        <references count="2">
          <reference field="0" count="1" selected="0">
            <x v="478"/>
          </reference>
          <reference field="3" count="1">
            <x v="212"/>
          </reference>
        </references>
      </pivotArea>
    </format>
    <format dxfId="4150">
      <pivotArea dataOnly="0" labelOnly="1" fieldPosition="0">
        <references count="2">
          <reference field="0" count="1" selected="0">
            <x v="479"/>
          </reference>
          <reference field="3" count="1">
            <x v="213"/>
          </reference>
        </references>
      </pivotArea>
    </format>
    <format dxfId="4149">
      <pivotArea dataOnly="0" labelOnly="1" fieldPosition="0">
        <references count="2">
          <reference field="0" count="1" selected="0">
            <x v="481"/>
          </reference>
          <reference field="3" count="1">
            <x v="215"/>
          </reference>
        </references>
      </pivotArea>
    </format>
    <format dxfId="4148">
      <pivotArea dataOnly="0" labelOnly="1" fieldPosition="0">
        <references count="2">
          <reference field="0" count="1" selected="0">
            <x v="485"/>
          </reference>
          <reference field="3" count="1">
            <x v="217"/>
          </reference>
        </references>
      </pivotArea>
    </format>
    <format dxfId="4147">
      <pivotArea dataOnly="0" labelOnly="1" fieldPosition="0">
        <references count="2">
          <reference field="0" count="1" selected="0">
            <x v="486"/>
          </reference>
          <reference field="3" count="1">
            <x v="218"/>
          </reference>
        </references>
      </pivotArea>
    </format>
    <format dxfId="4146">
      <pivotArea dataOnly="0" labelOnly="1" fieldPosition="0">
        <references count="2">
          <reference field="0" count="1" selected="0">
            <x v="488"/>
          </reference>
          <reference field="3" count="1">
            <x v="219"/>
          </reference>
        </references>
      </pivotArea>
    </format>
    <format dxfId="4145">
      <pivotArea dataOnly="0" labelOnly="1" fieldPosition="0">
        <references count="2">
          <reference field="0" count="1" selected="0">
            <x v="489"/>
          </reference>
          <reference field="3" count="1">
            <x v="220"/>
          </reference>
        </references>
      </pivotArea>
    </format>
    <format dxfId="4144">
      <pivotArea dataOnly="0" labelOnly="1" fieldPosition="0">
        <references count="2">
          <reference field="0" count="1" selected="0">
            <x v="490"/>
          </reference>
          <reference field="3" count="1">
            <x v="223"/>
          </reference>
        </references>
      </pivotArea>
    </format>
    <format dxfId="4143">
      <pivotArea dataOnly="0" labelOnly="1" fieldPosition="0">
        <references count="2">
          <reference field="0" count="1" selected="0">
            <x v="491"/>
          </reference>
          <reference field="3" count="1">
            <x v="235"/>
          </reference>
        </references>
      </pivotArea>
    </format>
    <format dxfId="4142">
      <pivotArea dataOnly="0" labelOnly="1" fieldPosition="0">
        <references count="2">
          <reference field="0" count="1" selected="0">
            <x v="492"/>
          </reference>
          <reference field="3" count="1">
            <x v="222"/>
          </reference>
        </references>
      </pivotArea>
    </format>
    <format dxfId="4141">
      <pivotArea dataOnly="0" labelOnly="1" fieldPosition="0">
        <references count="2">
          <reference field="0" count="1" selected="0">
            <x v="493"/>
          </reference>
          <reference field="3" count="1">
            <x v="226"/>
          </reference>
        </references>
      </pivotArea>
    </format>
    <format dxfId="4140">
      <pivotArea dataOnly="0" labelOnly="1" fieldPosition="0">
        <references count="2">
          <reference field="0" count="1" selected="0">
            <x v="495"/>
          </reference>
          <reference field="3" count="1">
            <x v="227"/>
          </reference>
        </references>
      </pivotArea>
    </format>
    <format dxfId="4139">
      <pivotArea dataOnly="0" labelOnly="1" fieldPosition="0">
        <references count="2">
          <reference field="0" count="1" selected="0">
            <x v="496"/>
          </reference>
          <reference field="3" count="1">
            <x v="228"/>
          </reference>
        </references>
      </pivotArea>
    </format>
    <format dxfId="4138">
      <pivotArea dataOnly="0" labelOnly="1" fieldPosition="0">
        <references count="2">
          <reference field="0" count="1" selected="0">
            <x v="497"/>
          </reference>
          <reference field="3" count="1">
            <x v="229"/>
          </reference>
        </references>
      </pivotArea>
    </format>
    <format dxfId="4137">
      <pivotArea dataOnly="0" labelOnly="1" fieldPosition="0">
        <references count="2">
          <reference field="0" count="1" selected="0">
            <x v="498"/>
          </reference>
          <reference field="3" count="1">
            <x v="230"/>
          </reference>
        </references>
      </pivotArea>
    </format>
    <format dxfId="4136">
      <pivotArea dataOnly="0" labelOnly="1" fieldPosition="0">
        <references count="2">
          <reference field="0" count="1" selected="0">
            <x v="500"/>
          </reference>
          <reference field="3" count="1">
            <x v="231"/>
          </reference>
        </references>
      </pivotArea>
    </format>
    <format dxfId="4135">
      <pivotArea dataOnly="0" labelOnly="1" fieldPosition="0">
        <references count="2">
          <reference field="0" count="1" selected="0">
            <x v="501"/>
          </reference>
          <reference field="3" count="1">
            <x v="232"/>
          </reference>
        </references>
      </pivotArea>
    </format>
    <format dxfId="4134">
      <pivotArea dataOnly="0" labelOnly="1" fieldPosition="0">
        <references count="2">
          <reference field="0" count="1" selected="0">
            <x v="503"/>
          </reference>
          <reference field="3" count="1">
            <x v="233"/>
          </reference>
        </references>
      </pivotArea>
    </format>
    <format dxfId="4133">
      <pivotArea dataOnly="0" labelOnly="1" fieldPosition="0">
        <references count="2">
          <reference field="0" count="1" selected="0">
            <x v="504"/>
          </reference>
          <reference field="3" count="1">
            <x v="234"/>
          </reference>
        </references>
      </pivotArea>
    </format>
    <format dxfId="4132">
      <pivotArea dataOnly="0" labelOnly="1" fieldPosition="0">
        <references count="2">
          <reference field="0" count="1" selected="0">
            <x v="505"/>
          </reference>
          <reference field="3" count="1">
            <x v="236"/>
          </reference>
        </references>
      </pivotArea>
    </format>
    <format dxfId="4131">
      <pivotArea field="6" type="button" dataOnly="0" labelOnly="1" outline="0" axis="axisRow" fieldPosition="10"/>
    </format>
    <format dxfId="4130">
      <pivotArea type="all" dataOnly="0" outline="0" fieldPosition="0"/>
    </format>
    <format dxfId="4129">
      <pivotArea outline="0" collapsedLevelsAreSubtotals="1" fieldPosition="0"/>
    </format>
    <format dxfId="4128">
      <pivotArea type="topRight" dataOnly="0" labelOnly="1" outline="0" fieldPosition="0"/>
    </format>
    <format dxfId="4127">
      <pivotArea dataOnly="0" labelOnly="1" grandRow="1" outline="0" fieldPosition="0"/>
    </format>
    <format dxfId="4126">
      <pivotArea field="0" type="button" dataOnly="0" labelOnly="1" outline="0" axis="axisRow" fieldPosition="0"/>
    </format>
    <format dxfId="4125">
      <pivotArea field="3" type="button" dataOnly="0" labelOnly="1" outline="0" axis="axisRow" fieldPosition="1"/>
    </format>
    <format dxfId="4124">
      <pivotArea field="25" type="button" dataOnly="0" labelOnly="1" outline="0" axis="axisRow" fieldPosition="3"/>
    </format>
    <format dxfId="4123">
      <pivotArea field="26" type="button" dataOnly="0" labelOnly="1" outline="0" axis="axisRow" fieldPosition="4"/>
    </format>
    <format dxfId="4122">
      <pivotArea field="27" type="button" dataOnly="0" labelOnly="1" outline="0" axis="axisRow" fieldPosition="5"/>
    </format>
    <format dxfId="4121">
      <pivotArea field="12" type="button" dataOnly="0" labelOnly="1" outline="0" axis="axisRow" fieldPosition="6"/>
    </format>
    <format dxfId="4120">
      <pivotArea field="4" type="button" dataOnly="0" labelOnly="1" outline="0" axis="axisRow" fieldPosition="7"/>
    </format>
    <format dxfId="4119">
      <pivotArea field="19" type="button" dataOnly="0" labelOnly="1" outline="0" axis="axisRow" fieldPosition="8"/>
    </format>
    <format dxfId="4118">
      <pivotArea field="29" type="button" dataOnly="0" labelOnly="1" outline="0" axis="axisRow" fieldPosition="9"/>
    </format>
    <format dxfId="4117">
      <pivotArea field="6" type="button" dataOnly="0" labelOnly="1" outline="0" axis="axisRow" fieldPosition="10"/>
    </format>
    <format dxfId="4116">
      <pivotArea type="all" dataOnly="0" outline="0" fieldPosition="0"/>
    </format>
    <format dxfId="4115">
      <pivotArea outline="0" collapsedLevelsAreSubtotals="1" fieldPosition="0"/>
    </format>
    <format dxfId="4114">
      <pivotArea type="origin" dataOnly="0" labelOnly="1" outline="0" fieldPosition="0"/>
    </format>
    <format dxfId="4113">
      <pivotArea type="topRight" dataOnly="0" labelOnly="1" outline="0" fieldPosition="0"/>
    </format>
    <format dxfId="4112">
      <pivotArea field="0" type="button" dataOnly="0" labelOnly="1" outline="0" axis="axisRow" fieldPosition="0"/>
    </format>
    <format dxfId="4111">
      <pivotArea field="3" type="button" dataOnly="0" labelOnly="1" outline="0" axis="axisRow" fieldPosition="1"/>
    </format>
    <format dxfId="4110">
      <pivotArea field="25" type="button" dataOnly="0" labelOnly="1" outline="0" axis="axisRow" fieldPosition="3"/>
    </format>
    <format dxfId="4109">
      <pivotArea field="26" type="button" dataOnly="0" labelOnly="1" outline="0" axis="axisRow" fieldPosition="4"/>
    </format>
    <format dxfId="4108">
      <pivotArea field="27" type="button" dataOnly="0" labelOnly="1" outline="0" axis="axisRow" fieldPosition="5"/>
    </format>
    <format dxfId="4107">
      <pivotArea field="12" type="button" dataOnly="0" labelOnly="1" outline="0" axis="axisRow" fieldPosition="6"/>
    </format>
    <format dxfId="4106">
      <pivotArea field="4" type="button" dataOnly="0" labelOnly="1" outline="0" axis="axisRow" fieldPosition="7"/>
    </format>
    <format dxfId="4105">
      <pivotArea field="19" type="button" dataOnly="0" labelOnly="1" outline="0" axis="axisRow" fieldPosition="8"/>
    </format>
    <format dxfId="4104">
      <pivotArea field="29" type="button" dataOnly="0" labelOnly="1" outline="0" axis="axisRow" fieldPosition="9"/>
    </format>
    <format dxfId="4103">
      <pivotArea field="6" type="button" dataOnly="0" labelOnly="1" outline="0" axis="axisRow" fieldPosition="10"/>
    </format>
    <format dxfId="4102">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101">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4100">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4099">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4098">
      <pivotArea dataOnly="0" labelOnly="1" outline="0" fieldPosition="0">
        <references count="1">
          <reference field="0" count="39">
            <x v="200"/>
            <x v="201"/>
            <x v="202"/>
            <x v="203"/>
            <x v="204"/>
            <x v="205"/>
            <x v="206"/>
            <x v="207"/>
            <x v="208"/>
            <x v="209"/>
            <x v="210"/>
            <x v="211"/>
            <x v="212"/>
            <x v="213"/>
            <x v="214"/>
            <x v="215"/>
            <x v="216"/>
            <x v="217"/>
            <x v="218"/>
            <x v="219"/>
            <x v="220"/>
            <x v="221"/>
            <x v="222"/>
            <x v="223"/>
            <x v="224"/>
            <x v="225"/>
            <x v="226"/>
            <x v="227"/>
            <x v="228"/>
            <x v="229"/>
            <x v="230"/>
            <x v="231"/>
            <x v="232"/>
            <x v="233"/>
            <x v="234"/>
            <x v="235"/>
            <x v="236"/>
            <x v="237"/>
            <x v="238"/>
          </reference>
        </references>
      </pivotArea>
    </format>
    <format dxfId="4097">
      <pivotArea dataOnly="0" labelOnly="1" grandRow="1" outline="0" fieldPosition="0"/>
    </format>
    <format dxfId="4096">
      <pivotArea dataOnly="0" labelOnly="1" outline="0" fieldPosition="0">
        <references count="2">
          <reference field="0" count="1" selected="0">
            <x v="0"/>
          </reference>
          <reference field="3" count="1">
            <x v="289"/>
          </reference>
        </references>
      </pivotArea>
    </format>
    <format dxfId="4095">
      <pivotArea dataOnly="0" labelOnly="1" outline="0" fieldPosition="0">
        <references count="2">
          <reference field="0" count="1" selected="0">
            <x v="1"/>
          </reference>
          <reference field="3" count="1">
            <x v="290"/>
          </reference>
        </references>
      </pivotArea>
    </format>
    <format dxfId="4094">
      <pivotArea dataOnly="0" labelOnly="1" outline="0" fieldPosition="0">
        <references count="2">
          <reference field="0" count="1" selected="0">
            <x v="2"/>
          </reference>
          <reference field="3" count="1">
            <x v="291"/>
          </reference>
        </references>
      </pivotArea>
    </format>
    <format dxfId="4093">
      <pivotArea dataOnly="0" labelOnly="1" outline="0" fieldPosition="0">
        <references count="2">
          <reference field="0" count="1" selected="0">
            <x v="3"/>
          </reference>
          <reference field="3" count="1">
            <x v="302"/>
          </reference>
        </references>
      </pivotArea>
    </format>
    <format dxfId="4092">
      <pivotArea dataOnly="0" labelOnly="1" outline="0" fieldPosition="0">
        <references count="2">
          <reference field="0" count="1" selected="0">
            <x v="4"/>
          </reference>
          <reference field="3" count="1">
            <x v="78"/>
          </reference>
        </references>
      </pivotArea>
    </format>
    <format dxfId="4091">
      <pivotArea dataOnly="0" labelOnly="1" outline="0" fieldPosition="0">
        <references count="2">
          <reference field="0" count="1" selected="0">
            <x v="5"/>
          </reference>
          <reference field="3" count="1">
            <x v="327"/>
          </reference>
        </references>
      </pivotArea>
    </format>
    <format dxfId="4090">
      <pivotArea dataOnly="0" labelOnly="1" outline="0" fieldPosition="0">
        <references count="2">
          <reference field="0" count="1" selected="0">
            <x v="6"/>
          </reference>
          <reference field="3" count="1">
            <x v="328"/>
          </reference>
        </references>
      </pivotArea>
    </format>
    <format dxfId="4089">
      <pivotArea dataOnly="0" labelOnly="1" outline="0" fieldPosition="0">
        <references count="2">
          <reference field="0" count="1" selected="0">
            <x v="8"/>
          </reference>
          <reference field="3" count="1">
            <x v="334"/>
          </reference>
        </references>
      </pivotArea>
    </format>
    <format dxfId="4088">
      <pivotArea dataOnly="0" labelOnly="1" outline="0" fieldPosition="0">
        <references count="2">
          <reference field="0" count="1" selected="0">
            <x v="9"/>
          </reference>
          <reference field="3" count="1">
            <x v="336"/>
          </reference>
        </references>
      </pivotArea>
    </format>
    <format dxfId="4087">
      <pivotArea dataOnly="0" labelOnly="1" outline="0" fieldPosition="0">
        <references count="2">
          <reference field="0" count="1" selected="0">
            <x v="10"/>
          </reference>
          <reference field="3" count="1">
            <x v="337"/>
          </reference>
        </references>
      </pivotArea>
    </format>
    <format dxfId="4086">
      <pivotArea dataOnly="0" labelOnly="1" outline="0" fieldPosition="0">
        <references count="2">
          <reference field="0" count="1" selected="0">
            <x v="12"/>
          </reference>
          <reference field="3" count="1">
            <x v="338"/>
          </reference>
        </references>
      </pivotArea>
    </format>
    <format dxfId="4085">
      <pivotArea dataOnly="0" labelOnly="1" outline="0" fieldPosition="0">
        <references count="2">
          <reference field="0" count="1" selected="0">
            <x v="14"/>
          </reference>
          <reference field="3" count="1">
            <x v="339"/>
          </reference>
        </references>
      </pivotArea>
    </format>
    <format dxfId="4084">
      <pivotArea dataOnly="0" labelOnly="1" outline="0" fieldPosition="0">
        <references count="2">
          <reference field="0" count="1" selected="0">
            <x v="15"/>
          </reference>
          <reference field="3" count="1">
            <x v="341"/>
          </reference>
        </references>
      </pivotArea>
    </format>
    <format dxfId="4083">
      <pivotArea dataOnly="0" labelOnly="1" outline="0" fieldPosition="0">
        <references count="2">
          <reference field="0" count="1" selected="0">
            <x v="16"/>
          </reference>
          <reference field="3" count="1">
            <x v="342"/>
          </reference>
        </references>
      </pivotArea>
    </format>
    <format dxfId="4082">
      <pivotArea dataOnly="0" labelOnly="1" outline="0" fieldPosition="0">
        <references count="2">
          <reference field="0" count="1" selected="0">
            <x v="18"/>
          </reference>
          <reference field="3" count="1">
            <x v="88"/>
          </reference>
        </references>
      </pivotArea>
    </format>
    <format dxfId="4081">
      <pivotArea dataOnly="0" labelOnly="1" outline="0" fieldPosition="0">
        <references count="2">
          <reference field="0" count="1" selected="0">
            <x v="20"/>
          </reference>
          <reference field="3" count="1">
            <x v="330"/>
          </reference>
        </references>
      </pivotArea>
    </format>
    <format dxfId="4080">
      <pivotArea dataOnly="0" labelOnly="1" outline="0" fieldPosition="0">
        <references count="2">
          <reference field="0" count="1" selected="0">
            <x v="21"/>
          </reference>
          <reference field="3" count="1">
            <x v="335"/>
          </reference>
        </references>
      </pivotArea>
    </format>
    <format dxfId="4079">
      <pivotArea dataOnly="0" labelOnly="1" outline="0" fieldPosition="0">
        <references count="2">
          <reference field="0" count="1" selected="0">
            <x v="22"/>
          </reference>
          <reference field="3" count="1">
            <x v="336"/>
          </reference>
        </references>
      </pivotArea>
    </format>
    <format dxfId="4078">
      <pivotArea dataOnly="0" labelOnly="1" outline="0" fieldPosition="0">
        <references count="2">
          <reference field="0" count="1" selected="0">
            <x v="23"/>
          </reference>
          <reference field="3" count="1">
            <x v="326"/>
          </reference>
        </references>
      </pivotArea>
    </format>
    <format dxfId="4077">
      <pivotArea dataOnly="0" labelOnly="1" outline="0" fieldPosition="0">
        <references count="2">
          <reference field="0" count="1" selected="0">
            <x v="24"/>
          </reference>
          <reference field="3" count="1">
            <x v="327"/>
          </reference>
        </references>
      </pivotArea>
    </format>
    <format dxfId="4076">
      <pivotArea dataOnly="0" labelOnly="1" outline="0" fieldPosition="0">
        <references count="2">
          <reference field="0" count="1" selected="0">
            <x v="26"/>
          </reference>
          <reference field="3" count="1">
            <x v="333"/>
          </reference>
        </references>
      </pivotArea>
    </format>
    <format dxfId="4075">
      <pivotArea dataOnly="0" labelOnly="1" outline="0" fieldPosition="0">
        <references count="2">
          <reference field="0" count="1" selected="0">
            <x v="27"/>
          </reference>
          <reference field="3" count="1">
            <x v="334"/>
          </reference>
        </references>
      </pivotArea>
    </format>
    <format dxfId="4074">
      <pivotArea dataOnly="0" labelOnly="1" outline="0" fieldPosition="0">
        <references count="2">
          <reference field="0" count="1" selected="0">
            <x v="30"/>
          </reference>
          <reference field="3" count="1">
            <x v="340"/>
          </reference>
        </references>
      </pivotArea>
    </format>
    <format dxfId="4073">
      <pivotArea dataOnly="0" labelOnly="1" outline="0" fieldPosition="0">
        <references count="2">
          <reference field="0" count="1" selected="0">
            <x v="31"/>
          </reference>
          <reference field="3" count="1">
            <x v="326"/>
          </reference>
        </references>
      </pivotArea>
    </format>
    <format dxfId="4072">
      <pivotArea dataOnly="0" labelOnly="1" outline="0" fieldPosition="0">
        <references count="2">
          <reference field="0" count="1" selected="0">
            <x v="35"/>
          </reference>
          <reference field="3" count="1">
            <x v="329"/>
          </reference>
        </references>
      </pivotArea>
    </format>
    <format dxfId="4071">
      <pivotArea dataOnly="0" labelOnly="1" outline="0" fieldPosition="0">
        <references count="2">
          <reference field="0" count="1" selected="0">
            <x v="36"/>
          </reference>
          <reference field="3" count="1">
            <x v="327"/>
          </reference>
        </references>
      </pivotArea>
    </format>
    <format dxfId="4070">
      <pivotArea dataOnly="0" labelOnly="1" outline="0" fieldPosition="0">
        <references count="2">
          <reference field="0" count="1" selected="0">
            <x v="38"/>
          </reference>
          <reference field="3" count="1">
            <x v="328"/>
          </reference>
        </references>
      </pivotArea>
    </format>
    <format dxfId="4069">
      <pivotArea dataOnly="0" labelOnly="1" outline="0" fieldPosition="0">
        <references count="2">
          <reference field="0" count="1" selected="0">
            <x v="39"/>
          </reference>
          <reference field="3" count="1">
            <x v="331"/>
          </reference>
        </references>
      </pivotArea>
    </format>
    <format dxfId="4068">
      <pivotArea dataOnly="0" labelOnly="1" outline="0" fieldPosition="0">
        <references count="2">
          <reference field="0" count="1" selected="0">
            <x v="43"/>
          </reference>
          <reference field="3" count="1">
            <x v="332"/>
          </reference>
        </references>
      </pivotArea>
    </format>
    <format dxfId="4067">
      <pivotArea dataOnly="0" labelOnly="1" outline="0" fieldPosition="0">
        <references count="2">
          <reference field="0" count="1" selected="0">
            <x v="45"/>
          </reference>
          <reference field="3" count="1">
            <x v="333"/>
          </reference>
        </references>
      </pivotArea>
    </format>
    <format dxfId="4066">
      <pivotArea dataOnly="0" labelOnly="1" outline="0" fieldPosition="0">
        <references count="2">
          <reference field="0" count="1" selected="0">
            <x v="46"/>
          </reference>
          <reference field="3" count="1">
            <x v="343"/>
          </reference>
        </references>
      </pivotArea>
    </format>
    <format dxfId="4065">
      <pivotArea dataOnly="0" labelOnly="1" outline="0" fieldPosition="0">
        <references count="2">
          <reference field="0" count="1" selected="0">
            <x v="52"/>
          </reference>
          <reference field="3" count="1">
            <x v="88"/>
          </reference>
        </references>
      </pivotArea>
    </format>
    <format dxfId="4064">
      <pivotArea dataOnly="0" labelOnly="1" outline="0" fieldPosition="0">
        <references count="2">
          <reference field="0" count="1" selected="0">
            <x v="56"/>
          </reference>
          <reference field="3" count="1">
            <x v="345"/>
          </reference>
        </references>
      </pivotArea>
    </format>
    <format dxfId="4063">
      <pivotArea dataOnly="0" labelOnly="1" outline="0" fieldPosition="0">
        <references count="2">
          <reference field="0" count="1" selected="0">
            <x v="58"/>
          </reference>
          <reference field="3" count="1">
            <x v="346"/>
          </reference>
        </references>
      </pivotArea>
    </format>
    <format dxfId="4062">
      <pivotArea dataOnly="0" labelOnly="1" outline="0" fieldPosition="0">
        <references count="2">
          <reference field="0" count="1" selected="0">
            <x v="59"/>
          </reference>
          <reference field="3" count="1">
            <x v="347"/>
          </reference>
        </references>
      </pivotArea>
    </format>
    <format dxfId="4061">
      <pivotArea dataOnly="0" labelOnly="1" outline="0" fieldPosition="0">
        <references count="2">
          <reference field="0" count="1" selected="0">
            <x v="60"/>
          </reference>
          <reference field="3" count="1">
            <x v="348"/>
          </reference>
        </references>
      </pivotArea>
    </format>
    <format dxfId="4060">
      <pivotArea dataOnly="0" labelOnly="1" outline="0" fieldPosition="0">
        <references count="2">
          <reference field="0" count="1" selected="0">
            <x v="61"/>
          </reference>
          <reference field="3" count="1">
            <x v="100"/>
          </reference>
        </references>
      </pivotArea>
    </format>
    <format dxfId="4059">
      <pivotArea dataOnly="0" labelOnly="1" outline="0" fieldPosition="0">
        <references count="2">
          <reference field="0" count="1" selected="0">
            <x v="64"/>
          </reference>
          <reference field="3" count="1">
            <x v="101"/>
          </reference>
        </references>
      </pivotArea>
    </format>
    <format dxfId="4058">
      <pivotArea dataOnly="0" labelOnly="1" outline="0" fieldPosition="0">
        <references count="2">
          <reference field="0" count="1" selected="0">
            <x v="65"/>
          </reference>
          <reference field="3" count="1">
            <x v="349"/>
          </reference>
        </references>
      </pivotArea>
    </format>
    <format dxfId="4057">
      <pivotArea dataOnly="0" labelOnly="1" outline="0" fieldPosition="0">
        <references count="2">
          <reference field="0" count="1" selected="0">
            <x v="66"/>
          </reference>
          <reference field="3" count="1">
            <x v="105"/>
          </reference>
        </references>
      </pivotArea>
    </format>
    <format dxfId="4056">
      <pivotArea dataOnly="0" labelOnly="1" outline="0" fieldPosition="0">
        <references count="2">
          <reference field="0" count="1" selected="0">
            <x v="67"/>
          </reference>
          <reference field="3" count="1">
            <x v="122"/>
          </reference>
        </references>
      </pivotArea>
    </format>
    <format dxfId="4055">
      <pivotArea dataOnly="0" labelOnly="1" outline="0" fieldPosition="0">
        <references count="2">
          <reference field="0" count="1" selected="0">
            <x v="69"/>
          </reference>
          <reference field="3" count="1">
            <x v="350"/>
          </reference>
        </references>
      </pivotArea>
    </format>
    <format dxfId="4054">
      <pivotArea dataOnly="0" labelOnly="1" outline="0" fieldPosition="0">
        <references count="2">
          <reference field="0" count="1" selected="0">
            <x v="75"/>
          </reference>
          <reference field="3" count="1">
            <x v="144"/>
          </reference>
        </references>
      </pivotArea>
    </format>
    <format dxfId="4053">
      <pivotArea dataOnly="0" labelOnly="1" outline="0" fieldPosition="0">
        <references count="2">
          <reference field="0" count="1" selected="0">
            <x v="80"/>
          </reference>
          <reference field="3" count="1">
            <x v="351"/>
          </reference>
        </references>
      </pivotArea>
    </format>
    <format dxfId="4052">
      <pivotArea dataOnly="0" labelOnly="1" outline="0" fieldPosition="0">
        <references count="2">
          <reference field="0" count="1" selected="0">
            <x v="84"/>
          </reference>
          <reference field="3" count="1">
            <x v="158"/>
          </reference>
        </references>
      </pivotArea>
    </format>
    <format dxfId="4051">
      <pivotArea dataOnly="0" labelOnly="1" outline="0" fieldPosition="0">
        <references count="2">
          <reference field="0" count="1" selected="0">
            <x v="85"/>
          </reference>
          <reference field="3" count="1">
            <x v="352"/>
          </reference>
        </references>
      </pivotArea>
    </format>
    <format dxfId="4050">
      <pivotArea dataOnly="0" labelOnly="1" outline="0" fieldPosition="0">
        <references count="2">
          <reference field="0" count="1" selected="0">
            <x v="86"/>
          </reference>
          <reference field="3" count="1">
            <x v="184"/>
          </reference>
        </references>
      </pivotArea>
    </format>
    <format dxfId="4049">
      <pivotArea dataOnly="0" labelOnly="1" outline="0" fieldPosition="0">
        <references count="2">
          <reference field="0" count="1" selected="0">
            <x v="87"/>
          </reference>
          <reference field="3" count="1">
            <x v="353"/>
          </reference>
        </references>
      </pivotArea>
    </format>
    <format dxfId="4048">
      <pivotArea dataOnly="0" labelOnly="1" outline="0" fieldPosition="0">
        <references count="2">
          <reference field="0" count="1" selected="0">
            <x v="88"/>
          </reference>
          <reference field="3" count="1">
            <x v="357"/>
          </reference>
        </references>
      </pivotArea>
    </format>
    <format dxfId="4047">
      <pivotArea dataOnly="0" labelOnly="1" outline="0" fieldPosition="0">
        <references count="2">
          <reference field="0" count="1" selected="0">
            <x v="89"/>
          </reference>
          <reference field="3" count="1">
            <x v="362"/>
          </reference>
        </references>
      </pivotArea>
    </format>
    <format dxfId="4046">
      <pivotArea dataOnly="0" labelOnly="1" outline="0" fieldPosition="0">
        <references count="2">
          <reference field="0" count="1" selected="0">
            <x v="90"/>
          </reference>
          <reference field="3" count="1">
            <x v="352"/>
          </reference>
        </references>
      </pivotArea>
    </format>
    <format dxfId="4045">
      <pivotArea dataOnly="0" labelOnly="1" outline="0" fieldPosition="0">
        <references count="2">
          <reference field="0" count="1" selected="0">
            <x v="91"/>
          </reference>
          <reference field="3" count="1">
            <x v="187"/>
          </reference>
        </references>
      </pivotArea>
    </format>
    <format dxfId="4044">
      <pivotArea dataOnly="0" labelOnly="1" outline="0" fieldPosition="0">
        <references count="2">
          <reference field="0" count="1" selected="0">
            <x v="92"/>
          </reference>
          <reference field="3" count="1">
            <x v="185"/>
          </reference>
        </references>
      </pivotArea>
    </format>
    <format dxfId="4043">
      <pivotArea dataOnly="0" labelOnly="1" outline="0" fieldPosition="0">
        <references count="2">
          <reference field="0" count="1" selected="0">
            <x v="94"/>
          </reference>
          <reference field="3" count="1">
            <x v="187"/>
          </reference>
        </references>
      </pivotArea>
    </format>
    <format dxfId="4042">
      <pivotArea dataOnly="0" labelOnly="1" outline="0" fieldPosition="0">
        <references count="2">
          <reference field="0" count="1" selected="0">
            <x v="96"/>
          </reference>
          <reference field="3" count="1">
            <x v="190"/>
          </reference>
        </references>
      </pivotArea>
    </format>
    <format dxfId="4041">
      <pivotArea dataOnly="0" labelOnly="1" outline="0" fieldPosition="0">
        <references count="2">
          <reference field="0" count="1" selected="0">
            <x v="97"/>
          </reference>
          <reference field="3" count="1">
            <x v="200"/>
          </reference>
        </references>
      </pivotArea>
    </format>
    <format dxfId="4040">
      <pivotArea dataOnly="0" labelOnly="1" outline="0" fieldPosition="0">
        <references count="2">
          <reference field="0" count="1" selected="0">
            <x v="99"/>
          </reference>
          <reference field="3" count="1">
            <x v="205"/>
          </reference>
        </references>
      </pivotArea>
    </format>
    <format dxfId="4039">
      <pivotArea dataOnly="0" labelOnly="1" outline="0" fieldPosition="0">
        <references count="2">
          <reference field="0" count="1" selected="0">
            <x v="100"/>
          </reference>
          <reference field="3" count="1">
            <x v="206"/>
          </reference>
        </references>
      </pivotArea>
    </format>
    <format dxfId="4038">
      <pivotArea dataOnly="0" labelOnly="1" outline="0" fieldPosition="0">
        <references count="2">
          <reference field="0" count="1" selected="0">
            <x v="109"/>
          </reference>
          <reference field="3" count="1">
            <x v="354"/>
          </reference>
        </references>
      </pivotArea>
    </format>
    <format dxfId="4037">
      <pivotArea dataOnly="0" labelOnly="1" outline="0" fieldPosition="0">
        <references count="2">
          <reference field="0" count="1" selected="0">
            <x v="111"/>
          </reference>
          <reference field="3" count="1">
            <x v="365"/>
          </reference>
        </references>
      </pivotArea>
    </format>
    <format dxfId="4036">
      <pivotArea dataOnly="0" labelOnly="1" outline="0" fieldPosition="0">
        <references count="2">
          <reference field="0" count="1" selected="0">
            <x v="113"/>
          </reference>
          <reference field="3" count="1">
            <x v="229"/>
          </reference>
        </references>
      </pivotArea>
    </format>
    <format dxfId="4035">
      <pivotArea dataOnly="0" labelOnly="1" outline="0" fieldPosition="0">
        <references count="2">
          <reference field="0" count="1" selected="0">
            <x v="114"/>
          </reference>
          <reference field="3" count="1">
            <x v="230"/>
          </reference>
        </references>
      </pivotArea>
    </format>
    <format dxfId="4034">
      <pivotArea dataOnly="0" labelOnly="1" outline="0" fieldPosition="0">
        <references count="2">
          <reference field="0" count="1" selected="0">
            <x v="116"/>
          </reference>
          <reference field="3" count="1">
            <x v="231"/>
          </reference>
        </references>
      </pivotArea>
    </format>
    <format dxfId="4033">
      <pivotArea dataOnly="0" labelOnly="1" outline="0" fieldPosition="0">
        <references count="2">
          <reference field="0" count="1" selected="0">
            <x v="117"/>
          </reference>
          <reference field="3" count="1">
            <x v="368"/>
          </reference>
        </references>
      </pivotArea>
    </format>
    <format dxfId="4032">
      <pivotArea dataOnly="0" labelOnly="1" outline="0" fieldPosition="0">
        <references count="2">
          <reference field="0" count="1" selected="0">
            <x v="118"/>
          </reference>
          <reference field="3" count="1">
            <x v="293"/>
          </reference>
        </references>
      </pivotArea>
    </format>
    <format dxfId="4031">
      <pivotArea dataOnly="0" labelOnly="1" outline="0" fieldPosition="0">
        <references count="2">
          <reference field="0" count="1" selected="0">
            <x v="122"/>
          </reference>
          <reference field="3" count="1">
            <x v="294"/>
          </reference>
        </references>
      </pivotArea>
    </format>
    <format dxfId="4030">
      <pivotArea dataOnly="0" labelOnly="1" outline="0" fieldPosition="0">
        <references count="2">
          <reference field="0" count="1" selected="0">
            <x v="123"/>
          </reference>
          <reference field="3" count="1">
            <x v="295"/>
          </reference>
        </references>
      </pivotArea>
    </format>
    <format dxfId="4029">
      <pivotArea dataOnly="0" labelOnly="1" outline="0" fieldPosition="0">
        <references count="2">
          <reference field="0" count="1" selected="0">
            <x v="125"/>
          </reference>
          <reference field="3" count="1">
            <x v="296"/>
          </reference>
        </references>
      </pivotArea>
    </format>
    <format dxfId="4028">
      <pivotArea dataOnly="0" labelOnly="1" outline="0" fieldPosition="0">
        <references count="2">
          <reference field="0" count="1" selected="0">
            <x v="126"/>
          </reference>
          <reference field="3" count="1">
            <x v="297"/>
          </reference>
        </references>
      </pivotArea>
    </format>
    <format dxfId="4027">
      <pivotArea dataOnly="0" labelOnly="1" outline="0" fieldPosition="0">
        <references count="2">
          <reference field="0" count="1" selected="0">
            <x v="127"/>
          </reference>
          <reference field="3" count="1">
            <x v="298"/>
          </reference>
        </references>
      </pivotArea>
    </format>
    <format dxfId="4026">
      <pivotArea dataOnly="0" labelOnly="1" outline="0" fieldPosition="0">
        <references count="2">
          <reference field="0" count="1" selected="0">
            <x v="128"/>
          </reference>
          <reference field="3" count="1">
            <x v="299"/>
          </reference>
        </references>
      </pivotArea>
    </format>
    <format dxfId="4025">
      <pivotArea dataOnly="0" labelOnly="1" outline="0" fieldPosition="0">
        <references count="2">
          <reference field="0" count="1" selected="0">
            <x v="129"/>
          </reference>
          <reference field="3" count="1">
            <x v="300"/>
          </reference>
        </references>
      </pivotArea>
    </format>
    <format dxfId="4024">
      <pivotArea dataOnly="0" labelOnly="1" outline="0" fieldPosition="0">
        <references count="2">
          <reference field="0" count="1" selected="0">
            <x v="130"/>
          </reference>
          <reference field="3" count="1">
            <x v="301"/>
          </reference>
        </references>
      </pivotArea>
    </format>
    <format dxfId="4023">
      <pivotArea dataOnly="0" labelOnly="1" outline="0" fieldPosition="0">
        <references count="2">
          <reference field="0" count="1" selected="0">
            <x v="131"/>
          </reference>
          <reference field="3" count="1">
            <x v="303"/>
          </reference>
        </references>
      </pivotArea>
    </format>
    <format dxfId="4022">
      <pivotArea dataOnly="0" labelOnly="1" outline="0" fieldPosition="0">
        <references count="2">
          <reference field="0" count="1" selected="0">
            <x v="132"/>
          </reference>
          <reference field="3" count="1">
            <x v="304"/>
          </reference>
        </references>
      </pivotArea>
    </format>
    <format dxfId="4021">
      <pivotArea dataOnly="0" labelOnly="1" outline="0" fieldPosition="0">
        <references count="2">
          <reference field="0" count="1" selected="0">
            <x v="133"/>
          </reference>
          <reference field="3" count="1">
            <x v="305"/>
          </reference>
        </references>
      </pivotArea>
    </format>
    <format dxfId="4020">
      <pivotArea dataOnly="0" labelOnly="1" outline="0" fieldPosition="0">
        <references count="2">
          <reference field="0" count="1" selected="0">
            <x v="134"/>
          </reference>
          <reference field="3" count="1">
            <x v="306"/>
          </reference>
        </references>
      </pivotArea>
    </format>
    <format dxfId="4019">
      <pivotArea dataOnly="0" labelOnly="1" outline="0" fieldPosition="0">
        <references count="2">
          <reference field="0" count="1" selected="0">
            <x v="136"/>
          </reference>
          <reference field="3" count="1">
            <x v="307"/>
          </reference>
        </references>
      </pivotArea>
    </format>
    <format dxfId="4018">
      <pivotArea dataOnly="0" labelOnly="1" outline="0" fieldPosition="0">
        <references count="2">
          <reference field="0" count="1" selected="0">
            <x v="138"/>
          </reference>
          <reference field="3" count="1">
            <x v="308"/>
          </reference>
        </references>
      </pivotArea>
    </format>
    <format dxfId="4017">
      <pivotArea dataOnly="0" labelOnly="1" outline="0" fieldPosition="0">
        <references count="2">
          <reference field="0" count="1" selected="0">
            <x v="140"/>
          </reference>
          <reference field="3" count="1">
            <x v="309"/>
          </reference>
        </references>
      </pivotArea>
    </format>
    <format dxfId="4016">
      <pivotArea dataOnly="0" labelOnly="1" outline="0" fieldPosition="0">
        <references count="2">
          <reference field="0" count="1" selected="0">
            <x v="141"/>
          </reference>
          <reference field="3" count="1">
            <x v="310"/>
          </reference>
        </references>
      </pivotArea>
    </format>
    <format dxfId="4015">
      <pivotArea dataOnly="0" labelOnly="1" outline="0" fieldPosition="0">
        <references count="2">
          <reference field="0" count="1" selected="0">
            <x v="142"/>
          </reference>
          <reference field="3" count="1">
            <x v="311"/>
          </reference>
        </references>
      </pivotArea>
    </format>
    <format dxfId="4014">
      <pivotArea dataOnly="0" labelOnly="1" outline="0" fieldPosition="0">
        <references count="2">
          <reference field="0" count="1" selected="0">
            <x v="146"/>
          </reference>
          <reference field="3" count="1">
            <x v="312"/>
          </reference>
        </references>
      </pivotArea>
    </format>
    <format dxfId="4013">
      <pivotArea dataOnly="0" labelOnly="1" outline="0" fieldPosition="0">
        <references count="2">
          <reference field="0" count="1" selected="0">
            <x v="147"/>
          </reference>
          <reference field="3" count="1">
            <x v="313"/>
          </reference>
        </references>
      </pivotArea>
    </format>
    <format dxfId="4012">
      <pivotArea dataOnly="0" labelOnly="1" outline="0" fieldPosition="0">
        <references count="2">
          <reference field="0" count="1" selected="0">
            <x v="148"/>
          </reference>
          <reference field="3" count="1">
            <x v="314"/>
          </reference>
        </references>
      </pivotArea>
    </format>
    <format dxfId="4011">
      <pivotArea dataOnly="0" labelOnly="1" outline="0" fieldPosition="0">
        <references count="2">
          <reference field="0" count="1" selected="0">
            <x v="149"/>
          </reference>
          <reference field="3" count="1">
            <x v="315"/>
          </reference>
        </references>
      </pivotArea>
    </format>
    <format dxfId="4010">
      <pivotArea dataOnly="0" labelOnly="1" outline="0" fieldPosition="0">
        <references count="2">
          <reference field="0" count="1" selected="0">
            <x v="151"/>
          </reference>
          <reference field="3" count="1">
            <x v="316"/>
          </reference>
        </references>
      </pivotArea>
    </format>
    <format dxfId="4009">
      <pivotArea dataOnly="0" labelOnly="1" outline="0" fieldPosition="0">
        <references count="2">
          <reference field="0" count="1" selected="0">
            <x v="152"/>
          </reference>
          <reference field="3" count="1">
            <x v="317"/>
          </reference>
        </references>
      </pivotArea>
    </format>
    <format dxfId="4008">
      <pivotArea dataOnly="0" labelOnly="1" outline="0" fieldPosition="0">
        <references count="2">
          <reference field="0" count="1" selected="0">
            <x v="153"/>
          </reference>
          <reference field="3" count="1">
            <x v="318"/>
          </reference>
        </references>
      </pivotArea>
    </format>
    <format dxfId="4007">
      <pivotArea dataOnly="0" labelOnly="1" outline="0" fieldPosition="0">
        <references count="2">
          <reference field="0" count="1" selected="0">
            <x v="154"/>
          </reference>
          <reference field="3" count="1">
            <x v="319"/>
          </reference>
        </references>
      </pivotArea>
    </format>
    <format dxfId="4006">
      <pivotArea dataOnly="0" labelOnly="1" outline="0" fieldPosition="0">
        <references count="2">
          <reference field="0" count="1" selected="0">
            <x v="155"/>
          </reference>
          <reference field="3" count="1">
            <x v="169"/>
          </reference>
        </references>
      </pivotArea>
    </format>
    <format dxfId="4005">
      <pivotArea dataOnly="0" labelOnly="1" outline="0" fieldPosition="0">
        <references count="2">
          <reference field="0" count="1" selected="0">
            <x v="157"/>
          </reference>
          <reference field="3" count="1">
            <x v="173"/>
          </reference>
        </references>
      </pivotArea>
    </format>
    <format dxfId="4004">
      <pivotArea dataOnly="0" labelOnly="1" outline="0" fieldPosition="0">
        <references count="2">
          <reference field="0" count="1" selected="0">
            <x v="159"/>
          </reference>
          <reference field="3" count="1">
            <x v="355"/>
          </reference>
        </references>
      </pivotArea>
    </format>
    <format dxfId="4003">
      <pivotArea dataOnly="0" labelOnly="1" outline="0" fieldPosition="0">
        <references count="2">
          <reference field="0" count="1" selected="0">
            <x v="160"/>
          </reference>
          <reference field="3" count="1">
            <x v="356"/>
          </reference>
        </references>
      </pivotArea>
    </format>
    <format dxfId="4002">
      <pivotArea dataOnly="0" labelOnly="1" outline="0" fieldPosition="0">
        <references count="2">
          <reference field="0" count="1" selected="0">
            <x v="162"/>
          </reference>
          <reference field="3" count="1">
            <x v="360"/>
          </reference>
        </references>
      </pivotArea>
    </format>
    <format dxfId="4001">
      <pivotArea dataOnly="0" labelOnly="1" outline="0" fieldPosition="0">
        <references count="2">
          <reference field="0" count="1" selected="0">
            <x v="164"/>
          </reference>
          <reference field="3" count="1">
            <x v="363"/>
          </reference>
        </references>
      </pivotArea>
    </format>
    <format dxfId="4000">
      <pivotArea dataOnly="0" labelOnly="1" outline="0" fieldPosition="0">
        <references count="2">
          <reference field="0" count="1" selected="0">
            <x v="165"/>
          </reference>
          <reference field="3" count="1">
            <x v="230"/>
          </reference>
        </references>
      </pivotArea>
    </format>
    <format dxfId="3999">
      <pivotArea dataOnly="0" labelOnly="1" outline="0" fieldPosition="0">
        <references count="2">
          <reference field="0" count="1" selected="0">
            <x v="166"/>
          </reference>
          <reference field="3" count="1">
            <x v="355"/>
          </reference>
        </references>
      </pivotArea>
    </format>
    <format dxfId="3998">
      <pivotArea dataOnly="0" labelOnly="1" outline="0" fieldPosition="0">
        <references count="2">
          <reference field="0" count="1" selected="0">
            <x v="167"/>
          </reference>
          <reference field="3" count="1">
            <x v="231"/>
          </reference>
        </references>
      </pivotArea>
    </format>
    <format dxfId="3997">
      <pivotArea dataOnly="0" labelOnly="1" outline="0" fieldPosition="0">
        <references count="2">
          <reference field="0" count="1" selected="0">
            <x v="168"/>
          </reference>
          <reference field="3" count="1">
            <x v="358"/>
          </reference>
        </references>
      </pivotArea>
    </format>
    <format dxfId="3996">
      <pivotArea dataOnly="0" labelOnly="1" outline="0" fieldPosition="0">
        <references count="2">
          <reference field="0" count="1" selected="0">
            <x v="169"/>
          </reference>
          <reference field="3" count="1">
            <x v="359"/>
          </reference>
        </references>
      </pivotArea>
    </format>
    <format dxfId="3995">
      <pivotArea dataOnly="0" labelOnly="1" outline="0" fieldPosition="0">
        <references count="2">
          <reference field="0" count="1" selected="0">
            <x v="173"/>
          </reference>
          <reference field="3" count="1">
            <x v="361"/>
          </reference>
        </references>
      </pivotArea>
    </format>
    <format dxfId="3994">
      <pivotArea dataOnly="0" labelOnly="1" outline="0" fieldPosition="0">
        <references count="2">
          <reference field="0" count="1" selected="0">
            <x v="177"/>
          </reference>
          <reference field="3" count="1">
            <x v="362"/>
          </reference>
        </references>
      </pivotArea>
    </format>
    <format dxfId="3993">
      <pivotArea dataOnly="0" labelOnly="1" outline="0" fieldPosition="0">
        <references count="2">
          <reference field="0" count="1" selected="0">
            <x v="178"/>
          </reference>
          <reference field="3" count="1">
            <x v="363"/>
          </reference>
        </references>
      </pivotArea>
    </format>
    <format dxfId="3992">
      <pivotArea dataOnly="0" labelOnly="1" outline="0" fieldPosition="0">
        <references count="2">
          <reference field="0" count="1" selected="0">
            <x v="179"/>
          </reference>
          <reference field="3" count="1">
            <x v="364"/>
          </reference>
        </references>
      </pivotArea>
    </format>
    <format dxfId="3991">
      <pivotArea dataOnly="0" labelOnly="1" outline="0" fieldPosition="0">
        <references count="2">
          <reference field="0" count="1" selected="0">
            <x v="182"/>
          </reference>
          <reference field="3" count="1">
            <x v="292"/>
          </reference>
        </references>
      </pivotArea>
    </format>
    <format dxfId="3990">
      <pivotArea dataOnly="0" labelOnly="1" outline="0" fieldPosition="0">
        <references count="2">
          <reference field="0" count="1" selected="0">
            <x v="183"/>
          </reference>
          <reference field="3" count="1">
            <x v="53"/>
          </reference>
        </references>
      </pivotArea>
    </format>
    <format dxfId="3989">
      <pivotArea dataOnly="0" labelOnly="1" outline="0" fieldPosition="0">
        <references count="2">
          <reference field="0" count="1" selected="0">
            <x v="184"/>
          </reference>
          <reference field="3" count="1">
            <x v="320"/>
          </reference>
        </references>
      </pivotArea>
    </format>
    <format dxfId="3988">
      <pivotArea dataOnly="0" labelOnly="1" outline="0" fieldPosition="0">
        <references count="2">
          <reference field="0" count="1" selected="0">
            <x v="185"/>
          </reference>
          <reference field="3" count="1">
            <x v="71"/>
          </reference>
        </references>
      </pivotArea>
    </format>
    <format dxfId="3987">
      <pivotArea dataOnly="0" labelOnly="1" outline="0" fieldPosition="0">
        <references count="2">
          <reference field="0" count="1" selected="0">
            <x v="190"/>
          </reference>
          <reference field="3" count="1">
            <x v="74"/>
          </reference>
        </references>
      </pivotArea>
    </format>
    <format dxfId="3986">
      <pivotArea dataOnly="0" labelOnly="1" outline="0" fieldPosition="0">
        <references count="2">
          <reference field="0" count="1" selected="0">
            <x v="191"/>
          </reference>
          <reference field="3" count="1">
            <x v="321"/>
          </reference>
        </references>
      </pivotArea>
    </format>
    <format dxfId="3985">
      <pivotArea dataOnly="0" labelOnly="1" outline="0" fieldPosition="0">
        <references count="2">
          <reference field="0" count="1" selected="0">
            <x v="193"/>
          </reference>
          <reference field="3" count="1">
            <x v="322"/>
          </reference>
        </references>
      </pivotArea>
    </format>
    <format dxfId="3984">
      <pivotArea dataOnly="0" labelOnly="1" outline="0" fieldPosition="0">
        <references count="2">
          <reference field="0" count="1" selected="0">
            <x v="195"/>
          </reference>
          <reference field="3" count="1">
            <x v="323"/>
          </reference>
        </references>
      </pivotArea>
    </format>
    <format dxfId="3983">
      <pivotArea dataOnly="0" labelOnly="1" outline="0" fieldPosition="0">
        <references count="2">
          <reference field="0" count="1" selected="0">
            <x v="196"/>
          </reference>
          <reference field="3" count="1">
            <x v="324"/>
          </reference>
        </references>
      </pivotArea>
    </format>
    <format dxfId="3982">
      <pivotArea dataOnly="0" labelOnly="1" outline="0" fieldPosition="0">
        <references count="2">
          <reference field="0" count="1" selected="0">
            <x v="197"/>
          </reference>
          <reference field="3" count="1">
            <x v="325"/>
          </reference>
        </references>
      </pivotArea>
    </format>
    <format dxfId="3981">
      <pivotArea dataOnly="0" labelOnly="1" outline="0" fieldPosition="0">
        <references count="2">
          <reference field="0" count="1" selected="0">
            <x v="200"/>
          </reference>
          <reference field="3" count="1">
            <x v="341"/>
          </reference>
        </references>
      </pivotArea>
    </format>
    <format dxfId="3980">
      <pivotArea dataOnly="0" labelOnly="1" outline="0" fieldPosition="0">
        <references count="2">
          <reference field="0" count="1" selected="0">
            <x v="201"/>
          </reference>
          <reference field="3" count="1">
            <x v="85"/>
          </reference>
        </references>
      </pivotArea>
    </format>
    <format dxfId="3979">
      <pivotArea dataOnly="0" labelOnly="1" outline="0" fieldPosition="0">
        <references count="2">
          <reference field="0" count="1" selected="0">
            <x v="202"/>
          </reference>
          <reference field="3" count="1">
            <x v="86"/>
          </reference>
        </references>
      </pivotArea>
    </format>
    <format dxfId="3978">
      <pivotArea dataOnly="0" labelOnly="1" outline="0" fieldPosition="0">
        <references count="2">
          <reference field="0" count="1" selected="0">
            <x v="203"/>
          </reference>
          <reference field="3" count="1">
            <x v="88"/>
          </reference>
        </references>
      </pivotArea>
    </format>
    <format dxfId="3977">
      <pivotArea dataOnly="0" labelOnly="1" outline="0" fieldPosition="0">
        <references count="2">
          <reference field="0" count="1" selected="0">
            <x v="204"/>
          </reference>
          <reference field="3" count="1">
            <x v="344"/>
          </reference>
        </references>
      </pivotArea>
    </format>
    <format dxfId="3976">
      <pivotArea dataOnly="0" labelOnly="1" outline="0" fieldPosition="0">
        <references count="2">
          <reference field="0" count="1" selected="0">
            <x v="205"/>
          </reference>
          <reference field="3" count="1">
            <x v="95"/>
          </reference>
        </references>
      </pivotArea>
    </format>
    <format dxfId="3975">
      <pivotArea dataOnly="0" labelOnly="1" outline="0" fieldPosition="0">
        <references count="2">
          <reference field="0" count="1" selected="0">
            <x v="208"/>
          </reference>
          <reference field="3" count="1">
            <x v="345"/>
          </reference>
        </references>
      </pivotArea>
    </format>
    <format dxfId="3974">
      <pivotArea dataOnly="0" labelOnly="1" outline="0" fieldPosition="0">
        <references count="2">
          <reference field="0" count="1" selected="0">
            <x v="209"/>
          </reference>
          <reference field="3" count="1">
            <x v="346"/>
          </reference>
        </references>
      </pivotArea>
    </format>
    <format dxfId="3973">
      <pivotArea dataOnly="0" labelOnly="1" outline="0" fieldPosition="0">
        <references count="2">
          <reference field="0" count="1" selected="0">
            <x v="210"/>
          </reference>
          <reference field="3" count="1">
            <x v="347"/>
          </reference>
        </references>
      </pivotArea>
    </format>
    <format dxfId="3972">
      <pivotArea dataOnly="0" labelOnly="1" outline="0" fieldPosition="0">
        <references count="2">
          <reference field="0" count="1" selected="0">
            <x v="215"/>
          </reference>
          <reference field="3" count="1">
            <x v="100"/>
          </reference>
        </references>
      </pivotArea>
    </format>
    <format dxfId="3971">
      <pivotArea dataOnly="0" labelOnly="1" outline="0" fieldPosition="0">
        <references count="2">
          <reference field="0" count="1" selected="0">
            <x v="216"/>
          </reference>
          <reference field="3" count="1">
            <x v="133"/>
          </reference>
        </references>
      </pivotArea>
    </format>
    <format dxfId="3970">
      <pivotArea dataOnly="0" labelOnly="1" outline="0" fieldPosition="0">
        <references count="2">
          <reference field="0" count="1" selected="0">
            <x v="217"/>
          </reference>
          <reference field="3" count="1">
            <x v="185"/>
          </reference>
        </references>
      </pivotArea>
    </format>
    <format dxfId="3969">
      <pivotArea dataOnly="0" labelOnly="1" outline="0" fieldPosition="0">
        <references count="2">
          <reference field="0" count="1" selected="0">
            <x v="218"/>
          </reference>
          <reference field="3" count="1">
            <x v="190"/>
          </reference>
        </references>
      </pivotArea>
    </format>
    <format dxfId="3968">
      <pivotArea dataOnly="0" labelOnly="1" outline="0" fieldPosition="0">
        <references count="2">
          <reference field="0" count="1" selected="0">
            <x v="219"/>
          </reference>
          <reference field="3" count="1">
            <x v="206"/>
          </reference>
        </references>
      </pivotArea>
    </format>
    <format dxfId="3967">
      <pivotArea dataOnly="0" labelOnly="1" outline="0" fieldPosition="0">
        <references count="2">
          <reference field="0" count="1" selected="0">
            <x v="220"/>
          </reference>
          <reference field="3" count="1">
            <x v="365"/>
          </reference>
        </references>
      </pivotArea>
    </format>
    <format dxfId="3966">
      <pivotArea dataOnly="0" labelOnly="1" outline="0" fieldPosition="0">
        <references count="2">
          <reference field="0" count="1" selected="0">
            <x v="221"/>
          </reference>
          <reference field="3" count="1">
            <x v="366"/>
          </reference>
        </references>
      </pivotArea>
    </format>
    <format dxfId="3965">
      <pivotArea dataOnly="0" labelOnly="1" outline="0" fieldPosition="0">
        <references count="2">
          <reference field="0" count="1" selected="0">
            <x v="222"/>
          </reference>
          <reference field="3" count="1">
            <x v="231"/>
          </reference>
        </references>
      </pivotArea>
    </format>
    <format dxfId="3964">
      <pivotArea dataOnly="0" labelOnly="1" outline="0" fieldPosition="0">
        <references count="2">
          <reference field="0" count="1" selected="0">
            <x v="223"/>
          </reference>
          <reference field="3" count="1">
            <x v="326"/>
          </reference>
        </references>
      </pivotArea>
    </format>
    <format dxfId="3963">
      <pivotArea dataOnly="0" labelOnly="1" outline="0" fieldPosition="0">
        <references count="2">
          <reference field="0" count="1" selected="0">
            <x v="224"/>
          </reference>
          <reference field="3" count="1">
            <x v="333"/>
          </reference>
        </references>
      </pivotArea>
    </format>
    <format dxfId="3962">
      <pivotArea dataOnly="0" labelOnly="1" outline="0" fieldPosition="0">
        <references count="2">
          <reference field="0" count="1" selected="0">
            <x v="226"/>
          </reference>
          <reference field="3" count="1">
            <x v="334"/>
          </reference>
        </references>
      </pivotArea>
    </format>
    <format dxfId="3961">
      <pivotArea dataOnly="0" labelOnly="1" outline="0" fieldPosition="0">
        <references count="2">
          <reference field="0" count="1" selected="0">
            <x v="227"/>
          </reference>
          <reference field="3" count="1">
            <x v="336"/>
          </reference>
        </references>
      </pivotArea>
    </format>
    <format dxfId="3960">
      <pivotArea dataOnly="0" labelOnly="1" outline="0" fieldPosition="0">
        <references count="2">
          <reference field="0" count="1" selected="0">
            <x v="228"/>
          </reference>
          <reference field="3" count="1">
            <x v="362"/>
          </reference>
        </references>
      </pivotArea>
    </format>
    <format dxfId="3959">
      <pivotArea dataOnly="0" labelOnly="1" outline="0" fieldPosition="0">
        <references count="2">
          <reference field="0" count="1" selected="0">
            <x v="230"/>
          </reference>
          <reference field="3" count="1">
            <x v="363"/>
          </reference>
        </references>
      </pivotArea>
    </format>
    <format dxfId="3958">
      <pivotArea dataOnly="0" labelOnly="1" outline="0" fieldPosition="0">
        <references count="2">
          <reference field="0" count="1" selected="0">
            <x v="232"/>
          </reference>
          <reference field="3" count="1">
            <x v="364"/>
          </reference>
        </references>
      </pivotArea>
    </format>
    <format dxfId="3957">
      <pivotArea dataOnly="0" labelOnly="1" outline="0" fieldPosition="0">
        <references count="2">
          <reference field="0" count="1" selected="0">
            <x v="233"/>
          </reference>
          <reference field="3" count="1">
            <x v="367"/>
          </reference>
        </references>
      </pivotArea>
    </format>
    <format dxfId="3956">
      <pivotArea dataOnly="0" labelOnly="1" outline="0" fieldPosition="0">
        <references count="2">
          <reference field="0" count="1" selected="0">
            <x v="234"/>
          </reference>
          <reference field="3" count="1">
            <x v="369"/>
          </reference>
        </references>
      </pivotArea>
    </format>
    <format dxfId="3955">
      <pivotArea type="topRight" dataOnly="0" labelOnly="1" outline="0" fieldPosition="0"/>
    </format>
    <format dxfId="3954">
      <pivotArea type="all" dataOnly="0" outline="0" fieldPosition="0"/>
    </format>
    <format dxfId="3953">
      <pivotArea outline="0" collapsedLevelsAreSubtotals="1" fieldPosition="0"/>
    </format>
    <format dxfId="3952">
      <pivotArea type="origin" dataOnly="0" labelOnly="1" outline="0" fieldPosition="0"/>
    </format>
    <format dxfId="3951">
      <pivotArea type="topRight" dataOnly="0" labelOnly="1" outline="0" fieldPosition="0"/>
    </format>
    <format dxfId="3950">
      <pivotArea field="0" type="button" dataOnly="0" labelOnly="1" outline="0" axis="axisRow" fieldPosition="0"/>
    </format>
    <format dxfId="3949">
      <pivotArea field="3" type="button" dataOnly="0" labelOnly="1" outline="0" axis="axisRow" fieldPosition="1"/>
    </format>
    <format dxfId="3948">
      <pivotArea field="25" type="button" dataOnly="0" labelOnly="1" outline="0" axis="axisRow" fieldPosition="3"/>
    </format>
    <format dxfId="3947">
      <pivotArea field="26" type="button" dataOnly="0" labelOnly="1" outline="0" axis="axisRow" fieldPosition="4"/>
    </format>
    <format dxfId="3946">
      <pivotArea field="27" type="button" dataOnly="0" labelOnly="1" outline="0" axis="axisRow" fieldPosition="5"/>
    </format>
    <format dxfId="3945">
      <pivotArea field="12" type="button" dataOnly="0" labelOnly="1" outline="0" axis="axisRow" fieldPosition="6"/>
    </format>
    <format dxfId="3944">
      <pivotArea field="4" type="button" dataOnly="0" labelOnly="1" outline="0" axis="axisRow" fieldPosition="7"/>
    </format>
    <format dxfId="3943">
      <pivotArea field="19" type="button" dataOnly="0" labelOnly="1" outline="0" axis="axisRow" fieldPosition="8"/>
    </format>
    <format dxfId="3942">
      <pivotArea field="29" type="button" dataOnly="0" labelOnly="1" outline="0" axis="axisRow" fieldPosition="9"/>
    </format>
    <format dxfId="3941">
      <pivotArea field="6" type="button" dataOnly="0" labelOnly="1" outline="0" axis="axisRow" fieldPosition="10"/>
    </format>
    <format dxfId="3940">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939">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938">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937">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3936">
      <pivotArea dataOnly="0" labelOnly="1" outline="0" fieldPosition="0">
        <references count="1">
          <reference field="0" count="39">
            <x v="200"/>
            <x v="201"/>
            <x v="202"/>
            <x v="203"/>
            <x v="204"/>
            <x v="205"/>
            <x v="206"/>
            <x v="207"/>
            <x v="208"/>
            <x v="209"/>
            <x v="210"/>
            <x v="211"/>
            <x v="212"/>
            <x v="213"/>
            <x v="214"/>
            <x v="215"/>
            <x v="216"/>
            <x v="217"/>
            <x v="218"/>
            <x v="219"/>
            <x v="220"/>
            <x v="221"/>
            <x v="222"/>
            <x v="223"/>
            <x v="224"/>
            <x v="225"/>
            <x v="226"/>
            <x v="227"/>
            <x v="228"/>
            <x v="229"/>
            <x v="230"/>
            <x v="231"/>
            <x v="232"/>
            <x v="233"/>
            <x v="234"/>
            <x v="235"/>
            <x v="236"/>
            <x v="237"/>
            <x v="238"/>
          </reference>
        </references>
      </pivotArea>
    </format>
    <format dxfId="3935">
      <pivotArea dataOnly="0" labelOnly="1" grandRow="1" outline="0" fieldPosition="0"/>
    </format>
    <format dxfId="3934">
      <pivotArea dataOnly="0" labelOnly="1" outline="0" fieldPosition="0">
        <references count="2">
          <reference field="0" count="1" selected="0">
            <x v="0"/>
          </reference>
          <reference field="3" count="1">
            <x v="289"/>
          </reference>
        </references>
      </pivotArea>
    </format>
    <format dxfId="3933">
      <pivotArea dataOnly="0" labelOnly="1" outline="0" fieldPosition="0">
        <references count="2">
          <reference field="0" count="1" selected="0">
            <x v="1"/>
          </reference>
          <reference field="3" count="1">
            <x v="290"/>
          </reference>
        </references>
      </pivotArea>
    </format>
    <format dxfId="3932">
      <pivotArea dataOnly="0" labelOnly="1" outline="0" fieldPosition="0">
        <references count="2">
          <reference field="0" count="1" selected="0">
            <x v="2"/>
          </reference>
          <reference field="3" count="1">
            <x v="291"/>
          </reference>
        </references>
      </pivotArea>
    </format>
    <format dxfId="3931">
      <pivotArea dataOnly="0" labelOnly="1" outline="0" fieldPosition="0">
        <references count="2">
          <reference field="0" count="1" selected="0">
            <x v="3"/>
          </reference>
          <reference field="3" count="1">
            <x v="302"/>
          </reference>
        </references>
      </pivotArea>
    </format>
    <format dxfId="3930">
      <pivotArea dataOnly="0" labelOnly="1" outline="0" fieldPosition="0">
        <references count="2">
          <reference field="0" count="1" selected="0">
            <x v="4"/>
          </reference>
          <reference field="3" count="1">
            <x v="78"/>
          </reference>
        </references>
      </pivotArea>
    </format>
    <format dxfId="3929">
      <pivotArea dataOnly="0" labelOnly="1" outline="0" fieldPosition="0">
        <references count="2">
          <reference field="0" count="1" selected="0">
            <x v="5"/>
          </reference>
          <reference field="3" count="1">
            <x v="326"/>
          </reference>
        </references>
      </pivotArea>
    </format>
    <format dxfId="3928">
      <pivotArea dataOnly="0" labelOnly="1" outline="0" fieldPosition="0">
        <references count="2">
          <reference field="0" count="1" selected="0">
            <x v="6"/>
          </reference>
          <reference field="3" count="1">
            <x v="330"/>
          </reference>
        </references>
      </pivotArea>
    </format>
    <format dxfId="3927">
      <pivotArea dataOnly="0" labelOnly="1" outline="0" fieldPosition="0">
        <references count="2">
          <reference field="0" count="1" selected="0">
            <x v="7"/>
          </reference>
          <reference field="3" count="1">
            <x v="327"/>
          </reference>
        </references>
      </pivotArea>
    </format>
    <format dxfId="3926">
      <pivotArea dataOnly="0" labelOnly="1" outline="0" fieldPosition="0">
        <references count="2">
          <reference field="0" count="1" selected="0">
            <x v="10"/>
          </reference>
          <reference field="3" count="1">
            <x v="328"/>
          </reference>
        </references>
      </pivotArea>
    </format>
    <format dxfId="3925">
      <pivotArea dataOnly="0" labelOnly="1" outline="0" fieldPosition="0">
        <references count="2">
          <reference field="0" count="1" selected="0">
            <x v="12"/>
          </reference>
          <reference field="3" count="1">
            <x v="333"/>
          </reference>
        </references>
      </pivotArea>
    </format>
    <format dxfId="3924">
      <pivotArea dataOnly="0" labelOnly="1" outline="0" fieldPosition="0">
        <references count="2">
          <reference field="0" count="1" selected="0">
            <x v="13"/>
          </reference>
          <reference field="3" count="1">
            <x v="334"/>
          </reference>
        </references>
      </pivotArea>
    </format>
    <format dxfId="3923">
      <pivotArea dataOnly="0" labelOnly="1" outline="0" fieldPosition="0">
        <references count="2">
          <reference field="0" count="1" selected="0">
            <x v="17"/>
          </reference>
          <reference field="3" count="1">
            <x v="335"/>
          </reference>
        </references>
      </pivotArea>
    </format>
    <format dxfId="3922">
      <pivotArea dataOnly="0" labelOnly="1" outline="0" fieldPosition="0">
        <references count="2">
          <reference field="0" count="1" selected="0">
            <x v="18"/>
          </reference>
          <reference field="3" count="1">
            <x v="336"/>
          </reference>
        </references>
      </pivotArea>
    </format>
    <format dxfId="3921">
      <pivotArea dataOnly="0" labelOnly="1" outline="0" fieldPosition="0">
        <references count="2">
          <reference field="0" count="1" selected="0">
            <x v="20"/>
          </reference>
          <reference field="3" count="1">
            <x v="337"/>
          </reference>
        </references>
      </pivotArea>
    </format>
    <format dxfId="3920">
      <pivotArea dataOnly="0" labelOnly="1" outline="0" fieldPosition="0">
        <references count="2">
          <reference field="0" count="1" selected="0">
            <x v="22"/>
          </reference>
          <reference field="3" count="1">
            <x v="338"/>
          </reference>
        </references>
      </pivotArea>
    </format>
    <format dxfId="3919">
      <pivotArea dataOnly="0" labelOnly="1" outline="0" fieldPosition="0">
        <references count="2">
          <reference field="0" count="1" selected="0">
            <x v="24"/>
          </reference>
          <reference field="3" count="1">
            <x v="339"/>
          </reference>
        </references>
      </pivotArea>
    </format>
    <format dxfId="3918">
      <pivotArea dataOnly="0" labelOnly="1" outline="0" fieldPosition="0">
        <references count="2">
          <reference field="0" count="1" selected="0">
            <x v="25"/>
          </reference>
          <reference field="3" count="1">
            <x v="340"/>
          </reference>
        </references>
      </pivotArea>
    </format>
    <format dxfId="3917">
      <pivotArea dataOnly="0" labelOnly="1" outline="0" fieldPosition="0">
        <references count="2">
          <reference field="0" count="1" selected="0">
            <x v="26"/>
          </reference>
          <reference field="3" count="1">
            <x v="341"/>
          </reference>
        </references>
      </pivotArea>
    </format>
    <format dxfId="3916">
      <pivotArea dataOnly="0" labelOnly="1" outline="0" fieldPosition="0">
        <references count="2">
          <reference field="0" count="1" selected="0">
            <x v="27"/>
          </reference>
          <reference field="3" count="1">
            <x v="342"/>
          </reference>
        </references>
      </pivotArea>
    </format>
    <format dxfId="3915">
      <pivotArea dataOnly="0" labelOnly="1" outline="0" fieldPosition="0">
        <references count="2">
          <reference field="0" count="1" selected="0">
            <x v="29"/>
          </reference>
          <reference field="3" count="1">
            <x v="88"/>
          </reference>
        </references>
      </pivotArea>
    </format>
    <format dxfId="3914">
      <pivotArea dataOnly="0" labelOnly="1" outline="0" fieldPosition="0">
        <references count="2">
          <reference field="0" count="1" selected="0">
            <x v="31"/>
          </reference>
          <reference field="3" count="1">
            <x v="326"/>
          </reference>
        </references>
      </pivotArea>
    </format>
    <format dxfId="3913">
      <pivotArea dataOnly="0" labelOnly="1" outline="0" fieldPosition="0">
        <references count="2">
          <reference field="0" count="1" selected="0">
            <x v="35"/>
          </reference>
          <reference field="3" count="1">
            <x v="329"/>
          </reference>
        </references>
      </pivotArea>
    </format>
    <format dxfId="3912">
      <pivotArea dataOnly="0" labelOnly="1" outline="0" fieldPosition="0">
        <references count="2">
          <reference field="0" count="1" selected="0">
            <x v="36"/>
          </reference>
          <reference field="3" count="1">
            <x v="327"/>
          </reference>
        </references>
      </pivotArea>
    </format>
    <format dxfId="3911">
      <pivotArea dataOnly="0" labelOnly="1" outline="0" fieldPosition="0">
        <references count="2">
          <reference field="0" count="1" selected="0">
            <x v="38"/>
          </reference>
          <reference field="3" count="1">
            <x v="328"/>
          </reference>
        </references>
      </pivotArea>
    </format>
    <format dxfId="3910">
      <pivotArea dataOnly="0" labelOnly="1" outline="0" fieldPosition="0">
        <references count="2">
          <reference field="0" count="1" selected="0">
            <x v="39"/>
          </reference>
          <reference field="3" count="1">
            <x v="331"/>
          </reference>
        </references>
      </pivotArea>
    </format>
    <format dxfId="3909">
      <pivotArea dataOnly="0" labelOnly="1" outline="0" fieldPosition="0">
        <references count="2">
          <reference field="0" count="1" selected="0">
            <x v="43"/>
          </reference>
          <reference field="3" count="1">
            <x v="332"/>
          </reference>
        </references>
      </pivotArea>
    </format>
    <format dxfId="3908">
      <pivotArea dataOnly="0" labelOnly="1" outline="0" fieldPosition="0">
        <references count="2">
          <reference field="0" count="1" selected="0">
            <x v="45"/>
          </reference>
          <reference field="3" count="1">
            <x v="333"/>
          </reference>
        </references>
      </pivotArea>
    </format>
    <format dxfId="3907">
      <pivotArea dataOnly="0" labelOnly="1" outline="0" fieldPosition="0">
        <references count="2">
          <reference field="0" count="1" selected="0">
            <x v="46"/>
          </reference>
          <reference field="3" count="1">
            <x v="343"/>
          </reference>
        </references>
      </pivotArea>
    </format>
    <format dxfId="3906">
      <pivotArea dataOnly="0" labelOnly="1" outline="0" fieldPosition="0">
        <references count="2">
          <reference field="0" count="1" selected="0">
            <x v="52"/>
          </reference>
          <reference field="3" count="1">
            <x v="88"/>
          </reference>
        </references>
      </pivotArea>
    </format>
    <format dxfId="3905">
      <pivotArea dataOnly="0" labelOnly="1" outline="0" fieldPosition="0">
        <references count="2">
          <reference field="0" count="1" selected="0">
            <x v="56"/>
          </reference>
          <reference field="3" count="1">
            <x v="345"/>
          </reference>
        </references>
      </pivotArea>
    </format>
    <format dxfId="3904">
      <pivotArea dataOnly="0" labelOnly="1" outline="0" fieldPosition="0">
        <references count="2">
          <reference field="0" count="1" selected="0">
            <x v="58"/>
          </reference>
          <reference field="3" count="1">
            <x v="346"/>
          </reference>
        </references>
      </pivotArea>
    </format>
    <format dxfId="3903">
      <pivotArea dataOnly="0" labelOnly="1" outline="0" fieldPosition="0">
        <references count="2">
          <reference field="0" count="1" selected="0">
            <x v="59"/>
          </reference>
          <reference field="3" count="1">
            <x v="347"/>
          </reference>
        </references>
      </pivotArea>
    </format>
    <format dxfId="3902">
      <pivotArea dataOnly="0" labelOnly="1" outline="0" fieldPosition="0">
        <references count="2">
          <reference field="0" count="1" selected="0">
            <x v="60"/>
          </reference>
          <reference field="3" count="1">
            <x v="348"/>
          </reference>
        </references>
      </pivotArea>
    </format>
    <format dxfId="3901">
      <pivotArea dataOnly="0" labelOnly="1" outline="0" fieldPosition="0">
        <references count="2">
          <reference field="0" count="1" selected="0">
            <x v="61"/>
          </reference>
          <reference field="3" count="1">
            <x v="100"/>
          </reference>
        </references>
      </pivotArea>
    </format>
    <format dxfId="3900">
      <pivotArea dataOnly="0" labelOnly="1" outline="0" fieldPosition="0">
        <references count="2">
          <reference field="0" count="1" selected="0">
            <x v="64"/>
          </reference>
          <reference field="3" count="1">
            <x v="101"/>
          </reference>
        </references>
      </pivotArea>
    </format>
    <format dxfId="3899">
      <pivotArea dataOnly="0" labelOnly="1" outline="0" fieldPosition="0">
        <references count="2">
          <reference field="0" count="1" selected="0">
            <x v="65"/>
          </reference>
          <reference field="3" count="1">
            <x v="349"/>
          </reference>
        </references>
      </pivotArea>
    </format>
    <format dxfId="3898">
      <pivotArea dataOnly="0" labelOnly="1" outline="0" fieldPosition="0">
        <references count="2">
          <reference field="0" count="1" selected="0">
            <x v="66"/>
          </reference>
          <reference field="3" count="1">
            <x v="105"/>
          </reference>
        </references>
      </pivotArea>
    </format>
    <format dxfId="3897">
      <pivotArea dataOnly="0" labelOnly="1" outline="0" fieldPosition="0">
        <references count="2">
          <reference field="0" count="1" selected="0">
            <x v="67"/>
          </reference>
          <reference field="3" count="1">
            <x v="122"/>
          </reference>
        </references>
      </pivotArea>
    </format>
    <format dxfId="3896">
      <pivotArea dataOnly="0" labelOnly="1" outline="0" fieldPosition="0">
        <references count="2">
          <reference field="0" count="1" selected="0">
            <x v="69"/>
          </reference>
          <reference field="3" count="1">
            <x v="350"/>
          </reference>
        </references>
      </pivotArea>
    </format>
    <format dxfId="3895">
      <pivotArea dataOnly="0" labelOnly="1" outline="0" fieldPosition="0">
        <references count="2">
          <reference field="0" count="1" selected="0">
            <x v="75"/>
          </reference>
          <reference field="3" count="1">
            <x v="144"/>
          </reference>
        </references>
      </pivotArea>
    </format>
    <format dxfId="3894">
      <pivotArea dataOnly="0" labelOnly="1" outline="0" fieldPosition="0">
        <references count="2">
          <reference field="0" count="1" selected="0">
            <x v="80"/>
          </reference>
          <reference field="3" count="1">
            <x v="351"/>
          </reference>
        </references>
      </pivotArea>
    </format>
    <format dxfId="3893">
      <pivotArea dataOnly="0" labelOnly="1" outline="0" fieldPosition="0">
        <references count="2">
          <reference field="0" count="1" selected="0">
            <x v="84"/>
          </reference>
          <reference field="3" count="1">
            <x v="158"/>
          </reference>
        </references>
      </pivotArea>
    </format>
    <format dxfId="3892">
      <pivotArea dataOnly="0" labelOnly="1" outline="0" fieldPosition="0">
        <references count="2">
          <reference field="0" count="1" selected="0">
            <x v="85"/>
          </reference>
          <reference field="3" count="1">
            <x v="352"/>
          </reference>
        </references>
      </pivotArea>
    </format>
    <format dxfId="3891">
      <pivotArea dataOnly="0" labelOnly="1" outline="0" fieldPosition="0">
        <references count="2">
          <reference field="0" count="1" selected="0">
            <x v="87"/>
          </reference>
          <reference field="3" count="1">
            <x v="184"/>
          </reference>
        </references>
      </pivotArea>
    </format>
    <format dxfId="3890">
      <pivotArea dataOnly="0" labelOnly="1" outline="0" fieldPosition="0">
        <references count="2">
          <reference field="0" count="1" selected="0">
            <x v="88"/>
          </reference>
          <reference field="3" count="1">
            <x v="187"/>
          </reference>
        </references>
      </pivotArea>
    </format>
    <format dxfId="3889">
      <pivotArea dataOnly="0" labelOnly="1" outline="0" fieldPosition="0">
        <references count="2">
          <reference field="0" count="1" selected="0">
            <x v="89"/>
          </reference>
          <reference field="3" count="1">
            <x v="353"/>
          </reference>
        </references>
      </pivotArea>
    </format>
    <format dxfId="3888">
      <pivotArea dataOnly="0" labelOnly="1" outline="0" fieldPosition="0">
        <references count="2">
          <reference field="0" count="1" selected="0">
            <x v="90"/>
          </reference>
          <reference field="3" count="1">
            <x v="357"/>
          </reference>
        </references>
      </pivotArea>
    </format>
    <format dxfId="3887">
      <pivotArea dataOnly="0" labelOnly="1" outline="0" fieldPosition="0">
        <references count="2">
          <reference field="0" count="1" selected="0">
            <x v="91"/>
          </reference>
          <reference field="3" count="1">
            <x v="362"/>
          </reference>
        </references>
      </pivotArea>
    </format>
    <format dxfId="3886">
      <pivotArea dataOnly="0" labelOnly="1" outline="0" fieldPosition="0">
        <references count="2">
          <reference field="0" count="1" selected="0">
            <x v="92"/>
          </reference>
          <reference field="3" count="1">
            <x v="185"/>
          </reference>
        </references>
      </pivotArea>
    </format>
    <format dxfId="3885">
      <pivotArea dataOnly="0" labelOnly="1" outline="0" fieldPosition="0">
        <references count="2">
          <reference field="0" count="1" selected="0">
            <x v="94"/>
          </reference>
          <reference field="3" count="1">
            <x v="187"/>
          </reference>
        </references>
      </pivotArea>
    </format>
    <format dxfId="3884">
      <pivotArea dataOnly="0" labelOnly="1" outline="0" fieldPosition="0">
        <references count="2">
          <reference field="0" count="1" selected="0">
            <x v="96"/>
          </reference>
          <reference field="3" count="1">
            <x v="190"/>
          </reference>
        </references>
      </pivotArea>
    </format>
    <format dxfId="3883">
      <pivotArea dataOnly="0" labelOnly="1" outline="0" fieldPosition="0">
        <references count="2">
          <reference field="0" count="1" selected="0">
            <x v="97"/>
          </reference>
          <reference field="3" count="1">
            <x v="200"/>
          </reference>
        </references>
      </pivotArea>
    </format>
    <format dxfId="3882">
      <pivotArea dataOnly="0" labelOnly="1" outline="0" fieldPosition="0">
        <references count="2">
          <reference field="0" count="1" selected="0">
            <x v="99"/>
          </reference>
          <reference field="3" count="1">
            <x v="205"/>
          </reference>
        </references>
      </pivotArea>
    </format>
    <format dxfId="3881">
      <pivotArea dataOnly="0" labelOnly="1" outline="0" fieldPosition="0">
        <references count="2">
          <reference field="0" count="1" selected="0">
            <x v="100"/>
          </reference>
          <reference field="3" count="1">
            <x v="206"/>
          </reference>
        </references>
      </pivotArea>
    </format>
    <format dxfId="3880">
      <pivotArea dataOnly="0" labelOnly="1" outline="0" fieldPosition="0">
        <references count="2">
          <reference field="0" count="1" selected="0">
            <x v="109"/>
          </reference>
          <reference field="3" count="1">
            <x v="354"/>
          </reference>
        </references>
      </pivotArea>
    </format>
    <format dxfId="3879">
      <pivotArea dataOnly="0" labelOnly="1" outline="0" fieldPosition="0">
        <references count="2">
          <reference field="0" count="1" selected="0">
            <x v="111"/>
          </reference>
          <reference field="3" count="1">
            <x v="365"/>
          </reference>
        </references>
      </pivotArea>
    </format>
    <format dxfId="3878">
      <pivotArea dataOnly="0" labelOnly="1" outline="0" fieldPosition="0">
        <references count="2">
          <reference field="0" count="1" selected="0">
            <x v="113"/>
          </reference>
          <reference field="3" count="1">
            <x v="229"/>
          </reference>
        </references>
      </pivotArea>
    </format>
    <format dxfId="3877">
      <pivotArea dataOnly="0" labelOnly="1" outline="0" fieldPosition="0">
        <references count="2">
          <reference field="0" count="1" selected="0">
            <x v="114"/>
          </reference>
          <reference field="3" count="1">
            <x v="230"/>
          </reference>
        </references>
      </pivotArea>
    </format>
    <format dxfId="3876">
      <pivotArea dataOnly="0" labelOnly="1" outline="0" fieldPosition="0">
        <references count="2">
          <reference field="0" count="1" selected="0">
            <x v="116"/>
          </reference>
          <reference field="3" count="1">
            <x v="231"/>
          </reference>
        </references>
      </pivotArea>
    </format>
    <format dxfId="3875">
      <pivotArea dataOnly="0" labelOnly="1" outline="0" fieldPosition="0">
        <references count="2">
          <reference field="0" count="1" selected="0">
            <x v="117"/>
          </reference>
          <reference field="3" count="1">
            <x v="368"/>
          </reference>
        </references>
      </pivotArea>
    </format>
    <format dxfId="3874">
      <pivotArea dataOnly="0" labelOnly="1" outline="0" fieldPosition="0">
        <references count="2">
          <reference field="0" count="1" selected="0">
            <x v="118"/>
          </reference>
          <reference field="3" count="1">
            <x v="293"/>
          </reference>
        </references>
      </pivotArea>
    </format>
    <format dxfId="3873">
      <pivotArea dataOnly="0" labelOnly="1" outline="0" fieldPosition="0">
        <references count="2">
          <reference field="0" count="1" selected="0">
            <x v="122"/>
          </reference>
          <reference field="3" count="1">
            <x v="294"/>
          </reference>
        </references>
      </pivotArea>
    </format>
    <format dxfId="3872">
      <pivotArea dataOnly="0" labelOnly="1" outline="0" fieldPosition="0">
        <references count="2">
          <reference field="0" count="1" selected="0">
            <x v="123"/>
          </reference>
          <reference field="3" count="1">
            <x v="295"/>
          </reference>
        </references>
      </pivotArea>
    </format>
    <format dxfId="3871">
      <pivotArea dataOnly="0" labelOnly="1" outline="0" fieldPosition="0">
        <references count="2">
          <reference field="0" count="1" selected="0">
            <x v="125"/>
          </reference>
          <reference field="3" count="1">
            <x v="296"/>
          </reference>
        </references>
      </pivotArea>
    </format>
    <format dxfId="3870">
      <pivotArea dataOnly="0" labelOnly="1" outline="0" fieldPosition="0">
        <references count="2">
          <reference field="0" count="1" selected="0">
            <x v="126"/>
          </reference>
          <reference field="3" count="1">
            <x v="297"/>
          </reference>
        </references>
      </pivotArea>
    </format>
    <format dxfId="3869">
      <pivotArea dataOnly="0" labelOnly="1" outline="0" fieldPosition="0">
        <references count="2">
          <reference field="0" count="1" selected="0">
            <x v="127"/>
          </reference>
          <reference field="3" count="1">
            <x v="298"/>
          </reference>
        </references>
      </pivotArea>
    </format>
    <format dxfId="3868">
      <pivotArea dataOnly="0" labelOnly="1" outline="0" fieldPosition="0">
        <references count="2">
          <reference field="0" count="1" selected="0">
            <x v="128"/>
          </reference>
          <reference field="3" count="1">
            <x v="299"/>
          </reference>
        </references>
      </pivotArea>
    </format>
    <format dxfId="3867">
      <pivotArea dataOnly="0" labelOnly="1" outline="0" fieldPosition="0">
        <references count="2">
          <reference field="0" count="1" selected="0">
            <x v="129"/>
          </reference>
          <reference field="3" count="1">
            <x v="300"/>
          </reference>
        </references>
      </pivotArea>
    </format>
    <format dxfId="3866">
      <pivotArea dataOnly="0" labelOnly="1" outline="0" fieldPosition="0">
        <references count="2">
          <reference field="0" count="1" selected="0">
            <x v="130"/>
          </reference>
          <reference field="3" count="1">
            <x v="301"/>
          </reference>
        </references>
      </pivotArea>
    </format>
    <format dxfId="3865">
      <pivotArea dataOnly="0" labelOnly="1" outline="0" fieldPosition="0">
        <references count="2">
          <reference field="0" count="1" selected="0">
            <x v="131"/>
          </reference>
          <reference field="3" count="1">
            <x v="303"/>
          </reference>
        </references>
      </pivotArea>
    </format>
    <format dxfId="3864">
      <pivotArea dataOnly="0" labelOnly="1" outline="0" fieldPosition="0">
        <references count="2">
          <reference field="0" count="1" selected="0">
            <x v="132"/>
          </reference>
          <reference field="3" count="1">
            <x v="304"/>
          </reference>
        </references>
      </pivotArea>
    </format>
    <format dxfId="3863">
      <pivotArea dataOnly="0" labelOnly="1" outline="0" fieldPosition="0">
        <references count="2">
          <reference field="0" count="1" selected="0">
            <x v="133"/>
          </reference>
          <reference field="3" count="1">
            <x v="305"/>
          </reference>
        </references>
      </pivotArea>
    </format>
    <format dxfId="3862">
      <pivotArea dataOnly="0" labelOnly="1" outline="0" fieldPosition="0">
        <references count="2">
          <reference field="0" count="1" selected="0">
            <x v="134"/>
          </reference>
          <reference field="3" count="1">
            <x v="306"/>
          </reference>
        </references>
      </pivotArea>
    </format>
    <format dxfId="3861">
      <pivotArea dataOnly="0" labelOnly="1" outline="0" fieldPosition="0">
        <references count="2">
          <reference field="0" count="1" selected="0">
            <x v="136"/>
          </reference>
          <reference field="3" count="1">
            <x v="307"/>
          </reference>
        </references>
      </pivotArea>
    </format>
    <format dxfId="3860">
      <pivotArea dataOnly="0" labelOnly="1" outline="0" fieldPosition="0">
        <references count="2">
          <reference field="0" count="1" selected="0">
            <x v="138"/>
          </reference>
          <reference field="3" count="1">
            <x v="308"/>
          </reference>
        </references>
      </pivotArea>
    </format>
    <format dxfId="3859">
      <pivotArea dataOnly="0" labelOnly="1" outline="0" fieldPosition="0">
        <references count="2">
          <reference field="0" count="1" selected="0">
            <x v="140"/>
          </reference>
          <reference field="3" count="1">
            <x v="309"/>
          </reference>
        </references>
      </pivotArea>
    </format>
    <format dxfId="3858">
      <pivotArea dataOnly="0" labelOnly="1" outline="0" fieldPosition="0">
        <references count="2">
          <reference field="0" count="1" selected="0">
            <x v="141"/>
          </reference>
          <reference field="3" count="1">
            <x v="310"/>
          </reference>
        </references>
      </pivotArea>
    </format>
    <format dxfId="3857">
      <pivotArea dataOnly="0" labelOnly="1" outline="0" fieldPosition="0">
        <references count="2">
          <reference field="0" count="1" selected="0">
            <x v="142"/>
          </reference>
          <reference field="3" count="1">
            <x v="311"/>
          </reference>
        </references>
      </pivotArea>
    </format>
    <format dxfId="3856">
      <pivotArea dataOnly="0" labelOnly="1" outline="0" fieldPosition="0">
        <references count="2">
          <reference field="0" count="1" selected="0">
            <x v="146"/>
          </reference>
          <reference field="3" count="1">
            <x v="312"/>
          </reference>
        </references>
      </pivotArea>
    </format>
    <format dxfId="3855">
      <pivotArea dataOnly="0" labelOnly="1" outline="0" fieldPosition="0">
        <references count="2">
          <reference field="0" count="1" selected="0">
            <x v="147"/>
          </reference>
          <reference field="3" count="1">
            <x v="313"/>
          </reference>
        </references>
      </pivotArea>
    </format>
    <format dxfId="3854">
      <pivotArea dataOnly="0" labelOnly="1" outline="0" fieldPosition="0">
        <references count="2">
          <reference field="0" count="1" selected="0">
            <x v="148"/>
          </reference>
          <reference field="3" count="1">
            <x v="314"/>
          </reference>
        </references>
      </pivotArea>
    </format>
    <format dxfId="3853">
      <pivotArea dataOnly="0" labelOnly="1" outline="0" fieldPosition="0">
        <references count="2">
          <reference field="0" count="1" selected="0">
            <x v="149"/>
          </reference>
          <reference field="3" count="1">
            <x v="315"/>
          </reference>
        </references>
      </pivotArea>
    </format>
    <format dxfId="3852">
      <pivotArea dataOnly="0" labelOnly="1" outline="0" fieldPosition="0">
        <references count="2">
          <reference field="0" count="1" selected="0">
            <x v="151"/>
          </reference>
          <reference field="3" count="1">
            <x v="316"/>
          </reference>
        </references>
      </pivotArea>
    </format>
    <format dxfId="3851">
      <pivotArea dataOnly="0" labelOnly="1" outline="0" fieldPosition="0">
        <references count="2">
          <reference field="0" count="1" selected="0">
            <x v="152"/>
          </reference>
          <reference field="3" count="1">
            <x v="317"/>
          </reference>
        </references>
      </pivotArea>
    </format>
    <format dxfId="3850">
      <pivotArea dataOnly="0" labelOnly="1" outline="0" fieldPosition="0">
        <references count="2">
          <reference field="0" count="1" selected="0">
            <x v="153"/>
          </reference>
          <reference field="3" count="1">
            <x v="318"/>
          </reference>
        </references>
      </pivotArea>
    </format>
    <format dxfId="3849">
      <pivotArea dataOnly="0" labelOnly="1" outline="0" fieldPosition="0">
        <references count="2">
          <reference field="0" count="1" selected="0">
            <x v="154"/>
          </reference>
          <reference field="3" count="1">
            <x v="319"/>
          </reference>
        </references>
      </pivotArea>
    </format>
    <format dxfId="3848">
      <pivotArea dataOnly="0" labelOnly="1" outline="0" fieldPosition="0">
        <references count="2">
          <reference field="0" count="1" selected="0">
            <x v="155"/>
          </reference>
          <reference field="3" count="1">
            <x v="169"/>
          </reference>
        </references>
      </pivotArea>
    </format>
    <format dxfId="3847">
      <pivotArea dataOnly="0" labelOnly="1" outline="0" fieldPosition="0">
        <references count="2">
          <reference field="0" count="1" selected="0">
            <x v="157"/>
          </reference>
          <reference field="3" count="1">
            <x v="173"/>
          </reference>
        </references>
      </pivotArea>
    </format>
    <format dxfId="3846">
      <pivotArea dataOnly="0" labelOnly="1" outline="0" fieldPosition="0">
        <references count="2">
          <reference field="0" count="1" selected="0">
            <x v="158"/>
          </reference>
          <reference field="3" count="1">
            <x v="355"/>
          </reference>
        </references>
      </pivotArea>
    </format>
    <format dxfId="3845">
      <pivotArea dataOnly="0" labelOnly="1" outline="0" fieldPosition="0">
        <references count="2">
          <reference field="0" count="1" selected="0">
            <x v="160"/>
          </reference>
          <reference field="3" count="1">
            <x v="356"/>
          </reference>
        </references>
      </pivotArea>
    </format>
    <format dxfId="3844">
      <pivotArea dataOnly="0" labelOnly="1" outline="0" fieldPosition="0">
        <references count="2">
          <reference field="0" count="1" selected="0">
            <x v="162"/>
          </reference>
          <reference field="3" count="1">
            <x v="360"/>
          </reference>
        </references>
      </pivotArea>
    </format>
    <format dxfId="3843">
      <pivotArea dataOnly="0" labelOnly="1" outline="0" fieldPosition="0">
        <references count="2">
          <reference field="0" count="1" selected="0">
            <x v="164"/>
          </reference>
          <reference field="3" count="1">
            <x v="363"/>
          </reference>
        </references>
      </pivotArea>
    </format>
    <format dxfId="3842">
      <pivotArea dataOnly="0" labelOnly="1" outline="0" fieldPosition="0">
        <references count="2">
          <reference field="0" count="1" selected="0">
            <x v="165"/>
          </reference>
          <reference field="3" count="1">
            <x v="230"/>
          </reference>
        </references>
      </pivotArea>
    </format>
    <format dxfId="3841">
      <pivotArea dataOnly="0" labelOnly="1" outline="0" fieldPosition="0">
        <references count="2">
          <reference field="0" count="1" selected="0">
            <x v="166"/>
          </reference>
          <reference field="3" count="1">
            <x v="231"/>
          </reference>
        </references>
      </pivotArea>
    </format>
    <format dxfId="3840">
      <pivotArea dataOnly="0" labelOnly="1" outline="0" fieldPosition="0">
        <references count="2">
          <reference field="0" count="1" selected="0">
            <x v="168"/>
          </reference>
          <reference field="3" count="1">
            <x v="358"/>
          </reference>
        </references>
      </pivotArea>
    </format>
    <format dxfId="3839">
      <pivotArea dataOnly="0" labelOnly="1" outline="0" fieldPosition="0">
        <references count="2">
          <reference field="0" count="1" selected="0">
            <x v="169"/>
          </reference>
          <reference field="3" count="1">
            <x v="359"/>
          </reference>
        </references>
      </pivotArea>
    </format>
    <format dxfId="3838">
      <pivotArea dataOnly="0" labelOnly="1" outline="0" fieldPosition="0">
        <references count="2">
          <reference field="0" count="1" selected="0">
            <x v="173"/>
          </reference>
          <reference field="3" count="1">
            <x v="361"/>
          </reference>
        </references>
      </pivotArea>
    </format>
    <format dxfId="3837">
      <pivotArea dataOnly="0" labelOnly="1" outline="0" fieldPosition="0">
        <references count="2">
          <reference field="0" count="1" selected="0">
            <x v="177"/>
          </reference>
          <reference field="3" count="1">
            <x v="362"/>
          </reference>
        </references>
      </pivotArea>
    </format>
    <format dxfId="3836">
      <pivotArea dataOnly="0" labelOnly="1" outline="0" fieldPosition="0">
        <references count="2">
          <reference field="0" count="1" selected="0">
            <x v="178"/>
          </reference>
          <reference field="3" count="1">
            <x v="363"/>
          </reference>
        </references>
      </pivotArea>
    </format>
    <format dxfId="3835">
      <pivotArea dataOnly="0" labelOnly="1" outline="0" fieldPosition="0">
        <references count="2">
          <reference field="0" count="1" selected="0">
            <x v="179"/>
          </reference>
          <reference field="3" count="1">
            <x v="364"/>
          </reference>
        </references>
      </pivotArea>
    </format>
    <format dxfId="3834">
      <pivotArea dataOnly="0" labelOnly="1" outline="0" fieldPosition="0">
        <references count="2">
          <reference field="0" count="1" selected="0">
            <x v="182"/>
          </reference>
          <reference field="3" count="1">
            <x v="292"/>
          </reference>
        </references>
      </pivotArea>
    </format>
    <format dxfId="3833">
      <pivotArea dataOnly="0" labelOnly="1" outline="0" fieldPosition="0">
        <references count="2">
          <reference field="0" count="1" selected="0">
            <x v="183"/>
          </reference>
          <reference field="3" count="1">
            <x v="53"/>
          </reference>
        </references>
      </pivotArea>
    </format>
    <format dxfId="3832">
      <pivotArea dataOnly="0" labelOnly="1" outline="0" fieldPosition="0">
        <references count="2">
          <reference field="0" count="1" selected="0">
            <x v="184"/>
          </reference>
          <reference field="3" count="1">
            <x v="320"/>
          </reference>
        </references>
      </pivotArea>
    </format>
    <format dxfId="3831">
      <pivotArea dataOnly="0" labelOnly="1" outline="0" fieldPosition="0">
        <references count="2">
          <reference field="0" count="1" selected="0">
            <x v="185"/>
          </reference>
          <reference field="3" count="1">
            <x v="71"/>
          </reference>
        </references>
      </pivotArea>
    </format>
    <format dxfId="3830">
      <pivotArea dataOnly="0" labelOnly="1" outline="0" fieldPosition="0">
        <references count="2">
          <reference field="0" count="1" selected="0">
            <x v="190"/>
          </reference>
          <reference field="3" count="1">
            <x v="74"/>
          </reference>
        </references>
      </pivotArea>
    </format>
    <format dxfId="3829">
      <pivotArea dataOnly="0" labelOnly="1" outline="0" fieldPosition="0">
        <references count="2">
          <reference field="0" count="1" selected="0">
            <x v="191"/>
          </reference>
          <reference field="3" count="1">
            <x v="321"/>
          </reference>
        </references>
      </pivotArea>
    </format>
    <format dxfId="3828">
      <pivotArea dataOnly="0" labelOnly="1" outline="0" fieldPosition="0">
        <references count="2">
          <reference field="0" count="1" selected="0">
            <x v="193"/>
          </reference>
          <reference field="3" count="1">
            <x v="322"/>
          </reference>
        </references>
      </pivotArea>
    </format>
    <format dxfId="3827">
      <pivotArea dataOnly="0" labelOnly="1" outline="0" fieldPosition="0">
        <references count="2">
          <reference field="0" count="1" selected="0">
            <x v="195"/>
          </reference>
          <reference field="3" count="1">
            <x v="323"/>
          </reference>
        </references>
      </pivotArea>
    </format>
    <format dxfId="3826">
      <pivotArea dataOnly="0" labelOnly="1" outline="0" fieldPosition="0">
        <references count="2">
          <reference field="0" count="1" selected="0">
            <x v="196"/>
          </reference>
          <reference field="3" count="1">
            <x v="324"/>
          </reference>
        </references>
      </pivotArea>
    </format>
    <format dxfId="3825">
      <pivotArea dataOnly="0" labelOnly="1" outline="0" fieldPosition="0">
        <references count="2">
          <reference field="0" count="1" selected="0">
            <x v="197"/>
          </reference>
          <reference field="3" count="1">
            <x v="325"/>
          </reference>
        </references>
      </pivotArea>
    </format>
    <format dxfId="3824">
      <pivotArea dataOnly="0" labelOnly="1" outline="0" fieldPosition="0">
        <references count="2">
          <reference field="0" count="1" selected="0">
            <x v="200"/>
          </reference>
          <reference field="3" count="1">
            <x v="341"/>
          </reference>
        </references>
      </pivotArea>
    </format>
    <format dxfId="3823">
      <pivotArea dataOnly="0" labelOnly="1" outline="0" fieldPosition="0">
        <references count="2">
          <reference field="0" count="1" selected="0">
            <x v="201"/>
          </reference>
          <reference field="3" count="1">
            <x v="85"/>
          </reference>
        </references>
      </pivotArea>
    </format>
    <format dxfId="3822">
      <pivotArea dataOnly="0" labelOnly="1" outline="0" fieldPosition="0">
        <references count="2">
          <reference field="0" count="1" selected="0">
            <x v="202"/>
          </reference>
          <reference field="3" count="1">
            <x v="86"/>
          </reference>
        </references>
      </pivotArea>
    </format>
    <format dxfId="3821">
      <pivotArea dataOnly="0" labelOnly="1" outline="0" fieldPosition="0">
        <references count="2">
          <reference field="0" count="1" selected="0">
            <x v="203"/>
          </reference>
          <reference field="3" count="1">
            <x v="88"/>
          </reference>
        </references>
      </pivotArea>
    </format>
    <format dxfId="3820">
      <pivotArea dataOnly="0" labelOnly="1" outline="0" fieldPosition="0">
        <references count="2">
          <reference field="0" count="1" selected="0">
            <x v="204"/>
          </reference>
          <reference field="3" count="1">
            <x v="344"/>
          </reference>
        </references>
      </pivotArea>
    </format>
    <format dxfId="3819">
      <pivotArea dataOnly="0" labelOnly="1" outline="0" fieldPosition="0">
        <references count="2">
          <reference field="0" count="1" selected="0">
            <x v="205"/>
          </reference>
          <reference field="3" count="1">
            <x v="95"/>
          </reference>
        </references>
      </pivotArea>
    </format>
    <format dxfId="3818">
      <pivotArea dataOnly="0" labelOnly="1" outline="0" fieldPosition="0">
        <references count="2">
          <reference field="0" count="1" selected="0">
            <x v="208"/>
          </reference>
          <reference field="3" count="1">
            <x v="345"/>
          </reference>
        </references>
      </pivotArea>
    </format>
    <format dxfId="3817">
      <pivotArea dataOnly="0" labelOnly="1" outline="0" fieldPosition="0">
        <references count="2">
          <reference field="0" count="1" selected="0">
            <x v="209"/>
          </reference>
          <reference field="3" count="1">
            <x v="346"/>
          </reference>
        </references>
      </pivotArea>
    </format>
    <format dxfId="3816">
      <pivotArea dataOnly="0" labelOnly="1" outline="0" fieldPosition="0">
        <references count="2">
          <reference field="0" count="1" selected="0">
            <x v="210"/>
          </reference>
          <reference field="3" count="1">
            <x v="347"/>
          </reference>
        </references>
      </pivotArea>
    </format>
    <format dxfId="3815">
      <pivotArea dataOnly="0" labelOnly="1" outline="0" fieldPosition="0">
        <references count="2">
          <reference field="0" count="1" selected="0">
            <x v="215"/>
          </reference>
          <reference field="3" count="1">
            <x v="100"/>
          </reference>
        </references>
      </pivotArea>
    </format>
    <format dxfId="3814">
      <pivotArea dataOnly="0" labelOnly="1" outline="0" fieldPosition="0">
        <references count="2">
          <reference field="0" count="1" selected="0">
            <x v="216"/>
          </reference>
          <reference field="3" count="1">
            <x v="133"/>
          </reference>
        </references>
      </pivotArea>
    </format>
    <format dxfId="3813">
      <pivotArea dataOnly="0" labelOnly="1" outline="0" fieldPosition="0">
        <references count="2">
          <reference field="0" count="1" selected="0">
            <x v="217"/>
          </reference>
          <reference field="3" count="1">
            <x v="185"/>
          </reference>
        </references>
      </pivotArea>
    </format>
    <format dxfId="3812">
      <pivotArea dataOnly="0" labelOnly="1" outline="0" fieldPosition="0">
        <references count="2">
          <reference field="0" count="1" selected="0">
            <x v="218"/>
          </reference>
          <reference field="3" count="1">
            <x v="190"/>
          </reference>
        </references>
      </pivotArea>
    </format>
    <format dxfId="3811">
      <pivotArea dataOnly="0" labelOnly="1" outline="0" fieldPosition="0">
        <references count="2">
          <reference field="0" count="1" selected="0">
            <x v="219"/>
          </reference>
          <reference field="3" count="1">
            <x v="206"/>
          </reference>
        </references>
      </pivotArea>
    </format>
    <format dxfId="3810">
      <pivotArea dataOnly="0" labelOnly="1" outline="0" fieldPosition="0">
        <references count="2">
          <reference field="0" count="1" selected="0">
            <x v="220"/>
          </reference>
          <reference field="3" count="1">
            <x v="365"/>
          </reference>
        </references>
      </pivotArea>
    </format>
    <format dxfId="3809">
      <pivotArea dataOnly="0" labelOnly="1" outline="0" fieldPosition="0">
        <references count="2">
          <reference field="0" count="1" selected="0">
            <x v="221"/>
          </reference>
          <reference field="3" count="1">
            <x v="366"/>
          </reference>
        </references>
      </pivotArea>
    </format>
    <format dxfId="3808">
      <pivotArea dataOnly="0" labelOnly="1" outline="0" fieldPosition="0">
        <references count="2">
          <reference field="0" count="1" selected="0">
            <x v="222"/>
          </reference>
          <reference field="3" count="1">
            <x v="231"/>
          </reference>
        </references>
      </pivotArea>
    </format>
    <format dxfId="3807">
      <pivotArea dataOnly="0" labelOnly="1" outline="0" fieldPosition="0">
        <references count="2">
          <reference field="0" count="1" selected="0">
            <x v="223"/>
          </reference>
          <reference field="3" count="1">
            <x v="326"/>
          </reference>
        </references>
      </pivotArea>
    </format>
    <format dxfId="3806">
      <pivotArea dataOnly="0" labelOnly="1" outline="0" fieldPosition="0">
        <references count="2">
          <reference field="0" count="1" selected="0">
            <x v="224"/>
          </reference>
          <reference field="3" count="1">
            <x v="333"/>
          </reference>
        </references>
      </pivotArea>
    </format>
    <format dxfId="3805">
      <pivotArea dataOnly="0" labelOnly="1" outline="0" fieldPosition="0">
        <references count="2">
          <reference field="0" count="1" selected="0">
            <x v="226"/>
          </reference>
          <reference field="3" count="1">
            <x v="334"/>
          </reference>
        </references>
      </pivotArea>
    </format>
    <format dxfId="3804">
      <pivotArea dataOnly="0" labelOnly="1" outline="0" fieldPosition="0">
        <references count="2">
          <reference field="0" count="1" selected="0">
            <x v="227"/>
          </reference>
          <reference field="3" count="1">
            <x v="336"/>
          </reference>
        </references>
      </pivotArea>
    </format>
    <format dxfId="3803">
      <pivotArea dataOnly="0" labelOnly="1" outline="0" fieldPosition="0">
        <references count="2">
          <reference field="0" count="1" selected="0">
            <x v="228"/>
          </reference>
          <reference field="3" count="1">
            <x v="362"/>
          </reference>
        </references>
      </pivotArea>
    </format>
    <format dxfId="3802">
      <pivotArea dataOnly="0" labelOnly="1" outline="0" fieldPosition="0">
        <references count="2">
          <reference field="0" count="1" selected="0">
            <x v="230"/>
          </reference>
          <reference field="3" count="1">
            <x v="363"/>
          </reference>
        </references>
      </pivotArea>
    </format>
    <format dxfId="3801">
      <pivotArea dataOnly="0" labelOnly="1" outline="0" fieldPosition="0">
        <references count="2">
          <reference field="0" count="1" selected="0">
            <x v="232"/>
          </reference>
          <reference field="3" count="1">
            <x v="364"/>
          </reference>
        </references>
      </pivotArea>
    </format>
    <format dxfId="3800">
      <pivotArea dataOnly="0" labelOnly="1" outline="0" fieldPosition="0">
        <references count="2">
          <reference field="0" count="1" selected="0">
            <x v="233"/>
          </reference>
          <reference field="3" count="1">
            <x v="367"/>
          </reference>
        </references>
      </pivotArea>
    </format>
    <format dxfId="3799">
      <pivotArea dataOnly="0" labelOnly="1" outline="0" fieldPosition="0">
        <references count="2">
          <reference field="0" count="1" selected="0">
            <x v="234"/>
          </reference>
          <reference field="3" count="1">
            <x v="369"/>
          </reference>
        </references>
      </pivotArea>
    </format>
    <format dxfId="3798">
      <pivotArea type="topRight" dataOnly="0" labelOnly="1" outline="0" fieldPosition="0"/>
    </format>
    <format dxfId="3797">
      <pivotArea type="all" dataOnly="0" outline="0" fieldPosition="0"/>
    </format>
    <format dxfId="3796">
      <pivotArea outline="0" collapsedLevelsAreSubtotals="1" fieldPosition="0"/>
    </format>
    <format dxfId="3795">
      <pivotArea type="origin" dataOnly="0" labelOnly="1" outline="0" fieldPosition="0"/>
    </format>
    <format dxfId="3794">
      <pivotArea type="topRight" dataOnly="0" labelOnly="1" outline="0" fieldPosition="0"/>
    </format>
    <format dxfId="3793">
      <pivotArea field="0" type="button" dataOnly="0" labelOnly="1" outline="0" axis="axisRow" fieldPosition="0"/>
    </format>
    <format dxfId="3792">
      <pivotArea field="3" type="button" dataOnly="0" labelOnly="1" outline="0" axis="axisRow" fieldPosition="1"/>
    </format>
    <format dxfId="3791">
      <pivotArea field="25" type="button" dataOnly="0" labelOnly="1" outline="0" axis="axisRow" fieldPosition="3"/>
    </format>
    <format dxfId="3790">
      <pivotArea field="26" type="button" dataOnly="0" labelOnly="1" outline="0" axis="axisRow" fieldPosition="4"/>
    </format>
    <format dxfId="3789">
      <pivotArea field="27" type="button" dataOnly="0" labelOnly="1" outline="0" axis="axisRow" fieldPosition="5"/>
    </format>
    <format dxfId="3788">
      <pivotArea field="12" type="button" dataOnly="0" labelOnly="1" outline="0" axis="axisRow" fieldPosition="6"/>
    </format>
    <format dxfId="3787">
      <pivotArea field="4" type="button" dataOnly="0" labelOnly="1" outline="0" axis="axisRow" fieldPosition="7"/>
    </format>
    <format dxfId="3786">
      <pivotArea field="19" type="button" dataOnly="0" labelOnly="1" outline="0" axis="axisRow" fieldPosition="8"/>
    </format>
    <format dxfId="3785">
      <pivotArea field="29" type="button" dataOnly="0" labelOnly="1" outline="0" axis="axisRow" fieldPosition="9"/>
    </format>
    <format dxfId="3784">
      <pivotArea field="6" type="button" dataOnly="0" labelOnly="1" outline="0" axis="axisRow" fieldPosition="10"/>
    </format>
    <format dxfId="3783">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782">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781">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780">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3779">
      <pivotArea dataOnly="0" labelOnly="1" outline="0" fieldPosition="0">
        <references count="1">
          <reference field="0" count="39">
            <x v="200"/>
            <x v="201"/>
            <x v="202"/>
            <x v="203"/>
            <x v="204"/>
            <x v="205"/>
            <x v="206"/>
            <x v="207"/>
            <x v="208"/>
            <x v="209"/>
            <x v="210"/>
            <x v="211"/>
            <x v="212"/>
            <x v="213"/>
            <x v="214"/>
            <x v="215"/>
            <x v="216"/>
            <x v="217"/>
            <x v="218"/>
            <x v="219"/>
            <x v="220"/>
            <x v="221"/>
            <x v="222"/>
            <x v="223"/>
            <x v="224"/>
            <x v="225"/>
            <x v="226"/>
            <x v="227"/>
            <x v="228"/>
            <x v="229"/>
            <x v="230"/>
            <x v="231"/>
            <x v="232"/>
            <x v="233"/>
            <x v="234"/>
            <x v="235"/>
            <x v="236"/>
            <x v="237"/>
            <x v="238"/>
          </reference>
        </references>
      </pivotArea>
    </format>
    <format dxfId="3778">
      <pivotArea dataOnly="0" labelOnly="1" grandRow="1" outline="0" fieldPosition="0"/>
    </format>
    <format dxfId="3777">
      <pivotArea dataOnly="0" labelOnly="1" outline="0" fieldPosition="0">
        <references count="2">
          <reference field="0" count="1" selected="0">
            <x v="0"/>
          </reference>
          <reference field="3" count="1">
            <x v="289"/>
          </reference>
        </references>
      </pivotArea>
    </format>
    <format dxfId="3776">
      <pivotArea dataOnly="0" labelOnly="1" outline="0" fieldPosition="0">
        <references count="2">
          <reference field="0" count="1" selected="0">
            <x v="1"/>
          </reference>
          <reference field="3" count="1">
            <x v="290"/>
          </reference>
        </references>
      </pivotArea>
    </format>
    <format dxfId="3775">
      <pivotArea dataOnly="0" labelOnly="1" outline="0" fieldPosition="0">
        <references count="2">
          <reference field="0" count="1" selected="0">
            <x v="2"/>
          </reference>
          <reference field="3" count="1">
            <x v="291"/>
          </reference>
        </references>
      </pivotArea>
    </format>
    <format dxfId="3774">
      <pivotArea dataOnly="0" labelOnly="1" outline="0" fieldPosition="0">
        <references count="2">
          <reference field="0" count="1" selected="0">
            <x v="3"/>
          </reference>
          <reference field="3" count="1">
            <x v="302"/>
          </reference>
        </references>
      </pivotArea>
    </format>
    <format dxfId="3773">
      <pivotArea dataOnly="0" labelOnly="1" outline="0" fieldPosition="0">
        <references count="2">
          <reference field="0" count="1" selected="0">
            <x v="4"/>
          </reference>
          <reference field="3" count="1">
            <x v="78"/>
          </reference>
        </references>
      </pivotArea>
    </format>
    <format dxfId="3772">
      <pivotArea dataOnly="0" labelOnly="1" outline="0" fieldPosition="0">
        <references count="2">
          <reference field="0" count="1" selected="0">
            <x v="5"/>
          </reference>
          <reference field="3" count="1">
            <x v="326"/>
          </reference>
        </references>
      </pivotArea>
    </format>
    <format dxfId="3771">
      <pivotArea dataOnly="0" labelOnly="1" outline="0" fieldPosition="0">
        <references count="2">
          <reference field="0" count="1" selected="0">
            <x v="6"/>
          </reference>
          <reference field="3" count="1">
            <x v="330"/>
          </reference>
        </references>
      </pivotArea>
    </format>
    <format dxfId="3770">
      <pivotArea dataOnly="0" labelOnly="1" outline="0" fieldPosition="0">
        <references count="2">
          <reference field="0" count="1" selected="0">
            <x v="7"/>
          </reference>
          <reference field="3" count="1">
            <x v="327"/>
          </reference>
        </references>
      </pivotArea>
    </format>
    <format dxfId="3769">
      <pivotArea dataOnly="0" labelOnly="1" outline="0" fieldPosition="0">
        <references count="2">
          <reference field="0" count="1" selected="0">
            <x v="10"/>
          </reference>
          <reference field="3" count="1">
            <x v="328"/>
          </reference>
        </references>
      </pivotArea>
    </format>
    <format dxfId="3768">
      <pivotArea dataOnly="0" labelOnly="1" outline="0" fieldPosition="0">
        <references count="2">
          <reference field="0" count="1" selected="0">
            <x v="12"/>
          </reference>
          <reference field="3" count="1">
            <x v="333"/>
          </reference>
        </references>
      </pivotArea>
    </format>
    <format dxfId="3767">
      <pivotArea dataOnly="0" labelOnly="1" outline="0" fieldPosition="0">
        <references count="2">
          <reference field="0" count="1" selected="0">
            <x v="13"/>
          </reference>
          <reference field="3" count="1">
            <x v="334"/>
          </reference>
        </references>
      </pivotArea>
    </format>
    <format dxfId="3766">
      <pivotArea dataOnly="0" labelOnly="1" outline="0" fieldPosition="0">
        <references count="2">
          <reference field="0" count="1" selected="0">
            <x v="17"/>
          </reference>
          <reference field="3" count="1">
            <x v="335"/>
          </reference>
        </references>
      </pivotArea>
    </format>
    <format dxfId="3765">
      <pivotArea dataOnly="0" labelOnly="1" outline="0" fieldPosition="0">
        <references count="2">
          <reference field="0" count="1" selected="0">
            <x v="18"/>
          </reference>
          <reference field="3" count="1">
            <x v="336"/>
          </reference>
        </references>
      </pivotArea>
    </format>
    <format dxfId="3764">
      <pivotArea dataOnly="0" labelOnly="1" outline="0" fieldPosition="0">
        <references count="2">
          <reference field="0" count="1" selected="0">
            <x v="20"/>
          </reference>
          <reference field="3" count="1">
            <x v="337"/>
          </reference>
        </references>
      </pivotArea>
    </format>
    <format dxfId="3763">
      <pivotArea dataOnly="0" labelOnly="1" outline="0" fieldPosition="0">
        <references count="2">
          <reference field="0" count="1" selected="0">
            <x v="22"/>
          </reference>
          <reference field="3" count="1">
            <x v="338"/>
          </reference>
        </references>
      </pivotArea>
    </format>
    <format dxfId="3762">
      <pivotArea dataOnly="0" labelOnly="1" outline="0" fieldPosition="0">
        <references count="2">
          <reference field="0" count="1" selected="0">
            <x v="24"/>
          </reference>
          <reference field="3" count="1">
            <x v="339"/>
          </reference>
        </references>
      </pivotArea>
    </format>
    <format dxfId="3761">
      <pivotArea dataOnly="0" labelOnly="1" outline="0" fieldPosition="0">
        <references count="2">
          <reference field="0" count="1" selected="0">
            <x v="25"/>
          </reference>
          <reference field="3" count="1">
            <x v="340"/>
          </reference>
        </references>
      </pivotArea>
    </format>
    <format dxfId="3760">
      <pivotArea dataOnly="0" labelOnly="1" outline="0" fieldPosition="0">
        <references count="2">
          <reference field="0" count="1" selected="0">
            <x v="26"/>
          </reference>
          <reference field="3" count="1">
            <x v="341"/>
          </reference>
        </references>
      </pivotArea>
    </format>
    <format dxfId="3759">
      <pivotArea dataOnly="0" labelOnly="1" outline="0" fieldPosition="0">
        <references count="2">
          <reference field="0" count="1" selected="0">
            <x v="27"/>
          </reference>
          <reference field="3" count="1">
            <x v="342"/>
          </reference>
        </references>
      </pivotArea>
    </format>
    <format dxfId="3758">
      <pivotArea dataOnly="0" labelOnly="1" outline="0" fieldPosition="0">
        <references count="2">
          <reference field="0" count="1" selected="0">
            <x v="29"/>
          </reference>
          <reference field="3" count="1">
            <x v="88"/>
          </reference>
        </references>
      </pivotArea>
    </format>
    <format dxfId="3757">
      <pivotArea dataOnly="0" labelOnly="1" outline="0" fieldPosition="0">
        <references count="2">
          <reference field="0" count="1" selected="0">
            <x v="31"/>
          </reference>
          <reference field="3" count="1">
            <x v="326"/>
          </reference>
        </references>
      </pivotArea>
    </format>
    <format dxfId="3756">
      <pivotArea dataOnly="0" labelOnly="1" outline="0" fieldPosition="0">
        <references count="2">
          <reference field="0" count="1" selected="0">
            <x v="35"/>
          </reference>
          <reference field="3" count="1">
            <x v="329"/>
          </reference>
        </references>
      </pivotArea>
    </format>
    <format dxfId="3755">
      <pivotArea dataOnly="0" labelOnly="1" outline="0" fieldPosition="0">
        <references count="2">
          <reference field="0" count="1" selected="0">
            <x v="36"/>
          </reference>
          <reference field="3" count="1">
            <x v="327"/>
          </reference>
        </references>
      </pivotArea>
    </format>
    <format dxfId="3754">
      <pivotArea dataOnly="0" labelOnly="1" outline="0" fieldPosition="0">
        <references count="2">
          <reference field="0" count="1" selected="0">
            <x v="38"/>
          </reference>
          <reference field="3" count="1">
            <x v="328"/>
          </reference>
        </references>
      </pivotArea>
    </format>
    <format dxfId="3753">
      <pivotArea dataOnly="0" labelOnly="1" outline="0" fieldPosition="0">
        <references count="2">
          <reference field="0" count="1" selected="0">
            <x v="39"/>
          </reference>
          <reference field="3" count="1">
            <x v="331"/>
          </reference>
        </references>
      </pivotArea>
    </format>
    <format dxfId="3752">
      <pivotArea dataOnly="0" labelOnly="1" outline="0" fieldPosition="0">
        <references count="2">
          <reference field="0" count="1" selected="0">
            <x v="43"/>
          </reference>
          <reference field="3" count="1">
            <x v="332"/>
          </reference>
        </references>
      </pivotArea>
    </format>
    <format dxfId="3751">
      <pivotArea dataOnly="0" labelOnly="1" outline="0" fieldPosition="0">
        <references count="2">
          <reference field="0" count="1" selected="0">
            <x v="45"/>
          </reference>
          <reference field="3" count="1">
            <x v="333"/>
          </reference>
        </references>
      </pivotArea>
    </format>
    <format dxfId="3750">
      <pivotArea dataOnly="0" labelOnly="1" outline="0" fieldPosition="0">
        <references count="2">
          <reference field="0" count="1" selected="0">
            <x v="46"/>
          </reference>
          <reference field="3" count="1">
            <x v="343"/>
          </reference>
        </references>
      </pivotArea>
    </format>
    <format dxfId="3749">
      <pivotArea dataOnly="0" labelOnly="1" outline="0" fieldPosition="0">
        <references count="2">
          <reference field="0" count="1" selected="0">
            <x v="52"/>
          </reference>
          <reference field="3" count="1">
            <x v="88"/>
          </reference>
        </references>
      </pivotArea>
    </format>
    <format dxfId="3748">
      <pivotArea dataOnly="0" labelOnly="1" outline="0" fieldPosition="0">
        <references count="2">
          <reference field="0" count="1" selected="0">
            <x v="56"/>
          </reference>
          <reference field="3" count="1">
            <x v="345"/>
          </reference>
        </references>
      </pivotArea>
    </format>
    <format dxfId="3747">
      <pivotArea dataOnly="0" labelOnly="1" outline="0" fieldPosition="0">
        <references count="2">
          <reference field="0" count="1" selected="0">
            <x v="58"/>
          </reference>
          <reference field="3" count="1">
            <x v="346"/>
          </reference>
        </references>
      </pivotArea>
    </format>
    <format dxfId="3746">
      <pivotArea dataOnly="0" labelOnly="1" outline="0" fieldPosition="0">
        <references count="2">
          <reference field="0" count="1" selected="0">
            <x v="59"/>
          </reference>
          <reference field="3" count="1">
            <x v="347"/>
          </reference>
        </references>
      </pivotArea>
    </format>
    <format dxfId="3745">
      <pivotArea dataOnly="0" labelOnly="1" outline="0" fieldPosition="0">
        <references count="2">
          <reference field="0" count="1" selected="0">
            <x v="60"/>
          </reference>
          <reference field="3" count="1">
            <x v="348"/>
          </reference>
        </references>
      </pivotArea>
    </format>
    <format dxfId="3744">
      <pivotArea dataOnly="0" labelOnly="1" outline="0" fieldPosition="0">
        <references count="2">
          <reference field="0" count="1" selected="0">
            <x v="61"/>
          </reference>
          <reference field="3" count="1">
            <x v="100"/>
          </reference>
        </references>
      </pivotArea>
    </format>
    <format dxfId="3743">
      <pivotArea dataOnly="0" labelOnly="1" outline="0" fieldPosition="0">
        <references count="2">
          <reference field="0" count="1" selected="0">
            <x v="64"/>
          </reference>
          <reference field="3" count="1">
            <x v="101"/>
          </reference>
        </references>
      </pivotArea>
    </format>
    <format dxfId="3742">
      <pivotArea dataOnly="0" labelOnly="1" outline="0" fieldPosition="0">
        <references count="2">
          <reference field="0" count="1" selected="0">
            <x v="65"/>
          </reference>
          <reference field="3" count="1">
            <x v="349"/>
          </reference>
        </references>
      </pivotArea>
    </format>
    <format dxfId="3741">
      <pivotArea dataOnly="0" labelOnly="1" outline="0" fieldPosition="0">
        <references count="2">
          <reference field="0" count="1" selected="0">
            <x v="66"/>
          </reference>
          <reference field="3" count="1">
            <x v="105"/>
          </reference>
        </references>
      </pivotArea>
    </format>
    <format dxfId="3740">
      <pivotArea dataOnly="0" labelOnly="1" outline="0" fieldPosition="0">
        <references count="2">
          <reference field="0" count="1" selected="0">
            <x v="67"/>
          </reference>
          <reference field="3" count="1">
            <x v="122"/>
          </reference>
        </references>
      </pivotArea>
    </format>
    <format dxfId="3739">
      <pivotArea dataOnly="0" labelOnly="1" outline="0" fieldPosition="0">
        <references count="2">
          <reference field="0" count="1" selected="0">
            <x v="69"/>
          </reference>
          <reference field="3" count="1">
            <x v="350"/>
          </reference>
        </references>
      </pivotArea>
    </format>
    <format dxfId="3738">
      <pivotArea dataOnly="0" labelOnly="1" outline="0" fieldPosition="0">
        <references count="2">
          <reference field="0" count="1" selected="0">
            <x v="75"/>
          </reference>
          <reference field="3" count="1">
            <x v="144"/>
          </reference>
        </references>
      </pivotArea>
    </format>
    <format dxfId="3737">
      <pivotArea dataOnly="0" labelOnly="1" outline="0" fieldPosition="0">
        <references count="2">
          <reference field="0" count="1" selected="0">
            <x v="80"/>
          </reference>
          <reference field="3" count="1">
            <x v="351"/>
          </reference>
        </references>
      </pivotArea>
    </format>
    <format dxfId="3736">
      <pivotArea dataOnly="0" labelOnly="1" outline="0" fieldPosition="0">
        <references count="2">
          <reference field="0" count="1" selected="0">
            <x v="84"/>
          </reference>
          <reference field="3" count="1">
            <x v="158"/>
          </reference>
        </references>
      </pivotArea>
    </format>
    <format dxfId="3735">
      <pivotArea dataOnly="0" labelOnly="1" outline="0" fieldPosition="0">
        <references count="2">
          <reference field="0" count="1" selected="0">
            <x v="85"/>
          </reference>
          <reference field="3" count="1">
            <x v="352"/>
          </reference>
        </references>
      </pivotArea>
    </format>
    <format dxfId="3734">
      <pivotArea dataOnly="0" labelOnly="1" outline="0" fieldPosition="0">
        <references count="2">
          <reference field="0" count="1" selected="0">
            <x v="87"/>
          </reference>
          <reference field="3" count="1">
            <x v="184"/>
          </reference>
        </references>
      </pivotArea>
    </format>
    <format dxfId="3733">
      <pivotArea dataOnly="0" labelOnly="1" outline="0" fieldPosition="0">
        <references count="2">
          <reference field="0" count="1" selected="0">
            <x v="88"/>
          </reference>
          <reference field="3" count="1">
            <x v="187"/>
          </reference>
        </references>
      </pivotArea>
    </format>
    <format dxfId="3732">
      <pivotArea dataOnly="0" labelOnly="1" outline="0" fieldPosition="0">
        <references count="2">
          <reference field="0" count="1" selected="0">
            <x v="89"/>
          </reference>
          <reference field="3" count="1">
            <x v="353"/>
          </reference>
        </references>
      </pivotArea>
    </format>
    <format dxfId="3731">
      <pivotArea dataOnly="0" labelOnly="1" outline="0" fieldPosition="0">
        <references count="2">
          <reference field="0" count="1" selected="0">
            <x v="90"/>
          </reference>
          <reference field="3" count="1">
            <x v="357"/>
          </reference>
        </references>
      </pivotArea>
    </format>
    <format dxfId="3730">
      <pivotArea dataOnly="0" labelOnly="1" outline="0" fieldPosition="0">
        <references count="2">
          <reference field="0" count="1" selected="0">
            <x v="91"/>
          </reference>
          <reference field="3" count="1">
            <x v="362"/>
          </reference>
        </references>
      </pivotArea>
    </format>
    <format dxfId="3729">
      <pivotArea dataOnly="0" labelOnly="1" outline="0" fieldPosition="0">
        <references count="2">
          <reference field="0" count="1" selected="0">
            <x v="92"/>
          </reference>
          <reference field="3" count="1">
            <x v="185"/>
          </reference>
        </references>
      </pivotArea>
    </format>
    <format dxfId="3728">
      <pivotArea dataOnly="0" labelOnly="1" outline="0" fieldPosition="0">
        <references count="2">
          <reference field="0" count="1" selected="0">
            <x v="94"/>
          </reference>
          <reference field="3" count="1">
            <x v="187"/>
          </reference>
        </references>
      </pivotArea>
    </format>
    <format dxfId="3727">
      <pivotArea dataOnly="0" labelOnly="1" outline="0" fieldPosition="0">
        <references count="2">
          <reference field="0" count="1" selected="0">
            <x v="96"/>
          </reference>
          <reference field="3" count="1">
            <x v="190"/>
          </reference>
        </references>
      </pivotArea>
    </format>
    <format dxfId="3726">
      <pivotArea dataOnly="0" labelOnly="1" outline="0" fieldPosition="0">
        <references count="2">
          <reference field="0" count="1" selected="0">
            <x v="97"/>
          </reference>
          <reference field="3" count="1">
            <x v="200"/>
          </reference>
        </references>
      </pivotArea>
    </format>
    <format dxfId="3725">
      <pivotArea dataOnly="0" labelOnly="1" outline="0" fieldPosition="0">
        <references count="2">
          <reference field="0" count="1" selected="0">
            <x v="99"/>
          </reference>
          <reference field="3" count="1">
            <x v="205"/>
          </reference>
        </references>
      </pivotArea>
    </format>
    <format dxfId="3724">
      <pivotArea dataOnly="0" labelOnly="1" outline="0" fieldPosition="0">
        <references count="2">
          <reference field="0" count="1" selected="0">
            <x v="100"/>
          </reference>
          <reference field="3" count="1">
            <x v="206"/>
          </reference>
        </references>
      </pivotArea>
    </format>
    <format dxfId="3723">
      <pivotArea dataOnly="0" labelOnly="1" outline="0" fieldPosition="0">
        <references count="2">
          <reference field="0" count="1" selected="0">
            <x v="109"/>
          </reference>
          <reference field="3" count="1">
            <x v="354"/>
          </reference>
        </references>
      </pivotArea>
    </format>
    <format dxfId="3722">
      <pivotArea dataOnly="0" labelOnly="1" outline="0" fieldPosition="0">
        <references count="2">
          <reference field="0" count="1" selected="0">
            <x v="111"/>
          </reference>
          <reference field="3" count="1">
            <x v="365"/>
          </reference>
        </references>
      </pivotArea>
    </format>
    <format dxfId="3721">
      <pivotArea dataOnly="0" labelOnly="1" outline="0" fieldPosition="0">
        <references count="2">
          <reference field="0" count="1" selected="0">
            <x v="113"/>
          </reference>
          <reference field="3" count="1">
            <x v="229"/>
          </reference>
        </references>
      </pivotArea>
    </format>
    <format dxfId="3720">
      <pivotArea dataOnly="0" labelOnly="1" outline="0" fieldPosition="0">
        <references count="2">
          <reference field="0" count="1" selected="0">
            <x v="114"/>
          </reference>
          <reference field="3" count="1">
            <x v="230"/>
          </reference>
        </references>
      </pivotArea>
    </format>
    <format dxfId="3719">
      <pivotArea dataOnly="0" labelOnly="1" outline="0" fieldPosition="0">
        <references count="2">
          <reference field="0" count="1" selected="0">
            <x v="116"/>
          </reference>
          <reference field="3" count="1">
            <x v="231"/>
          </reference>
        </references>
      </pivotArea>
    </format>
    <format dxfId="3718">
      <pivotArea dataOnly="0" labelOnly="1" outline="0" fieldPosition="0">
        <references count="2">
          <reference field="0" count="1" selected="0">
            <x v="117"/>
          </reference>
          <reference field="3" count="1">
            <x v="368"/>
          </reference>
        </references>
      </pivotArea>
    </format>
    <format dxfId="3717">
      <pivotArea dataOnly="0" labelOnly="1" outline="0" fieldPosition="0">
        <references count="2">
          <reference field="0" count="1" selected="0">
            <x v="118"/>
          </reference>
          <reference field="3" count="1">
            <x v="293"/>
          </reference>
        </references>
      </pivotArea>
    </format>
    <format dxfId="3716">
      <pivotArea dataOnly="0" labelOnly="1" outline="0" fieldPosition="0">
        <references count="2">
          <reference field="0" count="1" selected="0">
            <x v="122"/>
          </reference>
          <reference field="3" count="1">
            <x v="294"/>
          </reference>
        </references>
      </pivotArea>
    </format>
    <format dxfId="3715">
      <pivotArea dataOnly="0" labelOnly="1" outline="0" fieldPosition="0">
        <references count="2">
          <reference field="0" count="1" selected="0">
            <x v="123"/>
          </reference>
          <reference field="3" count="1">
            <x v="295"/>
          </reference>
        </references>
      </pivotArea>
    </format>
    <format dxfId="3714">
      <pivotArea dataOnly="0" labelOnly="1" outline="0" fieldPosition="0">
        <references count="2">
          <reference field="0" count="1" selected="0">
            <x v="125"/>
          </reference>
          <reference field="3" count="1">
            <x v="296"/>
          </reference>
        </references>
      </pivotArea>
    </format>
    <format dxfId="3713">
      <pivotArea dataOnly="0" labelOnly="1" outline="0" fieldPosition="0">
        <references count="2">
          <reference field="0" count="1" selected="0">
            <x v="126"/>
          </reference>
          <reference field="3" count="1">
            <x v="297"/>
          </reference>
        </references>
      </pivotArea>
    </format>
    <format dxfId="3712">
      <pivotArea dataOnly="0" labelOnly="1" outline="0" fieldPosition="0">
        <references count="2">
          <reference field="0" count="1" selected="0">
            <x v="127"/>
          </reference>
          <reference field="3" count="1">
            <x v="298"/>
          </reference>
        </references>
      </pivotArea>
    </format>
    <format dxfId="3711">
      <pivotArea dataOnly="0" labelOnly="1" outline="0" fieldPosition="0">
        <references count="2">
          <reference field="0" count="1" selected="0">
            <x v="128"/>
          </reference>
          <reference field="3" count="1">
            <x v="299"/>
          </reference>
        </references>
      </pivotArea>
    </format>
    <format dxfId="3710">
      <pivotArea dataOnly="0" labelOnly="1" outline="0" fieldPosition="0">
        <references count="2">
          <reference field="0" count="1" selected="0">
            <x v="129"/>
          </reference>
          <reference field="3" count="1">
            <x v="300"/>
          </reference>
        </references>
      </pivotArea>
    </format>
    <format dxfId="3709">
      <pivotArea dataOnly="0" labelOnly="1" outline="0" fieldPosition="0">
        <references count="2">
          <reference field="0" count="1" selected="0">
            <x v="130"/>
          </reference>
          <reference field="3" count="1">
            <x v="301"/>
          </reference>
        </references>
      </pivotArea>
    </format>
    <format dxfId="3708">
      <pivotArea dataOnly="0" labelOnly="1" outline="0" fieldPosition="0">
        <references count="2">
          <reference field="0" count="1" selected="0">
            <x v="131"/>
          </reference>
          <reference field="3" count="1">
            <x v="303"/>
          </reference>
        </references>
      </pivotArea>
    </format>
    <format dxfId="3707">
      <pivotArea dataOnly="0" labelOnly="1" outline="0" fieldPosition="0">
        <references count="2">
          <reference field="0" count="1" selected="0">
            <x v="132"/>
          </reference>
          <reference field="3" count="1">
            <x v="304"/>
          </reference>
        </references>
      </pivotArea>
    </format>
    <format dxfId="3706">
      <pivotArea dataOnly="0" labelOnly="1" outline="0" fieldPosition="0">
        <references count="2">
          <reference field="0" count="1" selected="0">
            <x v="133"/>
          </reference>
          <reference field="3" count="1">
            <x v="305"/>
          </reference>
        </references>
      </pivotArea>
    </format>
    <format dxfId="3705">
      <pivotArea dataOnly="0" labelOnly="1" outline="0" fieldPosition="0">
        <references count="2">
          <reference field="0" count="1" selected="0">
            <x v="134"/>
          </reference>
          <reference field="3" count="1">
            <x v="306"/>
          </reference>
        </references>
      </pivotArea>
    </format>
    <format dxfId="3704">
      <pivotArea dataOnly="0" labelOnly="1" outline="0" fieldPosition="0">
        <references count="2">
          <reference field="0" count="1" selected="0">
            <x v="136"/>
          </reference>
          <reference field="3" count="1">
            <x v="307"/>
          </reference>
        </references>
      </pivotArea>
    </format>
    <format dxfId="3703">
      <pivotArea dataOnly="0" labelOnly="1" outline="0" fieldPosition="0">
        <references count="2">
          <reference field="0" count="1" selected="0">
            <x v="138"/>
          </reference>
          <reference field="3" count="1">
            <x v="308"/>
          </reference>
        </references>
      </pivotArea>
    </format>
    <format dxfId="3702">
      <pivotArea dataOnly="0" labelOnly="1" outline="0" fieldPosition="0">
        <references count="2">
          <reference field="0" count="1" selected="0">
            <x v="140"/>
          </reference>
          <reference field="3" count="1">
            <x v="309"/>
          </reference>
        </references>
      </pivotArea>
    </format>
    <format dxfId="3701">
      <pivotArea dataOnly="0" labelOnly="1" outline="0" fieldPosition="0">
        <references count="2">
          <reference field="0" count="1" selected="0">
            <x v="141"/>
          </reference>
          <reference field="3" count="1">
            <x v="310"/>
          </reference>
        </references>
      </pivotArea>
    </format>
    <format dxfId="3700">
      <pivotArea dataOnly="0" labelOnly="1" outline="0" fieldPosition="0">
        <references count="2">
          <reference field="0" count="1" selected="0">
            <x v="142"/>
          </reference>
          <reference field="3" count="1">
            <x v="311"/>
          </reference>
        </references>
      </pivotArea>
    </format>
    <format dxfId="3699">
      <pivotArea dataOnly="0" labelOnly="1" outline="0" fieldPosition="0">
        <references count="2">
          <reference field="0" count="1" selected="0">
            <x v="146"/>
          </reference>
          <reference field="3" count="1">
            <x v="312"/>
          </reference>
        </references>
      </pivotArea>
    </format>
    <format dxfId="3698">
      <pivotArea dataOnly="0" labelOnly="1" outline="0" fieldPosition="0">
        <references count="2">
          <reference field="0" count="1" selected="0">
            <x v="147"/>
          </reference>
          <reference field="3" count="1">
            <x v="313"/>
          </reference>
        </references>
      </pivotArea>
    </format>
    <format dxfId="3697">
      <pivotArea dataOnly="0" labelOnly="1" outline="0" fieldPosition="0">
        <references count="2">
          <reference field="0" count="1" selected="0">
            <x v="148"/>
          </reference>
          <reference field="3" count="1">
            <x v="314"/>
          </reference>
        </references>
      </pivotArea>
    </format>
    <format dxfId="3696">
      <pivotArea dataOnly="0" labelOnly="1" outline="0" fieldPosition="0">
        <references count="2">
          <reference field="0" count="1" selected="0">
            <x v="149"/>
          </reference>
          <reference field="3" count="1">
            <x v="315"/>
          </reference>
        </references>
      </pivotArea>
    </format>
    <format dxfId="3695">
      <pivotArea dataOnly="0" labelOnly="1" outline="0" fieldPosition="0">
        <references count="2">
          <reference field="0" count="1" selected="0">
            <x v="151"/>
          </reference>
          <reference field="3" count="1">
            <x v="316"/>
          </reference>
        </references>
      </pivotArea>
    </format>
    <format dxfId="3694">
      <pivotArea dataOnly="0" labelOnly="1" outline="0" fieldPosition="0">
        <references count="2">
          <reference field="0" count="1" selected="0">
            <x v="152"/>
          </reference>
          <reference field="3" count="1">
            <x v="317"/>
          </reference>
        </references>
      </pivotArea>
    </format>
    <format dxfId="3693">
      <pivotArea dataOnly="0" labelOnly="1" outline="0" fieldPosition="0">
        <references count="2">
          <reference field="0" count="1" selected="0">
            <x v="153"/>
          </reference>
          <reference field="3" count="1">
            <x v="318"/>
          </reference>
        </references>
      </pivotArea>
    </format>
    <format dxfId="3692">
      <pivotArea dataOnly="0" labelOnly="1" outline="0" fieldPosition="0">
        <references count="2">
          <reference field="0" count="1" selected="0">
            <x v="154"/>
          </reference>
          <reference field="3" count="1">
            <x v="319"/>
          </reference>
        </references>
      </pivotArea>
    </format>
    <format dxfId="3691">
      <pivotArea dataOnly="0" labelOnly="1" outline="0" fieldPosition="0">
        <references count="2">
          <reference field="0" count="1" selected="0">
            <x v="155"/>
          </reference>
          <reference field="3" count="1">
            <x v="169"/>
          </reference>
        </references>
      </pivotArea>
    </format>
    <format dxfId="3690">
      <pivotArea dataOnly="0" labelOnly="1" outline="0" fieldPosition="0">
        <references count="2">
          <reference field="0" count="1" selected="0">
            <x v="157"/>
          </reference>
          <reference field="3" count="1">
            <x v="173"/>
          </reference>
        </references>
      </pivotArea>
    </format>
    <format dxfId="3689">
      <pivotArea dataOnly="0" labelOnly="1" outline="0" fieldPosition="0">
        <references count="2">
          <reference field="0" count="1" selected="0">
            <x v="158"/>
          </reference>
          <reference field="3" count="1">
            <x v="355"/>
          </reference>
        </references>
      </pivotArea>
    </format>
    <format dxfId="3688">
      <pivotArea dataOnly="0" labelOnly="1" outline="0" fieldPosition="0">
        <references count="2">
          <reference field="0" count="1" selected="0">
            <x v="160"/>
          </reference>
          <reference field="3" count="1">
            <x v="356"/>
          </reference>
        </references>
      </pivotArea>
    </format>
    <format dxfId="3687">
      <pivotArea dataOnly="0" labelOnly="1" outline="0" fieldPosition="0">
        <references count="2">
          <reference field="0" count="1" selected="0">
            <x v="162"/>
          </reference>
          <reference field="3" count="1">
            <x v="360"/>
          </reference>
        </references>
      </pivotArea>
    </format>
    <format dxfId="3686">
      <pivotArea dataOnly="0" labelOnly="1" outline="0" fieldPosition="0">
        <references count="2">
          <reference field="0" count="1" selected="0">
            <x v="164"/>
          </reference>
          <reference field="3" count="1">
            <x v="363"/>
          </reference>
        </references>
      </pivotArea>
    </format>
    <format dxfId="3685">
      <pivotArea dataOnly="0" labelOnly="1" outline="0" fieldPosition="0">
        <references count="2">
          <reference field="0" count="1" selected="0">
            <x v="165"/>
          </reference>
          <reference field="3" count="1">
            <x v="230"/>
          </reference>
        </references>
      </pivotArea>
    </format>
    <format dxfId="3684">
      <pivotArea dataOnly="0" labelOnly="1" outline="0" fieldPosition="0">
        <references count="2">
          <reference field="0" count="1" selected="0">
            <x v="166"/>
          </reference>
          <reference field="3" count="1">
            <x v="231"/>
          </reference>
        </references>
      </pivotArea>
    </format>
    <format dxfId="3683">
      <pivotArea dataOnly="0" labelOnly="1" outline="0" fieldPosition="0">
        <references count="2">
          <reference field="0" count="1" selected="0">
            <x v="168"/>
          </reference>
          <reference field="3" count="1">
            <x v="358"/>
          </reference>
        </references>
      </pivotArea>
    </format>
    <format dxfId="3682">
      <pivotArea dataOnly="0" labelOnly="1" outline="0" fieldPosition="0">
        <references count="2">
          <reference field="0" count="1" selected="0">
            <x v="169"/>
          </reference>
          <reference field="3" count="1">
            <x v="359"/>
          </reference>
        </references>
      </pivotArea>
    </format>
    <format dxfId="3681">
      <pivotArea dataOnly="0" labelOnly="1" outline="0" fieldPosition="0">
        <references count="2">
          <reference field="0" count="1" selected="0">
            <x v="173"/>
          </reference>
          <reference field="3" count="1">
            <x v="361"/>
          </reference>
        </references>
      </pivotArea>
    </format>
    <format dxfId="3680">
      <pivotArea dataOnly="0" labelOnly="1" outline="0" fieldPosition="0">
        <references count="2">
          <reference field="0" count="1" selected="0">
            <x v="177"/>
          </reference>
          <reference field="3" count="1">
            <x v="362"/>
          </reference>
        </references>
      </pivotArea>
    </format>
    <format dxfId="3679">
      <pivotArea dataOnly="0" labelOnly="1" outline="0" fieldPosition="0">
        <references count="2">
          <reference field="0" count="1" selected="0">
            <x v="178"/>
          </reference>
          <reference field="3" count="1">
            <x v="363"/>
          </reference>
        </references>
      </pivotArea>
    </format>
    <format dxfId="3678">
      <pivotArea dataOnly="0" labelOnly="1" outline="0" fieldPosition="0">
        <references count="2">
          <reference field="0" count="1" selected="0">
            <x v="179"/>
          </reference>
          <reference field="3" count="1">
            <x v="364"/>
          </reference>
        </references>
      </pivotArea>
    </format>
    <format dxfId="3677">
      <pivotArea dataOnly="0" labelOnly="1" outline="0" fieldPosition="0">
        <references count="2">
          <reference field="0" count="1" selected="0">
            <x v="182"/>
          </reference>
          <reference field="3" count="1">
            <x v="292"/>
          </reference>
        </references>
      </pivotArea>
    </format>
    <format dxfId="3676">
      <pivotArea dataOnly="0" labelOnly="1" outline="0" fieldPosition="0">
        <references count="2">
          <reference field="0" count="1" selected="0">
            <x v="183"/>
          </reference>
          <reference field="3" count="1">
            <x v="53"/>
          </reference>
        </references>
      </pivotArea>
    </format>
    <format dxfId="3675">
      <pivotArea dataOnly="0" labelOnly="1" outline="0" fieldPosition="0">
        <references count="2">
          <reference field="0" count="1" selected="0">
            <x v="184"/>
          </reference>
          <reference field="3" count="1">
            <x v="320"/>
          </reference>
        </references>
      </pivotArea>
    </format>
    <format dxfId="3674">
      <pivotArea dataOnly="0" labelOnly="1" outline="0" fieldPosition="0">
        <references count="2">
          <reference field="0" count="1" selected="0">
            <x v="185"/>
          </reference>
          <reference field="3" count="1">
            <x v="71"/>
          </reference>
        </references>
      </pivotArea>
    </format>
    <format dxfId="3673">
      <pivotArea dataOnly="0" labelOnly="1" outline="0" fieldPosition="0">
        <references count="2">
          <reference field="0" count="1" selected="0">
            <x v="190"/>
          </reference>
          <reference field="3" count="1">
            <x v="74"/>
          </reference>
        </references>
      </pivotArea>
    </format>
    <format dxfId="3672">
      <pivotArea dataOnly="0" labelOnly="1" outline="0" fieldPosition="0">
        <references count="2">
          <reference field="0" count="1" selected="0">
            <x v="191"/>
          </reference>
          <reference field="3" count="1">
            <x v="321"/>
          </reference>
        </references>
      </pivotArea>
    </format>
    <format dxfId="3671">
      <pivotArea dataOnly="0" labelOnly="1" outline="0" fieldPosition="0">
        <references count="2">
          <reference field="0" count="1" selected="0">
            <x v="193"/>
          </reference>
          <reference field="3" count="1">
            <x v="322"/>
          </reference>
        </references>
      </pivotArea>
    </format>
    <format dxfId="3670">
      <pivotArea dataOnly="0" labelOnly="1" outline="0" fieldPosition="0">
        <references count="2">
          <reference field="0" count="1" selected="0">
            <x v="195"/>
          </reference>
          <reference field="3" count="1">
            <x v="323"/>
          </reference>
        </references>
      </pivotArea>
    </format>
    <format dxfId="3669">
      <pivotArea dataOnly="0" labelOnly="1" outline="0" fieldPosition="0">
        <references count="2">
          <reference field="0" count="1" selected="0">
            <x v="196"/>
          </reference>
          <reference field="3" count="1">
            <x v="324"/>
          </reference>
        </references>
      </pivotArea>
    </format>
    <format dxfId="3668">
      <pivotArea dataOnly="0" labelOnly="1" outline="0" fieldPosition="0">
        <references count="2">
          <reference field="0" count="1" selected="0">
            <x v="197"/>
          </reference>
          <reference field="3" count="1">
            <x v="325"/>
          </reference>
        </references>
      </pivotArea>
    </format>
    <format dxfId="3667">
      <pivotArea dataOnly="0" labelOnly="1" outline="0" fieldPosition="0">
        <references count="2">
          <reference field="0" count="1" selected="0">
            <x v="200"/>
          </reference>
          <reference field="3" count="1">
            <x v="341"/>
          </reference>
        </references>
      </pivotArea>
    </format>
    <format dxfId="3666">
      <pivotArea dataOnly="0" labelOnly="1" outline="0" fieldPosition="0">
        <references count="2">
          <reference field="0" count="1" selected="0">
            <x v="201"/>
          </reference>
          <reference field="3" count="1">
            <x v="85"/>
          </reference>
        </references>
      </pivotArea>
    </format>
    <format dxfId="3665">
      <pivotArea dataOnly="0" labelOnly="1" outline="0" fieldPosition="0">
        <references count="2">
          <reference field="0" count="1" selected="0">
            <x v="202"/>
          </reference>
          <reference field="3" count="1">
            <x v="86"/>
          </reference>
        </references>
      </pivotArea>
    </format>
    <format dxfId="3664">
      <pivotArea dataOnly="0" labelOnly="1" outline="0" fieldPosition="0">
        <references count="2">
          <reference field="0" count="1" selected="0">
            <x v="203"/>
          </reference>
          <reference field="3" count="1">
            <x v="88"/>
          </reference>
        </references>
      </pivotArea>
    </format>
    <format dxfId="3663">
      <pivotArea dataOnly="0" labelOnly="1" outline="0" fieldPosition="0">
        <references count="2">
          <reference field="0" count="1" selected="0">
            <x v="204"/>
          </reference>
          <reference field="3" count="1">
            <x v="344"/>
          </reference>
        </references>
      </pivotArea>
    </format>
    <format dxfId="3662">
      <pivotArea dataOnly="0" labelOnly="1" outline="0" fieldPosition="0">
        <references count="2">
          <reference field="0" count="1" selected="0">
            <x v="205"/>
          </reference>
          <reference field="3" count="1">
            <x v="95"/>
          </reference>
        </references>
      </pivotArea>
    </format>
    <format dxfId="3661">
      <pivotArea dataOnly="0" labelOnly="1" outline="0" fieldPosition="0">
        <references count="2">
          <reference field="0" count="1" selected="0">
            <x v="208"/>
          </reference>
          <reference field="3" count="1">
            <x v="345"/>
          </reference>
        </references>
      </pivotArea>
    </format>
    <format dxfId="3660">
      <pivotArea dataOnly="0" labelOnly="1" outline="0" fieldPosition="0">
        <references count="2">
          <reference field="0" count="1" selected="0">
            <x v="209"/>
          </reference>
          <reference field="3" count="1">
            <x v="346"/>
          </reference>
        </references>
      </pivotArea>
    </format>
    <format dxfId="3659">
      <pivotArea dataOnly="0" labelOnly="1" outline="0" fieldPosition="0">
        <references count="2">
          <reference field="0" count="1" selected="0">
            <x v="210"/>
          </reference>
          <reference field="3" count="1">
            <x v="347"/>
          </reference>
        </references>
      </pivotArea>
    </format>
    <format dxfId="3658">
      <pivotArea dataOnly="0" labelOnly="1" outline="0" fieldPosition="0">
        <references count="2">
          <reference field="0" count="1" selected="0">
            <x v="215"/>
          </reference>
          <reference field="3" count="1">
            <x v="100"/>
          </reference>
        </references>
      </pivotArea>
    </format>
    <format dxfId="3657">
      <pivotArea dataOnly="0" labelOnly="1" outline="0" fieldPosition="0">
        <references count="2">
          <reference field="0" count="1" selected="0">
            <x v="216"/>
          </reference>
          <reference field="3" count="1">
            <x v="133"/>
          </reference>
        </references>
      </pivotArea>
    </format>
    <format dxfId="3656">
      <pivotArea dataOnly="0" labelOnly="1" outline="0" fieldPosition="0">
        <references count="2">
          <reference field="0" count="1" selected="0">
            <x v="217"/>
          </reference>
          <reference field="3" count="1">
            <x v="185"/>
          </reference>
        </references>
      </pivotArea>
    </format>
    <format dxfId="3655">
      <pivotArea dataOnly="0" labelOnly="1" outline="0" fieldPosition="0">
        <references count="2">
          <reference field="0" count="1" selected="0">
            <x v="218"/>
          </reference>
          <reference field="3" count="1">
            <x v="190"/>
          </reference>
        </references>
      </pivotArea>
    </format>
    <format dxfId="3654">
      <pivotArea dataOnly="0" labelOnly="1" outline="0" fieldPosition="0">
        <references count="2">
          <reference field="0" count="1" selected="0">
            <x v="219"/>
          </reference>
          <reference field="3" count="1">
            <x v="206"/>
          </reference>
        </references>
      </pivotArea>
    </format>
    <format dxfId="3653">
      <pivotArea dataOnly="0" labelOnly="1" outline="0" fieldPosition="0">
        <references count="2">
          <reference field="0" count="1" selected="0">
            <x v="220"/>
          </reference>
          <reference field="3" count="1">
            <x v="365"/>
          </reference>
        </references>
      </pivotArea>
    </format>
    <format dxfId="3652">
      <pivotArea dataOnly="0" labelOnly="1" outline="0" fieldPosition="0">
        <references count="2">
          <reference field="0" count="1" selected="0">
            <x v="221"/>
          </reference>
          <reference field="3" count="1">
            <x v="366"/>
          </reference>
        </references>
      </pivotArea>
    </format>
    <format dxfId="3651">
      <pivotArea dataOnly="0" labelOnly="1" outline="0" fieldPosition="0">
        <references count="2">
          <reference field="0" count="1" selected="0">
            <x v="222"/>
          </reference>
          <reference field="3" count="1">
            <x v="231"/>
          </reference>
        </references>
      </pivotArea>
    </format>
    <format dxfId="3650">
      <pivotArea dataOnly="0" labelOnly="1" outline="0" fieldPosition="0">
        <references count="2">
          <reference field="0" count="1" selected="0">
            <x v="223"/>
          </reference>
          <reference field="3" count="1">
            <x v="326"/>
          </reference>
        </references>
      </pivotArea>
    </format>
    <format dxfId="3649">
      <pivotArea dataOnly="0" labelOnly="1" outline="0" fieldPosition="0">
        <references count="2">
          <reference field="0" count="1" selected="0">
            <x v="224"/>
          </reference>
          <reference field="3" count="1">
            <x v="333"/>
          </reference>
        </references>
      </pivotArea>
    </format>
    <format dxfId="3648">
      <pivotArea dataOnly="0" labelOnly="1" outline="0" fieldPosition="0">
        <references count="2">
          <reference field="0" count="1" selected="0">
            <x v="226"/>
          </reference>
          <reference field="3" count="1">
            <x v="334"/>
          </reference>
        </references>
      </pivotArea>
    </format>
    <format dxfId="3647">
      <pivotArea dataOnly="0" labelOnly="1" outline="0" fieldPosition="0">
        <references count="2">
          <reference field="0" count="1" selected="0">
            <x v="227"/>
          </reference>
          <reference field="3" count="1">
            <x v="336"/>
          </reference>
        </references>
      </pivotArea>
    </format>
    <format dxfId="3646">
      <pivotArea dataOnly="0" labelOnly="1" outline="0" fieldPosition="0">
        <references count="2">
          <reference field="0" count="1" selected="0">
            <x v="228"/>
          </reference>
          <reference field="3" count="1">
            <x v="362"/>
          </reference>
        </references>
      </pivotArea>
    </format>
    <format dxfId="3645">
      <pivotArea dataOnly="0" labelOnly="1" outline="0" fieldPosition="0">
        <references count="2">
          <reference field="0" count="1" selected="0">
            <x v="230"/>
          </reference>
          <reference field="3" count="1">
            <x v="363"/>
          </reference>
        </references>
      </pivotArea>
    </format>
    <format dxfId="3644">
      <pivotArea dataOnly="0" labelOnly="1" outline="0" fieldPosition="0">
        <references count="2">
          <reference field="0" count="1" selected="0">
            <x v="232"/>
          </reference>
          <reference field="3" count="1">
            <x v="364"/>
          </reference>
        </references>
      </pivotArea>
    </format>
    <format dxfId="3643">
      <pivotArea dataOnly="0" labelOnly="1" outline="0" fieldPosition="0">
        <references count="2">
          <reference field="0" count="1" selected="0">
            <x v="233"/>
          </reference>
          <reference field="3" count="1">
            <x v="367"/>
          </reference>
        </references>
      </pivotArea>
    </format>
    <format dxfId="3642">
      <pivotArea dataOnly="0" labelOnly="1" outline="0" fieldPosition="0">
        <references count="2">
          <reference field="0" count="1" selected="0">
            <x v="234"/>
          </reference>
          <reference field="3" count="1">
            <x v="369"/>
          </reference>
        </references>
      </pivotArea>
    </format>
    <format dxfId="3641">
      <pivotArea type="topRight" dataOnly="0" labelOnly="1" outline="0" fieldPosition="0"/>
    </format>
    <format dxfId="3640">
      <pivotArea type="origin" dataOnly="0" labelOnly="1" outline="0" offset="A1" fieldPosition="0"/>
    </format>
    <format dxfId="3639">
      <pivotArea field="0" type="button" dataOnly="0" labelOnly="1" outline="0" axis="axisRow" fieldPosition="0"/>
    </format>
    <format dxfId="3638">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637">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636">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635">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3634">
      <pivotArea dataOnly="0" labelOnly="1" outline="0" fieldPosition="0">
        <references count="1">
          <reference field="0" count="39">
            <x v="200"/>
            <x v="201"/>
            <x v="202"/>
            <x v="203"/>
            <x v="204"/>
            <x v="205"/>
            <x v="206"/>
            <x v="207"/>
            <x v="208"/>
            <x v="209"/>
            <x v="210"/>
            <x v="211"/>
            <x v="212"/>
            <x v="213"/>
            <x v="214"/>
            <x v="215"/>
            <x v="216"/>
            <x v="217"/>
            <x v="218"/>
            <x v="219"/>
            <x v="220"/>
            <x v="221"/>
            <x v="222"/>
            <x v="223"/>
            <x v="224"/>
            <x v="225"/>
            <x v="226"/>
            <x v="227"/>
            <x v="228"/>
            <x v="229"/>
            <x v="230"/>
            <x v="231"/>
            <x v="232"/>
            <x v="233"/>
            <x v="234"/>
            <x v="235"/>
            <x v="236"/>
            <x v="237"/>
            <x v="238"/>
          </reference>
        </references>
      </pivotArea>
    </format>
    <format dxfId="3633">
      <pivotArea dataOnly="0" labelOnly="1" grandRow="1" outline="0" offset="A256" fieldPosition="0"/>
    </format>
    <format dxfId="3632">
      <pivotArea type="origin" dataOnly="0" labelOnly="1" outline="0" offset="B1" fieldPosition="0"/>
    </format>
    <format dxfId="3631">
      <pivotArea field="3" type="button" dataOnly="0" labelOnly="1" outline="0" axis="axisRow" fieldPosition="1"/>
    </format>
    <format dxfId="3630">
      <pivotArea dataOnly="0" labelOnly="1" grandRow="1" outline="0" offset="B256" fieldPosition="0"/>
    </format>
    <format dxfId="3629">
      <pivotArea dataOnly="0" labelOnly="1" outline="0" fieldPosition="0">
        <references count="2">
          <reference field="0" count="1" selected="0">
            <x v="0"/>
          </reference>
          <reference field="3" count="1">
            <x v="289"/>
          </reference>
        </references>
      </pivotArea>
    </format>
    <format dxfId="3628">
      <pivotArea dataOnly="0" labelOnly="1" outline="0" fieldPosition="0">
        <references count="2">
          <reference field="0" count="1" selected="0">
            <x v="1"/>
          </reference>
          <reference field="3" count="1">
            <x v="290"/>
          </reference>
        </references>
      </pivotArea>
    </format>
    <format dxfId="3627">
      <pivotArea dataOnly="0" labelOnly="1" outline="0" fieldPosition="0">
        <references count="2">
          <reference field="0" count="1" selected="0">
            <x v="2"/>
          </reference>
          <reference field="3" count="1">
            <x v="291"/>
          </reference>
        </references>
      </pivotArea>
    </format>
    <format dxfId="3626">
      <pivotArea dataOnly="0" labelOnly="1" outline="0" fieldPosition="0">
        <references count="2">
          <reference field="0" count="1" selected="0">
            <x v="3"/>
          </reference>
          <reference field="3" count="1">
            <x v="302"/>
          </reference>
        </references>
      </pivotArea>
    </format>
    <format dxfId="3625">
      <pivotArea dataOnly="0" labelOnly="1" outline="0" fieldPosition="0">
        <references count="2">
          <reference field="0" count="1" selected="0">
            <x v="4"/>
          </reference>
          <reference field="3" count="1">
            <x v="78"/>
          </reference>
        </references>
      </pivotArea>
    </format>
    <format dxfId="3624">
      <pivotArea dataOnly="0" labelOnly="1" outline="0" fieldPosition="0">
        <references count="2">
          <reference field="0" count="1" selected="0">
            <x v="5"/>
          </reference>
          <reference field="3" count="1">
            <x v="326"/>
          </reference>
        </references>
      </pivotArea>
    </format>
    <format dxfId="3623">
      <pivotArea dataOnly="0" labelOnly="1" outline="0" fieldPosition="0">
        <references count="2">
          <reference field="0" count="1" selected="0">
            <x v="6"/>
          </reference>
          <reference field="3" count="1">
            <x v="330"/>
          </reference>
        </references>
      </pivotArea>
    </format>
    <format dxfId="3622">
      <pivotArea dataOnly="0" labelOnly="1" outline="0" fieldPosition="0">
        <references count="2">
          <reference field="0" count="1" selected="0">
            <x v="7"/>
          </reference>
          <reference field="3" count="1">
            <x v="327"/>
          </reference>
        </references>
      </pivotArea>
    </format>
    <format dxfId="3621">
      <pivotArea dataOnly="0" labelOnly="1" outline="0" fieldPosition="0">
        <references count="2">
          <reference field="0" count="1" selected="0">
            <x v="10"/>
          </reference>
          <reference field="3" count="1">
            <x v="328"/>
          </reference>
        </references>
      </pivotArea>
    </format>
    <format dxfId="3620">
      <pivotArea dataOnly="0" labelOnly="1" outline="0" fieldPosition="0">
        <references count="2">
          <reference field="0" count="1" selected="0">
            <x v="12"/>
          </reference>
          <reference field="3" count="1">
            <x v="333"/>
          </reference>
        </references>
      </pivotArea>
    </format>
    <format dxfId="3619">
      <pivotArea dataOnly="0" labelOnly="1" outline="0" fieldPosition="0">
        <references count="2">
          <reference field="0" count="1" selected="0">
            <x v="13"/>
          </reference>
          <reference field="3" count="1">
            <x v="334"/>
          </reference>
        </references>
      </pivotArea>
    </format>
    <format dxfId="3618">
      <pivotArea dataOnly="0" labelOnly="1" outline="0" fieldPosition="0">
        <references count="2">
          <reference field="0" count="1" selected="0">
            <x v="17"/>
          </reference>
          <reference field="3" count="1">
            <x v="335"/>
          </reference>
        </references>
      </pivotArea>
    </format>
    <format dxfId="3617">
      <pivotArea dataOnly="0" labelOnly="1" outline="0" fieldPosition="0">
        <references count="2">
          <reference field="0" count="1" selected="0">
            <x v="18"/>
          </reference>
          <reference field="3" count="1">
            <x v="336"/>
          </reference>
        </references>
      </pivotArea>
    </format>
    <format dxfId="3616">
      <pivotArea dataOnly="0" labelOnly="1" outline="0" fieldPosition="0">
        <references count="2">
          <reference field="0" count="1" selected="0">
            <x v="20"/>
          </reference>
          <reference field="3" count="1">
            <x v="337"/>
          </reference>
        </references>
      </pivotArea>
    </format>
    <format dxfId="3615">
      <pivotArea dataOnly="0" labelOnly="1" outline="0" fieldPosition="0">
        <references count="2">
          <reference field="0" count="1" selected="0">
            <x v="22"/>
          </reference>
          <reference field="3" count="1">
            <x v="338"/>
          </reference>
        </references>
      </pivotArea>
    </format>
    <format dxfId="3614">
      <pivotArea dataOnly="0" labelOnly="1" outline="0" fieldPosition="0">
        <references count="2">
          <reference field="0" count="1" selected="0">
            <x v="24"/>
          </reference>
          <reference field="3" count="1">
            <x v="339"/>
          </reference>
        </references>
      </pivotArea>
    </format>
    <format dxfId="3613">
      <pivotArea dataOnly="0" labelOnly="1" outline="0" fieldPosition="0">
        <references count="2">
          <reference field="0" count="1" selected="0">
            <x v="25"/>
          </reference>
          <reference field="3" count="1">
            <x v="340"/>
          </reference>
        </references>
      </pivotArea>
    </format>
    <format dxfId="3612">
      <pivotArea dataOnly="0" labelOnly="1" outline="0" fieldPosition="0">
        <references count="2">
          <reference field="0" count="1" selected="0">
            <x v="26"/>
          </reference>
          <reference field="3" count="1">
            <x v="341"/>
          </reference>
        </references>
      </pivotArea>
    </format>
    <format dxfId="3611">
      <pivotArea dataOnly="0" labelOnly="1" outline="0" fieldPosition="0">
        <references count="2">
          <reference field="0" count="1" selected="0">
            <x v="27"/>
          </reference>
          <reference field="3" count="1">
            <x v="342"/>
          </reference>
        </references>
      </pivotArea>
    </format>
    <format dxfId="3610">
      <pivotArea dataOnly="0" labelOnly="1" outline="0" fieldPosition="0">
        <references count="2">
          <reference field="0" count="1" selected="0">
            <x v="29"/>
          </reference>
          <reference field="3" count="1">
            <x v="88"/>
          </reference>
        </references>
      </pivotArea>
    </format>
    <format dxfId="3609">
      <pivotArea dataOnly="0" labelOnly="1" outline="0" fieldPosition="0">
        <references count="2">
          <reference field="0" count="1" selected="0">
            <x v="31"/>
          </reference>
          <reference field="3" count="1">
            <x v="326"/>
          </reference>
        </references>
      </pivotArea>
    </format>
    <format dxfId="3608">
      <pivotArea dataOnly="0" labelOnly="1" outline="0" fieldPosition="0">
        <references count="2">
          <reference field="0" count="1" selected="0">
            <x v="35"/>
          </reference>
          <reference field="3" count="1">
            <x v="329"/>
          </reference>
        </references>
      </pivotArea>
    </format>
    <format dxfId="3607">
      <pivotArea dataOnly="0" labelOnly="1" outline="0" fieldPosition="0">
        <references count="2">
          <reference field="0" count="1" selected="0">
            <x v="36"/>
          </reference>
          <reference field="3" count="1">
            <x v="327"/>
          </reference>
        </references>
      </pivotArea>
    </format>
    <format dxfId="3606">
      <pivotArea dataOnly="0" labelOnly="1" outline="0" fieldPosition="0">
        <references count="2">
          <reference field="0" count="1" selected="0">
            <x v="38"/>
          </reference>
          <reference field="3" count="1">
            <x v="328"/>
          </reference>
        </references>
      </pivotArea>
    </format>
    <format dxfId="3605">
      <pivotArea dataOnly="0" labelOnly="1" outline="0" fieldPosition="0">
        <references count="2">
          <reference field="0" count="1" selected="0">
            <x v="39"/>
          </reference>
          <reference field="3" count="1">
            <x v="331"/>
          </reference>
        </references>
      </pivotArea>
    </format>
    <format dxfId="3604">
      <pivotArea dataOnly="0" labelOnly="1" outline="0" fieldPosition="0">
        <references count="2">
          <reference field="0" count="1" selected="0">
            <x v="43"/>
          </reference>
          <reference field="3" count="1">
            <x v="332"/>
          </reference>
        </references>
      </pivotArea>
    </format>
    <format dxfId="3603">
      <pivotArea dataOnly="0" labelOnly="1" outline="0" fieldPosition="0">
        <references count="2">
          <reference field="0" count="1" selected="0">
            <x v="45"/>
          </reference>
          <reference field="3" count="1">
            <x v="333"/>
          </reference>
        </references>
      </pivotArea>
    </format>
    <format dxfId="3602">
      <pivotArea dataOnly="0" labelOnly="1" outline="0" fieldPosition="0">
        <references count="2">
          <reference field="0" count="1" selected="0">
            <x v="46"/>
          </reference>
          <reference field="3" count="1">
            <x v="343"/>
          </reference>
        </references>
      </pivotArea>
    </format>
    <format dxfId="3601">
      <pivotArea dataOnly="0" labelOnly="1" outline="0" fieldPosition="0">
        <references count="2">
          <reference field="0" count="1" selected="0">
            <x v="52"/>
          </reference>
          <reference field="3" count="1">
            <x v="88"/>
          </reference>
        </references>
      </pivotArea>
    </format>
    <format dxfId="3600">
      <pivotArea dataOnly="0" labelOnly="1" outline="0" fieldPosition="0">
        <references count="2">
          <reference field="0" count="1" selected="0">
            <x v="56"/>
          </reference>
          <reference field="3" count="1">
            <x v="345"/>
          </reference>
        </references>
      </pivotArea>
    </format>
    <format dxfId="3599">
      <pivotArea dataOnly="0" labelOnly="1" outline="0" fieldPosition="0">
        <references count="2">
          <reference field="0" count="1" selected="0">
            <x v="58"/>
          </reference>
          <reference field="3" count="1">
            <x v="346"/>
          </reference>
        </references>
      </pivotArea>
    </format>
    <format dxfId="3598">
      <pivotArea dataOnly="0" labelOnly="1" outline="0" fieldPosition="0">
        <references count="2">
          <reference field="0" count="1" selected="0">
            <x v="59"/>
          </reference>
          <reference field="3" count="1">
            <x v="347"/>
          </reference>
        </references>
      </pivotArea>
    </format>
    <format dxfId="3597">
      <pivotArea dataOnly="0" labelOnly="1" outline="0" fieldPosition="0">
        <references count="2">
          <reference field="0" count="1" selected="0">
            <x v="60"/>
          </reference>
          <reference field="3" count="1">
            <x v="348"/>
          </reference>
        </references>
      </pivotArea>
    </format>
    <format dxfId="3596">
      <pivotArea dataOnly="0" labelOnly="1" outline="0" fieldPosition="0">
        <references count="2">
          <reference field="0" count="1" selected="0">
            <x v="61"/>
          </reference>
          <reference field="3" count="1">
            <x v="100"/>
          </reference>
        </references>
      </pivotArea>
    </format>
    <format dxfId="3595">
      <pivotArea dataOnly="0" labelOnly="1" outline="0" fieldPosition="0">
        <references count="2">
          <reference field="0" count="1" selected="0">
            <x v="64"/>
          </reference>
          <reference field="3" count="1">
            <x v="101"/>
          </reference>
        </references>
      </pivotArea>
    </format>
    <format dxfId="3594">
      <pivotArea dataOnly="0" labelOnly="1" outline="0" fieldPosition="0">
        <references count="2">
          <reference field="0" count="1" selected="0">
            <x v="65"/>
          </reference>
          <reference field="3" count="1">
            <x v="349"/>
          </reference>
        </references>
      </pivotArea>
    </format>
    <format dxfId="3593">
      <pivotArea dataOnly="0" labelOnly="1" outline="0" fieldPosition="0">
        <references count="2">
          <reference field="0" count="1" selected="0">
            <x v="66"/>
          </reference>
          <reference field="3" count="1">
            <x v="105"/>
          </reference>
        </references>
      </pivotArea>
    </format>
    <format dxfId="3592">
      <pivotArea dataOnly="0" labelOnly="1" outline="0" fieldPosition="0">
        <references count="2">
          <reference field="0" count="1" selected="0">
            <x v="67"/>
          </reference>
          <reference field="3" count="1">
            <x v="122"/>
          </reference>
        </references>
      </pivotArea>
    </format>
    <format dxfId="3591">
      <pivotArea dataOnly="0" labelOnly="1" outline="0" fieldPosition="0">
        <references count="2">
          <reference field="0" count="1" selected="0">
            <x v="69"/>
          </reference>
          <reference field="3" count="1">
            <x v="350"/>
          </reference>
        </references>
      </pivotArea>
    </format>
    <format dxfId="3590">
      <pivotArea dataOnly="0" labelOnly="1" outline="0" fieldPosition="0">
        <references count="2">
          <reference field="0" count="1" selected="0">
            <x v="75"/>
          </reference>
          <reference field="3" count="1">
            <x v="144"/>
          </reference>
        </references>
      </pivotArea>
    </format>
    <format dxfId="3589">
      <pivotArea dataOnly="0" labelOnly="1" outline="0" fieldPosition="0">
        <references count="2">
          <reference field="0" count="1" selected="0">
            <x v="80"/>
          </reference>
          <reference field="3" count="1">
            <x v="351"/>
          </reference>
        </references>
      </pivotArea>
    </format>
    <format dxfId="3588">
      <pivotArea dataOnly="0" labelOnly="1" outline="0" fieldPosition="0">
        <references count="2">
          <reference field="0" count="1" selected="0">
            <x v="84"/>
          </reference>
          <reference field="3" count="1">
            <x v="158"/>
          </reference>
        </references>
      </pivotArea>
    </format>
    <format dxfId="3587">
      <pivotArea dataOnly="0" labelOnly="1" outline="0" fieldPosition="0">
        <references count="2">
          <reference field="0" count="1" selected="0">
            <x v="85"/>
          </reference>
          <reference field="3" count="1">
            <x v="352"/>
          </reference>
        </references>
      </pivotArea>
    </format>
    <format dxfId="3586">
      <pivotArea dataOnly="0" labelOnly="1" outline="0" fieldPosition="0">
        <references count="2">
          <reference field="0" count="1" selected="0">
            <x v="87"/>
          </reference>
          <reference field="3" count="1">
            <x v="184"/>
          </reference>
        </references>
      </pivotArea>
    </format>
    <format dxfId="3585">
      <pivotArea dataOnly="0" labelOnly="1" outline="0" fieldPosition="0">
        <references count="2">
          <reference field="0" count="1" selected="0">
            <x v="88"/>
          </reference>
          <reference field="3" count="1">
            <x v="187"/>
          </reference>
        </references>
      </pivotArea>
    </format>
    <format dxfId="3584">
      <pivotArea dataOnly="0" labelOnly="1" outline="0" fieldPosition="0">
        <references count="2">
          <reference field="0" count="1" selected="0">
            <x v="89"/>
          </reference>
          <reference field="3" count="1">
            <x v="353"/>
          </reference>
        </references>
      </pivotArea>
    </format>
    <format dxfId="3583">
      <pivotArea dataOnly="0" labelOnly="1" outline="0" fieldPosition="0">
        <references count="2">
          <reference field="0" count="1" selected="0">
            <x v="90"/>
          </reference>
          <reference field="3" count="1">
            <x v="357"/>
          </reference>
        </references>
      </pivotArea>
    </format>
    <format dxfId="3582">
      <pivotArea dataOnly="0" labelOnly="1" outline="0" fieldPosition="0">
        <references count="2">
          <reference field="0" count="1" selected="0">
            <x v="91"/>
          </reference>
          <reference field="3" count="1">
            <x v="362"/>
          </reference>
        </references>
      </pivotArea>
    </format>
    <format dxfId="3581">
      <pivotArea dataOnly="0" labelOnly="1" outline="0" fieldPosition="0">
        <references count="2">
          <reference field="0" count="1" selected="0">
            <x v="92"/>
          </reference>
          <reference field="3" count="1">
            <x v="185"/>
          </reference>
        </references>
      </pivotArea>
    </format>
    <format dxfId="3580">
      <pivotArea dataOnly="0" labelOnly="1" outline="0" fieldPosition="0">
        <references count="2">
          <reference field="0" count="1" selected="0">
            <x v="94"/>
          </reference>
          <reference field="3" count="1">
            <x v="187"/>
          </reference>
        </references>
      </pivotArea>
    </format>
    <format dxfId="3579">
      <pivotArea dataOnly="0" labelOnly="1" outline="0" fieldPosition="0">
        <references count="2">
          <reference field="0" count="1" selected="0">
            <x v="96"/>
          </reference>
          <reference field="3" count="1">
            <x v="190"/>
          </reference>
        </references>
      </pivotArea>
    </format>
    <format dxfId="3578">
      <pivotArea dataOnly="0" labelOnly="1" outline="0" fieldPosition="0">
        <references count="2">
          <reference field="0" count="1" selected="0">
            <x v="97"/>
          </reference>
          <reference field="3" count="1">
            <x v="200"/>
          </reference>
        </references>
      </pivotArea>
    </format>
    <format dxfId="3577">
      <pivotArea dataOnly="0" labelOnly="1" outline="0" fieldPosition="0">
        <references count="2">
          <reference field="0" count="1" selected="0">
            <x v="99"/>
          </reference>
          <reference field="3" count="1">
            <x v="205"/>
          </reference>
        </references>
      </pivotArea>
    </format>
    <format dxfId="3576">
      <pivotArea dataOnly="0" labelOnly="1" outline="0" fieldPosition="0">
        <references count="2">
          <reference field="0" count="1" selected="0">
            <x v="100"/>
          </reference>
          <reference field="3" count="1">
            <x v="206"/>
          </reference>
        </references>
      </pivotArea>
    </format>
    <format dxfId="3575">
      <pivotArea dataOnly="0" labelOnly="1" outline="0" fieldPosition="0">
        <references count="2">
          <reference field="0" count="1" selected="0">
            <x v="109"/>
          </reference>
          <reference field="3" count="1">
            <x v="354"/>
          </reference>
        </references>
      </pivotArea>
    </format>
    <format dxfId="3574">
      <pivotArea dataOnly="0" labelOnly="1" outline="0" fieldPosition="0">
        <references count="2">
          <reference field="0" count="1" selected="0">
            <x v="111"/>
          </reference>
          <reference field="3" count="1">
            <x v="365"/>
          </reference>
        </references>
      </pivotArea>
    </format>
    <format dxfId="3573">
      <pivotArea dataOnly="0" labelOnly="1" outline="0" fieldPosition="0">
        <references count="2">
          <reference field="0" count="1" selected="0">
            <x v="113"/>
          </reference>
          <reference field="3" count="1">
            <x v="229"/>
          </reference>
        </references>
      </pivotArea>
    </format>
    <format dxfId="3572">
      <pivotArea dataOnly="0" labelOnly="1" outline="0" fieldPosition="0">
        <references count="2">
          <reference field="0" count="1" selected="0">
            <x v="114"/>
          </reference>
          <reference field="3" count="1">
            <x v="230"/>
          </reference>
        </references>
      </pivotArea>
    </format>
    <format dxfId="3571">
      <pivotArea dataOnly="0" labelOnly="1" outline="0" fieldPosition="0">
        <references count="2">
          <reference field="0" count="1" selected="0">
            <x v="116"/>
          </reference>
          <reference field="3" count="1">
            <x v="231"/>
          </reference>
        </references>
      </pivotArea>
    </format>
    <format dxfId="3570">
      <pivotArea dataOnly="0" labelOnly="1" outline="0" fieldPosition="0">
        <references count="2">
          <reference field="0" count="1" selected="0">
            <x v="117"/>
          </reference>
          <reference field="3" count="1">
            <x v="368"/>
          </reference>
        </references>
      </pivotArea>
    </format>
    <format dxfId="3569">
      <pivotArea dataOnly="0" labelOnly="1" outline="0" fieldPosition="0">
        <references count="2">
          <reference field="0" count="1" selected="0">
            <x v="118"/>
          </reference>
          <reference field="3" count="1">
            <x v="293"/>
          </reference>
        </references>
      </pivotArea>
    </format>
    <format dxfId="3568">
      <pivotArea dataOnly="0" labelOnly="1" outline="0" fieldPosition="0">
        <references count="2">
          <reference field="0" count="1" selected="0">
            <x v="122"/>
          </reference>
          <reference field="3" count="1">
            <x v="294"/>
          </reference>
        </references>
      </pivotArea>
    </format>
    <format dxfId="3567">
      <pivotArea dataOnly="0" labelOnly="1" outline="0" fieldPosition="0">
        <references count="2">
          <reference field="0" count="1" selected="0">
            <x v="123"/>
          </reference>
          <reference field="3" count="1">
            <x v="295"/>
          </reference>
        </references>
      </pivotArea>
    </format>
    <format dxfId="3566">
      <pivotArea dataOnly="0" labelOnly="1" outline="0" fieldPosition="0">
        <references count="2">
          <reference field="0" count="1" selected="0">
            <x v="125"/>
          </reference>
          <reference field="3" count="1">
            <x v="296"/>
          </reference>
        </references>
      </pivotArea>
    </format>
    <format dxfId="3565">
      <pivotArea dataOnly="0" labelOnly="1" outline="0" fieldPosition="0">
        <references count="2">
          <reference field="0" count="1" selected="0">
            <x v="126"/>
          </reference>
          <reference field="3" count="1">
            <x v="297"/>
          </reference>
        </references>
      </pivotArea>
    </format>
    <format dxfId="3564">
      <pivotArea dataOnly="0" labelOnly="1" outline="0" fieldPosition="0">
        <references count="2">
          <reference field="0" count="1" selected="0">
            <x v="127"/>
          </reference>
          <reference field="3" count="1">
            <x v="298"/>
          </reference>
        </references>
      </pivotArea>
    </format>
    <format dxfId="3563">
      <pivotArea dataOnly="0" labelOnly="1" outline="0" fieldPosition="0">
        <references count="2">
          <reference field="0" count="1" selected="0">
            <x v="128"/>
          </reference>
          <reference field="3" count="1">
            <x v="299"/>
          </reference>
        </references>
      </pivotArea>
    </format>
    <format dxfId="3562">
      <pivotArea dataOnly="0" labelOnly="1" outline="0" fieldPosition="0">
        <references count="2">
          <reference field="0" count="1" selected="0">
            <x v="129"/>
          </reference>
          <reference field="3" count="1">
            <x v="300"/>
          </reference>
        </references>
      </pivotArea>
    </format>
    <format dxfId="3561">
      <pivotArea dataOnly="0" labelOnly="1" outline="0" fieldPosition="0">
        <references count="2">
          <reference field="0" count="1" selected="0">
            <x v="130"/>
          </reference>
          <reference field="3" count="1">
            <x v="301"/>
          </reference>
        </references>
      </pivotArea>
    </format>
    <format dxfId="3560">
      <pivotArea dataOnly="0" labelOnly="1" outline="0" fieldPosition="0">
        <references count="2">
          <reference field="0" count="1" selected="0">
            <x v="131"/>
          </reference>
          <reference field="3" count="1">
            <x v="303"/>
          </reference>
        </references>
      </pivotArea>
    </format>
    <format dxfId="3559">
      <pivotArea dataOnly="0" labelOnly="1" outline="0" fieldPosition="0">
        <references count="2">
          <reference field="0" count="1" selected="0">
            <x v="132"/>
          </reference>
          <reference field="3" count="1">
            <x v="304"/>
          </reference>
        </references>
      </pivotArea>
    </format>
    <format dxfId="3558">
      <pivotArea dataOnly="0" labelOnly="1" outline="0" fieldPosition="0">
        <references count="2">
          <reference field="0" count="1" selected="0">
            <x v="133"/>
          </reference>
          <reference field="3" count="1">
            <x v="305"/>
          </reference>
        </references>
      </pivotArea>
    </format>
    <format dxfId="3557">
      <pivotArea dataOnly="0" labelOnly="1" outline="0" fieldPosition="0">
        <references count="2">
          <reference field="0" count="1" selected="0">
            <x v="134"/>
          </reference>
          <reference field="3" count="1">
            <x v="306"/>
          </reference>
        </references>
      </pivotArea>
    </format>
    <format dxfId="3556">
      <pivotArea dataOnly="0" labelOnly="1" outline="0" fieldPosition="0">
        <references count="2">
          <reference field="0" count="1" selected="0">
            <x v="136"/>
          </reference>
          <reference field="3" count="1">
            <x v="307"/>
          </reference>
        </references>
      </pivotArea>
    </format>
    <format dxfId="3555">
      <pivotArea dataOnly="0" labelOnly="1" outline="0" fieldPosition="0">
        <references count="2">
          <reference field="0" count="1" selected="0">
            <x v="138"/>
          </reference>
          <reference field="3" count="1">
            <x v="308"/>
          </reference>
        </references>
      </pivotArea>
    </format>
    <format dxfId="3554">
      <pivotArea dataOnly="0" labelOnly="1" outline="0" fieldPosition="0">
        <references count="2">
          <reference field="0" count="1" selected="0">
            <x v="140"/>
          </reference>
          <reference field="3" count="1">
            <x v="309"/>
          </reference>
        </references>
      </pivotArea>
    </format>
    <format dxfId="3553">
      <pivotArea dataOnly="0" labelOnly="1" outline="0" fieldPosition="0">
        <references count="2">
          <reference field="0" count="1" selected="0">
            <x v="141"/>
          </reference>
          <reference field="3" count="1">
            <x v="310"/>
          </reference>
        </references>
      </pivotArea>
    </format>
    <format dxfId="3552">
      <pivotArea dataOnly="0" labelOnly="1" outline="0" fieldPosition="0">
        <references count="2">
          <reference field="0" count="1" selected="0">
            <x v="142"/>
          </reference>
          <reference field="3" count="1">
            <x v="311"/>
          </reference>
        </references>
      </pivotArea>
    </format>
    <format dxfId="3551">
      <pivotArea dataOnly="0" labelOnly="1" outline="0" fieldPosition="0">
        <references count="2">
          <reference field="0" count="1" selected="0">
            <x v="146"/>
          </reference>
          <reference field="3" count="1">
            <x v="312"/>
          </reference>
        </references>
      </pivotArea>
    </format>
    <format dxfId="3550">
      <pivotArea dataOnly="0" labelOnly="1" outline="0" fieldPosition="0">
        <references count="2">
          <reference field="0" count="1" selected="0">
            <x v="147"/>
          </reference>
          <reference field="3" count="1">
            <x v="313"/>
          </reference>
        </references>
      </pivotArea>
    </format>
    <format dxfId="3549">
      <pivotArea dataOnly="0" labelOnly="1" outline="0" fieldPosition="0">
        <references count="2">
          <reference field="0" count="1" selected="0">
            <x v="148"/>
          </reference>
          <reference field="3" count="1">
            <x v="314"/>
          </reference>
        </references>
      </pivotArea>
    </format>
    <format dxfId="3548">
      <pivotArea dataOnly="0" labelOnly="1" outline="0" fieldPosition="0">
        <references count="2">
          <reference field="0" count="1" selected="0">
            <x v="149"/>
          </reference>
          <reference field="3" count="1">
            <x v="315"/>
          </reference>
        </references>
      </pivotArea>
    </format>
    <format dxfId="3547">
      <pivotArea dataOnly="0" labelOnly="1" outline="0" fieldPosition="0">
        <references count="2">
          <reference field="0" count="1" selected="0">
            <x v="151"/>
          </reference>
          <reference field="3" count="1">
            <x v="316"/>
          </reference>
        </references>
      </pivotArea>
    </format>
    <format dxfId="3546">
      <pivotArea dataOnly="0" labelOnly="1" outline="0" fieldPosition="0">
        <references count="2">
          <reference field="0" count="1" selected="0">
            <x v="152"/>
          </reference>
          <reference field="3" count="1">
            <x v="317"/>
          </reference>
        </references>
      </pivotArea>
    </format>
    <format dxfId="3545">
      <pivotArea dataOnly="0" labelOnly="1" outline="0" fieldPosition="0">
        <references count="2">
          <reference field="0" count="1" selected="0">
            <x v="153"/>
          </reference>
          <reference field="3" count="1">
            <x v="318"/>
          </reference>
        </references>
      </pivotArea>
    </format>
    <format dxfId="3544">
      <pivotArea dataOnly="0" labelOnly="1" outline="0" fieldPosition="0">
        <references count="2">
          <reference field="0" count="1" selected="0">
            <x v="154"/>
          </reference>
          <reference field="3" count="1">
            <x v="319"/>
          </reference>
        </references>
      </pivotArea>
    </format>
    <format dxfId="3543">
      <pivotArea dataOnly="0" labelOnly="1" outline="0" fieldPosition="0">
        <references count="2">
          <reference field="0" count="1" selected="0">
            <x v="155"/>
          </reference>
          <reference field="3" count="1">
            <x v="169"/>
          </reference>
        </references>
      </pivotArea>
    </format>
    <format dxfId="3542">
      <pivotArea dataOnly="0" labelOnly="1" outline="0" fieldPosition="0">
        <references count="2">
          <reference field="0" count="1" selected="0">
            <x v="157"/>
          </reference>
          <reference field="3" count="1">
            <x v="173"/>
          </reference>
        </references>
      </pivotArea>
    </format>
    <format dxfId="3541">
      <pivotArea dataOnly="0" labelOnly="1" outline="0" fieldPosition="0">
        <references count="2">
          <reference field="0" count="1" selected="0">
            <x v="158"/>
          </reference>
          <reference field="3" count="1">
            <x v="355"/>
          </reference>
        </references>
      </pivotArea>
    </format>
    <format dxfId="3540">
      <pivotArea dataOnly="0" labelOnly="1" outline="0" fieldPosition="0">
        <references count="2">
          <reference field="0" count="1" selected="0">
            <x v="160"/>
          </reference>
          <reference field="3" count="1">
            <x v="356"/>
          </reference>
        </references>
      </pivotArea>
    </format>
    <format dxfId="3539">
      <pivotArea dataOnly="0" labelOnly="1" outline="0" fieldPosition="0">
        <references count="2">
          <reference field="0" count="1" selected="0">
            <x v="162"/>
          </reference>
          <reference field="3" count="1">
            <x v="360"/>
          </reference>
        </references>
      </pivotArea>
    </format>
    <format dxfId="3538">
      <pivotArea dataOnly="0" labelOnly="1" outline="0" fieldPosition="0">
        <references count="2">
          <reference field="0" count="1" selected="0">
            <x v="164"/>
          </reference>
          <reference field="3" count="1">
            <x v="363"/>
          </reference>
        </references>
      </pivotArea>
    </format>
    <format dxfId="3537">
      <pivotArea dataOnly="0" labelOnly="1" outline="0" fieldPosition="0">
        <references count="2">
          <reference field="0" count="1" selected="0">
            <x v="165"/>
          </reference>
          <reference field="3" count="1">
            <x v="230"/>
          </reference>
        </references>
      </pivotArea>
    </format>
    <format dxfId="3536">
      <pivotArea dataOnly="0" labelOnly="1" outline="0" fieldPosition="0">
        <references count="2">
          <reference field="0" count="1" selected="0">
            <x v="166"/>
          </reference>
          <reference field="3" count="1">
            <x v="231"/>
          </reference>
        </references>
      </pivotArea>
    </format>
    <format dxfId="3535">
      <pivotArea dataOnly="0" labelOnly="1" outline="0" fieldPosition="0">
        <references count="2">
          <reference field="0" count="1" selected="0">
            <x v="168"/>
          </reference>
          <reference field="3" count="1">
            <x v="358"/>
          </reference>
        </references>
      </pivotArea>
    </format>
    <format dxfId="3534">
      <pivotArea dataOnly="0" labelOnly="1" outline="0" fieldPosition="0">
        <references count="2">
          <reference field="0" count="1" selected="0">
            <x v="169"/>
          </reference>
          <reference field="3" count="1">
            <x v="359"/>
          </reference>
        </references>
      </pivotArea>
    </format>
    <format dxfId="3533">
      <pivotArea dataOnly="0" labelOnly="1" outline="0" fieldPosition="0">
        <references count="2">
          <reference field="0" count="1" selected="0">
            <x v="173"/>
          </reference>
          <reference field="3" count="1">
            <x v="361"/>
          </reference>
        </references>
      </pivotArea>
    </format>
    <format dxfId="3532">
      <pivotArea dataOnly="0" labelOnly="1" outline="0" fieldPosition="0">
        <references count="2">
          <reference field="0" count="1" selected="0">
            <x v="177"/>
          </reference>
          <reference field="3" count="1">
            <x v="362"/>
          </reference>
        </references>
      </pivotArea>
    </format>
    <format dxfId="3531">
      <pivotArea dataOnly="0" labelOnly="1" outline="0" fieldPosition="0">
        <references count="2">
          <reference field="0" count="1" selected="0">
            <x v="178"/>
          </reference>
          <reference field="3" count="1">
            <x v="363"/>
          </reference>
        </references>
      </pivotArea>
    </format>
    <format dxfId="3530">
      <pivotArea dataOnly="0" labelOnly="1" outline="0" fieldPosition="0">
        <references count="2">
          <reference field="0" count="1" selected="0">
            <x v="179"/>
          </reference>
          <reference field="3" count="1">
            <x v="364"/>
          </reference>
        </references>
      </pivotArea>
    </format>
    <format dxfId="3529">
      <pivotArea dataOnly="0" labelOnly="1" outline="0" fieldPosition="0">
        <references count="2">
          <reference field="0" count="1" selected="0">
            <x v="182"/>
          </reference>
          <reference field="3" count="1">
            <x v="292"/>
          </reference>
        </references>
      </pivotArea>
    </format>
    <format dxfId="3528">
      <pivotArea dataOnly="0" labelOnly="1" outline="0" fieldPosition="0">
        <references count="2">
          <reference field="0" count="1" selected="0">
            <x v="183"/>
          </reference>
          <reference field="3" count="1">
            <x v="53"/>
          </reference>
        </references>
      </pivotArea>
    </format>
    <format dxfId="3527">
      <pivotArea dataOnly="0" labelOnly="1" outline="0" fieldPosition="0">
        <references count="2">
          <reference field="0" count="1" selected="0">
            <x v="184"/>
          </reference>
          <reference field="3" count="1">
            <x v="320"/>
          </reference>
        </references>
      </pivotArea>
    </format>
    <format dxfId="3526">
      <pivotArea dataOnly="0" labelOnly="1" outline="0" fieldPosition="0">
        <references count="2">
          <reference field="0" count="1" selected="0">
            <x v="185"/>
          </reference>
          <reference field="3" count="1">
            <x v="71"/>
          </reference>
        </references>
      </pivotArea>
    </format>
    <format dxfId="3525">
      <pivotArea dataOnly="0" labelOnly="1" outline="0" fieldPosition="0">
        <references count="2">
          <reference field="0" count="1" selected="0">
            <x v="190"/>
          </reference>
          <reference field="3" count="1">
            <x v="74"/>
          </reference>
        </references>
      </pivotArea>
    </format>
    <format dxfId="3524">
      <pivotArea dataOnly="0" labelOnly="1" outline="0" fieldPosition="0">
        <references count="2">
          <reference field="0" count="1" selected="0">
            <x v="191"/>
          </reference>
          <reference field="3" count="1">
            <x v="321"/>
          </reference>
        </references>
      </pivotArea>
    </format>
    <format dxfId="3523">
      <pivotArea dataOnly="0" labelOnly="1" outline="0" fieldPosition="0">
        <references count="2">
          <reference field="0" count="1" selected="0">
            <x v="193"/>
          </reference>
          <reference field="3" count="1">
            <x v="322"/>
          </reference>
        </references>
      </pivotArea>
    </format>
    <format dxfId="3522">
      <pivotArea dataOnly="0" labelOnly="1" outline="0" fieldPosition="0">
        <references count="2">
          <reference field="0" count="1" selected="0">
            <x v="195"/>
          </reference>
          <reference field="3" count="1">
            <x v="323"/>
          </reference>
        </references>
      </pivotArea>
    </format>
    <format dxfId="3521">
      <pivotArea dataOnly="0" labelOnly="1" outline="0" fieldPosition="0">
        <references count="2">
          <reference field="0" count="1" selected="0">
            <x v="196"/>
          </reference>
          <reference field="3" count="1">
            <x v="324"/>
          </reference>
        </references>
      </pivotArea>
    </format>
    <format dxfId="3520">
      <pivotArea dataOnly="0" labelOnly="1" outline="0" fieldPosition="0">
        <references count="2">
          <reference field="0" count="1" selected="0">
            <x v="197"/>
          </reference>
          <reference field="3" count="1">
            <x v="325"/>
          </reference>
        </references>
      </pivotArea>
    </format>
    <format dxfId="3519">
      <pivotArea dataOnly="0" labelOnly="1" outline="0" fieldPosition="0">
        <references count="2">
          <reference field="0" count="1" selected="0">
            <x v="200"/>
          </reference>
          <reference field="3" count="1">
            <x v="341"/>
          </reference>
        </references>
      </pivotArea>
    </format>
    <format dxfId="3518">
      <pivotArea dataOnly="0" labelOnly="1" outline="0" fieldPosition="0">
        <references count="2">
          <reference field="0" count="1" selected="0">
            <x v="201"/>
          </reference>
          <reference field="3" count="1">
            <x v="85"/>
          </reference>
        </references>
      </pivotArea>
    </format>
    <format dxfId="3517">
      <pivotArea dataOnly="0" labelOnly="1" outline="0" fieldPosition="0">
        <references count="2">
          <reference field="0" count="1" selected="0">
            <x v="202"/>
          </reference>
          <reference field="3" count="1">
            <x v="86"/>
          </reference>
        </references>
      </pivotArea>
    </format>
    <format dxfId="3516">
      <pivotArea dataOnly="0" labelOnly="1" outline="0" fieldPosition="0">
        <references count="2">
          <reference field="0" count="1" selected="0">
            <x v="203"/>
          </reference>
          <reference field="3" count="1">
            <x v="88"/>
          </reference>
        </references>
      </pivotArea>
    </format>
    <format dxfId="3515">
      <pivotArea dataOnly="0" labelOnly="1" outline="0" fieldPosition="0">
        <references count="2">
          <reference field="0" count="1" selected="0">
            <x v="204"/>
          </reference>
          <reference field="3" count="1">
            <x v="344"/>
          </reference>
        </references>
      </pivotArea>
    </format>
    <format dxfId="3514">
      <pivotArea dataOnly="0" labelOnly="1" outline="0" fieldPosition="0">
        <references count="2">
          <reference field="0" count="1" selected="0">
            <x v="205"/>
          </reference>
          <reference field="3" count="1">
            <x v="95"/>
          </reference>
        </references>
      </pivotArea>
    </format>
    <format dxfId="3513">
      <pivotArea dataOnly="0" labelOnly="1" outline="0" fieldPosition="0">
        <references count="2">
          <reference field="0" count="1" selected="0">
            <x v="208"/>
          </reference>
          <reference field="3" count="1">
            <x v="345"/>
          </reference>
        </references>
      </pivotArea>
    </format>
    <format dxfId="3512">
      <pivotArea dataOnly="0" labelOnly="1" outline="0" fieldPosition="0">
        <references count="2">
          <reference field="0" count="1" selected="0">
            <x v="209"/>
          </reference>
          <reference field="3" count="1">
            <x v="346"/>
          </reference>
        </references>
      </pivotArea>
    </format>
    <format dxfId="3511">
      <pivotArea dataOnly="0" labelOnly="1" outline="0" fieldPosition="0">
        <references count="2">
          <reference field="0" count="1" selected="0">
            <x v="210"/>
          </reference>
          <reference field="3" count="1">
            <x v="347"/>
          </reference>
        </references>
      </pivotArea>
    </format>
    <format dxfId="3510">
      <pivotArea dataOnly="0" labelOnly="1" outline="0" fieldPosition="0">
        <references count="2">
          <reference field="0" count="1" selected="0">
            <x v="215"/>
          </reference>
          <reference field="3" count="1">
            <x v="100"/>
          </reference>
        </references>
      </pivotArea>
    </format>
    <format dxfId="3509">
      <pivotArea dataOnly="0" labelOnly="1" outline="0" fieldPosition="0">
        <references count="2">
          <reference field="0" count="1" selected="0">
            <x v="216"/>
          </reference>
          <reference field="3" count="1">
            <x v="133"/>
          </reference>
        </references>
      </pivotArea>
    </format>
    <format dxfId="3508">
      <pivotArea dataOnly="0" labelOnly="1" outline="0" fieldPosition="0">
        <references count="2">
          <reference field="0" count="1" selected="0">
            <x v="217"/>
          </reference>
          <reference field="3" count="1">
            <x v="185"/>
          </reference>
        </references>
      </pivotArea>
    </format>
    <format dxfId="3507">
      <pivotArea dataOnly="0" labelOnly="1" outline="0" fieldPosition="0">
        <references count="2">
          <reference field="0" count="1" selected="0">
            <x v="218"/>
          </reference>
          <reference field="3" count="1">
            <x v="190"/>
          </reference>
        </references>
      </pivotArea>
    </format>
    <format dxfId="3506">
      <pivotArea dataOnly="0" labelOnly="1" outline="0" fieldPosition="0">
        <references count="2">
          <reference field="0" count="1" selected="0">
            <x v="219"/>
          </reference>
          <reference field="3" count="1">
            <x v="206"/>
          </reference>
        </references>
      </pivotArea>
    </format>
    <format dxfId="3505">
      <pivotArea dataOnly="0" labelOnly="1" outline="0" fieldPosition="0">
        <references count="2">
          <reference field="0" count="1" selected="0">
            <x v="220"/>
          </reference>
          <reference field="3" count="1">
            <x v="365"/>
          </reference>
        </references>
      </pivotArea>
    </format>
    <format dxfId="3504">
      <pivotArea dataOnly="0" labelOnly="1" outline="0" fieldPosition="0">
        <references count="2">
          <reference field="0" count="1" selected="0">
            <x v="221"/>
          </reference>
          <reference field="3" count="1">
            <x v="366"/>
          </reference>
        </references>
      </pivotArea>
    </format>
    <format dxfId="3503">
      <pivotArea dataOnly="0" labelOnly="1" outline="0" fieldPosition="0">
        <references count="2">
          <reference field="0" count="1" selected="0">
            <x v="222"/>
          </reference>
          <reference field="3" count="1">
            <x v="231"/>
          </reference>
        </references>
      </pivotArea>
    </format>
    <format dxfId="3502">
      <pivotArea dataOnly="0" labelOnly="1" outline="0" fieldPosition="0">
        <references count="2">
          <reference field="0" count="1" selected="0">
            <x v="223"/>
          </reference>
          <reference field="3" count="1">
            <x v="326"/>
          </reference>
        </references>
      </pivotArea>
    </format>
    <format dxfId="3501">
      <pivotArea dataOnly="0" labelOnly="1" outline="0" fieldPosition="0">
        <references count="2">
          <reference field="0" count="1" selected="0">
            <x v="224"/>
          </reference>
          <reference field="3" count="1">
            <x v="333"/>
          </reference>
        </references>
      </pivotArea>
    </format>
    <format dxfId="3500">
      <pivotArea dataOnly="0" labelOnly="1" outline="0" fieldPosition="0">
        <references count="2">
          <reference field="0" count="1" selected="0">
            <x v="226"/>
          </reference>
          <reference field="3" count="1">
            <x v="334"/>
          </reference>
        </references>
      </pivotArea>
    </format>
    <format dxfId="3499">
      <pivotArea dataOnly="0" labelOnly="1" outline="0" fieldPosition="0">
        <references count="2">
          <reference field="0" count="1" selected="0">
            <x v="227"/>
          </reference>
          <reference field="3" count="1">
            <x v="336"/>
          </reference>
        </references>
      </pivotArea>
    </format>
    <format dxfId="3498">
      <pivotArea dataOnly="0" labelOnly="1" outline="0" fieldPosition="0">
        <references count="2">
          <reference field="0" count="1" selected="0">
            <x v="228"/>
          </reference>
          <reference field="3" count="1">
            <x v="362"/>
          </reference>
        </references>
      </pivotArea>
    </format>
    <format dxfId="3497">
      <pivotArea dataOnly="0" labelOnly="1" outline="0" fieldPosition="0">
        <references count="2">
          <reference field="0" count="1" selected="0">
            <x v="230"/>
          </reference>
          <reference field="3" count="1">
            <x v="363"/>
          </reference>
        </references>
      </pivotArea>
    </format>
    <format dxfId="3496">
      <pivotArea dataOnly="0" labelOnly="1" outline="0" fieldPosition="0">
        <references count="2">
          <reference field="0" count="1" selected="0">
            <x v="232"/>
          </reference>
          <reference field="3" count="1">
            <x v="364"/>
          </reference>
        </references>
      </pivotArea>
    </format>
    <format dxfId="3495">
      <pivotArea dataOnly="0" labelOnly="1" outline="0" fieldPosition="0">
        <references count="2">
          <reference field="0" count="1" selected="0">
            <x v="233"/>
          </reference>
          <reference field="3" count="1">
            <x v="367"/>
          </reference>
        </references>
      </pivotArea>
    </format>
    <format dxfId="3494">
      <pivotArea dataOnly="0" labelOnly="1" outline="0" fieldPosition="0">
        <references count="2">
          <reference field="0" count="1" selected="0">
            <x v="234"/>
          </reference>
          <reference field="3" count="1">
            <x v="369"/>
          </reference>
        </references>
      </pivotArea>
    </format>
    <format dxfId="3493">
      <pivotArea type="origin" dataOnly="0" labelOnly="1" outline="0" offset="C1" fieldPosition="0"/>
    </format>
    <format dxfId="3492">
      <pivotArea dataOnly="0" labelOnly="1" grandRow="1" outline="0" offset="C256" fieldPosition="0"/>
    </format>
    <format dxfId="3491">
      <pivotArea type="origin" dataOnly="0" labelOnly="1" outline="0" offset="E1" fieldPosition="0"/>
    </format>
    <format dxfId="3490">
      <pivotArea field="26" type="button" dataOnly="0" labelOnly="1" outline="0" axis="axisRow" fieldPosition="4"/>
    </format>
    <format dxfId="3489">
      <pivotArea dataOnly="0" labelOnly="1" grandRow="1" outline="0" offset="E256" fieldPosition="0"/>
    </format>
    <format dxfId="3488">
      <pivotArea type="origin" dataOnly="0" labelOnly="1" outline="0" offset="F1" fieldPosition="0"/>
    </format>
    <format dxfId="3487">
      <pivotArea field="27" type="button" dataOnly="0" labelOnly="1" outline="0" axis="axisRow" fieldPosition="5"/>
    </format>
    <format dxfId="3486">
      <pivotArea dataOnly="0" labelOnly="1" grandRow="1" outline="0" offset="F256" fieldPosition="0"/>
    </format>
    <format dxfId="3485">
      <pivotArea type="origin" dataOnly="0" labelOnly="1" outline="0" offset="G1" fieldPosition="0"/>
    </format>
    <format dxfId="3484">
      <pivotArea field="12" type="button" dataOnly="0" labelOnly="1" outline="0" axis="axisRow" fieldPosition="6"/>
    </format>
    <format dxfId="3483">
      <pivotArea dataOnly="0" labelOnly="1" grandRow="1" outline="0" offset="G256" fieldPosition="0"/>
    </format>
    <format dxfId="3482">
      <pivotArea type="origin" dataOnly="0" labelOnly="1" outline="0" offset="H1" fieldPosition="0"/>
    </format>
    <format dxfId="3481">
      <pivotArea field="4" type="button" dataOnly="0" labelOnly="1" outline="0" axis="axisRow" fieldPosition="7"/>
    </format>
    <format dxfId="3480">
      <pivotArea dataOnly="0" labelOnly="1" grandRow="1" outline="0" offset="H256" fieldPosition="0"/>
    </format>
    <format dxfId="3479">
      <pivotArea type="origin" dataOnly="0" labelOnly="1" outline="0" offset="I1" fieldPosition="0"/>
    </format>
    <format dxfId="3478">
      <pivotArea field="19" type="button" dataOnly="0" labelOnly="1" outline="0" axis="axisRow" fieldPosition="8"/>
    </format>
    <format dxfId="3477">
      <pivotArea dataOnly="0" labelOnly="1" grandRow="1" outline="0" offset="I256" fieldPosition="0"/>
    </format>
    <format dxfId="3476">
      <pivotArea type="origin" dataOnly="0" labelOnly="1" outline="0" offset="J1" fieldPosition="0"/>
    </format>
    <format dxfId="3475">
      <pivotArea field="29" type="button" dataOnly="0" labelOnly="1" outline="0" axis="axisRow" fieldPosition="9"/>
    </format>
    <format dxfId="3474">
      <pivotArea dataOnly="0" labelOnly="1" grandRow="1" outline="0" offset="J256" fieldPosition="0"/>
    </format>
    <format dxfId="3473">
      <pivotArea type="origin" dataOnly="0" labelOnly="1" outline="0" offset="L1" fieldPosition="0"/>
    </format>
    <format dxfId="3472">
      <pivotArea dataOnly="0" labelOnly="1" grandRow="1" outline="0" offset="L256" fieldPosition="0"/>
    </format>
    <format dxfId="3471">
      <pivotArea type="origin" dataOnly="0" labelOnly="1" outline="0" offset="M1" fieldPosition="0"/>
    </format>
    <format dxfId="3470">
      <pivotArea dataOnly="0" labelOnly="1" grandRow="1" outline="0" offset="IV256" fieldPosition="0"/>
    </format>
    <format dxfId="3469">
      <pivotArea type="origin" dataOnly="0" labelOnly="1" outline="0" offset="A1" fieldPosition="0"/>
    </format>
    <format dxfId="3468">
      <pivotArea field="0" type="button" dataOnly="0" labelOnly="1" outline="0" axis="axisRow" fieldPosition="0"/>
    </format>
    <format dxfId="3467">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466">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465">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464">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3463">
      <pivotArea dataOnly="0" labelOnly="1" outline="0" fieldPosition="0">
        <references count="1">
          <reference field="0" count="39">
            <x v="200"/>
            <x v="201"/>
            <x v="202"/>
            <x v="203"/>
            <x v="204"/>
            <x v="205"/>
            <x v="206"/>
            <x v="207"/>
            <x v="208"/>
            <x v="209"/>
            <x v="210"/>
            <x v="211"/>
            <x v="212"/>
            <x v="213"/>
            <x v="214"/>
            <x v="215"/>
            <x v="216"/>
            <x v="217"/>
            <x v="218"/>
            <x v="219"/>
            <x v="220"/>
            <x v="221"/>
            <x v="222"/>
            <x v="223"/>
            <x v="224"/>
            <x v="225"/>
            <x v="226"/>
            <x v="227"/>
            <x v="228"/>
            <x v="229"/>
            <x v="230"/>
            <x v="231"/>
            <x v="232"/>
            <x v="233"/>
            <x v="234"/>
            <x v="235"/>
            <x v="236"/>
            <x v="237"/>
            <x v="238"/>
          </reference>
        </references>
      </pivotArea>
    </format>
    <format dxfId="3462">
      <pivotArea dataOnly="0" labelOnly="1" grandRow="1" outline="0" offset="A256" fieldPosition="0"/>
    </format>
    <format dxfId="3461">
      <pivotArea type="origin" dataOnly="0" labelOnly="1" outline="0" offset="B1" fieldPosition="0"/>
    </format>
    <format dxfId="3460">
      <pivotArea field="3" type="button" dataOnly="0" labelOnly="1" outline="0" axis="axisRow" fieldPosition="1"/>
    </format>
    <format dxfId="3459">
      <pivotArea dataOnly="0" labelOnly="1" grandRow="1" outline="0" offset="B256" fieldPosition="0"/>
    </format>
    <format dxfId="3458">
      <pivotArea dataOnly="0" labelOnly="1" outline="0" fieldPosition="0">
        <references count="2">
          <reference field="0" count="1" selected="0">
            <x v="0"/>
          </reference>
          <reference field="3" count="1">
            <x v="289"/>
          </reference>
        </references>
      </pivotArea>
    </format>
    <format dxfId="3457">
      <pivotArea dataOnly="0" labelOnly="1" outline="0" fieldPosition="0">
        <references count="2">
          <reference field="0" count="1" selected="0">
            <x v="1"/>
          </reference>
          <reference field="3" count="1">
            <x v="290"/>
          </reference>
        </references>
      </pivotArea>
    </format>
    <format dxfId="3456">
      <pivotArea dataOnly="0" labelOnly="1" outline="0" fieldPosition="0">
        <references count="2">
          <reference field="0" count="1" selected="0">
            <x v="2"/>
          </reference>
          <reference field="3" count="1">
            <x v="291"/>
          </reference>
        </references>
      </pivotArea>
    </format>
    <format dxfId="3455">
      <pivotArea dataOnly="0" labelOnly="1" outline="0" fieldPosition="0">
        <references count="2">
          <reference field="0" count="1" selected="0">
            <x v="3"/>
          </reference>
          <reference field="3" count="1">
            <x v="302"/>
          </reference>
        </references>
      </pivotArea>
    </format>
    <format dxfId="3454">
      <pivotArea dataOnly="0" labelOnly="1" outline="0" fieldPosition="0">
        <references count="2">
          <reference field="0" count="1" selected="0">
            <x v="4"/>
          </reference>
          <reference field="3" count="1">
            <x v="78"/>
          </reference>
        </references>
      </pivotArea>
    </format>
    <format dxfId="3453">
      <pivotArea dataOnly="0" labelOnly="1" outline="0" fieldPosition="0">
        <references count="2">
          <reference field="0" count="1" selected="0">
            <x v="5"/>
          </reference>
          <reference field="3" count="1">
            <x v="326"/>
          </reference>
        </references>
      </pivotArea>
    </format>
    <format dxfId="3452">
      <pivotArea dataOnly="0" labelOnly="1" outline="0" fieldPosition="0">
        <references count="2">
          <reference field="0" count="1" selected="0">
            <x v="6"/>
          </reference>
          <reference field="3" count="1">
            <x v="330"/>
          </reference>
        </references>
      </pivotArea>
    </format>
    <format dxfId="3451">
      <pivotArea dataOnly="0" labelOnly="1" outline="0" fieldPosition="0">
        <references count="2">
          <reference field="0" count="1" selected="0">
            <x v="7"/>
          </reference>
          <reference field="3" count="1">
            <x v="327"/>
          </reference>
        </references>
      </pivotArea>
    </format>
    <format dxfId="3450">
      <pivotArea dataOnly="0" labelOnly="1" outline="0" fieldPosition="0">
        <references count="2">
          <reference field="0" count="1" selected="0">
            <x v="10"/>
          </reference>
          <reference field="3" count="1">
            <x v="328"/>
          </reference>
        </references>
      </pivotArea>
    </format>
    <format dxfId="3449">
      <pivotArea dataOnly="0" labelOnly="1" outline="0" fieldPosition="0">
        <references count="2">
          <reference field="0" count="1" selected="0">
            <x v="12"/>
          </reference>
          <reference field="3" count="1">
            <x v="333"/>
          </reference>
        </references>
      </pivotArea>
    </format>
    <format dxfId="3448">
      <pivotArea dataOnly="0" labelOnly="1" outline="0" fieldPosition="0">
        <references count="2">
          <reference field="0" count="1" selected="0">
            <x v="13"/>
          </reference>
          <reference field="3" count="1">
            <x v="334"/>
          </reference>
        </references>
      </pivotArea>
    </format>
    <format dxfId="3447">
      <pivotArea dataOnly="0" labelOnly="1" outline="0" fieldPosition="0">
        <references count="2">
          <reference field="0" count="1" selected="0">
            <x v="17"/>
          </reference>
          <reference field="3" count="1">
            <x v="335"/>
          </reference>
        </references>
      </pivotArea>
    </format>
    <format dxfId="3446">
      <pivotArea dataOnly="0" labelOnly="1" outline="0" fieldPosition="0">
        <references count="2">
          <reference field="0" count="1" selected="0">
            <x v="18"/>
          </reference>
          <reference field="3" count="1">
            <x v="336"/>
          </reference>
        </references>
      </pivotArea>
    </format>
    <format dxfId="3445">
      <pivotArea dataOnly="0" labelOnly="1" outline="0" fieldPosition="0">
        <references count="2">
          <reference field="0" count="1" selected="0">
            <x v="20"/>
          </reference>
          <reference field="3" count="1">
            <x v="337"/>
          </reference>
        </references>
      </pivotArea>
    </format>
    <format dxfId="3444">
      <pivotArea dataOnly="0" labelOnly="1" outline="0" fieldPosition="0">
        <references count="2">
          <reference field="0" count="1" selected="0">
            <x v="22"/>
          </reference>
          <reference field="3" count="1">
            <x v="338"/>
          </reference>
        </references>
      </pivotArea>
    </format>
    <format dxfId="3443">
      <pivotArea dataOnly="0" labelOnly="1" outline="0" fieldPosition="0">
        <references count="2">
          <reference field="0" count="1" selected="0">
            <x v="24"/>
          </reference>
          <reference field="3" count="1">
            <x v="339"/>
          </reference>
        </references>
      </pivotArea>
    </format>
    <format dxfId="3442">
      <pivotArea dataOnly="0" labelOnly="1" outline="0" fieldPosition="0">
        <references count="2">
          <reference field="0" count="1" selected="0">
            <x v="25"/>
          </reference>
          <reference field="3" count="1">
            <x v="340"/>
          </reference>
        </references>
      </pivotArea>
    </format>
    <format dxfId="3441">
      <pivotArea dataOnly="0" labelOnly="1" outline="0" fieldPosition="0">
        <references count="2">
          <reference field="0" count="1" selected="0">
            <x v="26"/>
          </reference>
          <reference field="3" count="1">
            <x v="341"/>
          </reference>
        </references>
      </pivotArea>
    </format>
    <format dxfId="3440">
      <pivotArea dataOnly="0" labelOnly="1" outline="0" fieldPosition="0">
        <references count="2">
          <reference field="0" count="1" selected="0">
            <x v="27"/>
          </reference>
          <reference field="3" count="1">
            <x v="342"/>
          </reference>
        </references>
      </pivotArea>
    </format>
    <format dxfId="3439">
      <pivotArea dataOnly="0" labelOnly="1" outline="0" fieldPosition="0">
        <references count="2">
          <reference field="0" count="1" selected="0">
            <x v="29"/>
          </reference>
          <reference field="3" count="1">
            <x v="88"/>
          </reference>
        </references>
      </pivotArea>
    </format>
    <format dxfId="3438">
      <pivotArea dataOnly="0" labelOnly="1" outline="0" fieldPosition="0">
        <references count="2">
          <reference field="0" count="1" selected="0">
            <x v="31"/>
          </reference>
          <reference field="3" count="1">
            <x v="326"/>
          </reference>
        </references>
      </pivotArea>
    </format>
    <format dxfId="3437">
      <pivotArea dataOnly="0" labelOnly="1" outline="0" fieldPosition="0">
        <references count="2">
          <reference field="0" count="1" selected="0">
            <x v="35"/>
          </reference>
          <reference field="3" count="1">
            <x v="329"/>
          </reference>
        </references>
      </pivotArea>
    </format>
    <format dxfId="3436">
      <pivotArea dataOnly="0" labelOnly="1" outline="0" fieldPosition="0">
        <references count="2">
          <reference field="0" count="1" selected="0">
            <x v="36"/>
          </reference>
          <reference field="3" count="1">
            <x v="327"/>
          </reference>
        </references>
      </pivotArea>
    </format>
    <format dxfId="3435">
      <pivotArea dataOnly="0" labelOnly="1" outline="0" fieldPosition="0">
        <references count="2">
          <reference field="0" count="1" selected="0">
            <x v="38"/>
          </reference>
          <reference field="3" count="1">
            <x v="328"/>
          </reference>
        </references>
      </pivotArea>
    </format>
    <format dxfId="3434">
      <pivotArea dataOnly="0" labelOnly="1" outline="0" fieldPosition="0">
        <references count="2">
          <reference field="0" count="1" selected="0">
            <x v="39"/>
          </reference>
          <reference field="3" count="1">
            <x v="331"/>
          </reference>
        </references>
      </pivotArea>
    </format>
    <format dxfId="3433">
      <pivotArea dataOnly="0" labelOnly="1" outline="0" fieldPosition="0">
        <references count="2">
          <reference field="0" count="1" selected="0">
            <x v="43"/>
          </reference>
          <reference field="3" count="1">
            <x v="332"/>
          </reference>
        </references>
      </pivotArea>
    </format>
    <format dxfId="3432">
      <pivotArea dataOnly="0" labelOnly="1" outline="0" fieldPosition="0">
        <references count="2">
          <reference field="0" count="1" selected="0">
            <x v="45"/>
          </reference>
          <reference field="3" count="1">
            <x v="333"/>
          </reference>
        </references>
      </pivotArea>
    </format>
    <format dxfId="3431">
      <pivotArea dataOnly="0" labelOnly="1" outline="0" fieldPosition="0">
        <references count="2">
          <reference field="0" count="1" selected="0">
            <x v="46"/>
          </reference>
          <reference field="3" count="1">
            <x v="343"/>
          </reference>
        </references>
      </pivotArea>
    </format>
    <format dxfId="3430">
      <pivotArea dataOnly="0" labelOnly="1" outline="0" fieldPosition="0">
        <references count="2">
          <reference field="0" count="1" selected="0">
            <x v="52"/>
          </reference>
          <reference field="3" count="1">
            <x v="88"/>
          </reference>
        </references>
      </pivotArea>
    </format>
    <format dxfId="3429">
      <pivotArea dataOnly="0" labelOnly="1" outline="0" fieldPosition="0">
        <references count="2">
          <reference field="0" count="1" selected="0">
            <x v="56"/>
          </reference>
          <reference field="3" count="1">
            <x v="345"/>
          </reference>
        </references>
      </pivotArea>
    </format>
    <format dxfId="3428">
      <pivotArea dataOnly="0" labelOnly="1" outline="0" fieldPosition="0">
        <references count="2">
          <reference field="0" count="1" selected="0">
            <x v="58"/>
          </reference>
          <reference field="3" count="1">
            <x v="346"/>
          </reference>
        </references>
      </pivotArea>
    </format>
    <format dxfId="3427">
      <pivotArea dataOnly="0" labelOnly="1" outline="0" fieldPosition="0">
        <references count="2">
          <reference field="0" count="1" selected="0">
            <x v="59"/>
          </reference>
          <reference field="3" count="1">
            <x v="347"/>
          </reference>
        </references>
      </pivotArea>
    </format>
    <format dxfId="3426">
      <pivotArea dataOnly="0" labelOnly="1" outline="0" fieldPosition="0">
        <references count="2">
          <reference field="0" count="1" selected="0">
            <x v="60"/>
          </reference>
          <reference field="3" count="1">
            <x v="348"/>
          </reference>
        </references>
      </pivotArea>
    </format>
    <format dxfId="3425">
      <pivotArea dataOnly="0" labelOnly="1" outline="0" fieldPosition="0">
        <references count="2">
          <reference field="0" count="1" selected="0">
            <x v="61"/>
          </reference>
          <reference field="3" count="1">
            <x v="100"/>
          </reference>
        </references>
      </pivotArea>
    </format>
    <format dxfId="3424">
      <pivotArea dataOnly="0" labelOnly="1" outline="0" fieldPosition="0">
        <references count="2">
          <reference field="0" count="1" selected="0">
            <x v="64"/>
          </reference>
          <reference field="3" count="1">
            <x v="101"/>
          </reference>
        </references>
      </pivotArea>
    </format>
    <format dxfId="3423">
      <pivotArea dataOnly="0" labelOnly="1" outline="0" fieldPosition="0">
        <references count="2">
          <reference field="0" count="1" selected="0">
            <x v="65"/>
          </reference>
          <reference field="3" count="1">
            <x v="349"/>
          </reference>
        </references>
      </pivotArea>
    </format>
    <format dxfId="3422">
      <pivotArea dataOnly="0" labelOnly="1" outline="0" fieldPosition="0">
        <references count="2">
          <reference field="0" count="1" selected="0">
            <x v="66"/>
          </reference>
          <reference field="3" count="1">
            <x v="105"/>
          </reference>
        </references>
      </pivotArea>
    </format>
    <format dxfId="3421">
      <pivotArea dataOnly="0" labelOnly="1" outline="0" fieldPosition="0">
        <references count="2">
          <reference field="0" count="1" selected="0">
            <x v="67"/>
          </reference>
          <reference field="3" count="1">
            <x v="122"/>
          </reference>
        </references>
      </pivotArea>
    </format>
    <format dxfId="3420">
      <pivotArea dataOnly="0" labelOnly="1" outline="0" fieldPosition="0">
        <references count="2">
          <reference field="0" count="1" selected="0">
            <x v="69"/>
          </reference>
          <reference field="3" count="1">
            <x v="350"/>
          </reference>
        </references>
      </pivotArea>
    </format>
    <format dxfId="3419">
      <pivotArea dataOnly="0" labelOnly="1" outline="0" fieldPosition="0">
        <references count="2">
          <reference field="0" count="1" selected="0">
            <x v="75"/>
          </reference>
          <reference field="3" count="1">
            <x v="144"/>
          </reference>
        </references>
      </pivotArea>
    </format>
    <format dxfId="3418">
      <pivotArea dataOnly="0" labelOnly="1" outline="0" fieldPosition="0">
        <references count="2">
          <reference field="0" count="1" selected="0">
            <x v="80"/>
          </reference>
          <reference field="3" count="1">
            <x v="351"/>
          </reference>
        </references>
      </pivotArea>
    </format>
    <format dxfId="3417">
      <pivotArea dataOnly="0" labelOnly="1" outline="0" fieldPosition="0">
        <references count="2">
          <reference field="0" count="1" selected="0">
            <x v="84"/>
          </reference>
          <reference field="3" count="1">
            <x v="158"/>
          </reference>
        </references>
      </pivotArea>
    </format>
    <format dxfId="3416">
      <pivotArea dataOnly="0" labelOnly="1" outline="0" fieldPosition="0">
        <references count="2">
          <reference field="0" count="1" selected="0">
            <x v="85"/>
          </reference>
          <reference field="3" count="1">
            <x v="352"/>
          </reference>
        </references>
      </pivotArea>
    </format>
    <format dxfId="3415">
      <pivotArea dataOnly="0" labelOnly="1" outline="0" fieldPosition="0">
        <references count="2">
          <reference field="0" count="1" selected="0">
            <x v="87"/>
          </reference>
          <reference field="3" count="1">
            <x v="184"/>
          </reference>
        </references>
      </pivotArea>
    </format>
    <format dxfId="3414">
      <pivotArea dataOnly="0" labelOnly="1" outline="0" fieldPosition="0">
        <references count="2">
          <reference field="0" count="1" selected="0">
            <x v="88"/>
          </reference>
          <reference field="3" count="1">
            <x v="187"/>
          </reference>
        </references>
      </pivotArea>
    </format>
    <format dxfId="3413">
      <pivotArea dataOnly="0" labelOnly="1" outline="0" fieldPosition="0">
        <references count="2">
          <reference field="0" count="1" selected="0">
            <x v="89"/>
          </reference>
          <reference field="3" count="1">
            <x v="353"/>
          </reference>
        </references>
      </pivotArea>
    </format>
    <format dxfId="3412">
      <pivotArea dataOnly="0" labelOnly="1" outline="0" fieldPosition="0">
        <references count="2">
          <reference field="0" count="1" selected="0">
            <x v="90"/>
          </reference>
          <reference field="3" count="1">
            <x v="357"/>
          </reference>
        </references>
      </pivotArea>
    </format>
    <format dxfId="3411">
      <pivotArea dataOnly="0" labelOnly="1" outline="0" fieldPosition="0">
        <references count="2">
          <reference field="0" count="1" selected="0">
            <x v="91"/>
          </reference>
          <reference field="3" count="1">
            <x v="362"/>
          </reference>
        </references>
      </pivotArea>
    </format>
    <format dxfId="3410">
      <pivotArea dataOnly="0" labelOnly="1" outline="0" fieldPosition="0">
        <references count="2">
          <reference field="0" count="1" selected="0">
            <x v="92"/>
          </reference>
          <reference field="3" count="1">
            <x v="185"/>
          </reference>
        </references>
      </pivotArea>
    </format>
    <format dxfId="3409">
      <pivotArea dataOnly="0" labelOnly="1" outline="0" fieldPosition="0">
        <references count="2">
          <reference field="0" count="1" selected="0">
            <x v="94"/>
          </reference>
          <reference field="3" count="1">
            <x v="187"/>
          </reference>
        </references>
      </pivotArea>
    </format>
    <format dxfId="3408">
      <pivotArea dataOnly="0" labelOnly="1" outline="0" fieldPosition="0">
        <references count="2">
          <reference field="0" count="1" selected="0">
            <x v="96"/>
          </reference>
          <reference field="3" count="1">
            <x v="190"/>
          </reference>
        </references>
      </pivotArea>
    </format>
    <format dxfId="3407">
      <pivotArea dataOnly="0" labelOnly="1" outline="0" fieldPosition="0">
        <references count="2">
          <reference field="0" count="1" selected="0">
            <x v="97"/>
          </reference>
          <reference field="3" count="1">
            <x v="200"/>
          </reference>
        </references>
      </pivotArea>
    </format>
    <format dxfId="3406">
      <pivotArea dataOnly="0" labelOnly="1" outline="0" fieldPosition="0">
        <references count="2">
          <reference field="0" count="1" selected="0">
            <x v="99"/>
          </reference>
          <reference field="3" count="1">
            <x v="205"/>
          </reference>
        </references>
      </pivotArea>
    </format>
    <format dxfId="3405">
      <pivotArea dataOnly="0" labelOnly="1" outline="0" fieldPosition="0">
        <references count="2">
          <reference field="0" count="1" selected="0">
            <x v="100"/>
          </reference>
          <reference field="3" count="1">
            <x v="206"/>
          </reference>
        </references>
      </pivotArea>
    </format>
    <format dxfId="3404">
      <pivotArea dataOnly="0" labelOnly="1" outline="0" fieldPosition="0">
        <references count="2">
          <reference field="0" count="1" selected="0">
            <x v="109"/>
          </reference>
          <reference field="3" count="1">
            <x v="354"/>
          </reference>
        </references>
      </pivotArea>
    </format>
    <format dxfId="3403">
      <pivotArea dataOnly="0" labelOnly="1" outline="0" fieldPosition="0">
        <references count="2">
          <reference field="0" count="1" selected="0">
            <x v="111"/>
          </reference>
          <reference field="3" count="1">
            <x v="365"/>
          </reference>
        </references>
      </pivotArea>
    </format>
    <format dxfId="3402">
      <pivotArea dataOnly="0" labelOnly="1" outline="0" fieldPosition="0">
        <references count="2">
          <reference field="0" count="1" selected="0">
            <x v="113"/>
          </reference>
          <reference field="3" count="1">
            <x v="229"/>
          </reference>
        </references>
      </pivotArea>
    </format>
    <format dxfId="3401">
      <pivotArea dataOnly="0" labelOnly="1" outline="0" fieldPosition="0">
        <references count="2">
          <reference field="0" count="1" selected="0">
            <x v="114"/>
          </reference>
          <reference field="3" count="1">
            <x v="230"/>
          </reference>
        </references>
      </pivotArea>
    </format>
    <format dxfId="3400">
      <pivotArea dataOnly="0" labelOnly="1" outline="0" fieldPosition="0">
        <references count="2">
          <reference field="0" count="1" selected="0">
            <x v="116"/>
          </reference>
          <reference field="3" count="1">
            <x v="231"/>
          </reference>
        </references>
      </pivotArea>
    </format>
    <format dxfId="3399">
      <pivotArea dataOnly="0" labelOnly="1" outline="0" fieldPosition="0">
        <references count="2">
          <reference field="0" count="1" selected="0">
            <x v="117"/>
          </reference>
          <reference field="3" count="1">
            <x v="368"/>
          </reference>
        </references>
      </pivotArea>
    </format>
    <format dxfId="3398">
      <pivotArea dataOnly="0" labelOnly="1" outline="0" fieldPosition="0">
        <references count="2">
          <reference field="0" count="1" selected="0">
            <x v="118"/>
          </reference>
          <reference field="3" count="1">
            <x v="293"/>
          </reference>
        </references>
      </pivotArea>
    </format>
    <format dxfId="3397">
      <pivotArea dataOnly="0" labelOnly="1" outline="0" fieldPosition="0">
        <references count="2">
          <reference field="0" count="1" selected="0">
            <x v="122"/>
          </reference>
          <reference field="3" count="1">
            <x v="294"/>
          </reference>
        </references>
      </pivotArea>
    </format>
    <format dxfId="3396">
      <pivotArea dataOnly="0" labelOnly="1" outline="0" fieldPosition="0">
        <references count="2">
          <reference field="0" count="1" selected="0">
            <x v="123"/>
          </reference>
          <reference field="3" count="1">
            <x v="295"/>
          </reference>
        </references>
      </pivotArea>
    </format>
    <format dxfId="3395">
      <pivotArea dataOnly="0" labelOnly="1" outline="0" fieldPosition="0">
        <references count="2">
          <reference field="0" count="1" selected="0">
            <x v="125"/>
          </reference>
          <reference field="3" count="1">
            <x v="296"/>
          </reference>
        </references>
      </pivotArea>
    </format>
    <format dxfId="3394">
      <pivotArea dataOnly="0" labelOnly="1" outline="0" fieldPosition="0">
        <references count="2">
          <reference field="0" count="1" selected="0">
            <x v="126"/>
          </reference>
          <reference field="3" count="1">
            <x v="297"/>
          </reference>
        </references>
      </pivotArea>
    </format>
    <format dxfId="3393">
      <pivotArea dataOnly="0" labelOnly="1" outline="0" fieldPosition="0">
        <references count="2">
          <reference field="0" count="1" selected="0">
            <x v="127"/>
          </reference>
          <reference field="3" count="1">
            <x v="298"/>
          </reference>
        </references>
      </pivotArea>
    </format>
    <format dxfId="3392">
      <pivotArea dataOnly="0" labelOnly="1" outline="0" fieldPosition="0">
        <references count="2">
          <reference field="0" count="1" selected="0">
            <x v="128"/>
          </reference>
          <reference field="3" count="1">
            <x v="299"/>
          </reference>
        </references>
      </pivotArea>
    </format>
    <format dxfId="3391">
      <pivotArea dataOnly="0" labelOnly="1" outline="0" fieldPosition="0">
        <references count="2">
          <reference field="0" count="1" selected="0">
            <x v="129"/>
          </reference>
          <reference field="3" count="1">
            <x v="300"/>
          </reference>
        </references>
      </pivotArea>
    </format>
    <format dxfId="3390">
      <pivotArea dataOnly="0" labelOnly="1" outline="0" fieldPosition="0">
        <references count="2">
          <reference field="0" count="1" selected="0">
            <x v="130"/>
          </reference>
          <reference field="3" count="1">
            <x v="301"/>
          </reference>
        </references>
      </pivotArea>
    </format>
    <format dxfId="3389">
      <pivotArea dataOnly="0" labelOnly="1" outline="0" fieldPosition="0">
        <references count="2">
          <reference field="0" count="1" selected="0">
            <x v="131"/>
          </reference>
          <reference field="3" count="1">
            <x v="303"/>
          </reference>
        </references>
      </pivotArea>
    </format>
    <format dxfId="3388">
      <pivotArea dataOnly="0" labelOnly="1" outline="0" fieldPosition="0">
        <references count="2">
          <reference field="0" count="1" selected="0">
            <x v="132"/>
          </reference>
          <reference field="3" count="1">
            <x v="304"/>
          </reference>
        </references>
      </pivotArea>
    </format>
    <format dxfId="3387">
      <pivotArea dataOnly="0" labelOnly="1" outline="0" fieldPosition="0">
        <references count="2">
          <reference field="0" count="1" selected="0">
            <x v="133"/>
          </reference>
          <reference field="3" count="1">
            <x v="305"/>
          </reference>
        </references>
      </pivotArea>
    </format>
    <format dxfId="3386">
      <pivotArea dataOnly="0" labelOnly="1" outline="0" fieldPosition="0">
        <references count="2">
          <reference field="0" count="1" selected="0">
            <x v="134"/>
          </reference>
          <reference field="3" count="1">
            <x v="306"/>
          </reference>
        </references>
      </pivotArea>
    </format>
    <format dxfId="3385">
      <pivotArea dataOnly="0" labelOnly="1" outline="0" fieldPosition="0">
        <references count="2">
          <reference field="0" count="1" selected="0">
            <x v="136"/>
          </reference>
          <reference field="3" count="1">
            <x v="307"/>
          </reference>
        </references>
      </pivotArea>
    </format>
    <format dxfId="3384">
      <pivotArea dataOnly="0" labelOnly="1" outline="0" fieldPosition="0">
        <references count="2">
          <reference field="0" count="1" selected="0">
            <x v="138"/>
          </reference>
          <reference field="3" count="1">
            <x v="308"/>
          </reference>
        </references>
      </pivotArea>
    </format>
    <format dxfId="3383">
      <pivotArea dataOnly="0" labelOnly="1" outline="0" fieldPosition="0">
        <references count="2">
          <reference field="0" count="1" selected="0">
            <x v="140"/>
          </reference>
          <reference field="3" count="1">
            <x v="309"/>
          </reference>
        </references>
      </pivotArea>
    </format>
    <format dxfId="3382">
      <pivotArea dataOnly="0" labelOnly="1" outline="0" fieldPosition="0">
        <references count="2">
          <reference field="0" count="1" selected="0">
            <x v="141"/>
          </reference>
          <reference field="3" count="1">
            <x v="310"/>
          </reference>
        </references>
      </pivotArea>
    </format>
    <format dxfId="3381">
      <pivotArea dataOnly="0" labelOnly="1" outline="0" fieldPosition="0">
        <references count="2">
          <reference field="0" count="1" selected="0">
            <x v="142"/>
          </reference>
          <reference field="3" count="1">
            <x v="311"/>
          </reference>
        </references>
      </pivotArea>
    </format>
    <format dxfId="3380">
      <pivotArea dataOnly="0" labelOnly="1" outline="0" fieldPosition="0">
        <references count="2">
          <reference field="0" count="1" selected="0">
            <x v="146"/>
          </reference>
          <reference field="3" count="1">
            <x v="312"/>
          </reference>
        </references>
      </pivotArea>
    </format>
    <format dxfId="3379">
      <pivotArea dataOnly="0" labelOnly="1" outline="0" fieldPosition="0">
        <references count="2">
          <reference field="0" count="1" selected="0">
            <x v="147"/>
          </reference>
          <reference field="3" count="1">
            <x v="313"/>
          </reference>
        </references>
      </pivotArea>
    </format>
    <format dxfId="3378">
      <pivotArea dataOnly="0" labelOnly="1" outline="0" fieldPosition="0">
        <references count="2">
          <reference field="0" count="1" selected="0">
            <x v="148"/>
          </reference>
          <reference field="3" count="1">
            <x v="314"/>
          </reference>
        </references>
      </pivotArea>
    </format>
    <format dxfId="3377">
      <pivotArea dataOnly="0" labelOnly="1" outline="0" fieldPosition="0">
        <references count="2">
          <reference field="0" count="1" selected="0">
            <x v="149"/>
          </reference>
          <reference field="3" count="1">
            <x v="315"/>
          </reference>
        </references>
      </pivotArea>
    </format>
    <format dxfId="3376">
      <pivotArea dataOnly="0" labelOnly="1" outline="0" fieldPosition="0">
        <references count="2">
          <reference field="0" count="1" selected="0">
            <x v="151"/>
          </reference>
          <reference field="3" count="1">
            <x v="316"/>
          </reference>
        </references>
      </pivotArea>
    </format>
    <format dxfId="3375">
      <pivotArea dataOnly="0" labelOnly="1" outline="0" fieldPosition="0">
        <references count="2">
          <reference field="0" count="1" selected="0">
            <x v="152"/>
          </reference>
          <reference field="3" count="1">
            <x v="317"/>
          </reference>
        </references>
      </pivotArea>
    </format>
    <format dxfId="3374">
      <pivotArea dataOnly="0" labelOnly="1" outline="0" fieldPosition="0">
        <references count="2">
          <reference field="0" count="1" selected="0">
            <x v="153"/>
          </reference>
          <reference field="3" count="1">
            <x v="318"/>
          </reference>
        </references>
      </pivotArea>
    </format>
    <format dxfId="3373">
      <pivotArea dataOnly="0" labelOnly="1" outline="0" fieldPosition="0">
        <references count="2">
          <reference field="0" count="1" selected="0">
            <x v="154"/>
          </reference>
          <reference field="3" count="1">
            <x v="319"/>
          </reference>
        </references>
      </pivotArea>
    </format>
    <format dxfId="3372">
      <pivotArea dataOnly="0" labelOnly="1" outline="0" fieldPosition="0">
        <references count="2">
          <reference field="0" count="1" selected="0">
            <x v="155"/>
          </reference>
          <reference field="3" count="1">
            <x v="169"/>
          </reference>
        </references>
      </pivotArea>
    </format>
    <format dxfId="3371">
      <pivotArea dataOnly="0" labelOnly="1" outline="0" fieldPosition="0">
        <references count="2">
          <reference field="0" count="1" selected="0">
            <x v="157"/>
          </reference>
          <reference field="3" count="1">
            <x v="173"/>
          </reference>
        </references>
      </pivotArea>
    </format>
    <format dxfId="3370">
      <pivotArea dataOnly="0" labelOnly="1" outline="0" fieldPosition="0">
        <references count="2">
          <reference field="0" count="1" selected="0">
            <x v="158"/>
          </reference>
          <reference field="3" count="1">
            <x v="355"/>
          </reference>
        </references>
      </pivotArea>
    </format>
    <format dxfId="3369">
      <pivotArea dataOnly="0" labelOnly="1" outline="0" fieldPosition="0">
        <references count="2">
          <reference field="0" count="1" selected="0">
            <x v="160"/>
          </reference>
          <reference field="3" count="1">
            <x v="356"/>
          </reference>
        </references>
      </pivotArea>
    </format>
    <format dxfId="3368">
      <pivotArea dataOnly="0" labelOnly="1" outline="0" fieldPosition="0">
        <references count="2">
          <reference field="0" count="1" selected="0">
            <x v="162"/>
          </reference>
          <reference field="3" count="1">
            <x v="360"/>
          </reference>
        </references>
      </pivotArea>
    </format>
    <format dxfId="3367">
      <pivotArea dataOnly="0" labelOnly="1" outline="0" fieldPosition="0">
        <references count="2">
          <reference field="0" count="1" selected="0">
            <x v="164"/>
          </reference>
          <reference field="3" count="1">
            <x v="363"/>
          </reference>
        </references>
      </pivotArea>
    </format>
    <format dxfId="3366">
      <pivotArea dataOnly="0" labelOnly="1" outline="0" fieldPosition="0">
        <references count="2">
          <reference field="0" count="1" selected="0">
            <x v="165"/>
          </reference>
          <reference field="3" count="1">
            <x v="230"/>
          </reference>
        </references>
      </pivotArea>
    </format>
    <format dxfId="3365">
      <pivotArea dataOnly="0" labelOnly="1" outline="0" fieldPosition="0">
        <references count="2">
          <reference field="0" count="1" selected="0">
            <x v="166"/>
          </reference>
          <reference field="3" count="1">
            <x v="231"/>
          </reference>
        </references>
      </pivotArea>
    </format>
    <format dxfId="3364">
      <pivotArea dataOnly="0" labelOnly="1" outline="0" fieldPosition="0">
        <references count="2">
          <reference field="0" count="1" selected="0">
            <x v="168"/>
          </reference>
          <reference field="3" count="1">
            <x v="358"/>
          </reference>
        </references>
      </pivotArea>
    </format>
    <format dxfId="3363">
      <pivotArea dataOnly="0" labelOnly="1" outline="0" fieldPosition="0">
        <references count="2">
          <reference field="0" count="1" selected="0">
            <x v="169"/>
          </reference>
          <reference field="3" count="1">
            <x v="359"/>
          </reference>
        </references>
      </pivotArea>
    </format>
    <format dxfId="3362">
      <pivotArea dataOnly="0" labelOnly="1" outline="0" fieldPosition="0">
        <references count="2">
          <reference field="0" count="1" selected="0">
            <x v="173"/>
          </reference>
          <reference field="3" count="1">
            <x v="361"/>
          </reference>
        </references>
      </pivotArea>
    </format>
    <format dxfId="3361">
      <pivotArea dataOnly="0" labelOnly="1" outline="0" fieldPosition="0">
        <references count="2">
          <reference field="0" count="1" selected="0">
            <x v="177"/>
          </reference>
          <reference field="3" count="1">
            <x v="362"/>
          </reference>
        </references>
      </pivotArea>
    </format>
    <format dxfId="3360">
      <pivotArea dataOnly="0" labelOnly="1" outline="0" fieldPosition="0">
        <references count="2">
          <reference field="0" count="1" selected="0">
            <x v="178"/>
          </reference>
          <reference field="3" count="1">
            <x v="363"/>
          </reference>
        </references>
      </pivotArea>
    </format>
    <format dxfId="3359">
      <pivotArea dataOnly="0" labelOnly="1" outline="0" fieldPosition="0">
        <references count="2">
          <reference field="0" count="1" selected="0">
            <x v="179"/>
          </reference>
          <reference field="3" count="1">
            <x v="364"/>
          </reference>
        </references>
      </pivotArea>
    </format>
    <format dxfId="3358">
      <pivotArea dataOnly="0" labelOnly="1" outline="0" fieldPosition="0">
        <references count="2">
          <reference field="0" count="1" selected="0">
            <x v="182"/>
          </reference>
          <reference field="3" count="1">
            <x v="292"/>
          </reference>
        </references>
      </pivotArea>
    </format>
    <format dxfId="3357">
      <pivotArea dataOnly="0" labelOnly="1" outline="0" fieldPosition="0">
        <references count="2">
          <reference field="0" count="1" selected="0">
            <x v="183"/>
          </reference>
          <reference field="3" count="1">
            <x v="53"/>
          </reference>
        </references>
      </pivotArea>
    </format>
    <format dxfId="3356">
      <pivotArea dataOnly="0" labelOnly="1" outline="0" fieldPosition="0">
        <references count="2">
          <reference field="0" count="1" selected="0">
            <x v="184"/>
          </reference>
          <reference field="3" count="1">
            <x v="320"/>
          </reference>
        </references>
      </pivotArea>
    </format>
    <format dxfId="3355">
      <pivotArea dataOnly="0" labelOnly="1" outline="0" fieldPosition="0">
        <references count="2">
          <reference field="0" count="1" selected="0">
            <x v="185"/>
          </reference>
          <reference field="3" count="1">
            <x v="71"/>
          </reference>
        </references>
      </pivotArea>
    </format>
    <format dxfId="3354">
      <pivotArea dataOnly="0" labelOnly="1" outline="0" fieldPosition="0">
        <references count="2">
          <reference field="0" count="1" selected="0">
            <x v="190"/>
          </reference>
          <reference field="3" count="1">
            <x v="74"/>
          </reference>
        </references>
      </pivotArea>
    </format>
    <format dxfId="3353">
      <pivotArea dataOnly="0" labelOnly="1" outline="0" fieldPosition="0">
        <references count="2">
          <reference field="0" count="1" selected="0">
            <x v="191"/>
          </reference>
          <reference field="3" count="1">
            <x v="321"/>
          </reference>
        </references>
      </pivotArea>
    </format>
    <format dxfId="3352">
      <pivotArea dataOnly="0" labelOnly="1" outline="0" fieldPosition="0">
        <references count="2">
          <reference field="0" count="1" selected="0">
            <x v="193"/>
          </reference>
          <reference field="3" count="1">
            <x v="322"/>
          </reference>
        </references>
      </pivotArea>
    </format>
    <format dxfId="3351">
      <pivotArea dataOnly="0" labelOnly="1" outline="0" fieldPosition="0">
        <references count="2">
          <reference field="0" count="1" selected="0">
            <x v="195"/>
          </reference>
          <reference field="3" count="1">
            <x v="323"/>
          </reference>
        </references>
      </pivotArea>
    </format>
    <format dxfId="3350">
      <pivotArea dataOnly="0" labelOnly="1" outline="0" fieldPosition="0">
        <references count="2">
          <reference field="0" count="1" selected="0">
            <x v="196"/>
          </reference>
          <reference field="3" count="1">
            <x v="324"/>
          </reference>
        </references>
      </pivotArea>
    </format>
    <format dxfId="3349">
      <pivotArea dataOnly="0" labelOnly="1" outline="0" fieldPosition="0">
        <references count="2">
          <reference field="0" count="1" selected="0">
            <x v="197"/>
          </reference>
          <reference field="3" count="1">
            <x v="325"/>
          </reference>
        </references>
      </pivotArea>
    </format>
    <format dxfId="3348">
      <pivotArea dataOnly="0" labelOnly="1" outline="0" fieldPosition="0">
        <references count="2">
          <reference field="0" count="1" selected="0">
            <x v="200"/>
          </reference>
          <reference field="3" count="1">
            <x v="341"/>
          </reference>
        </references>
      </pivotArea>
    </format>
    <format dxfId="3347">
      <pivotArea dataOnly="0" labelOnly="1" outline="0" fieldPosition="0">
        <references count="2">
          <reference field="0" count="1" selected="0">
            <x v="201"/>
          </reference>
          <reference field="3" count="1">
            <x v="85"/>
          </reference>
        </references>
      </pivotArea>
    </format>
    <format dxfId="3346">
      <pivotArea dataOnly="0" labelOnly="1" outline="0" fieldPosition="0">
        <references count="2">
          <reference field="0" count="1" selected="0">
            <x v="202"/>
          </reference>
          <reference field="3" count="1">
            <x v="86"/>
          </reference>
        </references>
      </pivotArea>
    </format>
    <format dxfId="3345">
      <pivotArea dataOnly="0" labelOnly="1" outline="0" fieldPosition="0">
        <references count="2">
          <reference field="0" count="1" selected="0">
            <x v="203"/>
          </reference>
          <reference field="3" count="1">
            <x v="88"/>
          </reference>
        </references>
      </pivotArea>
    </format>
    <format dxfId="3344">
      <pivotArea dataOnly="0" labelOnly="1" outline="0" fieldPosition="0">
        <references count="2">
          <reference field="0" count="1" selected="0">
            <x v="204"/>
          </reference>
          <reference field="3" count="1">
            <x v="344"/>
          </reference>
        </references>
      </pivotArea>
    </format>
    <format dxfId="3343">
      <pivotArea dataOnly="0" labelOnly="1" outline="0" fieldPosition="0">
        <references count="2">
          <reference field="0" count="1" selected="0">
            <x v="205"/>
          </reference>
          <reference field="3" count="1">
            <x v="95"/>
          </reference>
        </references>
      </pivotArea>
    </format>
    <format dxfId="3342">
      <pivotArea dataOnly="0" labelOnly="1" outline="0" fieldPosition="0">
        <references count="2">
          <reference field="0" count="1" selected="0">
            <x v="208"/>
          </reference>
          <reference field="3" count="1">
            <x v="345"/>
          </reference>
        </references>
      </pivotArea>
    </format>
    <format dxfId="3341">
      <pivotArea dataOnly="0" labelOnly="1" outline="0" fieldPosition="0">
        <references count="2">
          <reference field="0" count="1" selected="0">
            <x v="209"/>
          </reference>
          <reference field="3" count="1">
            <x v="346"/>
          </reference>
        </references>
      </pivotArea>
    </format>
    <format dxfId="3340">
      <pivotArea dataOnly="0" labelOnly="1" outline="0" fieldPosition="0">
        <references count="2">
          <reference field="0" count="1" selected="0">
            <x v="210"/>
          </reference>
          <reference field="3" count="1">
            <x v="347"/>
          </reference>
        </references>
      </pivotArea>
    </format>
    <format dxfId="3339">
      <pivotArea dataOnly="0" labelOnly="1" outline="0" fieldPosition="0">
        <references count="2">
          <reference field="0" count="1" selected="0">
            <x v="215"/>
          </reference>
          <reference field="3" count="1">
            <x v="100"/>
          </reference>
        </references>
      </pivotArea>
    </format>
    <format dxfId="3338">
      <pivotArea dataOnly="0" labelOnly="1" outline="0" fieldPosition="0">
        <references count="2">
          <reference field="0" count="1" selected="0">
            <x v="216"/>
          </reference>
          <reference field="3" count="1">
            <x v="133"/>
          </reference>
        </references>
      </pivotArea>
    </format>
    <format dxfId="3337">
      <pivotArea dataOnly="0" labelOnly="1" outline="0" fieldPosition="0">
        <references count="2">
          <reference field="0" count="1" selected="0">
            <x v="217"/>
          </reference>
          <reference field="3" count="1">
            <x v="185"/>
          </reference>
        </references>
      </pivotArea>
    </format>
    <format dxfId="3336">
      <pivotArea dataOnly="0" labelOnly="1" outline="0" fieldPosition="0">
        <references count="2">
          <reference field="0" count="1" selected="0">
            <x v="218"/>
          </reference>
          <reference field="3" count="1">
            <x v="190"/>
          </reference>
        </references>
      </pivotArea>
    </format>
    <format dxfId="3335">
      <pivotArea dataOnly="0" labelOnly="1" outline="0" fieldPosition="0">
        <references count="2">
          <reference field="0" count="1" selected="0">
            <x v="219"/>
          </reference>
          <reference field="3" count="1">
            <x v="206"/>
          </reference>
        </references>
      </pivotArea>
    </format>
    <format dxfId="3334">
      <pivotArea dataOnly="0" labelOnly="1" outline="0" fieldPosition="0">
        <references count="2">
          <reference field="0" count="1" selected="0">
            <x v="220"/>
          </reference>
          <reference field="3" count="1">
            <x v="365"/>
          </reference>
        </references>
      </pivotArea>
    </format>
    <format dxfId="3333">
      <pivotArea dataOnly="0" labelOnly="1" outline="0" fieldPosition="0">
        <references count="2">
          <reference field="0" count="1" selected="0">
            <x v="221"/>
          </reference>
          <reference field="3" count="1">
            <x v="366"/>
          </reference>
        </references>
      </pivotArea>
    </format>
    <format dxfId="3332">
      <pivotArea dataOnly="0" labelOnly="1" outline="0" fieldPosition="0">
        <references count="2">
          <reference field="0" count="1" selected="0">
            <x v="222"/>
          </reference>
          <reference field="3" count="1">
            <x v="231"/>
          </reference>
        </references>
      </pivotArea>
    </format>
    <format dxfId="3331">
      <pivotArea dataOnly="0" labelOnly="1" outline="0" fieldPosition="0">
        <references count="2">
          <reference field="0" count="1" selected="0">
            <x v="223"/>
          </reference>
          <reference field="3" count="1">
            <x v="326"/>
          </reference>
        </references>
      </pivotArea>
    </format>
    <format dxfId="3330">
      <pivotArea dataOnly="0" labelOnly="1" outline="0" fieldPosition="0">
        <references count="2">
          <reference field="0" count="1" selected="0">
            <x v="224"/>
          </reference>
          <reference field="3" count="1">
            <x v="333"/>
          </reference>
        </references>
      </pivotArea>
    </format>
    <format dxfId="3329">
      <pivotArea dataOnly="0" labelOnly="1" outline="0" fieldPosition="0">
        <references count="2">
          <reference field="0" count="1" selected="0">
            <x v="226"/>
          </reference>
          <reference field="3" count="1">
            <x v="334"/>
          </reference>
        </references>
      </pivotArea>
    </format>
    <format dxfId="3328">
      <pivotArea dataOnly="0" labelOnly="1" outline="0" fieldPosition="0">
        <references count="2">
          <reference field="0" count="1" selected="0">
            <x v="227"/>
          </reference>
          <reference field="3" count="1">
            <x v="336"/>
          </reference>
        </references>
      </pivotArea>
    </format>
    <format dxfId="3327">
      <pivotArea dataOnly="0" labelOnly="1" outline="0" fieldPosition="0">
        <references count="2">
          <reference field="0" count="1" selected="0">
            <x v="228"/>
          </reference>
          <reference field="3" count="1">
            <x v="362"/>
          </reference>
        </references>
      </pivotArea>
    </format>
    <format dxfId="3326">
      <pivotArea dataOnly="0" labelOnly="1" outline="0" fieldPosition="0">
        <references count="2">
          <reference field="0" count="1" selected="0">
            <x v="230"/>
          </reference>
          <reference field="3" count="1">
            <x v="363"/>
          </reference>
        </references>
      </pivotArea>
    </format>
    <format dxfId="3325">
      <pivotArea dataOnly="0" labelOnly="1" outline="0" fieldPosition="0">
        <references count="2">
          <reference field="0" count="1" selected="0">
            <x v="232"/>
          </reference>
          <reference field="3" count="1">
            <x v="364"/>
          </reference>
        </references>
      </pivotArea>
    </format>
    <format dxfId="3324">
      <pivotArea dataOnly="0" labelOnly="1" outline="0" fieldPosition="0">
        <references count="2">
          <reference field="0" count="1" selected="0">
            <x v="233"/>
          </reference>
          <reference field="3" count="1">
            <x v="367"/>
          </reference>
        </references>
      </pivotArea>
    </format>
    <format dxfId="3323">
      <pivotArea dataOnly="0" labelOnly="1" outline="0" fieldPosition="0">
        <references count="2">
          <reference field="0" count="1" selected="0">
            <x v="234"/>
          </reference>
          <reference field="3" count="1">
            <x v="369"/>
          </reference>
        </references>
      </pivotArea>
    </format>
    <format dxfId="3322">
      <pivotArea type="origin" dataOnly="0" labelOnly="1" outline="0" offset="C1" fieldPosition="0"/>
    </format>
    <format dxfId="3321">
      <pivotArea dataOnly="0" labelOnly="1" grandRow="1" outline="0" offset="C256" fieldPosition="0"/>
    </format>
    <format dxfId="3320">
      <pivotArea type="origin" dataOnly="0" labelOnly="1" outline="0" offset="E1" fieldPosition="0"/>
    </format>
    <format dxfId="3319">
      <pivotArea field="26" type="button" dataOnly="0" labelOnly="1" outline="0" axis="axisRow" fieldPosition="4"/>
    </format>
    <format dxfId="3318">
      <pivotArea dataOnly="0" labelOnly="1" grandRow="1" outline="0" offset="E256" fieldPosition="0"/>
    </format>
    <format dxfId="3317">
      <pivotArea type="origin" dataOnly="0" labelOnly="1" outline="0" offset="F1" fieldPosition="0"/>
    </format>
    <format dxfId="3316">
      <pivotArea field="27" type="button" dataOnly="0" labelOnly="1" outline="0" axis="axisRow" fieldPosition="5"/>
    </format>
    <format dxfId="3315">
      <pivotArea dataOnly="0" labelOnly="1" grandRow="1" outline="0" offset="F256" fieldPosition="0"/>
    </format>
    <format dxfId="3314">
      <pivotArea type="origin" dataOnly="0" labelOnly="1" outline="0" offset="G1" fieldPosition="0"/>
    </format>
    <format dxfId="3313">
      <pivotArea field="12" type="button" dataOnly="0" labelOnly="1" outline="0" axis="axisRow" fieldPosition="6"/>
    </format>
    <format dxfId="3312">
      <pivotArea dataOnly="0" labelOnly="1" grandRow="1" outline="0" offset="G256" fieldPosition="0"/>
    </format>
    <format dxfId="3311">
      <pivotArea type="origin" dataOnly="0" labelOnly="1" outline="0" offset="H1" fieldPosition="0"/>
    </format>
    <format dxfId="3310">
      <pivotArea field="4" type="button" dataOnly="0" labelOnly="1" outline="0" axis="axisRow" fieldPosition="7"/>
    </format>
    <format dxfId="3309">
      <pivotArea dataOnly="0" labelOnly="1" grandRow="1" outline="0" offset="H256" fieldPosition="0"/>
    </format>
    <format dxfId="3308">
      <pivotArea type="origin" dataOnly="0" labelOnly="1" outline="0" offset="I1" fieldPosition="0"/>
    </format>
    <format dxfId="3307">
      <pivotArea field="19" type="button" dataOnly="0" labelOnly="1" outline="0" axis="axisRow" fieldPosition="8"/>
    </format>
    <format dxfId="3306">
      <pivotArea dataOnly="0" labelOnly="1" grandRow="1" outline="0" offset="I256" fieldPosition="0"/>
    </format>
    <format dxfId="3305">
      <pivotArea type="origin" dataOnly="0" labelOnly="1" outline="0" offset="J1" fieldPosition="0"/>
    </format>
    <format dxfId="3304">
      <pivotArea field="29" type="button" dataOnly="0" labelOnly="1" outline="0" axis="axisRow" fieldPosition="9"/>
    </format>
    <format dxfId="3303">
      <pivotArea dataOnly="0" labelOnly="1" grandRow="1" outline="0" offset="J256" fieldPosition="0"/>
    </format>
    <format dxfId="3302">
      <pivotArea type="origin" dataOnly="0" labelOnly="1" outline="0" offset="K1" fieldPosition="0"/>
    </format>
    <format dxfId="3301">
      <pivotArea field="6" type="button" dataOnly="0" labelOnly="1" outline="0" axis="axisRow" fieldPosition="10"/>
    </format>
    <format dxfId="3300">
      <pivotArea dataOnly="0" labelOnly="1" grandRow="1" outline="0" offset="K256" fieldPosition="0"/>
    </format>
    <format dxfId="3299">
      <pivotArea type="origin" dataOnly="0" labelOnly="1" outline="0" offset="L1" fieldPosition="0"/>
    </format>
    <format dxfId="3298">
      <pivotArea dataOnly="0" labelOnly="1" grandRow="1" outline="0" offset="L256" fieldPosition="0"/>
    </format>
    <format dxfId="3297">
      <pivotArea type="origin" dataOnly="0" labelOnly="1" outline="0" offset="M1" fieldPosition="0"/>
    </format>
    <format dxfId="3296">
      <pivotArea dataOnly="0" labelOnly="1" grandRow="1" outline="0" offset="IV256" fieldPosition="0"/>
    </format>
    <format dxfId="3295">
      <pivotArea type="origin" dataOnly="0" labelOnly="1" outline="0" fieldPosition="0"/>
    </format>
    <format dxfId="3294">
      <pivotArea type="origin" dataOnly="0" labelOnly="1" outline="0" fieldPosition="0"/>
    </format>
    <format dxfId="3293">
      <pivotArea field="0" type="button" dataOnly="0" labelOnly="1" outline="0" axis="axisRow" fieldPosition="0"/>
    </format>
    <format dxfId="3292">
      <pivotArea field="3" type="button" dataOnly="0" labelOnly="1" outline="0" axis="axisRow" fieldPosition="1"/>
    </format>
    <format dxfId="3291">
      <pivotArea field="25" type="button" dataOnly="0" labelOnly="1" outline="0" axis="axisRow" fieldPosition="3"/>
    </format>
    <format dxfId="3290">
      <pivotArea field="26" type="button" dataOnly="0" labelOnly="1" outline="0" axis="axisRow" fieldPosition="4"/>
    </format>
    <format dxfId="3289">
      <pivotArea field="27" type="button" dataOnly="0" labelOnly="1" outline="0" axis="axisRow" fieldPosition="5"/>
    </format>
    <format dxfId="3288">
      <pivotArea field="12" type="button" dataOnly="0" labelOnly="1" outline="0" axis="axisRow" fieldPosition="6"/>
    </format>
    <format dxfId="3287">
      <pivotArea field="4" type="button" dataOnly="0" labelOnly="1" outline="0" axis="axisRow" fieldPosition="7"/>
    </format>
    <format dxfId="3286">
      <pivotArea field="19" type="button" dataOnly="0" labelOnly="1" outline="0" axis="axisRow" fieldPosition="8"/>
    </format>
    <format dxfId="3285">
      <pivotArea field="29" type="button" dataOnly="0" labelOnly="1" outline="0" axis="axisRow" fieldPosition="9"/>
    </format>
    <format dxfId="3284">
      <pivotArea field="6" type="button" dataOnly="0" labelOnly="1" outline="0" axis="axisRow" fieldPosition="10"/>
    </format>
    <format dxfId="3283">
      <pivotArea outline="0" collapsedLevelsAreSubtotals="1" fieldPosition="0"/>
    </format>
    <format dxfId="3282">
      <pivotArea outline="0" collapsedLevelsAreSubtotals="1" fieldPosition="0"/>
    </format>
    <format dxfId="3281">
      <pivotArea dataOnly="0" labelOnly="1" outline="0" fieldPosition="0">
        <references count="1">
          <reference field="6" count="0"/>
        </references>
      </pivotArea>
    </format>
    <format dxfId="3280">
      <pivotArea dataOnly="0" labelOnly="1" outline="0" fieldPosition="0">
        <references count="1">
          <reference field="4294967294" count="2">
            <x v="0"/>
            <x v="1"/>
          </reference>
        </references>
      </pivotArea>
    </format>
    <format dxfId="3279">
      <pivotArea field="25" type="button" dataOnly="0" labelOnly="1" outline="0" axis="axisRow" fieldPosition="3"/>
    </format>
    <format dxfId="3278">
      <pivotArea field="24" type="button" dataOnly="0" labelOnly="1" outline="0" axis="axisRow" fieldPosition="2"/>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1" name="LTM_List" displayName="LTM_List" ref="A3:H9" totalsRowShown="0" headerRowDxfId="6560" dataDxfId="6558" headerRowBorderDxfId="6559" tableBorderDxfId="6557" totalsRowBorderDxfId="6556">
  <autoFilter ref="A3:H9"/>
  <sortState ref="A3:I12">
    <sortCondition descending="1" ref="F3:F12"/>
  </sortState>
  <tableColumns count="8">
    <tableColumn id="1" name="LTM" dataDxfId="6555" totalsRowDxfId="6554"/>
    <tableColumn id="2" name="LTM Name" dataDxfId="6553" totalsRowDxfId="6552"/>
    <tableColumn id="3" name="LTM Status" dataDxfId="6551" totalsRowDxfId="6550"/>
    <tableColumn id="8" name="LTM Grade " dataDxfId="6549" totalsRowDxfId="6548"/>
    <tableColumn id="9" name="Further Relevant Information" dataDxfId="6547" totalsRowDxfId="6546"/>
    <tableColumn id="4" name="LTM Rate" dataDxfId="6545" totalsRowDxfId="6544"/>
    <tableColumn id="10" name="LTM Rate Effective From" dataDxfId="6543" totalsRowDxfId="6542"/>
    <tableColumn id="6" name="Counsel SF %" dataDxfId="6541" totalsRowDxfId="6540"/>
  </tableColumns>
  <tableStyleInfo name="TableStyleLight2" showFirstColumn="0" showLastColumn="0" showRowStripes="1" showColumnStripes="0"/>
</table>
</file>

<file path=xl/tables/table2.xml><?xml version="1.0" encoding="utf-8"?>
<table xmlns="http://schemas.openxmlformats.org/spreadsheetml/2006/main" id="2" name="Funding_List" displayName="Funding_List" ref="A3:H5" totalsRowShown="0" headerRowDxfId="6539" dataDxfId="6538" tableBorderDxfId="6537">
  <autoFilter ref="A3:H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name="Part ID" dataDxfId="6536"/>
    <tableColumn id="2" name="Description" dataDxfId="6535"/>
    <tableColumn id="3" name="Solicitors' Success Fee" dataDxfId="6534"/>
    <tableColumn id="4" name="VAT Rate" dataDxfId="6533"/>
    <tableColumn id="5" name="Profit Costs incurred" dataDxfId="6532">
      <calculatedColumnFormula>SUMIF(PartID, A4, ProfitCosts_noInd)</calculatedColumnFormula>
    </tableColumn>
    <tableColumn id="8" name="Indemnity Principle Limit " dataDxfId="6531"/>
    <tableColumn id="6" name="Recoverable % of incurred profit costs" dataDxfId="6530">
      <calculatedColumnFormula>IF(AND(F4&gt;0, F4&lt;E4),1-((E4-F4)/E4),1)</calculatedColumnFormula>
    </tableColumn>
    <tableColumn id="7" name="Profit Costs as Claimed" dataDxfId="6529">
      <calculatedColumnFormula>SUMIF(PartID,A4,ProfitCosts)</calculatedColumnFormula>
    </tableColumn>
  </tableColumns>
  <tableStyleInfo name="TableStyleMedium1" showFirstColumn="0" showLastColumn="0" showRowStripes="0" showColumnStripes="0"/>
</table>
</file>

<file path=xl/tables/table3.xml><?xml version="1.0" encoding="utf-8"?>
<table xmlns="http://schemas.openxmlformats.org/spreadsheetml/2006/main" id="6" name="VATONSACOSTS" displayName="VATONSACOSTS" ref="A3:O6" totalsRowShown="0" headerRowDxfId="6528" dataDxfId="6527" tableBorderDxfId="6526">
  <autoFilter ref="A3:O6"/>
  <tableColumns count="15">
    <tableColumn id="1" name="Part ID" dataDxfId="6525"/>
    <tableColumn id="2" name="Date" dataDxfId="6524"/>
    <tableColumn id="3" name="Hearing Description" dataDxfId="6523"/>
    <tableColumn id="4" name="Counsel" dataDxfId="6522"/>
    <tableColumn id="5" name="Profit Costs Allowed" dataDxfId="6521"/>
    <tableColumn id="6" name="Counsel Fees Allowed" dataDxfId="6520"/>
    <tableColumn id="7" name="DisbursementsAllowed" dataDxfId="6519"/>
    <tableColumn id="8" name="Solicitor's Success Fee %" dataDxfId="6518"/>
    <tableColumn id="9" name="Counsel Success Fee %" dataDxfId="6517"/>
    <tableColumn id="10" name="Solicitor's Success Fee" dataDxfId="6516"/>
    <tableColumn id="11" name="Counsel's Success Fee" dataDxfId="6515"/>
    <tableColumn id="12" name="VAT %" dataDxfId="6514"/>
    <tableColumn id="13" name="VAT on Solicitor's Success Fee" dataDxfId="6513"/>
    <tableColumn id="14" name="VAT on Counsel's Success Fee" dataDxfId="6512"/>
    <tableColumn id="15" name="Total Success Fees inc VAT" dataDxfId="6511">
      <calculatedColumnFormula>SUM(VATONSACOSTS[[#This Row],[Solicitor''s Success Fee]:[VAT on Counsel''s Success Fee]])</calculatedColumnFormula>
    </tableColumn>
  </tableColumns>
  <tableStyleInfo name="TableStyleLight8" showFirstColumn="0" showLastColumn="0" showRowStripes="1" showColumnStripes="0"/>
</table>
</file>

<file path=xl/tables/table4.xml><?xml version="1.0" encoding="utf-8"?>
<table xmlns="http://schemas.openxmlformats.org/spreadsheetml/2006/main" id="7" name="SumCosts" displayName="SumCosts" ref="A2:E16" totalsRowCount="1" headerRowDxfId="6249" dataDxfId="6247" totalsRowDxfId="6245" headerRowBorderDxfId="6248" tableBorderDxfId="6246">
  <autoFilter ref="A2:E15"/>
  <tableColumns count="5">
    <tableColumn id="1" name="Precedent H Phase" dataDxfId="6244" totalsRowDxfId="6243"/>
    <tableColumn id="3" name="Incurred Pre-Budget" dataDxfId="6242" totalsRowDxfId="6241" dataCellStyle="Comma">
      <calculatedColumnFormula>IFERROR(SUMPRODUCT((BillDetail_List[Base Profit Costs (including any indemnity cap)]+BillDetail_List[Counsel''s Base Fees]+BillDetail_List[Other Disbursements])*(BillDetail_List[Pre, Post or Non Budget]="Pre-Budget")*(BillDetail_List[Precedent H Phase]=A3)),0)</calculatedColumnFormula>
    </tableColumn>
    <tableColumn id="5" name="Last Approved Budget / Agreed Budget Figure" dataDxfId="6240" totalsRowDxfId="6239" dataCellStyle="Comma"/>
    <tableColumn id="4" name="Incurred Post-Budget" dataDxfId="6238" totalsRowDxfId="6237" dataCellStyle="Comma">
      <calculatedColumnFormula>IFERROR(SUMPRODUCT((BillDetail_List[Base Profit Costs (including any indemnity cap)]+BillDetail_List[Counsel''s Base Fees]+BillDetail_List[Other Disbursements])*(BillDetail_List[Pre, Post or Non Budget]="Budgeted")*(BillDetail_List[Precedent H Phase]=A3)),0)</calculatedColumnFormula>
    </tableColumn>
    <tableColumn id="6" name="Departure from Last Approved / Agreed Budget" dataDxfId="6236" totalsRowDxfId="6235" dataCellStyle="Comma">
      <calculatedColumnFormula>D3-C3</calculatedColumnFormula>
    </tableColumn>
  </tableColumns>
  <tableStyleInfo name="TableStyleMedium1" showFirstColumn="0" showLastColumn="0" showRowStripes="1" showColumnStripes="0"/>
</table>
</file>

<file path=xl/tables/table5.xml><?xml version="1.0" encoding="utf-8"?>
<table xmlns="http://schemas.openxmlformats.org/spreadsheetml/2006/main" id="4" name="BillDetail_List" displayName="BillDetail_List" ref="A2:BC253" totalsRowShown="0" headerRowDxfId="3277" dataDxfId="3275" headerRowBorderDxfId="3276" tableBorderDxfId="3274" totalsRowBorderDxfId="3273">
  <autoFilter ref="A2:BC253"/>
  <sortState ref="A3:BC253">
    <sortCondition ref="AZ3:AZ253"/>
    <sortCondition ref="BA3:BA253"/>
    <sortCondition ref="BB3:BB253"/>
    <sortCondition ref="BC3:BC253"/>
    <sortCondition ref="D3:D253"/>
  </sortState>
  <tableColumns count="55">
    <tableColumn id="2" name="Item No" dataDxfId="3272" dataCellStyle="Normal 2 5 7"/>
    <tableColumn id="1" name="Entry No" dataDxfId="3271" dataCellStyle="Normal 2 5 7"/>
    <tableColumn id="3" name="Part ID" dataDxfId="3270"/>
    <tableColumn id="5" name="Date" dataDxfId="3269"/>
    <tableColumn id="13" name="Description of work" dataDxfId="3268"/>
    <tableColumn id="15" name="LTM" dataDxfId="3267"/>
    <tableColumn id="20" name="Time" dataDxfId="3266"/>
    <tableColumn id="18" name="Estimated (&quot;E&quot;)" dataDxfId="3265"/>
    <tableColumn id="40" name="Counsel's Base Fees" dataDxfId="3264"/>
    <tableColumn id="45" name="Other Disbursements" dataDxfId="3263" dataCellStyle="Normal 2 5 7"/>
    <tableColumn id="46" name="VAT On Other Disbursements" dataDxfId="3262" dataCellStyle="Normal 2 5 7"/>
    <tableColumn id="48" name="ATEI Premium" dataDxfId="3261"/>
    <tableColumn id="10" name="Pre, Post or Non Budget" dataDxfId="3260"/>
    <tableColumn id="30" name="Phase Code " dataDxfId="3259"/>
    <tableColumn id="29" name="Task Code" dataDxfId="3258"/>
    <tableColumn id="24" name="Activity Code" dataDxfId="3257"/>
    <tableColumn id="28" name="Expense Code" dataDxfId="3256"/>
    <tableColumn id="31" name="Precedent H Phase" dataDxfId="3255"/>
    <tableColumn id="19" name="Entry Alloc%" dataDxfId="3254" dataCellStyle="Percent"/>
    <tableColumn id="14" name="External Party Name" dataDxfId="3253"/>
    <tableColumn id="55" name="Communication Method" dataDxfId="3252"/>
    <tableColumn id="22" name="Base Profit Costs (copy)" dataDxfId="3251">
      <calculatedColumnFormula>IF(BillDetail_List[Entry Alloc%]=0,(BillDetail_List[Time]*BillDetail_List[LTM Rate])*BillDetail_List[[#This Row],[Funding PerCent Allowed]],(BillDetail_List[Time]*BillDetail_List[LTM Rate])*BillDetail_List[[#This Row],[Funding PerCent Allowed]]*BillDetail_List[Entry Alloc%])</calculatedColumnFormula>
    </tableColumn>
    <tableColumn id="12" name="Disbursements Total (copy)" dataDxfId="3250">
      <calculatedColumnFormula>BillDetail_List[Counsel''s Base Fees]+BillDetail_List[Other Disbursements]+BillDetail_List[ATEI Premium]</calculatedColumnFormula>
    </tableColumn>
    <tableColumn id="4" name="Part Name" dataDxfId="3249">
      <calculatedColumnFormula>VLOOKUP(BillDetail_List[Part ID],FundingList,2,FALSE)</calculatedColumnFormula>
    </tableColumn>
    <tableColumn id="6" name="Phase Name" dataDxfId="3248" dataCellStyle="Normal 2 5 7">
      <calculatedColumnFormula>VLOOKUP(BillDetail_List[[#This Row],[Phase Code ]],phasetasklist,3,FALSE)</calculatedColumnFormula>
    </tableColumn>
    <tableColumn id="7" name="Task Name" dataDxfId="3247">
      <calculatedColumnFormula>VLOOKUP(BillDetail_List[[#This Row],[Task Code]],tasklist,4,FALSE)</calculatedColumnFormula>
    </tableColumn>
    <tableColumn id="8" name="Activity Name" dataDxfId="3246">
      <calculatedColumnFormula>IFERROR(VLOOKUP(BillDetail_List[[#This Row],[Activity Code]],ActivityCodeList,2,FALSE), " ")</calculatedColumnFormula>
    </tableColumn>
    <tableColumn id="9" name="Expense Name" dataDxfId="3245">
      <calculatedColumnFormula>IFERROR(VLOOKUP(BillDetail_List[[#This Row],[Expense Code]],expensenumbers,2,FALSE), " ")</calculatedColumnFormula>
    </tableColumn>
    <tableColumn id="16" name="LTM Status" dataDxfId="3244">
      <calculatedColumnFormula>IFERROR(VLOOKUP(BillDetail_List[LTM],LTMList,3,FALSE),"")</calculatedColumnFormula>
    </tableColumn>
    <tableColumn id="17" name="LTM Grade" dataDxfId="3243">
      <calculatedColumnFormula>IFERROR(VLOOKUP(BillDetail_List[LTM],LTMList,4,FALSE),"")</calculatedColumnFormula>
    </tableColumn>
    <tableColumn id="21" name="LTM Rate" dataDxfId="3242">
      <calculatedColumnFormula>IFERROR(VLOOKUP(BillDetail_List[LTM],LTM_List[],6,FALSE),0)</calculatedColumnFormula>
    </tableColumn>
    <tableColumn id="23" name="Funding PerCent Allowed" dataDxfId="3241">
      <calculatedColumnFormula>VLOOKUP(BillDetail_List[Part ID],FundingList,7,FALSE)</calculatedColumnFormula>
    </tableColumn>
    <tableColumn id="26" name="Success Fee %" dataDxfId="3240">
      <calculatedColumnFormula>IF(CounselBaseFees=0,VLOOKUP(BillDetail_List[Part ID],FundingList,3,FALSE),VLOOKUP(BillDetail_List[LTM],LTMList,8,FALSE))</calculatedColumnFormula>
    </tableColumn>
    <tableColumn id="27" name="VAT Rate" dataDxfId="3239">
      <calculatedColumnFormula>VLOOKUP(BillDetail_List[Part ID],FundingList,4,FALSE)</calculatedColumnFormula>
    </tableColumn>
    <tableColumn id="11" name="Profit Costs Incurred (not including any indemnity cap)" dataDxfId="3238">
      <calculatedColumnFormula>IF(BillDetail_List[[#This Row],[Time]]="N/A",0, BillDetail_List[[#This Row],[Time]]*BillDetail_List[[#This Row],[LTM Rate]])</calculatedColumnFormula>
    </tableColumn>
    <tableColumn id="35" name="Base Profit Costs (including any indemnity cap)" dataDxfId="3237">
      <calculatedColumnFormula>IF(BillDetail_List[Entry Alloc%]=0,(BillDetail_List[Time]*BillDetail_List[LTM Rate])*BillDetail_List[[#This Row],[Funding PerCent Allowed]],(BillDetail_List[Time]*BillDetail_List[LTM Rate])*BillDetail_List[[#This Row],[Funding PerCent Allowed]]*BillDetail_List[Entry Alloc%])</calculatedColumnFormula>
    </tableColumn>
    <tableColumn id="36" name="VAT on Base Profit Costs" dataDxfId="3236">
      <calculatedColumnFormula>BillDetail_List[Base Profit Costs (including any indemnity cap)]*BillDetail_List[VAT Rate]</calculatedColumnFormula>
    </tableColumn>
    <tableColumn id="37" name="Success Fee on Base Profit costs" dataDxfId="3235">
      <calculatedColumnFormula>BillDetail_List[Base Profit Costs (including any indemnity cap)]*BillDetail_List[Success Fee %]</calculatedColumnFormula>
    </tableColumn>
    <tableColumn id="38" name="VAT on Success Fee on Base Profit Costs" dataDxfId="3234">
      <calculatedColumnFormula>BillDetail_List[Success Fee on Base Profit costs]*BillDetail_List[VAT Rate]</calculatedColumnFormula>
    </tableColumn>
    <tableColumn id="39" name="Total Profit Costs (inc SF and VAT)" dataDxfId="3233">
      <calculatedColumnFormula>SUM(BillDetail_List[[#This Row],[Base Profit Costs (including any indemnity cap)]:[VAT on Success Fee on Base Profit Costs]])</calculatedColumnFormula>
    </tableColumn>
    <tableColumn id="41" name="VAT on Base Counsel Fees" dataDxfId="3232">
      <calculatedColumnFormula>BillDetail_List[Counsel''s Base Fees]*BillDetail_List[VAT Rate]</calculatedColumnFormula>
    </tableColumn>
    <tableColumn id="42" name="Counsel's Success Fee" dataDxfId="3231">
      <calculatedColumnFormula>BillDetail_List[Counsel''s Base Fees]*BillDetail_List[Success Fee %]</calculatedColumnFormula>
    </tableColumn>
    <tableColumn id="43" name="VAT on Counsel's Success Fee" dataDxfId="3230">
      <calculatedColumnFormula>BillDetail_List[Counsel''s Success Fee]*BillDetail_List[VAT Rate]</calculatedColumnFormula>
    </tableColumn>
    <tableColumn id="44" name="Total Counsel Fees (inc Success Fee and VAT)" dataDxfId="3229">
      <calculatedColumnFormula>BillDetail_List[Counsel''s Base Fees]+BillDetail_List[VAT on Base Counsel Fees]+BillDetail_List[Counsel''s Success Fee]+BillDetail_List[VAT on Counsel''s Success Fee]</calculatedColumnFormula>
    </tableColumn>
    <tableColumn id="47" name="Total Other Disbursements (inc VAT)" dataDxfId="3228">
      <calculatedColumnFormula>BillDetail_List[Other Disbursements]+BillDetail_List[VAT On Other Disbursements]</calculatedColumnFormula>
    </tableColumn>
    <tableColumn id="25" name="Disbursements Total (without success fees)" dataDxfId="3227">
      <calculatedColumnFormula>BillDetail_List[Counsel''s Base Fees]+BillDetail_List[Other Disbursements]+BillDetail_List[ATEI Premium]</calculatedColumnFormula>
    </tableColumn>
    <tableColumn id="49" name="Total Base Costs" dataDxfId="3226">
      <calculatedColumnFormula>BillDetail_List[Other Disbursements]+BillDetail_List[Counsel''s Base Fees]+BillDetail_List[Base Profit Costs (including any indemnity cap)]</calculatedColumnFormula>
    </tableColumn>
    <tableColumn id="51" name="Total Profit Costs" dataDxfId="3225">
      <calculatedColumnFormula>BillDetail_List[Base Profit Costs (including any indemnity cap)]+BillDetail_List[Success Fee on Base Profit costs]</calculatedColumnFormula>
    </tableColumn>
    <tableColumn id="52" name="Total Disbursements (including success fees)" dataDxfId="3224">
      <calculatedColumnFormula>BillDetail_List[ATEI Premium]+BillDetail_List[Other Disbursements]+BillDetail_List[Counsel''s Success Fee]+BillDetail_List[Counsel''s Base Fees]</calculatedColumnFormula>
    </tableColumn>
    <tableColumn id="50" name="Total VAT" dataDxfId="3223">
      <calculatedColumnFormula>BillDetail_List[VAT On Other Disbursements]+BillDetail_List[VAT on Counsel''s Success Fee]+BillDetail_List[VAT on Base Counsel Fees]+BillDetail_List[VAT on Success Fee on Base Profit Costs]+BillDetail_List[VAT on Base Profit Costs]</calculatedColumnFormula>
    </tableColumn>
    <tableColumn id="53" name="Total Costs" dataDxfId="3222">
      <calculatedColumnFormula>SUM(BillDetail_List[[#This Row],[Total Profit Costs]:[Total VAT]])</calculatedColumnFormula>
    </tableColumn>
    <tableColumn id="32" name="Phase Sort Order Number " dataDxfId="3221">
      <calculatedColumnFormula>VLOOKUP(BillDetail_List[[#This Row],[Phase Code ]],phasetasklist,7,FALSE)</calculatedColumnFormula>
    </tableColumn>
    <tableColumn id="33" name="Task Sort Order Number" dataDxfId="3220">
      <calculatedColumnFormula>VLOOKUP(BillDetail_List[[#This Row],[Task Code]],tasklist,7,FALSE)</calculatedColumnFormula>
    </tableColumn>
    <tableColumn id="34" name="Activity Sort Order Number" dataDxfId="3219">
      <calculatedColumnFormula>IFERROR(VLOOKUP(BillDetail_List[[#This Row],[Activity Code]],ActivityCodeList,4,FALSE),"")</calculatedColumnFormula>
    </tableColumn>
    <tableColumn id="54" name="Expense Sort Order Number" dataDxfId="3218">
      <calculatedColumnFormula>IFERROR(VLOOKUP(BillDetail_List[[#This Row],[Expense Code]],expensenumbers,4,FALSE),"")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ivotTable" Target="../pivotTables/pivotTable2.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ivotTable" Target="../pivotTables/pivotTable3.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ivotTable" Target="../pivotTables/pivotTable4.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ivotTable" Target="../pivotTables/pivotTable5.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F54" sqref="F54"/>
    </sheetView>
  </sheetViews>
  <sheetFormatPr defaultRowHeight="12.75" x14ac:dyDescent="0.2"/>
  <cols>
    <col min="1" max="1" width="27.140625" customWidth="1"/>
  </cols>
  <sheetData>
    <row r="1" spans="1:1" x14ac:dyDescent="0.2">
      <c r="A1" t="s">
        <v>104</v>
      </c>
    </row>
    <row r="2" spans="1:1" x14ac:dyDescent="0.2">
      <c r="A2" t="s">
        <v>217</v>
      </c>
    </row>
    <row r="3" spans="1:1" x14ac:dyDescent="0.2">
      <c r="A3" t="s">
        <v>347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7" tint="0.79998168889431442"/>
  </sheetPr>
  <dimension ref="A2:Q523"/>
  <sheetViews>
    <sheetView showGridLines="0" zoomScale="90" zoomScaleNormal="90" workbookViewId="0">
      <pane ySplit="7" topLeftCell="A13" activePane="bottomLeft" state="frozen"/>
      <selection activeCell="Z246" sqref="Z246"/>
      <selection pane="bottomLeft"/>
    </sheetView>
  </sheetViews>
  <sheetFormatPr defaultColWidth="8.7109375" defaultRowHeight="15.75" x14ac:dyDescent="0.2"/>
  <cols>
    <col min="1" max="1" width="16" style="283" customWidth="1"/>
    <col min="2" max="2" width="49.85546875" style="4" customWidth="1"/>
    <col min="3" max="3" width="29.140625" style="4" customWidth="1"/>
    <col min="4" max="5" width="16.28515625" style="4" customWidth="1"/>
    <col min="6" max="6" width="7.28515625" style="1" customWidth="1"/>
    <col min="7" max="7" width="11.5703125" style="1" customWidth="1"/>
    <col min="8" max="8" width="15.5703125" style="1" customWidth="1"/>
    <col min="9" max="9" width="15.42578125" style="1" customWidth="1"/>
    <col min="10" max="10" width="11.28515625" style="1" customWidth="1"/>
    <col min="11" max="11" width="10.140625" style="4" customWidth="1"/>
    <col min="12" max="13" width="10.42578125" style="4" customWidth="1"/>
    <col min="14" max="14" width="10.140625" style="4" customWidth="1"/>
    <col min="15" max="15" width="11.85546875" style="4" customWidth="1"/>
    <col min="16" max="16" width="11.7109375" style="4" customWidth="1"/>
    <col min="17" max="17" width="11.7109375" style="4" bestFit="1" customWidth="1"/>
    <col min="18" max="16384" width="8.7109375" style="4"/>
  </cols>
  <sheetData>
    <row r="2" spans="1:17" ht="18.95" customHeight="1" x14ac:dyDescent="0.2">
      <c r="B2" s="321" t="s">
        <v>375</v>
      </c>
      <c r="C2" s="322"/>
      <c r="D2" s="322"/>
      <c r="E2" s="322"/>
      <c r="F2" s="322"/>
      <c r="G2" s="322"/>
      <c r="H2" s="322"/>
      <c r="I2" s="322"/>
      <c r="J2" s="322"/>
      <c r="K2" s="322"/>
      <c r="L2" s="322"/>
      <c r="M2" s="322"/>
      <c r="N2" s="322"/>
      <c r="O2" s="322"/>
    </row>
    <row r="3" spans="1:17" x14ac:dyDescent="0.2">
      <c r="B3" s="180"/>
      <c r="C3" s="214"/>
      <c r="D3" s="214"/>
      <c r="E3" s="214"/>
      <c r="F3" s="214"/>
      <c r="G3" s="214"/>
      <c r="H3" s="214"/>
      <c r="I3" s="214"/>
      <c r="J3" s="214"/>
      <c r="K3" s="214"/>
      <c r="L3" s="323" t="s">
        <v>383</v>
      </c>
      <c r="M3" s="324"/>
      <c r="N3" s="324"/>
      <c r="O3" s="182">
        <f>O4+GETPIVOTDATA(" Total Costs",$A$6)</f>
        <v>109886.696</v>
      </c>
    </row>
    <row r="4" spans="1:17" ht="21.95" customHeight="1" x14ac:dyDescent="0.2">
      <c r="B4" s="181"/>
      <c r="C4" s="214"/>
      <c r="D4" s="214"/>
      <c r="E4" s="214"/>
      <c r="F4" s="214"/>
      <c r="G4" s="214"/>
      <c r="H4" s="214"/>
      <c r="I4" s="214"/>
      <c r="J4" s="214"/>
      <c r="K4" s="325" t="s">
        <v>382</v>
      </c>
      <c r="L4" s="326"/>
      <c r="M4" s="326"/>
      <c r="N4" s="326"/>
      <c r="O4" s="179">
        <f>sfonsacosts</f>
        <v>5220</v>
      </c>
    </row>
    <row r="5" spans="1:17" hidden="1" x14ac:dyDescent="0.2">
      <c r="F5" s="4"/>
      <c r="G5" s="4"/>
      <c r="H5" s="4"/>
      <c r="I5" s="4"/>
      <c r="J5" s="4"/>
      <c r="P5" s="69"/>
    </row>
    <row r="6" spans="1:17" hidden="1" x14ac:dyDescent="0.2">
      <c r="A6" s="364"/>
      <c r="B6" s="364"/>
      <c r="C6" s="364"/>
      <c r="D6" s="364"/>
      <c r="E6" s="364"/>
      <c r="F6" s="361" t="s">
        <v>76</v>
      </c>
      <c r="G6" s="361"/>
      <c r="H6" s="361"/>
      <c r="I6" s="361"/>
      <c r="J6" s="361"/>
      <c r="K6" s="361"/>
      <c r="L6" s="361"/>
      <c r="M6" s="361"/>
      <c r="N6" s="361"/>
      <c r="O6" s="361"/>
      <c r="P6"/>
      <c r="Q6" s="121"/>
    </row>
    <row r="7" spans="1:17" s="204" customFormat="1" ht="63" x14ac:dyDescent="0.2">
      <c r="A7" s="364" t="s">
        <v>506</v>
      </c>
      <c r="B7" s="362" t="s">
        <v>97</v>
      </c>
      <c r="C7" s="362" t="s">
        <v>37</v>
      </c>
      <c r="D7" s="362" t="s">
        <v>38</v>
      </c>
      <c r="E7" s="362" t="s">
        <v>1</v>
      </c>
      <c r="F7" s="363" t="s">
        <v>199</v>
      </c>
      <c r="G7" s="362" t="s">
        <v>387</v>
      </c>
      <c r="H7" s="363" t="s">
        <v>364</v>
      </c>
      <c r="I7" s="362" t="s">
        <v>405</v>
      </c>
      <c r="J7" s="362" t="s">
        <v>207</v>
      </c>
      <c r="K7" s="362" t="s">
        <v>407</v>
      </c>
      <c r="L7" s="362" t="s">
        <v>362</v>
      </c>
      <c r="M7" s="362" t="s">
        <v>354</v>
      </c>
      <c r="N7" s="362" t="s">
        <v>388</v>
      </c>
      <c r="O7" s="362" t="s">
        <v>355</v>
      </c>
      <c r="P7"/>
      <c r="Q7" s="203"/>
    </row>
    <row r="8" spans="1:17" x14ac:dyDescent="0.2">
      <c r="A8" s="364">
        <v>1</v>
      </c>
      <c r="B8" s="360" t="s">
        <v>43</v>
      </c>
      <c r="C8" s="360"/>
      <c r="D8" s="360"/>
      <c r="E8" s="360"/>
      <c r="F8" s="361">
        <v>2.1000000000000005</v>
      </c>
      <c r="G8" s="361">
        <v>528</v>
      </c>
      <c r="H8" s="361">
        <v>0</v>
      </c>
      <c r="I8" s="361">
        <v>0</v>
      </c>
      <c r="J8" s="361">
        <v>528</v>
      </c>
      <c r="K8" s="361">
        <v>433.20000000000005</v>
      </c>
      <c r="L8" s="361">
        <v>0</v>
      </c>
      <c r="M8" s="361">
        <v>192.24</v>
      </c>
      <c r="N8" s="361">
        <v>0</v>
      </c>
      <c r="O8" s="361">
        <v>1153.4400000000003</v>
      </c>
      <c r="P8"/>
      <c r="Q8" s="122"/>
    </row>
    <row r="9" spans="1:17" x14ac:dyDescent="0.2">
      <c r="A9" s="364">
        <v>2</v>
      </c>
      <c r="B9" s="360" t="s">
        <v>44</v>
      </c>
      <c r="C9" s="360"/>
      <c r="D9" s="360"/>
      <c r="E9" s="360"/>
      <c r="F9" s="361">
        <v>0.2</v>
      </c>
      <c r="G9" s="361">
        <v>48</v>
      </c>
      <c r="H9" s="361">
        <v>0</v>
      </c>
      <c r="I9" s="361">
        <v>0</v>
      </c>
      <c r="J9" s="361">
        <v>48</v>
      </c>
      <c r="K9" s="361">
        <v>45.599999999999994</v>
      </c>
      <c r="L9" s="361">
        <v>0</v>
      </c>
      <c r="M9" s="361">
        <v>18.72</v>
      </c>
      <c r="N9" s="361">
        <v>0</v>
      </c>
      <c r="O9" s="361">
        <v>112.32</v>
      </c>
      <c r="P9"/>
      <c r="Q9" s="122"/>
    </row>
    <row r="10" spans="1:17" x14ac:dyDescent="0.2">
      <c r="A10" s="364">
        <v>3</v>
      </c>
      <c r="B10" s="360" t="s">
        <v>46</v>
      </c>
      <c r="C10" s="360"/>
      <c r="D10" s="360"/>
      <c r="E10" s="360"/>
      <c r="F10" s="361">
        <v>2.7000000000000006</v>
      </c>
      <c r="G10" s="361">
        <v>660</v>
      </c>
      <c r="H10" s="361">
        <v>0</v>
      </c>
      <c r="I10" s="361">
        <v>0</v>
      </c>
      <c r="J10" s="361">
        <v>660</v>
      </c>
      <c r="K10" s="361">
        <v>626.99999999999989</v>
      </c>
      <c r="L10" s="361">
        <v>0</v>
      </c>
      <c r="M10" s="361">
        <v>257.40000000000003</v>
      </c>
      <c r="N10" s="361">
        <v>0</v>
      </c>
      <c r="O10" s="361">
        <v>1544.4000000000003</v>
      </c>
      <c r="P10"/>
      <c r="Q10" s="122"/>
    </row>
    <row r="11" spans="1:17" ht="31.5" x14ac:dyDescent="0.2">
      <c r="A11" s="364">
        <v>4</v>
      </c>
      <c r="B11" s="360" t="s">
        <v>82</v>
      </c>
      <c r="C11" s="360"/>
      <c r="D11" s="360"/>
      <c r="E11" s="360"/>
      <c r="F11" s="361">
        <v>9.2999999999999989</v>
      </c>
      <c r="G11" s="361">
        <v>2528</v>
      </c>
      <c r="H11" s="361">
        <v>2175</v>
      </c>
      <c r="I11" s="361">
        <v>545</v>
      </c>
      <c r="J11" s="361">
        <v>5248</v>
      </c>
      <c r="K11" s="361">
        <v>2401.6000000000004</v>
      </c>
      <c r="L11" s="361">
        <v>2066.25</v>
      </c>
      <c r="M11" s="361">
        <v>1834.1700000000003</v>
      </c>
      <c r="N11" s="361">
        <v>0</v>
      </c>
      <c r="O11" s="361">
        <v>11550.019999999999</v>
      </c>
      <c r="P11"/>
      <c r="Q11" s="122"/>
    </row>
    <row r="12" spans="1:17" x14ac:dyDescent="0.2">
      <c r="A12" s="364">
        <v>5</v>
      </c>
      <c r="B12" s="360" t="s">
        <v>53</v>
      </c>
      <c r="C12" s="360"/>
      <c r="D12" s="360"/>
      <c r="E12" s="360"/>
      <c r="F12" s="361">
        <v>0.89999999999999991</v>
      </c>
      <c r="G12" s="361">
        <v>270</v>
      </c>
      <c r="H12" s="361">
        <v>0</v>
      </c>
      <c r="I12" s="361">
        <v>0</v>
      </c>
      <c r="J12" s="361">
        <v>270</v>
      </c>
      <c r="K12" s="361">
        <v>256.5</v>
      </c>
      <c r="L12" s="361">
        <v>0</v>
      </c>
      <c r="M12" s="361">
        <v>105.30000000000001</v>
      </c>
      <c r="N12" s="361">
        <v>0</v>
      </c>
      <c r="O12" s="361">
        <v>631.79999999999995</v>
      </c>
      <c r="P12"/>
      <c r="Q12" s="122"/>
    </row>
    <row r="13" spans="1:17" x14ac:dyDescent="0.2">
      <c r="A13" s="364">
        <v>8</v>
      </c>
      <c r="B13" s="360" t="s">
        <v>152</v>
      </c>
      <c r="C13" s="360"/>
      <c r="D13" s="360"/>
      <c r="E13" s="360"/>
      <c r="F13" s="361">
        <v>10.799999999999999</v>
      </c>
      <c r="G13" s="361">
        <v>3240</v>
      </c>
      <c r="H13" s="361">
        <v>0</v>
      </c>
      <c r="I13" s="361">
        <v>0</v>
      </c>
      <c r="J13" s="361">
        <v>3240</v>
      </c>
      <c r="K13" s="361">
        <v>3078</v>
      </c>
      <c r="L13" s="361">
        <v>0</v>
      </c>
      <c r="M13" s="361">
        <v>1263.6000000000001</v>
      </c>
      <c r="N13" s="361">
        <v>0</v>
      </c>
      <c r="O13" s="361">
        <v>7581.5999999999995</v>
      </c>
      <c r="P13"/>
      <c r="Q13" s="122"/>
    </row>
    <row r="14" spans="1:17" x14ac:dyDescent="0.2">
      <c r="A14" s="364">
        <v>10</v>
      </c>
      <c r="B14" s="360" t="s">
        <v>56</v>
      </c>
      <c r="C14" s="360"/>
      <c r="D14" s="360"/>
      <c r="E14" s="360"/>
      <c r="F14" s="361">
        <v>12.2</v>
      </c>
      <c r="G14" s="361">
        <v>2628</v>
      </c>
      <c r="H14" s="361">
        <v>0</v>
      </c>
      <c r="I14" s="361">
        <v>200</v>
      </c>
      <c r="J14" s="361">
        <v>2828</v>
      </c>
      <c r="K14" s="361">
        <v>2496.5999999999995</v>
      </c>
      <c r="L14" s="361">
        <v>0</v>
      </c>
      <c r="M14" s="361">
        <v>1024.92</v>
      </c>
      <c r="N14" s="361">
        <v>0</v>
      </c>
      <c r="O14" s="361">
        <v>6349.52</v>
      </c>
      <c r="P14"/>
      <c r="Q14" s="122"/>
    </row>
    <row r="15" spans="1:17" x14ac:dyDescent="0.2">
      <c r="A15" s="364">
        <v>11</v>
      </c>
      <c r="B15" s="360" t="s">
        <v>57</v>
      </c>
      <c r="C15" s="360"/>
      <c r="D15" s="360"/>
      <c r="E15" s="360"/>
      <c r="F15" s="361">
        <v>10.1</v>
      </c>
      <c r="G15" s="361">
        <v>3030</v>
      </c>
      <c r="H15" s="361">
        <v>0</v>
      </c>
      <c r="I15" s="361">
        <v>0</v>
      </c>
      <c r="J15" s="361">
        <v>3030</v>
      </c>
      <c r="K15" s="361">
        <v>2878.5</v>
      </c>
      <c r="L15" s="361">
        <v>0</v>
      </c>
      <c r="M15" s="361">
        <v>1181.7</v>
      </c>
      <c r="N15" s="361">
        <v>0</v>
      </c>
      <c r="O15" s="361">
        <v>7090.2</v>
      </c>
      <c r="P15"/>
      <c r="Q15" s="122"/>
    </row>
    <row r="16" spans="1:17" ht="47.25" x14ac:dyDescent="0.2">
      <c r="A16" s="364">
        <v>12</v>
      </c>
      <c r="B16" s="360" t="s">
        <v>139</v>
      </c>
      <c r="C16" s="360"/>
      <c r="D16" s="360"/>
      <c r="E16" s="360"/>
      <c r="F16" s="361">
        <v>0.4</v>
      </c>
      <c r="G16" s="361">
        <v>120</v>
      </c>
      <c r="H16" s="361">
        <v>0</v>
      </c>
      <c r="I16" s="361">
        <v>0</v>
      </c>
      <c r="J16" s="361">
        <v>120</v>
      </c>
      <c r="K16" s="361">
        <v>114</v>
      </c>
      <c r="L16" s="361">
        <v>0</v>
      </c>
      <c r="M16" s="361">
        <v>46.8</v>
      </c>
      <c r="N16" s="361">
        <v>0</v>
      </c>
      <c r="O16" s="361">
        <v>280.8</v>
      </c>
      <c r="P16"/>
      <c r="Q16" s="122"/>
    </row>
    <row r="17" spans="1:17" ht="31.5" x14ac:dyDescent="0.2">
      <c r="A17" s="364">
        <v>13</v>
      </c>
      <c r="B17" s="360" t="s">
        <v>58</v>
      </c>
      <c r="C17" s="360"/>
      <c r="D17" s="360"/>
      <c r="E17" s="360"/>
      <c r="F17" s="361">
        <v>7.8999999999999995</v>
      </c>
      <c r="G17" s="361">
        <v>2370</v>
      </c>
      <c r="H17" s="361">
        <v>0</v>
      </c>
      <c r="I17" s="361">
        <v>49.65</v>
      </c>
      <c r="J17" s="361">
        <v>2419.65</v>
      </c>
      <c r="K17" s="361">
        <v>2251.5</v>
      </c>
      <c r="L17" s="361">
        <v>0</v>
      </c>
      <c r="M17" s="361">
        <v>934.23000000000013</v>
      </c>
      <c r="N17" s="361">
        <v>0</v>
      </c>
      <c r="O17" s="361">
        <v>5605.3799999999992</v>
      </c>
      <c r="P17"/>
      <c r="Q17" s="121"/>
    </row>
    <row r="18" spans="1:17" x14ac:dyDescent="0.2">
      <c r="A18" s="364">
        <v>15</v>
      </c>
      <c r="B18" s="360" t="s">
        <v>147</v>
      </c>
      <c r="C18" s="360"/>
      <c r="D18" s="360"/>
      <c r="E18" s="360"/>
      <c r="F18" s="361">
        <v>7.2999999999999989</v>
      </c>
      <c r="G18" s="361">
        <v>1920</v>
      </c>
      <c r="H18" s="361">
        <v>0</v>
      </c>
      <c r="I18" s="361">
        <v>3100</v>
      </c>
      <c r="J18" s="361">
        <v>5020</v>
      </c>
      <c r="K18" s="361">
        <v>1823.9999999999998</v>
      </c>
      <c r="L18" s="361">
        <v>0</v>
      </c>
      <c r="M18" s="361">
        <v>748.8</v>
      </c>
      <c r="N18" s="361">
        <v>0</v>
      </c>
      <c r="O18" s="361">
        <v>7592.7999999999993</v>
      </c>
      <c r="P18"/>
      <c r="Q18" s="121"/>
    </row>
    <row r="19" spans="1:17" x14ac:dyDescent="0.2">
      <c r="A19" s="364">
        <v>18</v>
      </c>
      <c r="B19" s="360" t="s">
        <v>153</v>
      </c>
      <c r="C19" s="360"/>
      <c r="D19" s="360"/>
      <c r="E19" s="360"/>
      <c r="F19" s="361">
        <v>6</v>
      </c>
      <c r="G19" s="361">
        <v>1800</v>
      </c>
      <c r="H19" s="361">
        <v>0</v>
      </c>
      <c r="I19" s="361">
        <v>0</v>
      </c>
      <c r="J19" s="361">
        <v>1800</v>
      </c>
      <c r="K19" s="361">
        <v>1710</v>
      </c>
      <c r="L19" s="361">
        <v>0</v>
      </c>
      <c r="M19" s="361">
        <v>702</v>
      </c>
      <c r="N19" s="361">
        <v>0</v>
      </c>
      <c r="O19" s="361">
        <v>4212</v>
      </c>
      <c r="P19"/>
      <c r="Q19" s="121"/>
    </row>
    <row r="20" spans="1:17" x14ac:dyDescent="0.2">
      <c r="A20" s="364">
        <v>20</v>
      </c>
      <c r="B20" s="360" t="s">
        <v>69</v>
      </c>
      <c r="C20" s="360"/>
      <c r="D20" s="360"/>
      <c r="E20" s="360"/>
      <c r="F20" s="361">
        <v>12</v>
      </c>
      <c r="G20" s="361">
        <v>3600</v>
      </c>
      <c r="H20" s="361">
        <v>0</v>
      </c>
      <c r="I20" s="361">
        <v>0</v>
      </c>
      <c r="J20" s="361">
        <v>3600</v>
      </c>
      <c r="K20" s="361">
        <v>3420</v>
      </c>
      <c r="L20" s="361">
        <v>0</v>
      </c>
      <c r="M20" s="361">
        <v>1404</v>
      </c>
      <c r="N20" s="361">
        <v>0</v>
      </c>
      <c r="O20" s="361">
        <v>8424</v>
      </c>
      <c r="P20"/>
      <c r="Q20" s="121"/>
    </row>
    <row r="21" spans="1:17" x14ac:dyDescent="0.2">
      <c r="A21" s="364">
        <v>21</v>
      </c>
      <c r="B21" s="360" t="s">
        <v>70</v>
      </c>
      <c r="C21" s="360"/>
      <c r="D21" s="360"/>
      <c r="E21" s="360"/>
      <c r="F21" s="361">
        <v>0</v>
      </c>
      <c r="G21" s="361">
        <v>0</v>
      </c>
      <c r="H21" s="361">
        <v>5000</v>
      </c>
      <c r="I21" s="361">
        <v>0</v>
      </c>
      <c r="J21" s="361">
        <v>5000</v>
      </c>
      <c r="K21" s="361">
        <v>0</v>
      </c>
      <c r="L21" s="361">
        <v>4750</v>
      </c>
      <c r="M21" s="361">
        <v>1950</v>
      </c>
      <c r="N21" s="361">
        <v>0</v>
      </c>
      <c r="O21" s="361">
        <v>11700</v>
      </c>
      <c r="P21"/>
      <c r="Q21" s="121"/>
    </row>
    <row r="22" spans="1:17" ht="47.25" x14ac:dyDescent="0.2">
      <c r="A22" s="364">
        <v>25</v>
      </c>
      <c r="B22" s="360" t="s">
        <v>50</v>
      </c>
      <c r="C22" s="360" t="s">
        <v>47</v>
      </c>
      <c r="D22" s="360" t="s">
        <v>439</v>
      </c>
      <c r="E22" s="360" t="s">
        <v>221</v>
      </c>
      <c r="F22" s="361">
        <v>0.2</v>
      </c>
      <c r="G22" s="361">
        <v>54</v>
      </c>
      <c r="H22" s="361">
        <v>0</v>
      </c>
      <c r="I22" s="361">
        <v>0</v>
      </c>
      <c r="J22" s="361">
        <v>54</v>
      </c>
      <c r="K22" s="361">
        <v>51.3</v>
      </c>
      <c r="L22" s="361">
        <v>0</v>
      </c>
      <c r="M22" s="361">
        <v>21.06</v>
      </c>
      <c r="N22" s="361">
        <v>0</v>
      </c>
      <c r="O22" s="361">
        <v>126.36</v>
      </c>
      <c r="P22"/>
      <c r="Q22" s="121"/>
    </row>
    <row r="23" spans="1:17" x14ac:dyDescent="0.2">
      <c r="A23" s="364"/>
      <c r="B23" s="360"/>
      <c r="C23" s="360" t="s">
        <v>45</v>
      </c>
      <c r="D23" s="360" t="s">
        <v>439</v>
      </c>
      <c r="E23" s="360" t="s">
        <v>221</v>
      </c>
      <c r="F23" s="361">
        <v>0.1</v>
      </c>
      <c r="G23" s="361">
        <v>24</v>
      </c>
      <c r="H23" s="361">
        <v>0</v>
      </c>
      <c r="I23" s="361">
        <v>0</v>
      </c>
      <c r="J23" s="361">
        <v>24</v>
      </c>
      <c r="K23" s="361">
        <v>22.799999999999997</v>
      </c>
      <c r="L23" s="361">
        <v>0</v>
      </c>
      <c r="M23" s="361">
        <v>9.36</v>
      </c>
      <c r="N23" s="361">
        <v>0</v>
      </c>
      <c r="O23" s="361">
        <v>56.16</v>
      </c>
      <c r="P23"/>
      <c r="Q23" s="121"/>
    </row>
    <row r="24" spans="1:17" x14ac:dyDescent="0.2">
      <c r="A24" s="364"/>
      <c r="B24" s="360"/>
      <c r="C24" s="360" t="s">
        <v>219</v>
      </c>
      <c r="D24" s="360" t="s">
        <v>439</v>
      </c>
      <c r="E24" s="360" t="s">
        <v>221</v>
      </c>
      <c r="F24" s="361">
        <v>1</v>
      </c>
      <c r="G24" s="361">
        <v>252</v>
      </c>
      <c r="H24" s="361">
        <v>0</v>
      </c>
      <c r="I24" s="361">
        <v>0</v>
      </c>
      <c r="J24" s="361">
        <v>252</v>
      </c>
      <c r="K24" s="361">
        <v>239.39999999999998</v>
      </c>
      <c r="L24" s="361">
        <v>0</v>
      </c>
      <c r="M24" s="361">
        <v>98.28</v>
      </c>
      <c r="N24" s="361">
        <v>0</v>
      </c>
      <c r="O24" s="361">
        <v>589.67999999999995</v>
      </c>
      <c r="P24"/>
      <c r="Q24" s="121"/>
    </row>
    <row r="25" spans="1:17" x14ac:dyDescent="0.2">
      <c r="A25" s="364"/>
      <c r="B25" s="360"/>
      <c r="C25" s="360" t="s">
        <v>439</v>
      </c>
      <c r="D25" s="360" t="s">
        <v>187</v>
      </c>
      <c r="E25" s="360" t="s">
        <v>341</v>
      </c>
      <c r="F25" s="361">
        <v>0</v>
      </c>
      <c r="G25" s="361">
        <v>0</v>
      </c>
      <c r="H25" s="361">
        <v>50</v>
      </c>
      <c r="I25" s="361">
        <v>0</v>
      </c>
      <c r="J25" s="361">
        <v>50</v>
      </c>
      <c r="K25" s="361">
        <v>0</v>
      </c>
      <c r="L25" s="361">
        <v>47.5</v>
      </c>
      <c r="M25" s="361">
        <v>19.5</v>
      </c>
      <c r="N25" s="361">
        <v>0</v>
      </c>
      <c r="O25" s="361">
        <v>117</v>
      </c>
      <c r="P25"/>
      <c r="Q25" s="121"/>
    </row>
    <row r="26" spans="1:17" x14ac:dyDescent="0.2">
      <c r="A26" s="364"/>
      <c r="B26" s="360"/>
      <c r="C26" s="360" t="s">
        <v>540</v>
      </c>
      <c r="D26" s="360" t="s">
        <v>439</v>
      </c>
      <c r="E26" s="360" t="s">
        <v>221</v>
      </c>
      <c r="F26" s="361">
        <v>0.30000000000000004</v>
      </c>
      <c r="G26" s="361">
        <v>90</v>
      </c>
      <c r="H26" s="361">
        <v>0</v>
      </c>
      <c r="I26" s="361">
        <v>0</v>
      </c>
      <c r="J26" s="361">
        <v>90</v>
      </c>
      <c r="K26" s="361">
        <v>85.5</v>
      </c>
      <c r="L26" s="361">
        <v>0</v>
      </c>
      <c r="M26" s="361">
        <v>35.099999999999994</v>
      </c>
      <c r="N26" s="361">
        <v>0</v>
      </c>
      <c r="O26" s="361">
        <v>210.60000000000002</v>
      </c>
      <c r="P26"/>
      <c r="Q26" s="121"/>
    </row>
    <row r="27" spans="1:17" x14ac:dyDescent="0.2">
      <c r="A27" s="364"/>
      <c r="B27" s="360" t="s">
        <v>445</v>
      </c>
      <c r="C27" s="360"/>
      <c r="D27" s="360"/>
      <c r="E27" s="360"/>
      <c r="F27" s="361">
        <v>1.6</v>
      </c>
      <c r="G27" s="361">
        <v>420</v>
      </c>
      <c r="H27" s="361">
        <v>50</v>
      </c>
      <c r="I27" s="361">
        <v>0</v>
      </c>
      <c r="J27" s="361">
        <v>470</v>
      </c>
      <c r="K27" s="361">
        <v>399</v>
      </c>
      <c r="L27" s="361">
        <v>47.5</v>
      </c>
      <c r="M27" s="361">
        <v>183.29999999999998</v>
      </c>
      <c r="N27" s="361">
        <v>0</v>
      </c>
      <c r="O27" s="361">
        <v>1099.8</v>
      </c>
      <c r="P27"/>
      <c r="Q27" s="121"/>
    </row>
    <row r="28" spans="1:17" x14ac:dyDescent="0.2">
      <c r="A28" s="364">
        <v>33</v>
      </c>
      <c r="B28" s="360" t="s">
        <v>39</v>
      </c>
      <c r="C28" s="360"/>
      <c r="D28" s="360"/>
      <c r="E28" s="360"/>
      <c r="F28" s="361">
        <v>0</v>
      </c>
      <c r="G28" s="361">
        <v>0</v>
      </c>
      <c r="H28" s="361">
        <v>0</v>
      </c>
      <c r="I28" s="361">
        <v>0</v>
      </c>
      <c r="J28" s="361">
        <v>0</v>
      </c>
      <c r="K28" s="361">
        <v>0</v>
      </c>
      <c r="L28" s="361">
        <v>0</v>
      </c>
      <c r="M28" s="361">
        <v>0</v>
      </c>
      <c r="N28" s="361">
        <v>11130</v>
      </c>
      <c r="O28" s="361">
        <v>11130</v>
      </c>
      <c r="P28"/>
      <c r="Q28" s="121"/>
    </row>
    <row r="29" spans="1:17" x14ac:dyDescent="0.2">
      <c r="A29" s="364">
        <v>36</v>
      </c>
      <c r="B29" s="360" t="s">
        <v>42</v>
      </c>
      <c r="C29" s="360"/>
      <c r="D29" s="360"/>
      <c r="E29" s="360"/>
      <c r="F29" s="361">
        <v>11.9</v>
      </c>
      <c r="G29" s="361">
        <v>2276.4</v>
      </c>
      <c r="H29" s="361">
        <v>0</v>
      </c>
      <c r="I29" s="361">
        <v>0</v>
      </c>
      <c r="J29" s="361">
        <v>2276.4</v>
      </c>
      <c r="K29" s="361">
        <v>2162.58</v>
      </c>
      <c r="L29" s="361">
        <v>0</v>
      </c>
      <c r="M29" s="361">
        <v>887.79600000000005</v>
      </c>
      <c r="N29" s="361">
        <v>0</v>
      </c>
      <c r="O29" s="361">
        <v>5326.7759999999998</v>
      </c>
      <c r="P29" s="121"/>
      <c r="Q29" s="121"/>
    </row>
    <row r="30" spans="1:17" x14ac:dyDescent="0.2">
      <c r="A30" s="364">
        <v>38</v>
      </c>
      <c r="B30" s="360" t="s">
        <v>72</v>
      </c>
      <c r="C30" s="360"/>
      <c r="D30" s="360"/>
      <c r="E30" s="360"/>
      <c r="F30" s="361">
        <v>6.9</v>
      </c>
      <c r="G30" s="361">
        <v>1146</v>
      </c>
      <c r="H30" s="361">
        <v>0</v>
      </c>
      <c r="I30" s="361">
        <v>0</v>
      </c>
      <c r="J30" s="361">
        <v>1146</v>
      </c>
      <c r="K30" s="361">
        <v>1088.6999999999998</v>
      </c>
      <c r="L30" s="361">
        <v>0</v>
      </c>
      <c r="M30" s="361">
        <v>446.94</v>
      </c>
      <c r="N30" s="361">
        <v>0</v>
      </c>
      <c r="O30" s="361">
        <v>2681.6399999999994</v>
      </c>
      <c r="P30" s="121"/>
      <c r="Q30" s="121"/>
    </row>
    <row r="31" spans="1:17" ht="47.25" x14ac:dyDescent="0.2">
      <c r="A31" s="364">
        <v>32</v>
      </c>
      <c r="B31" s="360" t="s">
        <v>67</v>
      </c>
      <c r="C31" s="360" t="s">
        <v>47</v>
      </c>
      <c r="D31" s="360" t="s">
        <v>439</v>
      </c>
      <c r="E31" s="360" t="s">
        <v>221</v>
      </c>
      <c r="F31" s="361">
        <v>0.1</v>
      </c>
      <c r="G31" s="361">
        <v>30</v>
      </c>
      <c r="H31" s="361">
        <v>0</v>
      </c>
      <c r="I31" s="361">
        <v>0</v>
      </c>
      <c r="J31" s="361">
        <v>30</v>
      </c>
      <c r="K31" s="361">
        <v>28.5</v>
      </c>
      <c r="L31" s="361">
        <v>0</v>
      </c>
      <c r="M31" s="361">
        <v>11.7</v>
      </c>
      <c r="N31" s="361">
        <v>0</v>
      </c>
      <c r="O31" s="361">
        <v>70.2</v>
      </c>
      <c r="P31" s="121"/>
      <c r="Q31" s="121"/>
    </row>
    <row r="32" spans="1:17" x14ac:dyDescent="0.2">
      <c r="A32" s="364"/>
      <c r="B32" s="360" t="s">
        <v>580</v>
      </c>
      <c r="C32" s="360"/>
      <c r="D32" s="360"/>
      <c r="E32" s="360"/>
      <c r="F32" s="361">
        <v>0.1</v>
      </c>
      <c r="G32" s="361">
        <v>30</v>
      </c>
      <c r="H32" s="361">
        <v>0</v>
      </c>
      <c r="I32" s="361">
        <v>0</v>
      </c>
      <c r="J32" s="361">
        <v>30</v>
      </c>
      <c r="K32" s="361">
        <v>28.5</v>
      </c>
      <c r="L32" s="361">
        <v>0</v>
      </c>
      <c r="M32" s="361">
        <v>11.7</v>
      </c>
      <c r="N32" s="361">
        <v>0</v>
      </c>
      <c r="O32" s="361">
        <v>70.2</v>
      </c>
      <c r="P32" s="121"/>
      <c r="Q32" s="121"/>
    </row>
    <row r="33" spans="1:17" x14ac:dyDescent="0.2">
      <c r="A33" s="364">
        <v>19</v>
      </c>
      <c r="B33" s="360" t="s">
        <v>68</v>
      </c>
      <c r="C33" s="360"/>
      <c r="D33" s="360"/>
      <c r="E33" s="360"/>
      <c r="F33" s="361">
        <v>5</v>
      </c>
      <c r="G33" s="361">
        <v>1500</v>
      </c>
      <c r="H33" s="361">
        <v>0</v>
      </c>
      <c r="I33" s="361">
        <v>0</v>
      </c>
      <c r="J33" s="361">
        <v>1500</v>
      </c>
      <c r="K33" s="361">
        <v>1425</v>
      </c>
      <c r="L33" s="361">
        <v>0</v>
      </c>
      <c r="M33" s="361">
        <v>585</v>
      </c>
      <c r="N33" s="361">
        <v>0</v>
      </c>
      <c r="O33" s="361">
        <v>3510</v>
      </c>
      <c r="P33" s="121"/>
      <c r="Q33" s="121"/>
    </row>
    <row r="34" spans="1:17" x14ac:dyDescent="0.2">
      <c r="A34" s="364">
        <v>22</v>
      </c>
      <c r="B34" s="360" t="s">
        <v>71</v>
      </c>
      <c r="C34" s="360" t="s">
        <v>219</v>
      </c>
      <c r="D34" s="360" t="s">
        <v>439</v>
      </c>
      <c r="E34" s="360" t="s">
        <v>221</v>
      </c>
      <c r="F34" s="361">
        <v>7</v>
      </c>
      <c r="G34" s="361">
        <v>2100</v>
      </c>
      <c r="H34" s="361">
        <v>0</v>
      </c>
      <c r="I34" s="361">
        <v>0</v>
      </c>
      <c r="J34" s="361">
        <v>2100</v>
      </c>
      <c r="K34" s="361">
        <v>1995</v>
      </c>
      <c r="L34" s="361">
        <v>0</v>
      </c>
      <c r="M34" s="361">
        <v>819</v>
      </c>
      <c r="N34" s="361">
        <v>0</v>
      </c>
      <c r="O34" s="361">
        <v>4914</v>
      </c>
      <c r="P34" s="121"/>
      <c r="Q34" s="121"/>
    </row>
    <row r="35" spans="1:17" x14ac:dyDescent="0.2">
      <c r="A35" s="364"/>
      <c r="B35" s="360" t="s">
        <v>581</v>
      </c>
      <c r="C35" s="360"/>
      <c r="D35" s="360"/>
      <c r="E35" s="360"/>
      <c r="F35" s="361">
        <v>7</v>
      </c>
      <c r="G35" s="361">
        <v>2100</v>
      </c>
      <c r="H35" s="361">
        <v>0</v>
      </c>
      <c r="I35" s="361">
        <v>0</v>
      </c>
      <c r="J35" s="361">
        <v>2100</v>
      </c>
      <c r="K35" s="361">
        <v>1995</v>
      </c>
      <c r="L35" s="361">
        <v>0</v>
      </c>
      <c r="M35" s="361">
        <v>819</v>
      </c>
      <c r="N35" s="361">
        <v>0</v>
      </c>
      <c r="O35" s="361">
        <v>4914</v>
      </c>
      <c r="P35" s="121"/>
      <c r="Q35" s="121"/>
    </row>
    <row r="36" spans="1:17" x14ac:dyDescent="0.2">
      <c r="A36" s="364">
        <v>28</v>
      </c>
      <c r="B36" s="360" t="s">
        <v>62</v>
      </c>
      <c r="C36" s="360" t="s">
        <v>83</v>
      </c>
      <c r="D36" s="360" t="s">
        <v>439</v>
      </c>
      <c r="E36" s="360" t="s">
        <v>221</v>
      </c>
      <c r="F36" s="361">
        <v>1</v>
      </c>
      <c r="G36" s="361">
        <v>300</v>
      </c>
      <c r="H36" s="361">
        <v>0</v>
      </c>
      <c r="I36" s="361">
        <v>0</v>
      </c>
      <c r="J36" s="361">
        <v>300</v>
      </c>
      <c r="K36" s="361">
        <v>285</v>
      </c>
      <c r="L36" s="361">
        <v>0</v>
      </c>
      <c r="M36" s="361">
        <v>117</v>
      </c>
      <c r="N36" s="361">
        <v>0</v>
      </c>
      <c r="O36" s="361">
        <v>702</v>
      </c>
      <c r="P36" s="121"/>
      <c r="Q36" s="121"/>
    </row>
    <row r="37" spans="1:17" x14ac:dyDescent="0.2">
      <c r="A37" s="364"/>
      <c r="B37" s="360"/>
      <c r="C37" s="360" t="s">
        <v>219</v>
      </c>
      <c r="D37" s="360" t="s">
        <v>439</v>
      </c>
      <c r="E37" s="360" t="s">
        <v>221</v>
      </c>
      <c r="F37" s="361">
        <v>2</v>
      </c>
      <c r="G37" s="361">
        <v>600</v>
      </c>
      <c r="H37" s="361">
        <v>0</v>
      </c>
      <c r="I37" s="361">
        <v>0</v>
      </c>
      <c r="J37" s="361">
        <v>600</v>
      </c>
      <c r="K37" s="361">
        <v>570</v>
      </c>
      <c r="L37" s="361">
        <v>0</v>
      </c>
      <c r="M37" s="361">
        <v>234</v>
      </c>
      <c r="N37" s="361">
        <v>0</v>
      </c>
      <c r="O37" s="361">
        <v>1404</v>
      </c>
      <c r="P37" s="121"/>
      <c r="Q37" s="121"/>
    </row>
    <row r="38" spans="1:17" ht="31.5" x14ac:dyDescent="0.2">
      <c r="A38" s="364"/>
      <c r="B38" s="360" t="s">
        <v>582</v>
      </c>
      <c r="C38" s="360"/>
      <c r="D38" s="360"/>
      <c r="E38" s="360"/>
      <c r="F38" s="361">
        <v>3</v>
      </c>
      <c r="G38" s="361">
        <v>900</v>
      </c>
      <c r="H38" s="361">
        <v>0</v>
      </c>
      <c r="I38" s="361">
        <v>0</v>
      </c>
      <c r="J38" s="361">
        <v>900</v>
      </c>
      <c r="K38" s="361">
        <v>855</v>
      </c>
      <c r="L38" s="361">
        <v>0</v>
      </c>
      <c r="M38" s="361">
        <v>351</v>
      </c>
      <c r="N38" s="361">
        <v>0</v>
      </c>
      <c r="O38" s="361">
        <v>2106</v>
      </c>
      <c r="P38" s="121"/>
      <c r="Q38" s="121"/>
    </row>
    <row r="39" spans="1:17" x14ac:dyDescent="0.2">
      <c r="A39" s="364" t="s">
        <v>17</v>
      </c>
      <c r="B39" s="364"/>
      <c r="C39" s="364"/>
      <c r="D39" s="364"/>
      <c r="E39" s="364"/>
      <c r="F39" s="361">
        <v>117.4</v>
      </c>
      <c r="G39" s="361">
        <v>31114.400000000001</v>
      </c>
      <c r="H39" s="361">
        <v>7225</v>
      </c>
      <c r="I39" s="361">
        <v>3894.65</v>
      </c>
      <c r="J39" s="361">
        <v>42234.05</v>
      </c>
      <c r="K39" s="361">
        <v>29490.280000000002</v>
      </c>
      <c r="L39" s="361">
        <v>6863.75</v>
      </c>
      <c r="M39" s="361">
        <v>14948.616000000004</v>
      </c>
      <c r="N39" s="361">
        <v>11130</v>
      </c>
      <c r="O39" s="361">
        <v>104666.696</v>
      </c>
      <c r="P39" s="121"/>
      <c r="Q39" s="121"/>
    </row>
    <row r="40" spans="1:17" x14ac:dyDescent="0.2">
      <c r="A40" s="280"/>
      <c r="B40"/>
      <c r="C40"/>
      <c r="D40"/>
      <c r="E40"/>
      <c r="F40"/>
      <c r="G40"/>
      <c r="H40"/>
      <c r="I40"/>
      <c r="J40"/>
      <c r="K40"/>
      <c r="L40"/>
      <c r="M40"/>
      <c r="N40"/>
      <c r="O40"/>
      <c r="P40" s="121"/>
      <c r="Q40" s="121"/>
    </row>
    <row r="41" spans="1:17" x14ac:dyDescent="0.2">
      <c r="A41" s="280"/>
      <c r="B41"/>
      <c r="C41"/>
      <c r="D41"/>
      <c r="E41"/>
      <c r="F41"/>
      <c r="G41"/>
      <c r="H41"/>
      <c r="I41"/>
      <c r="J41"/>
      <c r="K41"/>
      <c r="L41"/>
      <c r="M41"/>
      <c r="N41"/>
      <c r="O41"/>
      <c r="P41" s="121"/>
      <c r="Q41" s="121"/>
    </row>
    <row r="42" spans="1:17" x14ac:dyDescent="0.2">
      <c r="A42" s="280"/>
      <c r="B42"/>
      <c r="C42"/>
      <c r="D42"/>
      <c r="E42"/>
      <c r="F42"/>
      <c r="G42"/>
      <c r="H42"/>
      <c r="I42"/>
      <c r="J42"/>
      <c r="K42"/>
      <c r="L42"/>
      <c r="M42"/>
      <c r="N42"/>
      <c r="O42"/>
      <c r="P42" s="121"/>
      <c r="Q42" s="121"/>
    </row>
    <row r="43" spans="1:17" x14ac:dyDescent="0.2">
      <c r="A43" s="280"/>
      <c r="B43"/>
      <c r="C43"/>
      <c r="D43"/>
      <c r="E43"/>
      <c r="F43"/>
      <c r="G43"/>
      <c r="H43"/>
      <c r="I43"/>
      <c r="J43"/>
      <c r="K43"/>
      <c r="L43"/>
      <c r="M43"/>
      <c r="N43"/>
      <c r="O43"/>
      <c r="P43" s="121"/>
      <c r="Q43" s="121"/>
    </row>
    <row r="44" spans="1:17" x14ac:dyDescent="0.2">
      <c r="A44" s="280"/>
      <c r="B44"/>
      <c r="C44"/>
      <c r="D44"/>
      <c r="E44"/>
      <c r="F44"/>
      <c r="G44"/>
      <c r="H44"/>
      <c r="I44"/>
      <c r="J44"/>
      <c r="K44"/>
      <c r="L44"/>
      <c r="M44"/>
      <c r="N44"/>
      <c r="O44"/>
      <c r="P44" s="121"/>
      <c r="Q44" s="121"/>
    </row>
    <row r="45" spans="1:17" x14ac:dyDescent="0.2">
      <c r="A45" s="280"/>
      <c r="B45"/>
      <c r="C45"/>
      <c r="D45"/>
      <c r="E45"/>
      <c r="F45"/>
      <c r="G45"/>
      <c r="H45"/>
      <c r="I45"/>
      <c r="J45"/>
      <c r="K45"/>
      <c r="L45"/>
      <c r="M45"/>
      <c r="N45"/>
      <c r="O45"/>
      <c r="P45" s="121"/>
      <c r="Q45" s="121"/>
    </row>
    <row r="46" spans="1:17" x14ac:dyDescent="0.2">
      <c r="A46" s="280"/>
      <c r="B46"/>
      <c r="C46"/>
      <c r="D46"/>
      <c r="E46"/>
      <c r="F46"/>
      <c r="G46"/>
      <c r="H46"/>
      <c r="I46"/>
      <c r="J46"/>
      <c r="K46"/>
      <c r="L46"/>
      <c r="M46"/>
      <c r="N46"/>
      <c r="O46"/>
      <c r="P46" s="121"/>
      <c r="Q46" s="121"/>
    </row>
    <row r="47" spans="1:17" x14ac:dyDescent="0.2">
      <c r="A47" s="280"/>
      <c r="B47"/>
      <c r="C47"/>
      <c r="D47"/>
      <c r="E47"/>
      <c r="F47"/>
      <c r="G47"/>
      <c r="H47"/>
      <c r="I47"/>
      <c r="J47"/>
      <c r="K47"/>
      <c r="L47"/>
      <c r="M47"/>
      <c r="N47"/>
      <c r="O47"/>
      <c r="P47" s="121"/>
      <c r="Q47" s="121"/>
    </row>
    <row r="48" spans="1:17" x14ac:dyDescent="0.2">
      <c r="A48" s="280"/>
      <c r="B48"/>
      <c r="C48"/>
      <c r="D48"/>
      <c r="E48"/>
      <c r="F48"/>
      <c r="G48"/>
      <c r="H48"/>
      <c r="I48"/>
      <c r="J48"/>
      <c r="K48"/>
      <c r="L48"/>
      <c r="M48"/>
      <c r="N48"/>
      <c r="O48"/>
      <c r="P48" s="121"/>
      <c r="Q48" s="121"/>
    </row>
    <row r="49" spans="1:17" x14ac:dyDescent="0.2">
      <c r="A49" s="280"/>
      <c r="B49"/>
      <c r="C49"/>
      <c r="D49"/>
      <c r="E49"/>
      <c r="F49"/>
      <c r="G49"/>
      <c r="H49"/>
      <c r="I49"/>
      <c r="J49"/>
      <c r="K49"/>
      <c r="L49"/>
      <c r="M49"/>
      <c r="N49"/>
      <c r="O49"/>
      <c r="P49" s="121"/>
      <c r="Q49" s="121"/>
    </row>
    <row r="50" spans="1:17" x14ac:dyDescent="0.2">
      <c r="A50" s="280"/>
      <c r="B50"/>
      <c r="C50"/>
      <c r="D50"/>
      <c r="E50"/>
      <c r="F50"/>
      <c r="G50"/>
      <c r="H50"/>
      <c r="I50"/>
      <c r="J50"/>
      <c r="K50"/>
      <c r="L50"/>
      <c r="M50"/>
      <c r="N50"/>
      <c r="O50"/>
      <c r="P50" s="121"/>
      <c r="Q50" s="121"/>
    </row>
    <row r="51" spans="1:17" x14ac:dyDescent="0.2">
      <c r="A51" s="280"/>
      <c r="B51"/>
      <c r="C51"/>
      <c r="D51"/>
      <c r="E51"/>
      <c r="F51"/>
      <c r="G51"/>
      <c r="H51"/>
      <c r="I51"/>
      <c r="J51"/>
      <c r="K51"/>
      <c r="L51"/>
      <c r="M51"/>
      <c r="N51"/>
      <c r="O51"/>
      <c r="P51" s="121"/>
      <c r="Q51" s="121"/>
    </row>
    <row r="52" spans="1:17" x14ac:dyDescent="0.2">
      <c r="A52" s="280"/>
      <c r="B52"/>
      <c r="C52"/>
      <c r="D52"/>
      <c r="E52"/>
      <c r="F52"/>
      <c r="G52"/>
      <c r="H52"/>
      <c r="I52"/>
      <c r="J52"/>
      <c r="K52"/>
      <c r="L52"/>
      <c r="M52"/>
      <c r="N52"/>
      <c r="O52"/>
      <c r="P52" s="121"/>
      <c r="Q52" s="121"/>
    </row>
    <row r="53" spans="1:17" x14ac:dyDescent="0.2">
      <c r="A53" s="280"/>
      <c r="B53"/>
      <c r="C53"/>
      <c r="D53"/>
      <c r="E53"/>
      <c r="F53"/>
      <c r="G53"/>
      <c r="H53"/>
      <c r="I53"/>
      <c r="J53"/>
      <c r="K53"/>
      <c r="L53"/>
      <c r="M53"/>
      <c r="N53"/>
      <c r="O53"/>
      <c r="P53" s="121"/>
      <c r="Q53" s="121"/>
    </row>
    <row r="54" spans="1:17" x14ac:dyDescent="0.2">
      <c r="A54" s="280"/>
      <c r="B54"/>
      <c r="C54"/>
      <c r="D54"/>
      <c r="E54"/>
      <c r="F54"/>
      <c r="G54"/>
      <c r="H54"/>
      <c r="I54"/>
      <c r="J54"/>
      <c r="K54"/>
      <c r="L54"/>
      <c r="M54"/>
      <c r="N54"/>
      <c r="O54"/>
      <c r="P54" s="121"/>
      <c r="Q54" s="121"/>
    </row>
    <row r="55" spans="1:17" x14ac:dyDescent="0.2">
      <c r="A55" s="280"/>
      <c r="B55"/>
      <c r="C55"/>
      <c r="D55"/>
      <c r="E55"/>
      <c r="F55"/>
      <c r="G55"/>
      <c r="H55"/>
      <c r="I55"/>
      <c r="J55"/>
      <c r="K55"/>
      <c r="L55"/>
      <c r="M55"/>
      <c r="N55"/>
      <c r="O55"/>
      <c r="P55" s="121"/>
      <c r="Q55" s="121"/>
    </row>
    <row r="56" spans="1:17" x14ac:dyDescent="0.2">
      <c r="A56" s="280"/>
      <c r="B56"/>
      <c r="C56"/>
      <c r="D56"/>
      <c r="E56"/>
      <c r="F56"/>
      <c r="G56"/>
      <c r="H56"/>
      <c r="I56"/>
      <c r="J56"/>
      <c r="K56"/>
      <c r="L56"/>
      <c r="M56"/>
      <c r="N56"/>
      <c r="O56"/>
      <c r="P56" s="121"/>
      <c r="Q56" s="121"/>
    </row>
    <row r="57" spans="1:17" x14ac:dyDescent="0.2">
      <c r="A57" s="280"/>
      <c r="B57"/>
      <c r="C57"/>
      <c r="D57"/>
      <c r="E57"/>
      <c r="F57"/>
      <c r="G57"/>
      <c r="H57"/>
      <c r="I57"/>
      <c r="J57"/>
      <c r="K57"/>
      <c r="L57"/>
      <c r="M57"/>
      <c r="N57"/>
      <c r="O57"/>
      <c r="P57" s="121"/>
      <c r="Q57" s="121"/>
    </row>
    <row r="58" spans="1:17" x14ac:dyDescent="0.2">
      <c r="A58" s="280"/>
      <c r="B58"/>
      <c r="C58"/>
      <c r="D58"/>
      <c r="E58"/>
      <c r="F58"/>
      <c r="G58"/>
      <c r="H58"/>
      <c r="I58"/>
      <c r="J58"/>
      <c r="K58"/>
      <c r="L58"/>
      <c r="M58"/>
      <c r="N58"/>
      <c r="O58"/>
      <c r="P58" s="121"/>
      <c r="Q58" s="121"/>
    </row>
    <row r="59" spans="1:17" x14ac:dyDescent="0.2">
      <c r="A59" s="280"/>
      <c r="B59"/>
      <c r="C59"/>
      <c r="D59"/>
      <c r="E59"/>
      <c r="F59"/>
      <c r="G59"/>
      <c r="H59"/>
      <c r="I59"/>
      <c r="J59"/>
      <c r="K59"/>
      <c r="L59"/>
      <c r="M59"/>
      <c r="N59"/>
      <c r="O59"/>
      <c r="P59" s="121"/>
      <c r="Q59" s="121"/>
    </row>
    <row r="60" spans="1:17" x14ac:dyDescent="0.2">
      <c r="A60" s="280"/>
      <c r="B60"/>
      <c r="C60"/>
      <c r="D60"/>
      <c r="E60"/>
      <c r="F60"/>
      <c r="G60"/>
      <c r="H60"/>
      <c r="I60"/>
      <c r="J60"/>
      <c r="K60"/>
      <c r="L60"/>
      <c r="M60"/>
      <c r="N60"/>
      <c r="O60"/>
      <c r="P60" s="121"/>
      <c r="Q60" s="121"/>
    </row>
    <row r="61" spans="1:17" x14ac:dyDescent="0.2">
      <c r="A61" s="280"/>
      <c r="B61"/>
      <c r="C61"/>
      <c r="D61"/>
      <c r="E61"/>
      <c r="F61"/>
      <c r="G61"/>
      <c r="H61"/>
      <c r="I61"/>
      <c r="J61"/>
      <c r="K61"/>
      <c r="L61"/>
      <c r="M61"/>
      <c r="N61"/>
      <c r="O61"/>
      <c r="P61" s="121"/>
      <c r="Q61" s="121"/>
    </row>
    <row r="62" spans="1:17" x14ac:dyDescent="0.2">
      <c r="A62" s="280"/>
      <c r="B62"/>
      <c r="C62"/>
      <c r="D62"/>
      <c r="E62"/>
      <c r="F62"/>
      <c r="G62"/>
      <c r="H62"/>
      <c r="I62"/>
      <c r="J62"/>
      <c r="K62"/>
      <c r="L62"/>
      <c r="M62"/>
      <c r="N62"/>
      <c r="O62"/>
      <c r="P62" s="121"/>
      <c r="Q62" s="121"/>
    </row>
    <row r="63" spans="1:17" x14ac:dyDescent="0.2">
      <c r="A63" s="280"/>
      <c r="B63"/>
      <c r="C63"/>
      <c r="D63"/>
      <c r="E63"/>
      <c r="F63"/>
      <c r="G63"/>
      <c r="H63"/>
      <c r="I63"/>
      <c r="J63"/>
      <c r="K63"/>
      <c r="L63"/>
      <c r="M63"/>
      <c r="N63"/>
      <c r="O63"/>
      <c r="P63" s="121"/>
      <c r="Q63" s="121"/>
    </row>
    <row r="64" spans="1:17" x14ac:dyDescent="0.2">
      <c r="A64" s="284"/>
      <c r="B64" s="121"/>
      <c r="C64" s="121"/>
      <c r="D64" s="121"/>
      <c r="E64" s="121"/>
      <c r="F64" s="121"/>
      <c r="G64" s="121"/>
      <c r="H64" s="121"/>
      <c r="I64" s="121"/>
      <c r="J64" s="121"/>
      <c r="K64" s="121"/>
      <c r="L64" s="121"/>
      <c r="M64" s="121"/>
      <c r="N64" s="121"/>
      <c r="O64" s="121"/>
      <c r="P64" s="121"/>
      <c r="Q64" s="121"/>
    </row>
    <row r="65" spans="1:17" x14ac:dyDescent="0.2">
      <c r="A65" s="284"/>
      <c r="B65" s="121"/>
      <c r="C65" s="121"/>
      <c r="D65" s="121"/>
      <c r="E65" s="121"/>
      <c r="F65" s="121"/>
      <c r="G65" s="121"/>
      <c r="H65" s="121"/>
      <c r="I65" s="121"/>
      <c r="J65" s="121"/>
      <c r="K65" s="121"/>
      <c r="L65" s="121"/>
      <c r="M65" s="121"/>
      <c r="N65" s="121"/>
      <c r="O65" s="121"/>
      <c r="P65" s="121"/>
      <c r="Q65" s="121"/>
    </row>
    <row r="66" spans="1:17" x14ac:dyDescent="0.2">
      <c r="A66" s="284"/>
      <c r="B66" s="121"/>
      <c r="C66" s="121"/>
      <c r="D66" s="121"/>
      <c r="E66" s="121"/>
      <c r="F66" s="121"/>
      <c r="G66" s="121"/>
      <c r="H66" s="121"/>
      <c r="I66" s="121"/>
      <c r="J66" s="121"/>
      <c r="K66" s="121"/>
      <c r="L66" s="121"/>
      <c r="M66" s="121"/>
      <c r="N66" s="121"/>
      <c r="O66" s="121"/>
      <c r="P66" s="121"/>
      <c r="Q66" s="121"/>
    </row>
    <row r="67" spans="1:17" x14ac:dyDescent="0.2">
      <c r="A67" s="284"/>
      <c r="B67" s="121"/>
      <c r="C67" s="121"/>
      <c r="D67" s="121"/>
      <c r="E67" s="121"/>
      <c r="F67" s="121"/>
      <c r="G67" s="121"/>
      <c r="H67" s="121"/>
      <c r="I67" s="121"/>
      <c r="J67" s="121"/>
      <c r="K67" s="121"/>
      <c r="L67" s="121"/>
      <c r="M67" s="121"/>
      <c r="N67" s="121"/>
      <c r="O67" s="121"/>
      <c r="P67" s="121"/>
      <c r="Q67" s="121"/>
    </row>
    <row r="68" spans="1:17" x14ac:dyDescent="0.2">
      <c r="A68" s="284"/>
      <c r="B68" s="121"/>
      <c r="C68" s="121"/>
      <c r="D68" s="121"/>
      <c r="E68" s="121"/>
      <c r="F68" s="121"/>
      <c r="G68" s="121"/>
      <c r="H68" s="121"/>
      <c r="I68" s="121"/>
      <c r="J68" s="121"/>
      <c r="K68" s="121"/>
      <c r="L68" s="121"/>
      <c r="M68" s="121"/>
      <c r="N68" s="121"/>
      <c r="O68" s="121"/>
      <c r="P68" s="121"/>
      <c r="Q68" s="121"/>
    </row>
    <row r="69" spans="1:17" x14ac:dyDescent="0.2">
      <c r="A69" s="284"/>
      <c r="B69" s="121"/>
      <c r="C69" s="121"/>
      <c r="D69" s="121"/>
      <c r="E69" s="121"/>
      <c r="F69" s="121"/>
      <c r="G69" s="121"/>
      <c r="H69" s="121"/>
      <c r="I69" s="121"/>
      <c r="J69" s="121"/>
      <c r="K69" s="121"/>
      <c r="L69" s="121"/>
      <c r="M69" s="121"/>
      <c r="N69" s="121"/>
      <c r="O69" s="121"/>
      <c r="P69" s="121"/>
      <c r="Q69" s="121"/>
    </row>
    <row r="70" spans="1:17" x14ac:dyDescent="0.2">
      <c r="A70" s="284"/>
      <c r="B70" s="121"/>
      <c r="C70" s="121"/>
      <c r="D70" s="121"/>
      <c r="E70" s="121"/>
      <c r="F70" s="121"/>
      <c r="G70" s="121"/>
      <c r="H70" s="121"/>
      <c r="I70" s="121"/>
      <c r="J70" s="121"/>
      <c r="K70" s="121"/>
      <c r="L70" s="121"/>
      <c r="M70" s="121"/>
      <c r="N70" s="121"/>
      <c r="O70" s="121"/>
      <c r="P70" s="121"/>
      <c r="Q70" s="121"/>
    </row>
    <row r="71" spans="1:17" x14ac:dyDescent="0.2">
      <c r="A71" s="284"/>
      <c r="B71" s="121"/>
      <c r="C71" s="121"/>
      <c r="D71" s="121"/>
      <c r="E71" s="121"/>
      <c r="F71" s="121"/>
      <c r="G71" s="121"/>
      <c r="H71" s="121"/>
      <c r="I71" s="121"/>
      <c r="J71" s="121"/>
      <c r="K71" s="121"/>
      <c r="L71" s="121"/>
      <c r="M71" s="121"/>
      <c r="N71" s="121"/>
      <c r="O71" s="121"/>
      <c r="P71" s="121"/>
      <c r="Q71" s="121"/>
    </row>
    <row r="72" spans="1:17" x14ac:dyDescent="0.2">
      <c r="A72" s="284"/>
      <c r="B72" s="121"/>
      <c r="C72" s="121"/>
      <c r="D72" s="121"/>
      <c r="E72" s="121"/>
      <c r="F72" s="121"/>
      <c r="G72" s="121"/>
      <c r="H72" s="121"/>
      <c r="I72" s="121"/>
      <c r="J72" s="121"/>
      <c r="K72" s="121"/>
      <c r="L72" s="121"/>
      <c r="M72" s="121"/>
      <c r="N72" s="121"/>
      <c r="O72" s="121"/>
      <c r="P72" s="121"/>
      <c r="Q72" s="121"/>
    </row>
    <row r="73" spans="1:17" x14ac:dyDescent="0.2">
      <c r="A73" s="284"/>
      <c r="B73" s="121"/>
      <c r="C73" s="121"/>
      <c r="D73" s="121"/>
      <c r="E73" s="121"/>
      <c r="F73" s="121"/>
      <c r="G73" s="121"/>
      <c r="H73" s="121"/>
      <c r="I73" s="121"/>
      <c r="J73" s="121"/>
      <c r="K73" s="121"/>
      <c r="L73" s="121"/>
      <c r="M73" s="121"/>
      <c r="N73" s="121"/>
      <c r="O73" s="121"/>
      <c r="P73" s="121"/>
      <c r="Q73" s="121"/>
    </row>
    <row r="74" spans="1:17" x14ac:dyDescent="0.2">
      <c r="A74" s="284"/>
      <c r="B74" s="121"/>
      <c r="C74" s="121"/>
      <c r="D74" s="121"/>
      <c r="E74" s="121"/>
      <c r="F74" s="121"/>
      <c r="G74" s="121"/>
      <c r="H74" s="121"/>
      <c r="I74" s="121"/>
      <c r="J74" s="121"/>
      <c r="K74" s="121"/>
      <c r="L74" s="121"/>
      <c r="M74" s="121"/>
      <c r="N74" s="121"/>
      <c r="O74" s="121"/>
      <c r="P74" s="121"/>
      <c r="Q74" s="121"/>
    </row>
    <row r="75" spans="1:17" x14ac:dyDescent="0.2">
      <c r="A75" s="284"/>
      <c r="B75" s="121"/>
      <c r="C75" s="121"/>
      <c r="D75" s="121"/>
      <c r="E75" s="121"/>
      <c r="F75" s="121"/>
      <c r="G75" s="121"/>
      <c r="H75" s="121"/>
      <c r="I75" s="121"/>
      <c r="J75" s="121"/>
      <c r="K75" s="121"/>
      <c r="L75" s="121"/>
      <c r="M75" s="121"/>
      <c r="N75" s="121"/>
      <c r="O75" s="121"/>
      <c r="P75" s="121"/>
      <c r="Q75" s="121"/>
    </row>
    <row r="76" spans="1:17" x14ac:dyDescent="0.2">
      <c r="A76" s="284"/>
      <c r="B76" s="121"/>
      <c r="C76" s="121"/>
      <c r="D76" s="121"/>
      <c r="E76" s="121"/>
      <c r="F76" s="121"/>
      <c r="G76" s="121"/>
      <c r="H76" s="121"/>
      <c r="I76" s="121"/>
      <c r="J76" s="121"/>
      <c r="K76" s="121"/>
      <c r="L76" s="121"/>
      <c r="M76" s="121"/>
      <c r="N76" s="121"/>
      <c r="O76" s="121"/>
      <c r="P76" s="121"/>
      <c r="Q76" s="121"/>
    </row>
    <row r="77" spans="1:17" x14ac:dyDescent="0.2">
      <c r="A77" s="284"/>
      <c r="B77" s="121"/>
      <c r="C77" s="121"/>
      <c r="D77" s="121"/>
      <c r="E77" s="121"/>
      <c r="F77" s="121"/>
      <c r="G77" s="121"/>
      <c r="H77" s="121"/>
      <c r="I77" s="121"/>
      <c r="J77" s="121"/>
      <c r="K77" s="121"/>
      <c r="L77" s="121"/>
      <c r="M77" s="121"/>
      <c r="N77" s="121"/>
      <c r="O77" s="121"/>
      <c r="P77" s="121"/>
      <c r="Q77" s="121"/>
    </row>
    <row r="78" spans="1:17" x14ac:dyDescent="0.2">
      <c r="A78" s="284"/>
      <c r="B78" s="121"/>
      <c r="C78" s="121"/>
      <c r="D78" s="121"/>
      <c r="E78" s="121"/>
      <c r="F78" s="121"/>
      <c r="G78" s="121"/>
      <c r="H78" s="121"/>
      <c r="I78" s="121"/>
      <c r="J78" s="121"/>
      <c r="K78" s="121"/>
      <c r="L78" s="121"/>
      <c r="M78" s="121"/>
      <c r="N78" s="121"/>
      <c r="O78" s="121"/>
      <c r="P78" s="121"/>
      <c r="Q78" s="121"/>
    </row>
    <row r="79" spans="1:17" x14ac:dyDescent="0.2">
      <c r="A79" s="284"/>
      <c r="B79" s="121"/>
      <c r="C79" s="121"/>
      <c r="D79" s="121"/>
      <c r="E79" s="121"/>
      <c r="F79" s="121"/>
      <c r="G79" s="121"/>
      <c r="H79" s="121"/>
      <c r="I79" s="121"/>
      <c r="J79" s="121"/>
      <c r="K79" s="121"/>
      <c r="L79" s="121"/>
      <c r="M79" s="121"/>
      <c r="N79" s="121"/>
      <c r="O79" s="121"/>
      <c r="P79" s="121"/>
      <c r="Q79" s="121"/>
    </row>
    <row r="80" spans="1:17" x14ac:dyDescent="0.2">
      <c r="A80" s="284"/>
      <c r="B80" s="121"/>
      <c r="C80" s="121"/>
      <c r="D80" s="121"/>
      <c r="E80" s="121"/>
      <c r="F80" s="121"/>
      <c r="G80" s="121"/>
      <c r="H80" s="121"/>
      <c r="I80" s="121"/>
      <c r="J80" s="121"/>
      <c r="K80" s="121"/>
      <c r="L80" s="121"/>
      <c r="M80" s="121"/>
      <c r="N80" s="121"/>
      <c r="O80" s="121"/>
      <c r="P80" s="121"/>
      <c r="Q80" s="121"/>
    </row>
    <row r="81" spans="1:17" x14ac:dyDescent="0.2">
      <c r="A81" s="284"/>
      <c r="B81" s="121"/>
      <c r="C81" s="121"/>
      <c r="D81" s="121"/>
      <c r="E81" s="121"/>
      <c r="F81" s="121"/>
      <c r="G81" s="121"/>
      <c r="H81" s="121"/>
      <c r="I81" s="121"/>
      <c r="J81" s="121"/>
      <c r="K81" s="121"/>
      <c r="L81" s="121"/>
      <c r="M81" s="121"/>
      <c r="N81" s="121"/>
      <c r="O81" s="121"/>
      <c r="P81" s="121"/>
      <c r="Q81" s="121"/>
    </row>
    <row r="82" spans="1:17" x14ac:dyDescent="0.2">
      <c r="A82" s="284"/>
      <c r="B82" s="121"/>
      <c r="C82" s="121"/>
      <c r="D82" s="121"/>
      <c r="E82" s="121"/>
      <c r="F82" s="121"/>
      <c r="G82" s="121"/>
      <c r="H82" s="121"/>
      <c r="I82" s="121"/>
      <c r="J82" s="121"/>
      <c r="K82" s="121"/>
      <c r="L82" s="121"/>
      <c r="M82" s="121"/>
      <c r="N82" s="121"/>
      <c r="O82" s="121"/>
      <c r="P82" s="121"/>
      <c r="Q82" s="121"/>
    </row>
    <row r="83" spans="1:17" x14ac:dyDescent="0.2">
      <c r="A83" s="284"/>
      <c r="B83" s="121"/>
      <c r="C83" s="121"/>
      <c r="D83" s="121"/>
      <c r="E83" s="121"/>
      <c r="F83" s="121"/>
      <c r="G83" s="121"/>
      <c r="H83" s="121"/>
      <c r="I83" s="121"/>
      <c r="J83" s="121"/>
      <c r="K83" s="121"/>
      <c r="L83" s="121"/>
      <c r="M83" s="121"/>
      <c r="N83" s="121"/>
      <c r="O83" s="121"/>
      <c r="P83" s="121"/>
      <c r="Q83" s="121"/>
    </row>
    <row r="84" spans="1:17" x14ac:dyDescent="0.2">
      <c r="A84" s="284"/>
      <c r="B84" s="121"/>
      <c r="C84" s="121"/>
      <c r="D84" s="121"/>
      <c r="E84" s="121"/>
      <c r="F84" s="121"/>
      <c r="G84" s="121"/>
      <c r="H84" s="121"/>
      <c r="I84" s="121"/>
      <c r="J84" s="121"/>
      <c r="K84" s="121"/>
      <c r="L84" s="121"/>
      <c r="M84" s="121"/>
      <c r="N84" s="121"/>
      <c r="O84" s="121"/>
      <c r="P84" s="121"/>
      <c r="Q84" s="121"/>
    </row>
    <row r="85" spans="1:17" x14ac:dyDescent="0.2">
      <c r="A85" s="284"/>
      <c r="B85" s="121"/>
      <c r="C85" s="121"/>
      <c r="D85" s="121"/>
      <c r="E85" s="121"/>
      <c r="F85" s="121"/>
      <c r="G85" s="121"/>
      <c r="H85" s="121"/>
      <c r="I85" s="121"/>
      <c r="J85" s="121"/>
      <c r="K85" s="121"/>
      <c r="L85" s="121"/>
      <c r="M85" s="121"/>
      <c r="N85" s="121"/>
      <c r="O85" s="121"/>
      <c r="P85" s="121"/>
    </row>
    <row r="86" spans="1:17" x14ac:dyDescent="0.2">
      <c r="A86" s="284"/>
      <c r="B86" s="121"/>
      <c r="C86" s="121"/>
      <c r="D86" s="121"/>
      <c r="E86" s="121"/>
      <c r="F86" s="121"/>
      <c r="G86" s="121"/>
      <c r="H86" s="121"/>
      <c r="I86" s="121"/>
      <c r="J86" s="121"/>
      <c r="K86" s="121"/>
      <c r="L86" s="121"/>
      <c r="M86" s="121"/>
      <c r="N86" s="121"/>
      <c r="O86" s="121"/>
      <c r="P86" s="121"/>
    </row>
    <row r="87" spans="1:17" x14ac:dyDescent="0.2">
      <c r="A87" s="284"/>
      <c r="B87" s="121"/>
      <c r="C87" s="121"/>
      <c r="D87" s="121"/>
      <c r="E87" s="121"/>
      <c r="F87" s="121"/>
      <c r="G87" s="121"/>
      <c r="H87" s="121"/>
      <c r="I87" s="121"/>
      <c r="J87" s="121"/>
      <c r="K87" s="121"/>
      <c r="L87" s="121"/>
      <c r="M87" s="121"/>
      <c r="N87" s="121"/>
      <c r="O87" s="121"/>
      <c r="P87" s="121"/>
    </row>
    <row r="88" spans="1:17" x14ac:dyDescent="0.2">
      <c r="A88" s="284"/>
      <c r="B88" s="121"/>
      <c r="C88" s="121"/>
      <c r="D88" s="121"/>
      <c r="E88" s="121"/>
      <c r="F88" s="121"/>
      <c r="G88" s="121"/>
      <c r="H88" s="121"/>
      <c r="I88" s="121"/>
      <c r="J88" s="121"/>
      <c r="K88" s="121"/>
      <c r="L88" s="121"/>
      <c r="M88" s="121"/>
      <c r="N88" s="121"/>
      <c r="O88" s="121"/>
      <c r="P88" s="121"/>
    </row>
    <row r="89" spans="1:17" x14ac:dyDescent="0.2">
      <c r="A89" s="284"/>
      <c r="B89" s="121"/>
      <c r="C89" s="121"/>
      <c r="D89" s="121"/>
      <c r="E89" s="121"/>
      <c r="F89" s="121"/>
      <c r="G89" s="121"/>
      <c r="H89" s="121"/>
      <c r="I89" s="121"/>
      <c r="J89" s="121"/>
      <c r="K89" s="121"/>
      <c r="L89" s="121"/>
      <c r="M89" s="121"/>
      <c r="N89" s="121"/>
      <c r="O89" s="121"/>
      <c r="P89" s="121"/>
    </row>
    <row r="90" spans="1:17" x14ac:dyDescent="0.2">
      <c r="A90" s="284"/>
      <c r="B90" s="121"/>
      <c r="C90" s="121"/>
      <c r="D90" s="121"/>
      <c r="E90" s="121"/>
      <c r="F90" s="121"/>
      <c r="G90" s="121"/>
      <c r="H90" s="121"/>
      <c r="I90" s="121"/>
      <c r="J90" s="121"/>
      <c r="K90" s="121"/>
      <c r="L90" s="121"/>
      <c r="M90" s="121"/>
      <c r="N90" s="121"/>
      <c r="O90" s="121"/>
      <c r="P90" s="121"/>
    </row>
    <row r="91" spans="1:17" x14ac:dyDescent="0.2">
      <c r="A91" s="284"/>
      <c r="B91" s="121"/>
      <c r="C91" s="121"/>
      <c r="D91" s="121"/>
      <c r="E91" s="121"/>
      <c r="F91" s="121"/>
      <c r="G91" s="121"/>
      <c r="H91" s="121"/>
      <c r="I91" s="121"/>
      <c r="J91" s="121"/>
      <c r="K91" s="121"/>
      <c r="L91" s="121"/>
      <c r="M91" s="121"/>
      <c r="N91" s="121"/>
      <c r="O91" s="121"/>
      <c r="P91" s="121"/>
    </row>
    <row r="92" spans="1:17" x14ac:dyDescent="0.2">
      <c r="A92" s="284"/>
      <c r="B92" s="121"/>
      <c r="C92" s="121"/>
      <c r="D92" s="121"/>
      <c r="E92" s="121"/>
      <c r="F92" s="121"/>
      <c r="G92" s="121"/>
      <c r="H92" s="121"/>
      <c r="I92" s="121"/>
      <c r="J92" s="121"/>
      <c r="K92" s="121"/>
      <c r="L92" s="121"/>
      <c r="M92" s="121"/>
      <c r="N92" s="121"/>
      <c r="O92" s="121"/>
      <c r="P92" s="121"/>
    </row>
    <row r="93" spans="1:17" x14ac:dyDescent="0.2">
      <c r="A93" s="284"/>
      <c r="B93" s="121"/>
      <c r="C93" s="121"/>
      <c r="D93" s="121"/>
      <c r="E93" s="121"/>
      <c r="F93" s="121"/>
      <c r="G93" s="121"/>
      <c r="H93" s="121"/>
      <c r="I93" s="121"/>
      <c r="J93" s="121"/>
      <c r="K93" s="121"/>
      <c r="L93" s="121"/>
      <c r="M93" s="121"/>
      <c r="N93" s="121"/>
      <c r="O93" s="121"/>
      <c r="P93" s="121"/>
    </row>
    <row r="94" spans="1:17" x14ac:dyDescent="0.2">
      <c r="A94" s="284"/>
      <c r="B94" s="121"/>
      <c r="C94" s="121"/>
      <c r="D94" s="121"/>
      <c r="E94" s="121"/>
      <c r="F94" s="121"/>
      <c r="G94" s="121"/>
      <c r="H94" s="121"/>
      <c r="I94" s="121"/>
      <c r="J94" s="121"/>
      <c r="K94" s="121"/>
      <c r="L94" s="121"/>
      <c r="M94" s="121"/>
      <c r="N94" s="121"/>
      <c r="O94" s="121"/>
      <c r="P94" s="121"/>
    </row>
    <row r="95" spans="1:17" x14ac:dyDescent="0.2">
      <c r="A95" s="284"/>
      <c r="B95" s="121"/>
      <c r="C95" s="121"/>
      <c r="D95" s="121"/>
      <c r="E95" s="121"/>
      <c r="F95" s="121"/>
      <c r="G95" s="121"/>
      <c r="H95" s="121"/>
      <c r="I95" s="121"/>
      <c r="J95" s="121"/>
      <c r="K95" s="121"/>
      <c r="L95" s="121"/>
      <c r="M95" s="121"/>
      <c r="N95" s="121"/>
      <c r="O95" s="121"/>
      <c r="P95" s="121"/>
    </row>
    <row r="96" spans="1:17" x14ac:dyDescent="0.2">
      <c r="A96" s="284"/>
      <c r="B96" s="121"/>
      <c r="C96" s="121"/>
      <c r="D96" s="121"/>
      <c r="E96" s="121"/>
      <c r="F96" s="121"/>
      <c r="G96" s="121"/>
      <c r="H96" s="121"/>
      <c r="I96" s="121"/>
      <c r="J96" s="121"/>
      <c r="K96" s="121"/>
      <c r="L96" s="121"/>
      <c r="M96" s="121"/>
      <c r="N96" s="121"/>
      <c r="O96" s="121"/>
      <c r="P96" s="121"/>
    </row>
    <row r="97" spans="1:16" x14ac:dyDescent="0.2">
      <c r="A97" s="284"/>
      <c r="B97" s="121"/>
      <c r="C97" s="121"/>
      <c r="D97" s="121"/>
      <c r="E97" s="121"/>
      <c r="F97" s="121"/>
      <c r="G97" s="121"/>
      <c r="H97" s="121"/>
      <c r="I97" s="121"/>
      <c r="J97" s="121"/>
      <c r="K97" s="121"/>
      <c r="L97" s="121"/>
      <c r="M97" s="121"/>
      <c r="N97" s="121"/>
      <c r="O97" s="121"/>
      <c r="P97" s="121"/>
    </row>
    <row r="98" spans="1:16" x14ac:dyDescent="0.2">
      <c r="A98" s="284"/>
      <c r="B98" s="121"/>
      <c r="C98" s="121"/>
      <c r="D98" s="121"/>
      <c r="E98" s="121"/>
      <c r="F98" s="121"/>
      <c r="G98" s="121"/>
      <c r="H98" s="121"/>
      <c r="I98" s="121"/>
      <c r="J98" s="121"/>
      <c r="K98" s="121"/>
      <c r="L98" s="121"/>
      <c r="M98" s="121"/>
      <c r="N98" s="121"/>
      <c r="O98" s="121"/>
      <c r="P98" s="121"/>
    </row>
    <row r="99" spans="1:16" x14ac:dyDescent="0.2">
      <c r="A99" s="284"/>
      <c r="B99" s="121"/>
      <c r="C99" s="121"/>
      <c r="D99" s="121"/>
      <c r="E99" s="121"/>
      <c r="F99" s="121"/>
      <c r="G99" s="121"/>
      <c r="H99" s="121"/>
      <c r="I99" s="121"/>
      <c r="J99" s="121"/>
      <c r="K99" s="121"/>
      <c r="L99" s="121"/>
      <c r="M99" s="121"/>
      <c r="N99" s="121"/>
      <c r="O99" s="121"/>
      <c r="P99" s="121"/>
    </row>
    <row r="100" spans="1:16" x14ac:dyDescent="0.2">
      <c r="A100" s="284"/>
      <c r="B100" s="121"/>
      <c r="C100" s="121"/>
      <c r="D100" s="121"/>
      <c r="E100" s="121"/>
      <c r="F100" s="121"/>
      <c r="G100" s="121"/>
      <c r="H100" s="121"/>
      <c r="I100" s="121"/>
      <c r="J100" s="121"/>
      <c r="K100" s="121"/>
      <c r="L100" s="121"/>
      <c r="M100" s="121"/>
      <c r="N100" s="121"/>
      <c r="O100" s="121"/>
      <c r="P100" s="121"/>
    </row>
    <row r="101" spans="1:16" x14ac:dyDescent="0.2">
      <c r="A101" s="284"/>
      <c r="B101" s="121"/>
      <c r="C101" s="121"/>
      <c r="D101" s="121"/>
      <c r="E101" s="121"/>
      <c r="F101" s="121"/>
      <c r="G101" s="121"/>
      <c r="H101" s="121"/>
      <c r="I101" s="121"/>
      <c r="J101" s="121"/>
      <c r="K101" s="121"/>
      <c r="L101" s="121"/>
      <c r="M101" s="121"/>
      <c r="N101" s="121"/>
      <c r="O101" s="121"/>
      <c r="P101" s="121"/>
    </row>
    <row r="102" spans="1:16" x14ac:dyDescent="0.2">
      <c r="A102" s="284"/>
      <c r="B102" s="121"/>
      <c r="C102" s="121"/>
      <c r="D102" s="121"/>
      <c r="E102" s="121"/>
      <c r="F102" s="121"/>
      <c r="G102" s="121"/>
      <c r="H102" s="121"/>
      <c r="I102" s="121"/>
      <c r="J102" s="121"/>
      <c r="K102" s="121"/>
      <c r="L102" s="121"/>
      <c r="M102" s="121"/>
      <c r="N102" s="121"/>
      <c r="O102" s="121"/>
      <c r="P102" s="121"/>
    </row>
    <row r="103" spans="1:16" x14ac:dyDescent="0.2">
      <c r="A103" s="284"/>
      <c r="B103" s="121"/>
      <c r="C103" s="121"/>
      <c r="D103" s="121"/>
      <c r="E103" s="121"/>
      <c r="F103" s="121"/>
      <c r="G103" s="121"/>
      <c r="H103" s="121"/>
      <c r="I103" s="121"/>
      <c r="J103" s="121"/>
      <c r="K103" s="121"/>
      <c r="L103" s="121"/>
      <c r="M103" s="121"/>
      <c r="N103" s="121"/>
      <c r="O103" s="121"/>
      <c r="P103" s="121"/>
    </row>
    <row r="104" spans="1:16" x14ac:dyDescent="0.2">
      <c r="A104" s="284"/>
      <c r="B104" s="121"/>
      <c r="C104" s="121"/>
      <c r="D104" s="121"/>
      <c r="E104" s="121"/>
      <c r="F104" s="121"/>
      <c r="G104" s="121"/>
      <c r="H104" s="121"/>
      <c r="I104" s="121"/>
      <c r="J104" s="121"/>
      <c r="K104" s="121"/>
      <c r="L104" s="121"/>
      <c r="M104" s="121"/>
      <c r="N104" s="121"/>
      <c r="O104" s="121"/>
      <c r="P104" s="121"/>
    </row>
    <row r="105" spans="1:16" x14ac:dyDescent="0.2">
      <c r="A105" s="284"/>
      <c r="B105" s="121"/>
      <c r="C105" s="121"/>
      <c r="D105" s="121"/>
      <c r="E105" s="121"/>
      <c r="F105" s="121"/>
      <c r="G105" s="121"/>
      <c r="H105" s="121"/>
      <c r="I105" s="121"/>
      <c r="J105" s="121"/>
      <c r="K105" s="121"/>
      <c r="L105" s="121"/>
      <c r="M105" s="121"/>
      <c r="N105" s="121"/>
      <c r="O105" s="121"/>
      <c r="P105" s="121"/>
    </row>
    <row r="106" spans="1:16" x14ac:dyDescent="0.2">
      <c r="A106" s="284"/>
      <c r="B106" s="121"/>
      <c r="C106" s="121"/>
      <c r="D106" s="121"/>
      <c r="E106" s="121"/>
      <c r="F106" s="121"/>
      <c r="G106" s="121"/>
      <c r="H106" s="121"/>
      <c r="I106" s="121"/>
      <c r="J106" s="121"/>
      <c r="K106" s="121"/>
      <c r="L106" s="121"/>
      <c r="M106" s="121"/>
      <c r="N106" s="121"/>
      <c r="O106" s="121"/>
      <c r="P106" s="121"/>
    </row>
    <row r="107" spans="1:16" x14ac:dyDescent="0.2">
      <c r="A107" s="284"/>
      <c r="B107" s="121"/>
      <c r="C107" s="121"/>
      <c r="D107" s="121"/>
      <c r="E107" s="121"/>
      <c r="F107" s="121"/>
      <c r="G107" s="121"/>
      <c r="H107" s="121"/>
      <c r="I107" s="121"/>
      <c r="J107" s="121"/>
      <c r="K107" s="121"/>
      <c r="L107" s="121"/>
      <c r="M107" s="121"/>
      <c r="N107" s="121"/>
      <c r="O107" s="121"/>
      <c r="P107" s="121"/>
    </row>
    <row r="108" spans="1:16" x14ac:dyDescent="0.2">
      <c r="A108" s="284"/>
      <c r="B108" s="121"/>
      <c r="C108" s="121"/>
      <c r="D108" s="121"/>
      <c r="E108" s="121"/>
      <c r="F108" s="121"/>
      <c r="G108" s="121"/>
      <c r="H108" s="121"/>
      <c r="I108" s="121"/>
      <c r="J108" s="121"/>
      <c r="K108" s="121"/>
      <c r="L108" s="121"/>
      <c r="M108" s="121"/>
      <c r="N108" s="121"/>
      <c r="O108" s="121"/>
      <c r="P108" s="121"/>
    </row>
    <row r="109" spans="1:16" x14ac:dyDescent="0.2">
      <c r="A109" s="284"/>
      <c r="B109" s="121"/>
      <c r="C109" s="121"/>
      <c r="D109" s="121"/>
      <c r="E109" s="121"/>
      <c r="F109" s="121"/>
      <c r="G109" s="121"/>
      <c r="H109" s="121"/>
      <c r="I109" s="121"/>
      <c r="J109" s="121"/>
      <c r="K109" s="121"/>
      <c r="L109" s="121"/>
      <c r="M109" s="121"/>
      <c r="N109" s="121"/>
      <c r="O109" s="121"/>
      <c r="P109" s="121"/>
    </row>
    <row r="110" spans="1:16" x14ac:dyDescent="0.2">
      <c r="A110" s="284"/>
      <c r="B110" s="121"/>
      <c r="C110" s="121"/>
      <c r="D110" s="121"/>
      <c r="E110" s="121"/>
      <c r="F110" s="121"/>
      <c r="G110" s="121"/>
      <c r="H110" s="121"/>
      <c r="I110" s="121"/>
      <c r="J110" s="121"/>
      <c r="K110" s="121"/>
      <c r="L110" s="121"/>
      <c r="M110" s="121"/>
      <c r="N110" s="121"/>
      <c r="O110" s="121"/>
      <c r="P110" s="121"/>
    </row>
    <row r="111" spans="1:16" x14ac:dyDescent="0.2">
      <c r="A111" s="284"/>
      <c r="B111" s="121"/>
      <c r="C111" s="121"/>
      <c r="D111" s="121"/>
      <c r="E111" s="121"/>
      <c r="F111" s="121"/>
      <c r="G111" s="121"/>
      <c r="H111" s="121"/>
      <c r="I111" s="121"/>
      <c r="J111" s="121"/>
      <c r="K111" s="121"/>
      <c r="L111" s="121"/>
      <c r="M111" s="121"/>
      <c r="N111" s="121"/>
      <c r="O111" s="121"/>
      <c r="P111" s="121"/>
    </row>
    <row r="112" spans="1:16" x14ac:dyDescent="0.2">
      <c r="A112" s="284"/>
      <c r="B112" s="121"/>
      <c r="C112" s="121"/>
      <c r="D112" s="121"/>
      <c r="E112" s="121"/>
      <c r="F112" s="121"/>
      <c r="G112" s="121"/>
      <c r="H112" s="121"/>
      <c r="I112" s="121"/>
      <c r="J112" s="121"/>
      <c r="K112" s="121"/>
      <c r="L112" s="121"/>
      <c r="M112" s="121"/>
      <c r="N112" s="121"/>
      <c r="O112" s="121"/>
      <c r="P112" s="121"/>
    </row>
    <row r="113" spans="1:16" x14ac:dyDescent="0.2">
      <c r="A113" s="284"/>
      <c r="B113" s="121"/>
      <c r="C113" s="121"/>
      <c r="D113" s="121"/>
      <c r="E113" s="121"/>
      <c r="F113" s="121"/>
      <c r="G113" s="121"/>
      <c r="H113" s="121"/>
      <c r="I113" s="121"/>
      <c r="J113" s="121"/>
      <c r="K113" s="121"/>
      <c r="L113" s="121"/>
      <c r="M113" s="121"/>
      <c r="N113" s="121"/>
      <c r="O113" s="121"/>
      <c r="P113" s="121"/>
    </row>
    <row r="114" spans="1:16" x14ac:dyDescent="0.2">
      <c r="A114" s="284"/>
      <c r="B114" s="121"/>
      <c r="C114" s="121"/>
      <c r="D114" s="121"/>
      <c r="E114" s="121"/>
      <c r="F114" s="121"/>
      <c r="G114" s="121"/>
      <c r="H114" s="121"/>
      <c r="I114" s="121"/>
      <c r="J114" s="121"/>
      <c r="K114" s="121"/>
      <c r="L114" s="121"/>
      <c r="M114" s="121"/>
      <c r="N114" s="121"/>
      <c r="O114" s="121"/>
      <c r="P114" s="121"/>
    </row>
    <row r="115" spans="1:16" x14ac:dyDescent="0.2">
      <c r="A115" s="284"/>
      <c r="B115" s="121"/>
      <c r="C115" s="121"/>
      <c r="D115" s="121"/>
      <c r="E115" s="121"/>
      <c r="F115" s="121"/>
      <c r="G115" s="121"/>
      <c r="H115" s="121"/>
      <c r="I115" s="121"/>
      <c r="J115" s="121"/>
      <c r="K115" s="121"/>
      <c r="L115" s="121"/>
      <c r="M115" s="121"/>
      <c r="N115" s="121"/>
      <c r="O115" s="121"/>
      <c r="P115" s="121"/>
    </row>
    <row r="116" spans="1:16" x14ac:dyDescent="0.2">
      <c r="A116" s="284"/>
      <c r="B116" s="121"/>
      <c r="C116" s="121"/>
      <c r="D116" s="121"/>
      <c r="E116" s="121"/>
      <c r="F116" s="121"/>
      <c r="G116" s="121"/>
      <c r="H116" s="121"/>
      <c r="I116" s="121"/>
      <c r="J116" s="121"/>
      <c r="K116" s="121"/>
      <c r="L116" s="121"/>
      <c r="M116" s="121"/>
      <c r="N116" s="121"/>
      <c r="O116" s="121"/>
      <c r="P116" s="121"/>
    </row>
    <row r="117" spans="1:16" x14ac:dyDescent="0.2">
      <c r="A117" s="284"/>
      <c r="B117" s="121"/>
      <c r="C117" s="121"/>
      <c r="D117" s="121"/>
      <c r="E117" s="121"/>
      <c r="F117" s="121"/>
      <c r="G117" s="121"/>
      <c r="H117" s="121"/>
      <c r="I117" s="121"/>
      <c r="J117" s="121"/>
      <c r="K117" s="121"/>
      <c r="L117" s="121"/>
      <c r="M117" s="121"/>
      <c r="N117" s="121"/>
      <c r="O117" s="121"/>
      <c r="P117" s="121"/>
    </row>
    <row r="118" spans="1:16" x14ac:dyDescent="0.2">
      <c r="A118" s="284"/>
      <c r="B118" s="121"/>
      <c r="C118" s="121"/>
      <c r="D118" s="121"/>
      <c r="E118" s="121"/>
      <c r="F118" s="121"/>
      <c r="G118" s="121"/>
      <c r="H118" s="121"/>
      <c r="I118" s="121"/>
      <c r="J118" s="121"/>
      <c r="K118" s="121"/>
      <c r="L118" s="121"/>
      <c r="M118" s="121"/>
      <c r="N118" s="121"/>
      <c r="O118" s="121"/>
      <c r="P118" s="121"/>
    </row>
    <row r="119" spans="1:16" x14ac:dyDescent="0.2">
      <c r="A119" s="284"/>
      <c r="B119" s="121"/>
      <c r="C119" s="121"/>
      <c r="D119" s="121"/>
      <c r="E119" s="121"/>
      <c r="F119" s="121"/>
      <c r="G119" s="121"/>
      <c r="H119" s="121"/>
      <c r="I119" s="121"/>
      <c r="J119" s="121"/>
      <c r="K119" s="121"/>
      <c r="L119" s="121"/>
      <c r="M119" s="121"/>
      <c r="N119" s="121"/>
      <c r="O119" s="121"/>
      <c r="P119" s="121"/>
    </row>
    <row r="120" spans="1:16" x14ac:dyDescent="0.2">
      <c r="A120" s="284"/>
      <c r="B120" s="121"/>
      <c r="C120" s="121"/>
      <c r="D120" s="121"/>
      <c r="E120" s="121"/>
      <c r="F120" s="121"/>
      <c r="G120" s="121"/>
      <c r="H120" s="121"/>
      <c r="I120" s="121"/>
      <c r="J120" s="121"/>
      <c r="K120" s="121"/>
      <c r="L120" s="121"/>
      <c r="M120" s="121"/>
      <c r="N120" s="121"/>
      <c r="O120" s="121"/>
      <c r="P120" s="121"/>
    </row>
    <row r="121" spans="1:16" x14ac:dyDescent="0.2">
      <c r="A121" s="285"/>
      <c r="B121" s="123"/>
      <c r="C121" s="123"/>
      <c r="D121" s="123"/>
      <c r="E121" s="123"/>
      <c r="F121" s="123"/>
      <c r="G121" s="123"/>
      <c r="H121" s="123"/>
      <c r="I121" s="123"/>
      <c r="J121" s="123"/>
      <c r="K121" s="123"/>
      <c r="L121" s="123"/>
      <c r="M121" s="123"/>
      <c r="N121" s="123"/>
      <c r="O121" s="123"/>
      <c r="P121" s="123"/>
    </row>
    <row r="122" spans="1:16" x14ac:dyDescent="0.2">
      <c r="A122" s="285"/>
      <c r="B122" s="123"/>
      <c r="C122" s="123"/>
      <c r="D122" s="123"/>
      <c r="E122" s="123"/>
      <c r="F122" s="123"/>
      <c r="G122" s="123"/>
      <c r="H122" s="123"/>
      <c r="I122" s="123"/>
      <c r="J122" s="123"/>
      <c r="K122" s="123"/>
      <c r="L122" s="123"/>
      <c r="M122" s="123"/>
      <c r="N122" s="123"/>
      <c r="O122" s="123"/>
      <c r="P122" s="123"/>
    </row>
    <row r="123" spans="1:16" x14ac:dyDescent="0.2">
      <c r="A123" s="285"/>
      <c r="B123" s="123"/>
      <c r="C123" s="123"/>
      <c r="D123" s="123"/>
      <c r="E123" s="123"/>
      <c r="F123" s="123"/>
      <c r="G123" s="123"/>
      <c r="H123" s="123"/>
      <c r="I123" s="123"/>
      <c r="J123" s="123"/>
      <c r="K123" s="123"/>
      <c r="L123" s="123"/>
      <c r="M123" s="123"/>
      <c r="N123" s="123"/>
      <c r="O123" s="123"/>
      <c r="P123" s="123"/>
    </row>
    <row r="124" spans="1:16" x14ac:dyDescent="0.2">
      <c r="A124" s="285"/>
      <c r="B124" s="123"/>
      <c r="C124" s="123"/>
      <c r="D124" s="123"/>
      <c r="E124" s="123"/>
      <c r="F124" s="123"/>
      <c r="G124" s="123"/>
      <c r="H124" s="123"/>
      <c r="I124" s="123"/>
      <c r="J124" s="123"/>
      <c r="K124" s="123"/>
      <c r="L124" s="123"/>
      <c r="M124" s="123"/>
      <c r="N124" s="123"/>
      <c r="O124" s="123"/>
      <c r="P124" s="123"/>
    </row>
    <row r="125" spans="1:16" x14ac:dyDescent="0.2">
      <c r="A125" s="285"/>
      <c r="B125" s="123"/>
      <c r="C125" s="123"/>
      <c r="D125" s="123"/>
      <c r="E125" s="123"/>
      <c r="F125" s="123"/>
      <c r="G125" s="123"/>
      <c r="H125" s="123"/>
      <c r="I125" s="123"/>
      <c r="J125" s="123"/>
      <c r="K125" s="123"/>
      <c r="L125" s="123"/>
      <c r="M125" s="123"/>
      <c r="N125" s="123"/>
      <c r="O125" s="123"/>
      <c r="P125" s="123"/>
    </row>
    <row r="126" spans="1:16" x14ac:dyDescent="0.2">
      <c r="A126" s="285"/>
      <c r="B126" s="123"/>
      <c r="C126" s="123"/>
      <c r="D126" s="123"/>
      <c r="E126" s="123"/>
      <c r="F126" s="123"/>
      <c r="G126" s="123"/>
      <c r="H126" s="123"/>
      <c r="I126" s="123"/>
      <c r="J126" s="123"/>
      <c r="K126" s="123"/>
      <c r="L126" s="123"/>
      <c r="M126" s="123"/>
      <c r="N126" s="123"/>
      <c r="O126" s="123"/>
      <c r="P126" s="123"/>
    </row>
    <row r="127" spans="1:16" x14ac:dyDescent="0.2">
      <c r="A127" s="285"/>
      <c r="B127" s="123"/>
      <c r="C127" s="123"/>
      <c r="D127" s="123"/>
      <c r="E127" s="123"/>
      <c r="F127" s="123"/>
      <c r="G127" s="123"/>
      <c r="H127" s="123"/>
      <c r="I127" s="123"/>
      <c r="J127" s="123"/>
      <c r="K127" s="123"/>
      <c r="L127" s="123"/>
      <c r="M127" s="123"/>
      <c r="N127" s="123"/>
      <c r="O127" s="123"/>
      <c r="P127" s="123"/>
    </row>
    <row r="128" spans="1:16" x14ac:dyDescent="0.2">
      <c r="A128" s="285"/>
      <c r="B128" s="123"/>
      <c r="C128" s="123"/>
      <c r="D128" s="123"/>
      <c r="E128" s="123"/>
      <c r="F128" s="123"/>
      <c r="G128" s="123"/>
      <c r="H128" s="123"/>
      <c r="I128" s="123"/>
      <c r="J128" s="123"/>
      <c r="K128" s="123"/>
      <c r="L128" s="123"/>
      <c r="M128" s="123"/>
      <c r="N128" s="123"/>
      <c r="O128" s="123"/>
      <c r="P128" s="123"/>
    </row>
    <row r="129" spans="1:16" x14ac:dyDescent="0.2">
      <c r="A129" s="285"/>
      <c r="B129" s="123"/>
      <c r="C129" s="123"/>
      <c r="D129" s="123"/>
      <c r="E129" s="123"/>
      <c r="F129" s="123"/>
      <c r="G129" s="123"/>
      <c r="H129" s="123"/>
      <c r="I129" s="123"/>
      <c r="J129" s="123"/>
      <c r="K129" s="123"/>
      <c r="L129" s="123"/>
      <c r="M129" s="123"/>
      <c r="N129" s="123"/>
      <c r="O129" s="123"/>
      <c r="P129" s="123"/>
    </row>
    <row r="130" spans="1:16" x14ac:dyDescent="0.2">
      <c r="A130" s="285"/>
      <c r="B130" s="123"/>
      <c r="C130" s="123"/>
      <c r="D130" s="123"/>
      <c r="E130" s="123"/>
      <c r="F130" s="123"/>
      <c r="G130" s="123"/>
      <c r="H130" s="123"/>
      <c r="I130" s="123"/>
      <c r="J130" s="123"/>
      <c r="K130" s="123"/>
      <c r="L130" s="123"/>
      <c r="M130" s="123"/>
      <c r="N130" s="123"/>
      <c r="O130" s="123"/>
      <c r="P130" s="123"/>
    </row>
    <row r="131" spans="1:16" x14ac:dyDescent="0.2">
      <c r="A131" s="285"/>
      <c r="B131" s="123"/>
      <c r="C131" s="123"/>
      <c r="D131" s="123"/>
      <c r="E131" s="123"/>
      <c r="F131" s="123"/>
      <c r="G131" s="123"/>
      <c r="H131" s="123"/>
      <c r="I131" s="123"/>
      <c r="J131" s="123"/>
      <c r="K131" s="123"/>
      <c r="L131" s="123"/>
      <c r="M131" s="123"/>
      <c r="N131" s="123"/>
      <c r="O131" s="123"/>
      <c r="P131" s="123"/>
    </row>
    <row r="132" spans="1:16" x14ac:dyDescent="0.2">
      <c r="A132" s="285"/>
      <c r="B132" s="123"/>
      <c r="C132" s="123"/>
      <c r="D132" s="123"/>
      <c r="E132" s="123"/>
      <c r="F132" s="123"/>
      <c r="G132" s="123"/>
      <c r="H132" s="123"/>
      <c r="I132" s="123"/>
      <c r="J132" s="123"/>
      <c r="K132" s="123"/>
      <c r="L132" s="123"/>
      <c r="M132" s="123"/>
      <c r="N132" s="123"/>
      <c r="O132" s="123"/>
      <c r="P132" s="123"/>
    </row>
    <row r="133" spans="1:16" x14ac:dyDescent="0.2">
      <c r="A133" s="285"/>
      <c r="B133" s="123"/>
      <c r="C133" s="123"/>
      <c r="D133" s="123"/>
      <c r="E133" s="123"/>
      <c r="F133" s="123"/>
      <c r="G133" s="123"/>
      <c r="H133" s="123"/>
      <c r="I133" s="123"/>
      <c r="J133" s="123"/>
      <c r="K133" s="123"/>
      <c r="L133" s="123"/>
      <c r="M133" s="123"/>
      <c r="N133" s="123"/>
      <c r="O133" s="123"/>
      <c r="P133" s="123"/>
    </row>
    <row r="134" spans="1:16" x14ac:dyDescent="0.2">
      <c r="A134" s="285"/>
      <c r="B134" s="123"/>
      <c r="C134" s="123"/>
      <c r="D134" s="123"/>
      <c r="E134" s="123"/>
      <c r="F134" s="123"/>
      <c r="G134" s="123"/>
      <c r="H134" s="123"/>
      <c r="I134" s="123"/>
      <c r="J134" s="123"/>
      <c r="K134" s="123"/>
      <c r="L134" s="123"/>
      <c r="M134" s="123"/>
      <c r="N134" s="123"/>
      <c r="O134" s="123"/>
      <c r="P134" s="123"/>
    </row>
    <row r="135" spans="1:16" x14ac:dyDescent="0.2">
      <c r="A135" s="285"/>
      <c r="B135" s="123"/>
      <c r="C135" s="123"/>
      <c r="D135" s="123"/>
      <c r="E135" s="123"/>
      <c r="F135" s="123"/>
      <c r="G135" s="123"/>
      <c r="H135" s="123"/>
      <c r="I135" s="123"/>
      <c r="J135" s="123"/>
      <c r="K135" s="123"/>
      <c r="L135" s="123"/>
      <c r="M135" s="123"/>
      <c r="N135" s="123"/>
      <c r="O135" s="123"/>
      <c r="P135" s="123"/>
    </row>
    <row r="136" spans="1:16" x14ac:dyDescent="0.2">
      <c r="A136" s="285"/>
      <c r="B136" s="123"/>
      <c r="C136" s="123"/>
      <c r="D136" s="123"/>
      <c r="E136" s="123"/>
      <c r="F136" s="123"/>
      <c r="G136" s="123"/>
      <c r="H136" s="123"/>
      <c r="I136" s="123"/>
      <c r="J136" s="123"/>
      <c r="K136" s="123"/>
      <c r="L136" s="123"/>
      <c r="M136" s="123"/>
      <c r="N136" s="123"/>
      <c r="O136" s="123"/>
      <c r="P136" s="123"/>
    </row>
    <row r="137" spans="1:16" x14ac:dyDescent="0.2">
      <c r="A137" s="285"/>
      <c r="B137" s="123"/>
      <c r="C137" s="123"/>
      <c r="D137" s="123"/>
      <c r="E137" s="123"/>
      <c r="F137" s="123"/>
      <c r="G137" s="123"/>
      <c r="H137" s="123"/>
      <c r="I137" s="123"/>
      <c r="J137" s="123"/>
      <c r="K137" s="123"/>
      <c r="L137" s="123"/>
      <c r="M137" s="123"/>
      <c r="N137" s="123"/>
      <c r="O137" s="123"/>
      <c r="P137" s="123"/>
    </row>
    <row r="138" spans="1:16" x14ac:dyDescent="0.25">
      <c r="A138" s="286"/>
      <c r="B138" s="68"/>
      <c r="C138" s="68"/>
      <c r="D138" s="68"/>
      <c r="E138" s="68"/>
      <c r="F138" s="68"/>
      <c r="G138" s="68"/>
      <c r="H138" s="68"/>
      <c r="I138" s="68"/>
      <c r="J138" s="68"/>
    </row>
    <row r="139" spans="1:16" x14ac:dyDescent="0.25">
      <c r="A139" s="286"/>
      <c r="B139" s="68"/>
      <c r="C139" s="68"/>
      <c r="D139" s="68"/>
      <c r="E139" s="68"/>
      <c r="F139" s="68"/>
      <c r="G139" s="68"/>
      <c r="H139" s="68"/>
      <c r="I139" s="68"/>
      <c r="J139" s="68"/>
    </row>
    <row r="140" spans="1:16" x14ac:dyDescent="0.25">
      <c r="A140" s="286"/>
      <c r="B140" s="68"/>
      <c r="C140" s="68"/>
      <c r="D140" s="68"/>
      <c r="E140" s="68"/>
      <c r="F140" s="68"/>
      <c r="G140" s="68"/>
      <c r="H140" s="68"/>
      <c r="I140" s="68"/>
      <c r="J140" s="68"/>
    </row>
    <row r="141" spans="1:16" x14ac:dyDescent="0.25">
      <c r="A141" s="286"/>
      <c r="B141" s="68"/>
      <c r="C141" s="68"/>
      <c r="D141" s="68"/>
      <c r="E141" s="68"/>
      <c r="F141" s="68"/>
      <c r="G141" s="68"/>
      <c r="H141" s="68"/>
      <c r="I141" s="68"/>
      <c r="J141" s="68"/>
    </row>
    <row r="142" spans="1:16" x14ac:dyDescent="0.25">
      <c r="A142" s="286"/>
      <c r="B142" s="68"/>
      <c r="C142" s="68"/>
      <c r="D142" s="68"/>
      <c r="E142" s="68"/>
      <c r="F142" s="68"/>
      <c r="G142" s="68"/>
      <c r="H142" s="68"/>
      <c r="I142" s="68"/>
      <c r="J142" s="68"/>
    </row>
    <row r="143" spans="1:16" x14ac:dyDescent="0.25">
      <c r="A143" s="286"/>
      <c r="B143" s="68"/>
      <c r="C143" s="68"/>
      <c r="D143" s="68"/>
      <c r="E143" s="68"/>
      <c r="F143" s="68"/>
      <c r="G143" s="68"/>
      <c r="H143" s="68"/>
      <c r="I143" s="68"/>
      <c r="J143" s="68"/>
    </row>
    <row r="144" spans="1:16" x14ac:dyDescent="0.25">
      <c r="A144" s="286"/>
      <c r="B144" s="68"/>
      <c r="C144" s="68"/>
      <c r="D144" s="68"/>
      <c r="E144" s="68"/>
      <c r="F144" s="68"/>
      <c r="G144" s="68"/>
      <c r="H144" s="68"/>
      <c r="I144" s="68"/>
      <c r="J144" s="68"/>
    </row>
    <row r="145" spans="1:10" x14ac:dyDescent="0.25">
      <c r="A145" s="286"/>
      <c r="B145" s="68"/>
      <c r="C145" s="68"/>
      <c r="D145" s="68"/>
      <c r="E145" s="68"/>
      <c r="F145" s="68"/>
      <c r="G145" s="68"/>
      <c r="H145" s="68"/>
      <c r="I145" s="68"/>
      <c r="J145" s="68"/>
    </row>
    <row r="146" spans="1:10" x14ac:dyDescent="0.25">
      <c r="A146" s="286"/>
      <c r="B146" s="68"/>
      <c r="C146" s="68"/>
      <c r="D146" s="68"/>
      <c r="E146" s="68"/>
      <c r="F146" s="68"/>
      <c r="G146" s="68"/>
      <c r="H146" s="68"/>
      <c r="I146" s="68"/>
      <c r="J146" s="68"/>
    </row>
    <row r="147" spans="1:10" x14ac:dyDescent="0.25">
      <c r="A147" s="286"/>
      <c r="B147" s="68"/>
      <c r="C147" s="68"/>
      <c r="D147" s="68"/>
      <c r="E147" s="68"/>
      <c r="F147" s="68"/>
      <c r="G147" s="68"/>
      <c r="H147" s="68"/>
      <c r="I147" s="68"/>
      <c r="J147" s="68"/>
    </row>
    <row r="148" spans="1:10" x14ac:dyDescent="0.25">
      <c r="A148" s="286"/>
      <c r="B148" s="68"/>
      <c r="C148" s="68"/>
      <c r="D148" s="68"/>
      <c r="E148" s="68"/>
      <c r="F148" s="68"/>
      <c r="G148" s="68"/>
      <c r="H148" s="68"/>
      <c r="I148" s="68"/>
      <c r="J148" s="68"/>
    </row>
    <row r="149" spans="1:10" x14ac:dyDescent="0.25">
      <c r="A149" s="286"/>
      <c r="B149" s="68"/>
      <c r="C149" s="68"/>
      <c r="D149" s="68"/>
      <c r="E149" s="68"/>
      <c r="F149" s="68"/>
      <c r="G149" s="68"/>
      <c r="H149" s="68"/>
      <c r="I149" s="68"/>
      <c r="J149" s="68"/>
    </row>
    <row r="150" spans="1:10" x14ac:dyDescent="0.25">
      <c r="A150" s="286"/>
      <c r="B150" s="68"/>
      <c r="C150" s="68"/>
      <c r="D150" s="68"/>
      <c r="E150" s="68"/>
      <c r="F150" s="68"/>
      <c r="G150" s="68"/>
      <c r="H150" s="68"/>
      <c r="I150" s="68"/>
      <c r="J150" s="68"/>
    </row>
    <row r="151" spans="1:10" x14ac:dyDescent="0.25">
      <c r="A151" s="286"/>
      <c r="B151" s="68"/>
      <c r="C151" s="68"/>
      <c r="D151" s="68"/>
      <c r="E151" s="68"/>
      <c r="F151" s="68"/>
      <c r="G151" s="68"/>
      <c r="H151" s="68"/>
      <c r="I151" s="68"/>
      <c r="J151" s="68"/>
    </row>
    <row r="152" spans="1:10" x14ac:dyDescent="0.25">
      <c r="A152" s="286"/>
      <c r="B152" s="68"/>
      <c r="C152" s="68"/>
      <c r="D152" s="68"/>
      <c r="E152" s="68"/>
      <c r="F152" s="68"/>
      <c r="G152" s="68"/>
      <c r="H152" s="68"/>
      <c r="I152" s="68"/>
      <c r="J152" s="68"/>
    </row>
    <row r="153" spans="1:10" x14ac:dyDescent="0.25">
      <c r="A153" s="286"/>
      <c r="B153" s="68"/>
      <c r="C153" s="68"/>
      <c r="D153" s="68"/>
      <c r="E153" s="68"/>
      <c r="F153" s="68"/>
      <c r="G153" s="68"/>
      <c r="H153" s="68"/>
      <c r="I153" s="68"/>
      <c r="J153" s="68"/>
    </row>
    <row r="154" spans="1:10" x14ac:dyDescent="0.25">
      <c r="A154" s="286"/>
      <c r="B154" s="68"/>
      <c r="C154" s="68"/>
      <c r="D154" s="68"/>
      <c r="E154" s="68"/>
      <c r="F154" s="68"/>
      <c r="G154" s="68"/>
      <c r="H154" s="68"/>
      <c r="I154" s="68"/>
      <c r="J154" s="68"/>
    </row>
    <row r="155" spans="1:10" x14ac:dyDescent="0.25">
      <c r="A155" s="286"/>
      <c r="B155" s="68"/>
      <c r="C155" s="68"/>
      <c r="D155" s="68"/>
      <c r="E155" s="68"/>
      <c r="F155" s="68"/>
      <c r="G155" s="68"/>
      <c r="H155" s="68"/>
      <c r="I155" s="68"/>
      <c r="J155" s="68"/>
    </row>
    <row r="156" spans="1:10" x14ac:dyDescent="0.25">
      <c r="A156" s="286"/>
      <c r="B156" s="68"/>
      <c r="C156" s="68"/>
      <c r="D156" s="68"/>
      <c r="E156" s="68"/>
      <c r="F156" s="68"/>
      <c r="G156" s="68"/>
      <c r="H156" s="68"/>
      <c r="I156" s="68"/>
      <c r="J156" s="68"/>
    </row>
    <row r="157" spans="1:10" x14ac:dyDescent="0.25">
      <c r="A157" s="286"/>
      <c r="B157" s="68"/>
      <c r="C157" s="68"/>
      <c r="D157" s="68"/>
      <c r="E157" s="68"/>
      <c r="F157" s="68"/>
      <c r="G157" s="68"/>
      <c r="H157" s="68"/>
      <c r="I157" s="68"/>
      <c r="J157" s="68"/>
    </row>
    <row r="158" spans="1:10" x14ac:dyDescent="0.25">
      <c r="A158" s="286"/>
      <c r="B158" s="68"/>
      <c r="C158" s="68"/>
      <c r="D158" s="68"/>
      <c r="E158" s="68"/>
      <c r="F158" s="68"/>
      <c r="G158" s="68"/>
      <c r="H158" s="68"/>
      <c r="I158" s="68"/>
      <c r="J158" s="68"/>
    </row>
    <row r="159" spans="1:10" x14ac:dyDescent="0.25">
      <c r="A159" s="286"/>
      <c r="B159" s="68"/>
      <c r="C159" s="68"/>
      <c r="D159" s="68"/>
      <c r="E159" s="68"/>
      <c r="F159" s="68"/>
      <c r="G159" s="68"/>
      <c r="H159" s="68"/>
      <c r="I159" s="68"/>
      <c r="J159" s="68"/>
    </row>
    <row r="160" spans="1:10" x14ac:dyDescent="0.25">
      <c r="A160" s="286"/>
      <c r="B160" s="68"/>
      <c r="C160" s="68"/>
      <c r="D160" s="68"/>
      <c r="E160" s="68"/>
      <c r="F160" s="68"/>
      <c r="G160" s="68"/>
      <c r="H160" s="68"/>
      <c r="I160" s="68"/>
      <c r="J160" s="68"/>
    </row>
    <row r="161" spans="1:10" x14ac:dyDescent="0.25">
      <c r="A161" s="286"/>
      <c r="B161" s="68"/>
      <c r="C161" s="68"/>
      <c r="D161" s="68"/>
      <c r="E161" s="68"/>
      <c r="F161" s="68"/>
      <c r="G161" s="68"/>
      <c r="H161" s="68"/>
      <c r="I161" s="68"/>
      <c r="J161" s="68"/>
    </row>
    <row r="162" spans="1:10" x14ac:dyDescent="0.25">
      <c r="A162" s="286"/>
      <c r="B162" s="68"/>
      <c r="C162" s="68"/>
      <c r="D162" s="68"/>
      <c r="E162" s="68"/>
      <c r="F162" s="68"/>
      <c r="G162" s="68"/>
      <c r="H162" s="68"/>
      <c r="I162" s="68"/>
      <c r="J162" s="68"/>
    </row>
    <row r="163" spans="1:10" x14ac:dyDescent="0.25">
      <c r="A163" s="286"/>
      <c r="B163" s="68"/>
      <c r="C163" s="68"/>
      <c r="D163" s="68"/>
      <c r="E163" s="68"/>
      <c r="F163" s="68"/>
      <c r="G163" s="68"/>
      <c r="H163" s="68"/>
      <c r="I163" s="68"/>
      <c r="J163" s="68"/>
    </row>
    <row r="164" spans="1:10" x14ac:dyDescent="0.25">
      <c r="A164" s="286"/>
      <c r="B164" s="68"/>
      <c r="C164" s="68"/>
      <c r="D164" s="68"/>
      <c r="E164" s="68"/>
      <c r="F164" s="68"/>
      <c r="G164" s="68"/>
      <c r="H164" s="68"/>
      <c r="I164" s="68"/>
      <c r="J164" s="68"/>
    </row>
    <row r="165" spans="1:10" x14ac:dyDescent="0.25">
      <c r="A165" s="286"/>
      <c r="B165" s="68"/>
      <c r="C165" s="68"/>
      <c r="D165" s="68"/>
      <c r="E165" s="68"/>
      <c r="F165" s="68"/>
      <c r="G165" s="68"/>
      <c r="H165" s="68"/>
      <c r="I165" s="68"/>
      <c r="J165" s="68"/>
    </row>
    <row r="166" spans="1:10" x14ac:dyDescent="0.25">
      <c r="A166" s="286"/>
      <c r="B166" s="68"/>
      <c r="C166" s="68"/>
      <c r="D166" s="68"/>
      <c r="E166" s="68"/>
      <c r="F166" s="68"/>
      <c r="G166" s="68"/>
      <c r="H166" s="68"/>
      <c r="I166" s="68"/>
      <c r="J166" s="68"/>
    </row>
    <row r="167" spans="1:10" x14ac:dyDescent="0.25">
      <c r="A167" s="286"/>
      <c r="B167" s="68"/>
      <c r="C167" s="68"/>
      <c r="D167" s="68"/>
      <c r="E167" s="68"/>
      <c r="F167" s="68"/>
      <c r="G167" s="68"/>
      <c r="H167" s="68"/>
      <c r="I167" s="68"/>
      <c r="J167" s="68"/>
    </row>
    <row r="168" spans="1:10" x14ac:dyDescent="0.25">
      <c r="A168" s="286"/>
      <c r="B168" s="68"/>
      <c r="C168" s="68"/>
      <c r="D168" s="68"/>
      <c r="E168" s="68"/>
      <c r="F168" s="68"/>
      <c r="G168" s="68"/>
      <c r="H168" s="68"/>
      <c r="I168" s="68"/>
      <c r="J168" s="68"/>
    </row>
    <row r="169" spans="1:10" x14ac:dyDescent="0.25">
      <c r="A169" s="286"/>
      <c r="B169" s="68"/>
      <c r="C169" s="68"/>
      <c r="D169" s="68"/>
      <c r="E169" s="68"/>
      <c r="F169" s="68"/>
      <c r="G169" s="68"/>
      <c r="H169" s="68"/>
      <c r="I169" s="68"/>
      <c r="J169" s="68"/>
    </row>
    <row r="170" spans="1:10" x14ac:dyDescent="0.25">
      <c r="A170" s="286"/>
      <c r="B170" s="68"/>
      <c r="C170" s="68"/>
      <c r="D170" s="68"/>
      <c r="E170" s="68"/>
      <c r="F170" s="68"/>
      <c r="G170" s="68"/>
      <c r="H170" s="68"/>
      <c r="I170" s="68"/>
      <c r="J170" s="68"/>
    </row>
    <row r="171" spans="1:10" x14ac:dyDescent="0.25">
      <c r="A171" s="286"/>
      <c r="B171" s="68"/>
      <c r="C171" s="68"/>
      <c r="D171" s="68"/>
      <c r="E171" s="68"/>
      <c r="F171" s="68"/>
      <c r="G171" s="68"/>
      <c r="H171" s="68"/>
      <c r="I171" s="68"/>
      <c r="J171" s="68"/>
    </row>
    <row r="172" spans="1:10" x14ac:dyDescent="0.25">
      <c r="A172" s="286"/>
      <c r="B172" s="68"/>
      <c r="C172" s="68"/>
      <c r="D172" s="68"/>
      <c r="E172" s="68"/>
      <c r="F172" s="68"/>
      <c r="G172" s="68"/>
      <c r="H172" s="68"/>
      <c r="I172" s="68"/>
      <c r="J172" s="68"/>
    </row>
    <row r="173" spans="1:10" x14ac:dyDescent="0.25">
      <c r="A173" s="286"/>
      <c r="B173" s="68"/>
      <c r="C173" s="68"/>
      <c r="D173" s="68"/>
      <c r="E173" s="68"/>
      <c r="F173" s="68"/>
      <c r="G173" s="68"/>
      <c r="H173" s="68"/>
      <c r="I173" s="68"/>
      <c r="J173" s="68"/>
    </row>
    <row r="174" spans="1:10" x14ac:dyDescent="0.25">
      <c r="A174" s="286"/>
      <c r="B174" s="68"/>
      <c r="C174" s="68"/>
      <c r="D174" s="68"/>
      <c r="E174" s="68"/>
      <c r="F174" s="68"/>
      <c r="G174" s="68"/>
      <c r="H174" s="68"/>
      <c r="I174" s="68"/>
      <c r="J174" s="68"/>
    </row>
    <row r="175" spans="1:10" x14ac:dyDescent="0.25">
      <c r="A175" s="286"/>
      <c r="B175" s="68"/>
      <c r="C175" s="68"/>
      <c r="D175" s="68"/>
      <c r="E175" s="68"/>
      <c r="F175" s="68"/>
      <c r="G175" s="68"/>
      <c r="H175" s="68"/>
      <c r="I175" s="68"/>
      <c r="J175" s="68"/>
    </row>
    <row r="176" spans="1:10" x14ac:dyDescent="0.25">
      <c r="A176" s="286"/>
      <c r="B176" s="68"/>
      <c r="C176" s="68"/>
      <c r="D176" s="68"/>
      <c r="E176" s="68"/>
      <c r="F176" s="68"/>
      <c r="G176" s="68"/>
      <c r="H176" s="68"/>
      <c r="I176" s="68"/>
      <c r="J176" s="68"/>
    </row>
    <row r="177" spans="1:10" x14ac:dyDescent="0.25">
      <c r="A177" s="286"/>
      <c r="B177" s="68"/>
      <c r="C177" s="68"/>
      <c r="D177" s="68"/>
      <c r="E177" s="68"/>
      <c r="F177" s="68"/>
      <c r="G177" s="68"/>
      <c r="H177" s="68"/>
      <c r="I177" s="68"/>
      <c r="J177" s="68"/>
    </row>
    <row r="178" spans="1:10" x14ac:dyDescent="0.25">
      <c r="A178" s="286"/>
      <c r="B178" s="68"/>
      <c r="C178" s="68"/>
      <c r="D178" s="68"/>
      <c r="E178" s="68"/>
      <c r="F178" s="68"/>
      <c r="G178" s="68"/>
      <c r="H178" s="68"/>
      <c r="I178" s="68"/>
      <c r="J178" s="68"/>
    </row>
    <row r="179" spans="1:10" x14ac:dyDescent="0.25">
      <c r="A179" s="286"/>
      <c r="B179" s="68"/>
      <c r="C179" s="68"/>
      <c r="D179" s="68"/>
      <c r="E179" s="68"/>
      <c r="F179" s="68"/>
      <c r="G179" s="68"/>
      <c r="H179" s="68"/>
      <c r="I179" s="68"/>
      <c r="J179" s="68"/>
    </row>
    <row r="180" spans="1:10" x14ac:dyDescent="0.25">
      <c r="A180" s="286"/>
      <c r="B180" s="68"/>
      <c r="C180" s="68"/>
      <c r="D180" s="68"/>
      <c r="E180" s="68"/>
      <c r="F180" s="68"/>
      <c r="G180" s="68"/>
      <c r="H180" s="68"/>
      <c r="I180" s="68"/>
      <c r="J180" s="68"/>
    </row>
    <row r="181" spans="1:10" x14ac:dyDescent="0.25">
      <c r="A181" s="286"/>
      <c r="B181" s="68"/>
      <c r="C181" s="68"/>
      <c r="D181" s="68"/>
      <c r="E181" s="68"/>
      <c r="F181" s="68"/>
      <c r="G181" s="68"/>
      <c r="H181" s="68"/>
      <c r="I181" s="68"/>
      <c r="J181" s="68"/>
    </row>
    <row r="182" spans="1:10" x14ac:dyDescent="0.25">
      <c r="A182" s="286"/>
      <c r="B182" s="68"/>
      <c r="C182" s="68"/>
      <c r="D182" s="68"/>
      <c r="E182" s="68"/>
      <c r="F182" s="68"/>
      <c r="G182" s="68"/>
      <c r="H182" s="68"/>
      <c r="I182" s="68"/>
      <c r="J182" s="68"/>
    </row>
    <row r="183" spans="1:10" x14ac:dyDescent="0.25">
      <c r="A183" s="286"/>
      <c r="B183" s="68"/>
      <c r="C183" s="68"/>
      <c r="D183" s="68"/>
      <c r="E183" s="68"/>
      <c r="F183" s="68"/>
      <c r="G183" s="68"/>
      <c r="H183" s="68"/>
      <c r="I183" s="68"/>
      <c r="J183" s="68"/>
    </row>
    <row r="184" spans="1:10" x14ac:dyDescent="0.25">
      <c r="A184" s="286"/>
      <c r="B184" s="68"/>
      <c r="C184" s="68"/>
      <c r="D184" s="68"/>
      <c r="E184" s="68"/>
      <c r="F184" s="68"/>
      <c r="G184" s="68"/>
      <c r="H184" s="68"/>
      <c r="I184" s="68"/>
      <c r="J184" s="68"/>
    </row>
    <row r="185" spans="1:10" x14ac:dyDescent="0.25">
      <c r="A185" s="286"/>
      <c r="B185" s="68"/>
      <c r="C185" s="68"/>
      <c r="D185" s="68"/>
      <c r="E185" s="68"/>
      <c r="F185" s="68"/>
      <c r="G185" s="68"/>
      <c r="H185" s="68"/>
      <c r="I185" s="68"/>
      <c r="J185" s="68"/>
    </row>
    <row r="186" spans="1:10" x14ac:dyDescent="0.25">
      <c r="A186" s="286"/>
      <c r="B186" s="68"/>
      <c r="C186" s="68"/>
      <c r="D186" s="68"/>
      <c r="E186" s="68"/>
      <c r="F186" s="68"/>
      <c r="G186" s="68"/>
      <c r="H186" s="68"/>
      <c r="I186" s="68"/>
      <c r="J186" s="68"/>
    </row>
    <row r="187" spans="1:10" x14ac:dyDescent="0.25">
      <c r="A187" s="286"/>
      <c r="B187" s="68"/>
      <c r="C187" s="68"/>
      <c r="D187" s="68"/>
      <c r="E187" s="68"/>
      <c r="F187" s="68"/>
      <c r="G187" s="68"/>
      <c r="H187" s="68"/>
      <c r="I187" s="68"/>
      <c r="J187" s="68"/>
    </row>
    <row r="188" spans="1:10" x14ac:dyDescent="0.25">
      <c r="A188" s="286"/>
      <c r="B188" s="68"/>
      <c r="C188" s="68"/>
      <c r="D188" s="68"/>
      <c r="E188" s="68"/>
      <c r="F188" s="68"/>
      <c r="G188" s="68"/>
      <c r="H188" s="68"/>
      <c r="I188" s="68"/>
      <c r="J188" s="68"/>
    </row>
    <row r="189" spans="1:10" x14ac:dyDescent="0.25">
      <c r="A189" s="286"/>
      <c r="B189" s="68"/>
      <c r="C189" s="68"/>
      <c r="D189" s="68"/>
      <c r="E189" s="68"/>
      <c r="F189" s="68"/>
      <c r="G189" s="68"/>
      <c r="H189" s="68"/>
      <c r="I189" s="68"/>
      <c r="J189" s="68"/>
    </row>
    <row r="190" spans="1:10" x14ac:dyDescent="0.25">
      <c r="A190" s="286"/>
      <c r="B190" s="68"/>
      <c r="C190" s="68"/>
      <c r="D190" s="68"/>
      <c r="E190" s="68"/>
      <c r="F190" s="68"/>
      <c r="G190" s="68"/>
      <c r="H190" s="68"/>
      <c r="I190" s="68"/>
      <c r="J190" s="68"/>
    </row>
    <row r="191" spans="1:10" x14ac:dyDescent="0.25">
      <c r="A191" s="286"/>
      <c r="B191" s="68"/>
      <c r="C191" s="68"/>
      <c r="D191" s="68"/>
      <c r="E191" s="68"/>
      <c r="F191" s="68"/>
      <c r="G191" s="68"/>
      <c r="H191" s="68"/>
      <c r="I191" s="68"/>
      <c r="J191" s="68"/>
    </row>
    <row r="192" spans="1:10" x14ac:dyDescent="0.25">
      <c r="A192" s="286"/>
      <c r="B192" s="68"/>
      <c r="C192" s="68"/>
      <c r="D192" s="68"/>
      <c r="E192" s="68"/>
      <c r="F192" s="68"/>
      <c r="G192" s="68"/>
      <c r="H192" s="68"/>
      <c r="I192" s="68"/>
      <c r="J192" s="68"/>
    </row>
    <row r="193" spans="1:10" x14ac:dyDescent="0.25">
      <c r="A193" s="286"/>
      <c r="B193" s="68"/>
      <c r="C193" s="68"/>
      <c r="D193" s="68"/>
      <c r="E193" s="68"/>
      <c r="F193" s="68"/>
      <c r="G193" s="68"/>
      <c r="H193" s="68"/>
      <c r="I193" s="68"/>
      <c r="J193" s="68"/>
    </row>
    <row r="194" spans="1:10" x14ac:dyDescent="0.25">
      <c r="A194" s="286"/>
      <c r="B194" s="68"/>
      <c r="C194" s="68"/>
      <c r="D194" s="68"/>
      <c r="E194" s="68"/>
      <c r="F194" s="68"/>
      <c r="G194" s="68"/>
      <c r="H194" s="68"/>
      <c r="I194" s="68"/>
      <c r="J194" s="68"/>
    </row>
    <row r="195" spans="1:10" x14ac:dyDescent="0.25">
      <c r="A195" s="286"/>
      <c r="B195" s="68"/>
      <c r="C195" s="68"/>
      <c r="D195" s="68"/>
      <c r="E195" s="68"/>
      <c r="F195" s="68"/>
      <c r="G195" s="68"/>
      <c r="H195" s="68"/>
      <c r="I195" s="68"/>
      <c r="J195" s="68"/>
    </row>
    <row r="196" spans="1:10" x14ac:dyDescent="0.25">
      <c r="A196" s="286"/>
      <c r="B196" s="68"/>
      <c r="C196" s="68"/>
      <c r="D196" s="68"/>
      <c r="E196" s="68"/>
      <c r="F196" s="68"/>
      <c r="G196" s="68"/>
      <c r="H196" s="68"/>
      <c r="I196" s="68"/>
      <c r="J196" s="68"/>
    </row>
    <row r="197" spans="1:10" x14ac:dyDescent="0.25">
      <c r="A197" s="286"/>
      <c r="B197" s="68"/>
      <c r="C197" s="68"/>
      <c r="D197" s="68"/>
      <c r="E197" s="68"/>
      <c r="F197" s="68"/>
      <c r="G197" s="68"/>
      <c r="H197" s="68"/>
      <c r="I197" s="68"/>
      <c r="J197" s="68"/>
    </row>
    <row r="198" spans="1:10" x14ac:dyDescent="0.25">
      <c r="A198" s="286"/>
      <c r="B198" s="68"/>
      <c r="C198" s="68"/>
      <c r="D198" s="68"/>
      <c r="E198" s="68"/>
      <c r="F198" s="68"/>
      <c r="G198" s="68"/>
      <c r="H198" s="68"/>
      <c r="I198" s="68"/>
      <c r="J198" s="68"/>
    </row>
    <row r="199" spans="1:10" x14ac:dyDescent="0.25">
      <c r="A199" s="286"/>
      <c r="B199" s="68"/>
      <c r="C199" s="68"/>
      <c r="D199" s="68"/>
      <c r="E199" s="68"/>
      <c r="F199" s="68"/>
      <c r="G199" s="68"/>
      <c r="H199" s="68"/>
      <c r="I199" s="68"/>
      <c r="J199" s="68"/>
    </row>
    <row r="200" spans="1:10" x14ac:dyDescent="0.25">
      <c r="A200" s="286"/>
      <c r="B200" s="68"/>
      <c r="C200" s="68"/>
      <c r="D200" s="68"/>
      <c r="E200" s="68"/>
      <c r="F200" s="68"/>
      <c r="G200" s="68"/>
      <c r="H200" s="68"/>
      <c r="I200" s="68"/>
      <c r="J200" s="68"/>
    </row>
    <row r="201" spans="1:10" x14ac:dyDescent="0.25">
      <c r="A201" s="286"/>
      <c r="B201" s="68"/>
      <c r="C201" s="68"/>
      <c r="D201" s="68"/>
      <c r="E201" s="68"/>
      <c r="F201" s="68"/>
      <c r="G201" s="68"/>
      <c r="H201" s="68"/>
      <c r="I201" s="68"/>
      <c r="J201" s="68"/>
    </row>
    <row r="202" spans="1:10" x14ac:dyDescent="0.25">
      <c r="A202" s="286"/>
      <c r="B202" s="68"/>
      <c r="C202" s="68"/>
      <c r="D202" s="68"/>
      <c r="E202" s="68"/>
      <c r="F202" s="68"/>
      <c r="G202" s="68"/>
      <c r="H202" s="68"/>
      <c r="I202" s="68"/>
      <c r="J202" s="68"/>
    </row>
    <row r="203" spans="1:10" x14ac:dyDescent="0.25">
      <c r="A203" s="286"/>
      <c r="B203" s="68"/>
      <c r="C203" s="68"/>
      <c r="D203" s="68"/>
      <c r="E203" s="68"/>
      <c r="F203" s="68"/>
      <c r="G203" s="68"/>
      <c r="H203" s="68"/>
      <c r="I203" s="68"/>
      <c r="J203" s="68"/>
    </row>
    <row r="204" spans="1:10" x14ac:dyDescent="0.25">
      <c r="A204" s="286"/>
      <c r="B204" s="68"/>
      <c r="C204" s="68"/>
      <c r="D204" s="68"/>
      <c r="E204" s="68"/>
      <c r="F204" s="68"/>
      <c r="G204" s="68"/>
      <c r="H204" s="68"/>
      <c r="I204" s="68"/>
      <c r="J204" s="68"/>
    </row>
    <row r="205" spans="1:10" x14ac:dyDescent="0.25">
      <c r="A205" s="286"/>
      <c r="B205" s="68"/>
      <c r="C205" s="68"/>
      <c r="D205" s="68"/>
      <c r="E205" s="68"/>
      <c r="F205" s="68"/>
      <c r="G205" s="68"/>
      <c r="H205" s="68"/>
      <c r="I205" s="68"/>
      <c r="J205" s="68"/>
    </row>
    <row r="206" spans="1:10" x14ac:dyDescent="0.25">
      <c r="A206" s="286"/>
      <c r="B206" s="68"/>
      <c r="C206" s="68"/>
      <c r="D206" s="68"/>
      <c r="E206" s="68"/>
      <c r="F206" s="68"/>
      <c r="G206" s="68"/>
      <c r="H206" s="68"/>
      <c r="I206" s="68"/>
      <c r="J206" s="68"/>
    </row>
    <row r="207" spans="1:10" x14ac:dyDescent="0.25">
      <c r="A207" s="286"/>
      <c r="B207" s="68"/>
      <c r="C207" s="68"/>
      <c r="D207" s="68"/>
      <c r="E207" s="68"/>
      <c r="F207" s="68"/>
      <c r="G207" s="68"/>
      <c r="H207" s="68"/>
      <c r="I207" s="68"/>
      <c r="J207" s="68"/>
    </row>
    <row r="208" spans="1:10" x14ac:dyDescent="0.25">
      <c r="A208" s="286"/>
      <c r="B208" s="68"/>
      <c r="C208" s="68"/>
      <c r="D208" s="68"/>
      <c r="E208" s="68"/>
      <c r="F208" s="68"/>
      <c r="G208" s="68"/>
      <c r="H208" s="68"/>
      <c r="I208" s="68"/>
      <c r="J208" s="68"/>
    </row>
    <row r="209" spans="1:10" x14ac:dyDescent="0.25">
      <c r="A209" s="286"/>
      <c r="B209" s="68"/>
      <c r="C209" s="68"/>
      <c r="D209" s="68"/>
      <c r="E209" s="68"/>
      <c r="F209" s="68"/>
      <c r="G209" s="68"/>
      <c r="H209" s="68"/>
      <c r="I209" s="68"/>
      <c r="J209" s="68"/>
    </row>
    <row r="210" spans="1:10" x14ac:dyDescent="0.25">
      <c r="A210" s="286"/>
      <c r="B210" s="68"/>
      <c r="C210" s="68"/>
      <c r="D210" s="68"/>
      <c r="E210" s="68"/>
      <c r="F210" s="68"/>
      <c r="G210" s="68"/>
      <c r="H210" s="68"/>
      <c r="I210" s="68"/>
      <c r="J210" s="68"/>
    </row>
    <row r="211" spans="1:10" x14ac:dyDescent="0.25">
      <c r="A211" s="286"/>
      <c r="B211" s="68"/>
      <c r="C211" s="68"/>
      <c r="D211" s="68"/>
      <c r="E211" s="68"/>
      <c r="F211" s="68"/>
      <c r="G211" s="68"/>
      <c r="H211" s="68"/>
      <c r="I211" s="68"/>
      <c r="J211" s="68"/>
    </row>
    <row r="212" spans="1:10" x14ac:dyDescent="0.25">
      <c r="A212" s="286"/>
      <c r="B212" s="68"/>
      <c r="C212" s="68"/>
      <c r="D212" s="68"/>
      <c r="E212" s="68"/>
      <c r="F212" s="68"/>
      <c r="G212" s="68"/>
      <c r="H212" s="68"/>
      <c r="I212" s="68"/>
      <c r="J212" s="68"/>
    </row>
    <row r="213" spans="1:10" x14ac:dyDescent="0.25">
      <c r="A213" s="286"/>
      <c r="B213" s="68"/>
      <c r="C213" s="68"/>
      <c r="D213" s="68"/>
      <c r="E213" s="68"/>
      <c r="F213" s="68"/>
      <c r="G213" s="68"/>
      <c r="H213" s="68"/>
      <c r="I213" s="68"/>
      <c r="J213" s="68"/>
    </row>
    <row r="214" spans="1:10" x14ac:dyDescent="0.25">
      <c r="A214" s="286"/>
      <c r="B214" s="68"/>
      <c r="C214" s="68"/>
      <c r="D214" s="68"/>
      <c r="E214" s="68"/>
      <c r="F214" s="68"/>
      <c r="G214" s="68"/>
      <c r="H214" s="68"/>
      <c r="I214" s="68"/>
      <c r="J214" s="68"/>
    </row>
    <row r="215" spans="1:10" x14ac:dyDescent="0.25">
      <c r="A215" s="286"/>
      <c r="B215" s="68"/>
      <c r="C215" s="68"/>
      <c r="D215" s="68"/>
      <c r="E215" s="68"/>
      <c r="F215" s="68"/>
      <c r="G215" s="68"/>
      <c r="H215" s="68"/>
      <c r="I215" s="68"/>
      <c r="J215" s="68"/>
    </row>
    <row r="216" spans="1:10" x14ac:dyDescent="0.25">
      <c r="A216" s="286"/>
      <c r="B216" s="68"/>
      <c r="C216" s="68"/>
      <c r="D216" s="68"/>
      <c r="E216" s="68"/>
      <c r="F216" s="68"/>
      <c r="G216" s="68"/>
      <c r="H216" s="68"/>
      <c r="I216" s="68"/>
      <c r="J216" s="68"/>
    </row>
    <row r="217" spans="1:10" x14ac:dyDescent="0.25">
      <c r="A217" s="286"/>
      <c r="B217" s="68"/>
      <c r="C217" s="68"/>
      <c r="D217" s="68"/>
      <c r="E217" s="68"/>
      <c r="F217" s="68"/>
      <c r="G217" s="68"/>
      <c r="H217" s="68"/>
      <c r="I217" s="68"/>
      <c r="J217" s="68"/>
    </row>
    <row r="218" spans="1:10" x14ac:dyDescent="0.25">
      <c r="A218" s="286"/>
      <c r="B218" s="68"/>
      <c r="C218" s="68"/>
      <c r="D218" s="68"/>
      <c r="E218" s="68"/>
      <c r="F218" s="68"/>
      <c r="G218" s="68"/>
      <c r="H218" s="68"/>
      <c r="I218" s="68"/>
      <c r="J218" s="68"/>
    </row>
    <row r="219" spans="1:10" x14ac:dyDescent="0.25">
      <c r="A219" s="286"/>
      <c r="B219" s="68"/>
      <c r="C219" s="68"/>
      <c r="D219" s="68"/>
      <c r="E219" s="68"/>
      <c r="F219" s="68"/>
      <c r="G219" s="68"/>
      <c r="H219" s="68"/>
      <c r="I219" s="68"/>
      <c r="J219" s="68"/>
    </row>
    <row r="220" spans="1:10" x14ac:dyDescent="0.25">
      <c r="A220" s="286"/>
      <c r="B220" s="68"/>
      <c r="C220" s="68"/>
      <c r="D220" s="68"/>
      <c r="E220" s="68"/>
      <c r="F220" s="68"/>
      <c r="G220" s="68"/>
      <c r="H220" s="68"/>
      <c r="I220" s="68"/>
      <c r="J220" s="68"/>
    </row>
    <row r="221" spans="1:10" x14ac:dyDescent="0.25">
      <c r="A221" s="286"/>
      <c r="B221" s="68"/>
      <c r="C221" s="68"/>
      <c r="D221" s="68"/>
      <c r="E221" s="68"/>
      <c r="F221" s="68"/>
      <c r="G221" s="68"/>
      <c r="H221" s="68"/>
      <c r="I221" s="68"/>
      <c r="J221" s="68"/>
    </row>
    <row r="222" spans="1:10" x14ac:dyDescent="0.25">
      <c r="A222" s="286"/>
      <c r="B222" s="68"/>
      <c r="C222" s="68"/>
      <c r="D222" s="68"/>
      <c r="E222" s="68"/>
      <c r="F222" s="68"/>
      <c r="G222" s="68"/>
      <c r="H222" s="68"/>
      <c r="I222" s="68"/>
      <c r="J222" s="68"/>
    </row>
    <row r="223" spans="1:10" x14ac:dyDescent="0.25">
      <c r="A223" s="286"/>
      <c r="B223" s="68"/>
      <c r="C223" s="68"/>
      <c r="D223" s="68"/>
      <c r="E223" s="68"/>
      <c r="F223" s="68"/>
      <c r="G223" s="68"/>
      <c r="H223" s="68"/>
      <c r="I223" s="68"/>
      <c r="J223" s="68"/>
    </row>
    <row r="224" spans="1:10" x14ac:dyDescent="0.25">
      <c r="A224" s="286"/>
      <c r="B224" s="68"/>
      <c r="C224" s="68"/>
      <c r="D224" s="68"/>
      <c r="E224" s="68"/>
      <c r="F224" s="68"/>
      <c r="G224" s="68"/>
      <c r="H224" s="68"/>
      <c r="I224" s="68"/>
      <c r="J224" s="68"/>
    </row>
    <row r="225" spans="1:10" x14ac:dyDescent="0.25">
      <c r="A225" s="286"/>
      <c r="B225" s="68"/>
      <c r="C225" s="68"/>
      <c r="D225" s="68"/>
      <c r="E225" s="68"/>
      <c r="F225" s="68"/>
      <c r="G225" s="68"/>
      <c r="H225" s="68"/>
      <c r="I225" s="68"/>
      <c r="J225" s="68"/>
    </row>
    <row r="226" spans="1:10" x14ac:dyDescent="0.25">
      <c r="A226" s="286"/>
      <c r="B226" s="68"/>
      <c r="C226" s="68"/>
      <c r="D226" s="68"/>
      <c r="E226" s="68"/>
      <c r="F226" s="68"/>
      <c r="G226" s="68"/>
      <c r="H226" s="68"/>
      <c r="I226" s="68"/>
      <c r="J226" s="68"/>
    </row>
    <row r="227" spans="1:10" x14ac:dyDescent="0.25">
      <c r="A227" s="286"/>
      <c r="B227" s="68"/>
      <c r="C227" s="68"/>
      <c r="D227" s="68"/>
      <c r="E227" s="68"/>
      <c r="F227" s="68"/>
      <c r="G227" s="68"/>
      <c r="H227" s="68"/>
      <c r="I227" s="68"/>
      <c r="J227" s="68"/>
    </row>
    <row r="228" spans="1:10" x14ac:dyDescent="0.25">
      <c r="A228" s="286"/>
      <c r="B228" s="68"/>
      <c r="C228" s="68"/>
      <c r="D228" s="68"/>
      <c r="E228" s="68"/>
      <c r="F228" s="68"/>
      <c r="G228" s="68"/>
      <c r="H228" s="68"/>
      <c r="I228" s="68"/>
      <c r="J228" s="68"/>
    </row>
    <row r="229" spans="1:10" x14ac:dyDescent="0.25">
      <c r="A229" s="286"/>
      <c r="B229" s="68"/>
      <c r="C229" s="68"/>
      <c r="D229" s="68"/>
      <c r="E229" s="68"/>
      <c r="F229" s="68"/>
      <c r="G229" s="68"/>
      <c r="H229" s="68"/>
      <c r="I229" s="68"/>
      <c r="J229" s="68"/>
    </row>
    <row r="230" spans="1:10" x14ac:dyDescent="0.25">
      <c r="A230" s="286"/>
      <c r="B230" s="68"/>
      <c r="C230" s="68"/>
      <c r="D230" s="68"/>
      <c r="E230" s="68"/>
      <c r="F230" s="68"/>
      <c r="G230" s="68"/>
      <c r="H230" s="68"/>
      <c r="I230" s="68"/>
      <c r="J230" s="68"/>
    </row>
    <row r="231" spans="1:10" x14ac:dyDescent="0.25">
      <c r="A231" s="286"/>
      <c r="B231" s="68"/>
      <c r="C231" s="68"/>
      <c r="D231" s="68"/>
      <c r="E231" s="68"/>
      <c r="F231" s="68"/>
      <c r="G231" s="68"/>
      <c r="H231" s="68"/>
      <c r="I231" s="68"/>
      <c r="J231" s="68"/>
    </row>
    <row r="232" spans="1:10" x14ac:dyDescent="0.25">
      <c r="A232" s="286"/>
      <c r="B232" s="68"/>
      <c r="C232" s="68"/>
      <c r="D232" s="68"/>
      <c r="E232" s="68"/>
      <c r="F232" s="68"/>
      <c r="G232" s="68"/>
      <c r="H232" s="68"/>
      <c r="I232" s="68"/>
      <c r="J232" s="68"/>
    </row>
    <row r="233" spans="1:10" x14ac:dyDescent="0.25">
      <c r="A233" s="286"/>
      <c r="B233" s="68"/>
      <c r="C233" s="68"/>
      <c r="D233" s="68"/>
      <c r="E233" s="68"/>
      <c r="F233" s="68"/>
      <c r="G233" s="68"/>
      <c r="H233" s="68"/>
      <c r="I233" s="68"/>
      <c r="J233" s="68"/>
    </row>
    <row r="234" spans="1:10" x14ac:dyDescent="0.25">
      <c r="A234" s="286"/>
      <c r="B234" s="68"/>
      <c r="C234" s="68"/>
      <c r="D234" s="68"/>
      <c r="E234" s="68"/>
      <c r="F234" s="68"/>
      <c r="G234" s="68"/>
      <c r="H234" s="68"/>
      <c r="I234" s="68"/>
      <c r="J234" s="68"/>
    </row>
    <row r="235" spans="1:10" x14ac:dyDescent="0.25">
      <c r="A235" s="286"/>
      <c r="B235" s="68"/>
      <c r="C235" s="68"/>
      <c r="D235" s="68"/>
      <c r="E235" s="68"/>
      <c r="F235" s="68"/>
      <c r="G235" s="68"/>
      <c r="H235" s="68"/>
      <c r="I235" s="68"/>
      <c r="J235" s="68"/>
    </row>
    <row r="236" spans="1:10" x14ac:dyDescent="0.25">
      <c r="A236" s="286"/>
      <c r="B236" s="68"/>
      <c r="C236" s="68"/>
      <c r="D236" s="68"/>
      <c r="E236" s="68"/>
      <c r="F236" s="68"/>
      <c r="G236" s="68"/>
      <c r="H236" s="68"/>
      <c r="I236" s="68"/>
      <c r="J236" s="68"/>
    </row>
    <row r="237" spans="1:10" x14ac:dyDescent="0.25">
      <c r="A237" s="286"/>
      <c r="B237" s="68"/>
      <c r="C237" s="68"/>
      <c r="D237" s="68"/>
      <c r="E237" s="68"/>
      <c r="F237" s="68"/>
      <c r="G237" s="68"/>
      <c r="H237" s="68"/>
      <c r="I237" s="68"/>
      <c r="J237" s="68"/>
    </row>
    <row r="238" spans="1:10" x14ac:dyDescent="0.25">
      <c r="A238" s="286"/>
      <c r="B238" s="68"/>
      <c r="C238" s="68"/>
      <c r="D238" s="68"/>
      <c r="E238" s="68"/>
      <c r="F238" s="68"/>
      <c r="G238" s="68"/>
      <c r="H238" s="68"/>
      <c r="I238" s="68"/>
      <c r="J238" s="68"/>
    </row>
    <row r="239" spans="1:10" x14ac:dyDescent="0.25">
      <c r="A239" s="286"/>
      <c r="B239" s="68"/>
      <c r="C239" s="68"/>
      <c r="D239" s="68"/>
      <c r="E239" s="68"/>
      <c r="F239" s="68"/>
      <c r="G239" s="68"/>
      <c r="H239" s="68"/>
      <c r="I239" s="68"/>
      <c r="J239" s="68"/>
    </row>
    <row r="240" spans="1:10" x14ac:dyDescent="0.25">
      <c r="A240" s="286"/>
      <c r="B240" s="68"/>
      <c r="C240" s="68"/>
      <c r="D240" s="68"/>
      <c r="E240" s="68"/>
      <c r="F240" s="68"/>
      <c r="G240" s="68"/>
      <c r="H240" s="68"/>
      <c r="I240" s="68"/>
      <c r="J240" s="68"/>
    </row>
    <row r="241" spans="1:10" x14ac:dyDescent="0.25">
      <c r="A241" s="286"/>
      <c r="B241" s="68"/>
      <c r="C241" s="68"/>
      <c r="D241" s="68"/>
      <c r="E241" s="68"/>
      <c r="F241" s="68"/>
      <c r="G241" s="68"/>
      <c r="H241" s="68"/>
      <c r="I241" s="68"/>
      <c r="J241" s="68"/>
    </row>
    <row r="242" spans="1:10" x14ac:dyDescent="0.25">
      <c r="A242" s="286"/>
      <c r="B242" s="68"/>
      <c r="C242" s="68"/>
      <c r="D242" s="68"/>
      <c r="E242" s="68"/>
      <c r="F242" s="68"/>
      <c r="G242" s="68"/>
      <c r="H242" s="68"/>
      <c r="I242" s="68"/>
      <c r="J242" s="68"/>
    </row>
    <row r="243" spans="1:10" x14ac:dyDescent="0.25">
      <c r="A243" s="286"/>
      <c r="B243" s="68"/>
      <c r="C243" s="68"/>
      <c r="D243" s="68"/>
      <c r="E243" s="68"/>
      <c r="F243" s="68"/>
      <c r="G243" s="68"/>
      <c r="H243" s="68"/>
      <c r="I243" s="68"/>
      <c r="J243" s="68"/>
    </row>
    <row r="244" spans="1:10" x14ac:dyDescent="0.25">
      <c r="A244" s="286"/>
      <c r="B244" s="68"/>
      <c r="C244" s="68"/>
      <c r="D244" s="68"/>
      <c r="E244" s="68"/>
      <c r="F244" s="68"/>
      <c r="G244" s="68"/>
      <c r="H244" s="68"/>
      <c r="I244" s="68"/>
      <c r="J244" s="68"/>
    </row>
    <row r="245" spans="1:10" x14ac:dyDescent="0.25">
      <c r="A245" s="286"/>
      <c r="B245" s="68"/>
      <c r="C245" s="68"/>
      <c r="D245" s="68"/>
      <c r="E245" s="68"/>
      <c r="F245" s="68"/>
      <c r="G245" s="68"/>
      <c r="H245" s="68"/>
      <c r="I245" s="68"/>
      <c r="J245" s="68"/>
    </row>
    <row r="246" spans="1:10" x14ac:dyDescent="0.25">
      <c r="A246" s="286"/>
      <c r="B246" s="68"/>
      <c r="C246" s="68"/>
      <c r="D246" s="68"/>
      <c r="E246" s="68"/>
      <c r="F246" s="68"/>
      <c r="G246" s="68"/>
      <c r="H246" s="68"/>
      <c r="I246" s="68"/>
      <c r="J246" s="68"/>
    </row>
    <row r="247" spans="1:10" x14ac:dyDescent="0.25">
      <c r="A247" s="286"/>
      <c r="B247" s="68"/>
      <c r="C247" s="68"/>
      <c r="D247" s="68"/>
      <c r="E247" s="68"/>
      <c r="F247" s="68"/>
      <c r="G247" s="68"/>
      <c r="H247" s="68"/>
      <c r="I247" s="68"/>
      <c r="J247" s="68"/>
    </row>
    <row r="248" spans="1:10" x14ac:dyDescent="0.25">
      <c r="A248" s="286"/>
      <c r="B248" s="68"/>
      <c r="C248" s="68"/>
      <c r="D248" s="68"/>
      <c r="E248" s="68"/>
      <c r="F248" s="68"/>
      <c r="G248" s="68"/>
      <c r="H248" s="68"/>
      <c r="I248" s="68"/>
      <c r="J248" s="68"/>
    </row>
    <row r="249" spans="1:10" x14ac:dyDescent="0.25">
      <c r="A249" s="286"/>
      <c r="B249" s="68"/>
      <c r="C249" s="68"/>
      <c r="D249" s="68"/>
      <c r="E249" s="68"/>
      <c r="F249" s="68"/>
      <c r="G249" s="68"/>
      <c r="H249" s="68"/>
      <c r="I249" s="68"/>
      <c r="J249" s="68"/>
    </row>
    <row r="250" spans="1:10" x14ac:dyDescent="0.25">
      <c r="A250" s="286"/>
      <c r="B250" s="68"/>
      <c r="C250" s="68"/>
      <c r="D250" s="68"/>
      <c r="E250" s="68"/>
      <c r="F250" s="68"/>
      <c r="G250" s="68"/>
      <c r="H250" s="68"/>
      <c r="I250" s="68"/>
      <c r="J250" s="68"/>
    </row>
    <row r="251" spans="1:10" x14ac:dyDescent="0.25">
      <c r="A251" s="286"/>
      <c r="B251" s="68"/>
      <c r="C251" s="68"/>
      <c r="D251" s="68"/>
      <c r="E251" s="68"/>
      <c r="F251" s="68"/>
      <c r="G251" s="68"/>
      <c r="H251" s="68"/>
      <c r="I251" s="68"/>
      <c r="J251" s="68"/>
    </row>
    <row r="252" spans="1:10" x14ac:dyDescent="0.25">
      <c r="A252" s="286"/>
      <c r="B252" s="68"/>
      <c r="C252" s="68"/>
      <c r="D252" s="68"/>
      <c r="E252" s="68"/>
      <c r="F252" s="68"/>
      <c r="G252" s="68"/>
      <c r="H252" s="68"/>
      <c r="I252" s="68"/>
      <c r="J252" s="68"/>
    </row>
    <row r="253" spans="1:10" x14ac:dyDescent="0.25">
      <c r="A253" s="286"/>
      <c r="B253" s="68"/>
      <c r="C253" s="68"/>
      <c r="D253" s="68"/>
      <c r="E253" s="68"/>
      <c r="F253" s="68"/>
      <c r="G253" s="68"/>
      <c r="H253" s="68"/>
      <c r="I253" s="68"/>
      <c r="J253" s="68"/>
    </row>
    <row r="254" spans="1:10" x14ac:dyDescent="0.25">
      <c r="A254" s="286"/>
      <c r="B254" s="68"/>
      <c r="C254" s="68"/>
      <c r="D254" s="68"/>
      <c r="E254" s="68"/>
      <c r="F254" s="68"/>
      <c r="G254" s="68"/>
      <c r="H254" s="68"/>
      <c r="I254" s="68"/>
      <c r="J254" s="68"/>
    </row>
    <row r="255" spans="1:10" x14ac:dyDescent="0.25">
      <c r="A255" s="286"/>
      <c r="B255" s="68"/>
      <c r="C255" s="68"/>
      <c r="D255" s="68"/>
      <c r="E255" s="68"/>
      <c r="F255" s="68"/>
      <c r="G255" s="68"/>
      <c r="H255" s="68"/>
      <c r="I255" s="68"/>
      <c r="J255" s="68"/>
    </row>
    <row r="256" spans="1:10" x14ac:dyDescent="0.25">
      <c r="A256" s="286"/>
      <c r="B256" s="68"/>
      <c r="C256" s="68"/>
      <c r="D256" s="68"/>
      <c r="E256" s="68"/>
      <c r="F256" s="68"/>
      <c r="G256" s="68"/>
      <c r="H256" s="68"/>
      <c r="I256" s="68"/>
      <c r="J256" s="68"/>
    </row>
    <row r="257" spans="1:10" x14ac:dyDescent="0.25">
      <c r="A257" s="286"/>
      <c r="B257" s="68"/>
      <c r="C257" s="68"/>
      <c r="D257" s="68"/>
      <c r="E257" s="68"/>
      <c r="F257" s="68"/>
      <c r="G257" s="68"/>
      <c r="H257" s="68"/>
      <c r="I257" s="68"/>
      <c r="J257" s="68"/>
    </row>
    <row r="258" spans="1:10" x14ac:dyDescent="0.25">
      <c r="A258" s="286"/>
      <c r="B258" s="68"/>
      <c r="C258" s="68"/>
      <c r="D258" s="68"/>
      <c r="E258" s="68"/>
      <c r="F258" s="68"/>
      <c r="G258" s="68"/>
      <c r="H258" s="68"/>
      <c r="I258" s="68"/>
      <c r="J258" s="68"/>
    </row>
    <row r="259" spans="1:10" x14ac:dyDescent="0.25">
      <c r="A259" s="286"/>
      <c r="B259" s="68"/>
      <c r="C259" s="68"/>
      <c r="D259" s="68"/>
      <c r="E259" s="68"/>
      <c r="F259" s="68"/>
      <c r="G259" s="68"/>
      <c r="H259" s="68"/>
      <c r="I259" s="68"/>
      <c r="J259" s="68"/>
    </row>
    <row r="260" spans="1:10" x14ac:dyDescent="0.25">
      <c r="A260" s="286"/>
      <c r="B260" s="68"/>
      <c r="C260" s="68"/>
      <c r="D260" s="68"/>
      <c r="E260" s="68"/>
      <c r="F260" s="68"/>
      <c r="G260" s="68"/>
      <c r="H260" s="68"/>
      <c r="I260" s="68"/>
      <c r="J260" s="68"/>
    </row>
    <row r="261" spans="1:10" x14ac:dyDescent="0.25">
      <c r="A261" s="286"/>
      <c r="B261" s="68"/>
      <c r="C261" s="68"/>
      <c r="D261" s="68"/>
      <c r="E261" s="68"/>
      <c r="F261" s="68"/>
      <c r="G261" s="68"/>
      <c r="H261" s="68"/>
      <c r="I261" s="68"/>
      <c r="J261" s="68"/>
    </row>
    <row r="262" spans="1:10" x14ac:dyDescent="0.25">
      <c r="A262" s="286"/>
      <c r="B262" s="68"/>
      <c r="C262" s="68"/>
      <c r="D262" s="68"/>
      <c r="E262" s="68"/>
      <c r="F262" s="68"/>
      <c r="G262" s="68"/>
      <c r="H262" s="68"/>
      <c r="I262" s="68"/>
      <c r="J262" s="68"/>
    </row>
    <row r="263" spans="1:10" x14ac:dyDescent="0.25">
      <c r="A263" s="286"/>
      <c r="B263" s="68"/>
      <c r="C263" s="68"/>
      <c r="D263" s="68"/>
      <c r="E263" s="68"/>
      <c r="F263" s="68"/>
      <c r="G263" s="68"/>
      <c r="H263" s="68"/>
      <c r="I263" s="68"/>
      <c r="J263" s="68"/>
    </row>
    <row r="264" spans="1:10" x14ac:dyDescent="0.25">
      <c r="A264" s="286"/>
      <c r="B264" s="68"/>
      <c r="C264" s="68"/>
      <c r="D264" s="68"/>
      <c r="E264" s="68"/>
      <c r="F264" s="68"/>
      <c r="G264" s="68"/>
      <c r="H264" s="68"/>
      <c r="I264" s="68"/>
      <c r="J264" s="68"/>
    </row>
    <row r="265" spans="1:10" x14ac:dyDescent="0.25">
      <c r="A265" s="286"/>
      <c r="B265" s="68"/>
      <c r="C265" s="68"/>
      <c r="D265" s="68"/>
      <c r="E265" s="68"/>
      <c r="F265" s="68"/>
      <c r="G265" s="68"/>
      <c r="H265" s="68"/>
      <c r="I265" s="68"/>
      <c r="J265" s="68"/>
    </row>
    <row r="266" spans="1:10" x14ac:dyDescent="0.25">
      <c r="A266" s="286"/>
      <c r="B266" s="68"/>
      <c r="C266" s="68"/>
      <c r="D266" s="68"/>
      <c r="E266" s="68"/>
      <c r="F266" s="68"/>
      <c r="G266" s="68"/>
      <c r="H266" s="68"/>
      <c r="I266" s="68"/>
      <c r="J266" s="68"/>
    </row>
    <row r="267" spans="1:10" x14ac:dyDescent="0.25">
      <c r="A267" s="286"/>
      <c r="B267" s="68"/>
      <c r="C267" s="68"/>
      <c r="D267" s="68"/>
      <c r="E267" s="68"/>
      <c r="F267" s="68"/>
      <c r="G267" s="68"/>
      <c r="H267" s="68"/>
      <c r="I267" s="68"/>
      <c r="J267" s="68"/>
    </row>
    <row r="268" spans="1:10" x14ac:dyDescent="0.25">
      <c r="A268" s="286"/>
      <c r="B268" s="68"/>
      <c r="C268" s="68"/>
      <c r="D268" s="68"/>
      <c r="E268" s="68"/>
      <c r="F268" s="68"/>
      <c r="G268" s="68"/>
      <c r="H268" s="68"/>
      <c r="I268" s="68"/>
      <c r="J268" s="68"/>
    </row>
    <row r="269" spans="1:10" x14ac:dyDescent="0.25">
      <c r="A269" s="286"/>
      <c r="B269" s="68"/>
      <c r="C269" s="68"/>
      <c r="D269" s="68"/>
      <c r="E269" s="68"/>
      <c r="F269" s="68"/>
      <c r="G269" s="68"/>
      <c r="H269" s="68"/>
      <c r="I269" s="68"/>
      <c r="J269" s="68"/>
    </row>
    <row r="270" spans="1:10" x14ac:dyDescent="0.25">
      <c r="A270" s="286"/>
      <c r="B270" s="68"/>
      <c r="C270" s="68"/>
      <c r="D270" s="68"/>
      <c r="E270" s="68"/>
      <c r="F270" s="68"/>
      <c r="G270" s="68"/>
      <c r="H270" s="68"/>
      <c r="I270" s="68"/>
      <c r="J270" s="68"/>
    </row>
    <row r="271" spans="1:10" x14ac:dyDescent="0.25">
      <c r="A271" s="286"/>
      <c r="B271" s="68"/>
      <c r="C271" s="68"/>
      <c r="D271" s="68"/>
      <c r="E271" s="68"/>
      <c r="F271" s="68"/>
      <c r="G271" s="68"/>
      <c r="H271" s="68"/>
      <c r="I271" s="68"/>
      <c r="J271" s="68"/>
    </row>
    <row r="272" spans="1:10" x14ac:dyDescent="0.25">
      <c r="A272" s="286"/>
      <c r="B272" s="68"/>
      <c r="C272" s="68"/>
      <c r="D272" s="68"/>
      <c r="E272" s="68"/>
      <c r="F272" s="68"/>
      <c r="G272" s="68"/>
      <c r="H272" s="68"/>
      <c r="I272" s="68"/>
      <c r="J272" s="68"/>
    </row>
    <row r="273" spans="1:10" x14ac:dyDescent="0.25">
      <c r="A273" s="286"/>
      <c r="B273" s="68"/>
      <c r="C273" s="68"/>
      <c r="D273" s="68"/>
      <c r="E273" s="68"/>
      <c r="F273" s="68"/>
      <c r="G273" s="68"/>
      <c r="H273" s="68"/>
      <c r="I273" s="68"/>
      <c r="J273" s="68"/>
    </row>
    <row r="274" spans="1:10" x14ac:dyDescent="0.25">
      <c r="A274" s="286"/>
      <c r="B274" s="68"/>
      <c r="C274" s="68"/>
      <c r="D274" s="68"/>
      <c r="E274" s="68"/>
      <c r="F274" s="68"/>
      <c r="G274" s="68"/>
      <c r="H274" s="68"/>
      <c r="I274" s="68"/>
      <c r="J274" s="68"/>
    </row>
    <row r="275" spans="1:10" x14ac:dyDescent="0.25">
      <c r="A275" s="286"/>
      <c r="B275" s="68"/>
      <c r="C275" s="68"/>
      <c r="D275" s="68"/>
      <c r="E275" s="68"/>
      <c r="F275" s="68"/>
      <c r="G275" s="68"/>
      <c r="H275" s="68"/>
      <c r="I275" s="68"/>
      <c r="J275" s="68"/>
    </row>
    <row r="276" spans="1:10" x14ac:dyDescent="0.25">
      <c r="A276" s="286"/>
      <c r="B276" s="68"/>
      <c r="C276" s="68"/>
      <c r="D276" s="68"/>
      <c r="E276" s="68"/>
      <c r="F276" s="68"/>
      <c r="G276" s="68"/>
      <c r="H276" s="68"/>
      <c r="I276" s="68"/>
      <c r="J276" s="68"/>
    </row>
    <row r="277" spans="1:10" x14ac:dyDescent="0.25">
      <c r="A277" s="286"/>
      <c r="B277" s="68"/>
      <c r="C277" s="68"/>
      <c r="D277" s="68"/>
      <c r="E277" s="68"/>
      <c r="F277" s="68"/>
      <c r="G277" s="68"/>
      <c r="H277" s="68"/>
      <c r="I277" s="68"/>
      <c r="J277" s="68"/>
    </row>
    <row r="278" spans="1:10" x14ac:dyDescent="0.25">
      <c r="A278" s="286"/>
      <c r="B278" s="68"/>
      <c r="C278" s="68"/>
      <c r="D278" s="68"/>
      <c r="E278" s="68"/>
      <c r="F278" s="68"/>
      <c r="G278" s="68"/>
      <c r="H278" s="68"/>
      <c r="I278" s="68"/>
      <c r="J278" s="68"/>
    </row>
    <row r="279" spans="1:10" x14ac:dyDescent="0.25">
      <c r="A279" s="286"/>
      <c r="B279" s="68"/>
      <c r="C279" s="68"/>
      <c r="D279" s="68"/>
      <c r="E279" s="68"/>
      <c r="F279" s="68"/>
      <c r="G279" s="68"/>
      <c r="H279" s="68"/>
      <c r="I279" s="68"/>
      <c r="J279" s="68"/>
    </row>
    <row r="280" spans="1:10" x14ac:dyDescent="0.25">
      <c r="A280" s="286"/>
      <c r="B280" s="68"/>
      <c r="C280" s="68"/>
      <c r="D280" s="68"/>
      <c r="E280" s="68"/>
      <c r="F280" s="68"/>
      <c r="G280" s="68"/>
      <c r="H280" s="68"/>
      <c r="I280" s="68"/>
      <c r="J280" s="68"/>
    </row>
    <row r="281" spans="1:10" x14ac:dyDescent="0.25">
      <c r="A281" s="286"/>
      <c r="B281" s="68"/>
      <c r="C281" s="68"/>
      <c r="D281" s="68"/>
      <c r="E281" s="68"/>
      <c r="F281" s="68"/>
      <c r="G281" s="68"/>
      <c r="H281" s="68"/>
      <c r="I281" s="68"/>
      <c r="J281" s="68"/>
    </row>
    <row r="282" spans="1:10" x14ac:dyDescent="0.25">
      <c r="A282" s="286"/>
      <c r="B282" s="68"/>
      <c r="C282" s="68"/>
      <c r="D282" s="68"/>
      <c r="E282" s="68"/>
      <c r="F282" s="68"/>
      <c r="G282" s="68"/>
      <c r="H282" s="68"/>
      <c r="I282" s="68"/>
      <c r="J282" s="68"/>
    </row>
    <row r="283" spans="1:10" x14ac:dyDescent="0.25">
      <c r="A283" s="286"/>
      <c r="B283" s="68"/>
      <c r="C283" s="68"/>
      <c r="D283" s="68"/>
      <c r="E283" s="68"/>
      <c r="F283" s="68"/>
      <c r="G283" s="68"/>
      <c r="H283" s="68"/>
      <c r="I283" s="68"/>
      <c r="J283" s="68"/>
    </row>
    <row r="284" spans="1:10" x14ac:dyDescent="0.25">
      <c r="A284" s="286"/>
      <c r="B284" s="68"/>
      <c r="C284" s="68"/>
      <c r="D284" s="68"/>
      <c r="E284" s="68"/>
      <c r="F284" s="68"/>
      <c r="G284" s="68"/>
      <c r="H284" s="68"/>
      <c r="I284" s="68"/>
      <c r="J284" s="68"/>
    </row>
    <row r="285" spans="1:10" x14ac:dyDescent="0.25">
      <c r="A285" s="286"/>
      <c r="B285" s="68"/>
      <c r="C285" s="68"/>
      <c r="D285" s="68"/>
      <c r="E285" s="68"/>
      <c r="F285" s="68"/>
      <c r="G285" s="68"/>
      <c r="H285" s="68"/>
      <c r="I285" s="68"/>
      <c r="J285" s="68"/>
    </row>
    <row r="286" spans="1:10" x14ac:dyDescent="0.25">
      <c r="A286" s="286"/>
      <c r="B286" s="68"/>
      <c r="C286" s="68"/>
      <c r="D286" s="68"/>
      <c r="E286" s="68"/>
      <c r="F286" s="68"/>
      <c r="G286" s="68"/>
      <c r="H286" s="68"/>
      <c r="I286" s="68"/>
      <c r="J286" s="68"/>
    </row>
    <row r="287" spans="1:10" x14ac:dyDescent="0.25">
      <c r="A287" s="286"/>
      <c r="B287" s="68"/>
      <c r="C287" s="68"/>
      <c r="D287" s="68"/>
      <c r="E287" s="68"/>
      <c r="F287" s="68"/>
      <c r="G287" s="68"/>
      <c r="H287" s="68"/>
      <c r="I287" s="68"/>
      <c r="J287" s="68"/>
    </row>
    <row r="288" spans="1:10" x14ac:dyDescent="0.25">
      <c r="A288" s="286"/>
      <c r="B288" s="68"/>
      <c r="C288" s="68"/>
      <c r="D288" s="68"/>
      <c r="E288" s="68"/>
      <c r="F288" s="68"/>
      <c r="G288" s="68"/>
      <c r="H288" s="68"/>
      <c r="I288" s="68"/>
      <c r="J288" s="68"/>
    </row>
    <row r="289" spans="1:10" x14ac:dyDescent="0.25">
      <c r="A289" s="286"/>
      <c r="B289" s="68"/>
      <c r="C289" s="68"/>
      <c r="D289" s="68"/>
      <c r="E289" s="68"/>
      <c r="F289" s="68"/>
      <c r="G289" s="68"/>
      <c r="H289" s="68"/>
      <c r="I289" s="68"/>
      <c r="J289" s="68"/>
    </row>
    <row r="290" spans="1:10" x14ac:dyDescent="0.25">
      <c r="A290" s="286"/>
      <c r="B290" s="68"/>
      <c r="C290" s="68"/>
      <c r="D290" s="68"/>
      <c r="E290" s="68"/>
      <c r="F290" s="68"/>
      <c r="G290" s="68"/>
      <c r="H290" s="68"/>
      <c r="I290" s="68"/>
      <c r="J290" s="68"/>
    </row>
    <row r="291" spans="1:10" x14ac:dyDescent="0.25">
      <c r="A291" s="286"/>
      <c r="B291" s="68"/>
      <c r="C291" s="68"/>
      <c r="D291" s="68"/>
      <c r="E291" s="68"/>
      <c r="F291" s="68"/>
      <c r="G291" s="68"/>
      <c r="H291" s="68"/>
      <c r="I291" s="68"/>
      <c r="J291" s="68"/>
    </row>
    <row r="292" spans="1:10" x14ac:dyDescent="0.25">
      <c r="A292" s="286"/>
      <c r="B292" s="68"/>
      <c r="C292" s="68"/>
      <c r="D292" s="68"/>
      <c r="E292" s="68"/>
      <c r="F292" s="68"/>
      <c r="G292" s="68"/>
      <c r="H292" s="68"/>
      <c r="I292" s="68"/>
      <c r="J292" s="68"/>
    </row>
    <row r="293" spans="1:10" x14ac:dyDescent="0.25">
      <c r="A293" s="286"/>
      <c r="B293" s="68"/>
      <c r="C293" s="68"/>
      <c r="D293" s="68"/>
      <c r="E293" s="68"/>
      <c r="F293" s="68"/>
      <c r="G293" s="68"/>
      <c r="H293" s="68"/>
      <c r="I293" s="68"/>
      <c r="J293" s="68"/>
    </row>
    <row r="294" spans="1:10" x14ac:dyDescent="0.25">
      <c r="A294" s="286"/>
      <c r="B294" s="68"/>
      <c r="C294" s="68"/>
      <c r="D294" s="68"/>
      <c r="E294" s="68"/>
      <c r="F294" s="68"/>
      <c r="G294" s="68"/>
      <c r="H294" s="68"/>
      <c r="I294" s="68"/>
      <c r="J294" s="68"/>
    </row>
    <row r="295" spans="1:10" x14ac:dyDescent="0.25">
      <c r="A295" s="286"/>
      <c r="B295" s="68"/>
      <c r="C295" s="68"/>
      <c r="D295" s="68"/>
      <c r="E295" s="68"/>
      <c r="F295" s="68"/>
      <c r="G295" s="68"/>
      <c r="H295" s="68"/>
      <c r="I295" s="68"/>
      <c r="J295" s="68"/>
    </row>
    <row r="296" spans="1:10" x14ac:dyDescent="0.25">
      <c r="A296" s="286"/>
      <c r="B296" s="68"/>
      <c r="C296" s="68"/>
      <c r="D296" s="68"/>
      <c r="E296" s="68"/>
      <c r="F296" s="68"/>
      <c r="G296" s="68"/>
      <c r="H296" s="68"/>
      <c r="I296" s="68"/>
      <c r="J296" s="68"/>
    </row>
    <row r="297" spans="1:10" x14ac:dyDescent="0.25">
      <c r="A297" s="286"/>
      <c r="B297" s="68"/>
      <c r="C297" s="68"/>
      <c r="D297" s="68"/>
      <c r="E297" s="68"/>
      <c r="F297" s="68"/>
      <c r="G297" s="68"/>
      <c r="H297" s="68"/>
      <c r="I297" s="68"/>
      <c r="J297" s="68"/>
    </row>
    <row r="298" spans="1:10" x14ac:dyDescent="0.25">
      <c r="A298" s="286"/>
      <c r="B298" s="68"/>
      <c r="C298" s="68"/>
      <c r="D298" s="68"/>
      <c r="E298" s="68"/>
      <c r="F298" s="68"/>
      <c r="G298" s="68"/>
      <c r="H298" s="68"/>
      <c r="I298" s="68"/>
      <c r="J298" s="68"/>
    </row>
    <row r="299" spans="1:10" x14ac:dyDescent="0.25">
      <c r="A299" s="286"/>
      <c r="B299" s="68"/>
      <c r="C299" s="68"/>
      <c r="D299" s="68"/>
      <c r="E299" s="68"/>
      <c r="F299" s="68"/>
      <c r="G299" s="68"/>
      <c r="H299" s="68"/>
      <c r="I299" s="68"/>
      <c r="J299" s="68"/>
    </row>
    <row r="300" spans="1:10" x14ac:dyDescent="0.25">
      <c r="A300" s="286"/>
      <c r="B300" s="68"/>
      <c r="C300" s="68"/>
      <c r="D300" s="68"/>
      <c r="E300" s="68"/>
      <c r="F300" s="68"/>
      <c r="G300" s="68"/>
      <c r="H300" s="68"/>
      <c r="I300" s="68"/>
      <c r="J300" s="68"/>
    </row>
    <row r="301" spans="1:10" x14ac:dyDescent="0.25">
      <c r="A301" s="286"/>
      <c r="B301" s="68"/>
      <c r="C301" s="68"/>
      <c r="D301" s="68"/>
      <c r="E301" s="68"/>
      <c r="F301" s="68"/>
      <c r="G301" s="68"/>
      <c r="H301" s="68"/>
      <c r="I301" s="68"/>
      <c r="J301" s="68"/>
    </row>
    <row r="302" spans="1:10" x14ac:dyDescent="0.25">
      <c r="A302" s="286"/>
      <c r="B302" s="68"/>
      <c r="C302" s="68"/>
      <c r="D302" s="68"/>
      <c r="E302" s="68"/>
      <c r="F302" s="68"/>
      <c r="G302" s="68"/>
      <c r="H302" s="68"/>
      <c r="I302" s="68"/>
      <c r="J302" s="68"/>
    </row>
    <row r="303" spans="1:10" x14ac:dyDescent="0.25">
      <c r="A303" s="286"/>
      <c r="B303" s="68"/>
      <c r="C303" s="68"/>
      <c r="D303" s="68"/>
      <c r="E303" s="68"/>
      <c r="F303" s="68"/>
      <c r="G303" s="68"/>
      <c r="H303" s="68"/>
      <c r="I303" s="68"/>
      <c r="J303" s="68"/>
    </row>
    <row r="304" spans="1:10" x14ac:dyDescent="0.25">
      <c r="A304" s="286"/>
      <c r="B304" s="68"/>
      <c r="C304" s="68"/>
      <c r="D304" s="68"/>
      <c r="E304" s="68"/>
      <c r="F304" s="68"/>
      <c r="G304" s="68"/>
      <c r="H304" s="68"/>
      <c r="I304" s="68"/>
      <c r="J304" s="68"/>
    </row>
    <row r="305" spans="1:10" x14ac:dyDescent="0.25">
      <c r="A305" s="286"/>
      <c r="B305" s="68"/>
      <c r="C305" s="68"/>
      <c r="D305" s="68"/>
      <c r="E305" s="68"/>
      <c r="F305" s="68"/>
      <c r="G305" s="68"/>
      <c r="H305" s="68"/>
      <c r="I305" s="68"/>
      <c r="J305" s="68"/>
    </row>
    <row r="306" spans="1:10" x14ac:dyDescent="0.25">
      <c r="A306" s="286"/>
      <c r="B306" s="68"/>
      <c r="C306" s="68"/>
      <c r="D306" s="68"/>
      <c r="E306" s="68"/>
      <c r="F306" s="68"/>
      <c r="G306" s="68"/>
      <c r="H306" s="68"/>
      <c r="I306" s="68"/>
      <c r="J306" s="68"/>
    </row>
    <row r="307" spans="1:10" x14ac:dyDescent="0.25">
      <c r="A307" s="286"/>
      <c r="B307" s="68"/>
      <c r="C307" s="68"/>
      <c r="D307" s="68"/>
      <c r="E307" s="68"/>
      <c r="F307" s="68"/>
      <c r="G307" s="68"/>
      <c r="H307" s="68"/>
      <c r="I307" s="68"/>
      <c r="J307" s="68"/>
    </row>
    <row r="308" spans="1:10" x14ac:dyDescent="0.25">
      <c r="A308" s="286"/>
      <c r="B308" s="68"/>
      <c r="C308" s="68"/>
      <c r="D308" s="68"/>
      <c r="E308" s="68"/>
      <c r="F308" s="68"/>
      <c r="G308" s="68"/>
      <c r="H308" s="68"/>
      <c r="I308" s="68"/>
      <c r="J308" s="68"/>
    </row>
    <row r="309" spans="1:10" x14ac:dyDescent="0.25">
      <c r="A309" s="286"/>
      <c r="B309" s="68"/>
      <c r="C309" s="68"/>
      <c r="D309" s="68"/>
      <c r="E309" s="68"/>
      <c r="F309" s="68"/>
      <c r="G309" s="68"/>
      <c r="H309" s="68"/>
      <c r="I309" s="68"/>
      <c r="J309" s="68"/>
    </row>
    <row r="310" spans="1:10" x14ac:dyDescent="0.25">
      <c r="A310" s="286"/>
      <c r="B310" s="68"/>
      <c r="C310" s="68"/>
      <c r="D310" s="68"/>
      <c r="E310" s="68"/>
      <c r="F310" s="68"/>
      <c r="G310" s="68"/>
      <c r="H310" s="68"/>
      <c r="I310" s="68"/>
      <c r="J310" s="68"/>
    </row>
    <row r="311" spans="1:10" x14ac:dyDescent="0.25">
      <c r="A311" s="286"/>
      <c r="B311" s="68"/>
      <c r="C311" s="68"/>
      <c r="D311" s="68"/>
      <c r="E311" s="68"/>
      <c r="F311" s="68"/>
      <c r="G311" s="68"/>
      <c r="H311" s="68"/>
      <c r="I311" s="68"/>
      <c r="J311" s="68"/>
    </row>
    <row r="312" spans="1:10" x14ac:dyDescent="0.25">
      <c r="A312" s="286"/>
      <c r="B312" s="68"/>
      <c r="C312" s="68"/>
      <c r="D312" s="68"/>
      <c r="E312" s="68"/>
      <c r="F312" s="68"/>
      <c r="G312" s="68"/>
      <c r="H312" s="68"/>
      <c r="I312" s="68"/>
      <c r="J312" s="68"/>
    </row>
    <row r="313" spans="1:10" x14ac:dyDescent="0.25">
      <c r="A313" s="286"/>
      <c r="B313" s="68"/>
      <c r="C313" s="68"/>
      <c r="D313" s="68"/>
      <c r="E313" s="68"/>
      <c r="F313" s="68"/>
      <c r="G313" s="68"/>
      <c r="H313" s="68"/>
      <c r="I313" s="68"/>
      <c r="J313" s="68"/>
    </row>
    <row r="314" spans="1:10" x14ac:dyDescent="0.25">
      <c r="A314" s="286"/>
      <c r="B314" s="68"/>
      <c r="C314" s="68"/>
      <c r="D314" s="68"/>
      <c r="E314" s="68"/>
      <c r="F314" s="68"/>
      <c r="G314" s="68"/>
      <c r="H314" s="68"/>
      <c r="I314" s="68"/>
      <c r="J314" s="68"/>
    </row>
    <row r="315" spans="1:10" x14ac:dyDescent="0.25">
      <c r="A315" s="286"/>
      <c r="B315" s="68"/>
      <c r="C315" s="68"/>
      <c r="D315" s="68"/>
      <c r="E315" s="68"/>
      <c r="F315" s="68"/>
      <c r="G315" s="68"/>
      <c r="H315" s="68"/>
      <c r="I315" s="68"/>
      <c r="J315" s="68"/>
    </row>
    <row r="316" spans="1:10" x14ac:dyDescent="0.25">
      <c r="A316" s="286"/>
      <c r="B316" s="68"/>
      <c r="C316" s="68"/>
      <c r="D316" s="68"/>
      <c r="E316" s="68"/>
      <c r="F316" s="68"/>
      <c r="G316" s="68"/>
      <c r="H316" s="68"/>
      <c r="I316" s="68"/>
      <c r="J316" s="68"/>
    </row>
    <row r="317" spans="1:10" x14ac:dyDescent="0.25">
      <c r="A317" s="286"/>
      <c r="B317" s="68"/>
      <c r="C317" s="68"/>
      <c r="D317" s="68"/>
      <c r="E317" s="68"/>
      <c r="F317" s="68"/>
      <c r="G317" s="68"/>
      <c r="H317" s="68"/>
      <c r="I317" s="68"/>
      <c r="J317" s="68"/>
    </row>
    <row r="318" spans="1:10" x14ac:dyDescent="0.25">
      <c r="A318" s="286"/>
      <c r="B318" s="68"/>
      <c r="C318" s="68"/>
      <c r="D318" s="68"/>
      <c r="E318" s="68"/>
      <c r="F318" s="68"/>
      <c r="G318" s="68"/>
      <c r="H318" s="68"/>
      <c r="I318" s="68"/>
      <c r="J318" s="68"/>
    </row>
    <row r="319" spans="1:10" x14ac:dyDescent="0.25">
      <c r="A319" s="286"/>
      <c r="B319" s="68"/>
      <c r="C319" s="68"/>
      <c r="D319" s="68"/>
      <c r="E319" s="68"/>
      <c r="F319" s="68"/>
      <c r="G319" s="68"/>
      <c r="H319" s="68"/>
      <c r="I319" s="68"/>
      <c r="J319" s="68"/>
    </row>
    <row r="320" spans="1:10" x14ac:dyDescent="0.25">
      <c r="A320" s="286"/>
      <c r="B320" s="68"/>
      <c r="C320" s="68"/>
      <c r="D320" s="68"/>
      <c r="E320" s="68"/>
      <c r="F320" s="68"/>
      <c r="G320" s="68"/>
      <c r="H320" s="68"/>
      <c r="I320" s="68"/>
      <c r="J320" s="68"/>
    </row>
    <row r="321" spans="1:10" x14ac:dyDescent="0.25">
      <c r="A321" s="286"/>
      <c r="B321" s="68"/>
      <c r="C321" s="68"/>
      <c r="D321" s="68"/>
      <c r="E321" s="68"/>
      <c r="F321" s="68"/>
      <c r="G321" s="68"/>
      <c r="H321" s="68"/>
      <c r="I321" s="68"/>
      <c r="J321" s="68"/>
    </row>
    <row r="322" spans="1:10" x14ac:dyDescent="0.25">
      <c r="A322" s="286"/>
      <c r="B322" s="68"/>
      <c r="C322" s="68"/>
      <c r="D322" s="68"/>
      <c r="E322" s="68"/>
      <c r="F322" s="68"/>
      <c r="G322" s="68"/>
      <c r="H322" s="68"/>
      <c r="I322" s="68"/>
      <c r="J322" s="68"/>
    </row>
    <row r="323" spans="1:10" x14ac:dyDescent="0.25">
      <c r="A323" s="286"/>
      <c r="B323" s="68"/>
      <c r="C323" s="68"/>
      <c r="D323" s="68"/>
      <c r="E323" s="68"/>
      <c r="F323" s="68"/>
      <c r="G323" s="68"/>
      <c r="H323" s="68"/>
      <c r="I323" s="68"/>
      <c r="J323" s="68"/>
    </row>
    <row r="324" spans="1:10" x14ac:dyDescent="0.25">
      <c r="A324" s="286"/>
      <c r="B324" s="68"/>
      <c r="C324" s="68"/>
      <c r="D324" s="68"/>
      <c r="E324" s="68"/>
      <c r="F324" s="68"/>
      <c r="G324" s="68"/>
      <c r="H324" s="68"/>
      <c r="I324" s="68"/>
      <c r="J324" s="68"/>
    </row>
    <row r="325" spans="1:10" x14ac:dyDescent="0.25">
      <c r="A325" s="286"/>
      <c r="B325" s="68"/>
      <c r="C325" s="68"/>
      <c r="D325" s="68"/>
      <c r="E325" s="68"/>
      <c r="F325" s="68"/>
      <c r="G325" s="68"/>
      <c r="H325" s="68"/>
      <c r="I325" s="68"/>
      <c r="J325" s="68"/>
    </row>
    <row r="326" spans="1:10" x14ac:dyDescent="0.25">
      <c r="A326" s="286"/>
      <c r="B326" s="68"/>
      <c r="C326" s="68"/>
      <c r="D326" s="68"/>
      <c r="E326" s="68"/>
      <c r="F326" s="68"/>
      <c r="G326" s="68"/>
      <c r="H326" s="68"/>
      <c r="I326" s="68"/>
      <c r="J326" s="68"/>
    </row>
    <row r="327" spans="1:10" x14ac:dyDescent="0.25">
      <c r="A327" s="286"/>
      <c r="B327" s="68"/>
      <c r="C327" s="68"/>
      <c r="D327" s="68"/>
      <c r="E327" s="68"/>
      <c r="F327" s="68"/>
      <c r="G327" s="68"/>
      <c r="H327" s="68"/>
      <c r="I327" s="68"/>
      <c r="J327" s="68"/>
    </row>
    <row r="328" spans="1:10" x14ac:dyDescent="0.25">
      <c r="A328" s="286"/>
      <c r="B328" s="68"/>
      <c r="C328" s="68"/>
      <c r="D328" s="68"/>
      <c r="E328" s="68"/>
      <c r="F328" s="68"/>
      <c r="G328" s="68"/>
      <c r="H328" s="68"/>
      <c r="I328" s="68"/>
      <c r="J328" s="68"/>
    </row>
    <row r="329" spans="1:10" x14ac:dyDescent="0.25">
      <c r="A329" s="286"/>
      <c r="B329" s="68"/>
      <c r="C329" s="68"/>
      <c r="D329" s="68"/>
      <c r="E329" s="68"/>
      <c r="F329" s="68"/>
      <c r="G329" s="68"/>
      <c r="H329" s="68"/>
      <c r="I329" s="68"/>
      <c r="J329" s="68"/>
    </row>
    <row r="330" spans="1:10" x14ac:dyDescent="0.25">
      <c r="A330" s="286"/>
      <c r="B330" s="68"/>
      <c r="C330" s="68"/>
      <c r="D330" s="68"/>
      <c r="E330" s="68"/>
      <c r="F330" s="68"/>
      <c r="G330" s="68"/>
      <c r="H330" s="68"/>
      <c r="I330" s="68"/>
      <c r="J330" s="68"/>
    </row>
    <row r="331" spans="1:10" x14ac:dyDescent="0.25">
      <c r="A331" s="286"/>
      <c r="B331" s="68"/>
      <c r="C331" s="68"/>
      <c r="D331" s="68"/>
      <c r="E331" s="68"/>
      <c r="F331" s="68"/>
      <c r="G331" s="68"/>
      <c r="H331" s="68"/>
      <c r="I331" s="68"/>
      <c r="J331" s="68"/>
    </row>
    <row r="332" spans="1:10" x14ac:dyDescent="0.25">
      <c r="A332" s="286"/>
      <c r="B332" s="68"/>
      <c r="C332" s="68"/>
      <c r="D332" s="68"/>
      <c r="E332" s="68"/>
      <c r="F332" s="68"/>
      <c r="G332" s="68"/>
      <c r="H332" s="68"/>
      <c r="I332" s="68"/>
      <c r="J332" s="68"/>
    </row>
    <row r="333" spans="1:10" x14ac:dyDescent="0.25">
      <c r="A333" s="286"/>
      <c r="B333" s="68"/>
      <c r="C333" s="68"/>
      <c r="D333" s="68"/>
      <c r="E333" s="68"/>
      <c r="F333" s="68"/>
      <c r="G333" s="68"/>
      <c r="H333" s="68"/>
      <c r="I333" s="68"/>
      <c r="J333" s="68"/>
    </row>
    <row r="334" spans="1:10" x14ac:dyDescent="0.25">
      <c r="A334" s="286"/>
      <c r="B334" s="68"/>
      <c r="C334" s="68"/>
      <c r="D334" s="68"/>
      <c r="E334" s="68"/>
      <c r="F334" s="68"/>
      <c r="G334" s="68"/>
      <c r="H334" s="68"/>
      <c r="I334" s="68"/>
      <c r="J334" s="68"/>
    </row>
    <row r="335" spans="1:10" x14ac:dyDescent="0.25">
      <c r="A335" s="286"/>
      <c r="B335" s="68"/>
      <c r="C335" s="68"/>
      <c r="D335" s="68"/>
      <c r="E335" s="68"/>
      <c r="F335" s="68"/>
      <c r="G335" s="68"/>
      <c r="H335" s="68"/>
      <c r="I335" s="68"/>
      <c r="J335" s="68"/>
    </row>
    <row r="336" spans="1:10" x14ac:dyDescent="0.25">
      <c r="A336" s="286"/>
      <c r="B336" s="68"/>
      <c r="C336" s="68"/>
      <c r="D336" s="68"/>
      <c r="E336" s="68"/>
      <c r="F336" s="68"/>
      <c r="G336" s="68"/>
      <c r="H336" s="68"/>
      <c r="I336" s="68"/>
      <c r="J336" s="68"/>
    </row>
    <row r="337" spans="1:10" x14ac:dyDescent="0.25">
      <c r="A337" s="286"/>
      <c r="B337" s="68"/>
      <c r="C337" s="68"/>
      <c r="D337" s="68"/>
      <c r="E337" s="68"/>
      <c r="F337" s="68"/>
      <c r="G337" s="68"/>
      <c r="H337" s="68"/>
      <c r="I337" s="68"/>
      <c r="J337" s="68"/>
    </row>
    <row r="338" spans="1:10" x14ac:dyDescent="0.25">
      <c r="A338" s="286"/>
      <c r="B338" s="68"/>
      <c r="C338" s="68"/>
      <c r="D338" s="68"/>
      <c r="E338" s="68"/>
      <c r="F338" s="68"/>
      <c r="G338" s="68"/>
      <c r="H338" s="68"/>
      <c r="I338" s="68"/>
      <c r="J338" s="68"/>
    </row>
    <row r="339" spans="1:10" x14ac:dyDescent="0.25">
      <c r="A339" s="286"/>
      <c r="B339" s="68"/>
      <c r="C339" s="68"/>
      <c r="D339" s="68"/>
      <c r="E339" s="68"/>
      <c r="F339" s="68"/>
      <c r="G339" s="68"/>
      <c r="H339" s="68"/>
      <c r="I339" s="68"/>
      <c r="J339" s="68"/>
    </row>
    <row r="340" spans="1:10" x14ac:dyDescent="0.25">
      <c r="A340" s="286"/>
      <c r="B340" s="68"/>
      <c r="C340" s="68"/>
      <c r="D340" s="68"/>
      <c r="E340" s="68"/>
      <c r="F340" s="68"/>
      <c r="G340" s="68"/>
      <c r="H340" s="68"/>
      <c r="I340" s="68"/>
      <c r="J340" s="68"/>
    </row>
    <row r="341" spans="1:10" x14ac:dyDescent="0.25">
      <c r="A341" s="286"/>
      <c r="B341" s="68"/>
      <c r="C341" s="68"/>
      <c r="D341" s="68"/>
      <c r="E341" s="68"/>
      <c r="F341" s="68"/>
      <c r="G341" s="68"/>
      <c r="H341" s="68"/>
      <c r="I341" s="68"/>
      <c r="J341" s="68"/>
    </row>
    <row r="342" spans="1:10" x14ac:dyDescent="0.25">
      <c r="A342" s="286"/>
      <c r="B342" s="68"/>
      <c r="C342" s="68"/>
      <c r="D342" s="68"/>
      <c r="E342" s="68"/>
      <c r="F342" s="68"/>
      <c r="G342" s="68"/>
      <c r="H342" s="68"/>
      <c r="I342" s="68"/>
      <c r="J342" s="68"/>
    </row>
    <row r="343" spans="1:10" x14ac:dyDescent="0.25">
      <c r="A343" s="286"/>
      <c r="B343" s="68"/>
      <c r="C343" s="68"/>
      <c r="D343" s="68"/>
      <c r="E343" s="68"/>
      <c r="F343" s="68"/>
      <c r="G343" s="68"/>
      <c r="H343" s="68"/>
      <c r="I343" s="68"/>
      <c r="J343" s="68"/>
    </row>
    <row r="344" spans="1:10" x14ac:dyDescent="0.25">
      <c r="A344" s="286"/>
      <c r="B344" s="68"/>
      <c r="C344" s="68"/>
      <c r="D344" s="68"/>
      <c r="E344" s="68"/>
      <c r="F344" s="68"/>
      <c r="G344" s="68"/>
      <c r="H344" s="68"/>
      <c r="I344" s="68"/>
      <c r="J344" s="68"/>
    </row>
    <row r="345" spans="1:10" x14ac:dyDescent="0.25">
      <c r="A345" s="286"/>
      <c r="B345" s="68"/>
      <c r="C345" s="68"/>
      <c r="D345" s="68"/>
      <c r="E345" s="68"/>
      <c r="F345" s="68"/>
      <c r="G345" s="68"/>
      <c r="H345" s="68"/>
      <c r="I345" s="68"/>
      <c r="J345" s="68"/>
    </row>
    <row r="346" spans="1:10" x14ac:dyDescent="0.25">
      <c r="A346" s="286"/>
      <c r="B346" s="68"/>
      <c r="C346" s="68"/>
      <c r="D346" s="68"/>
      <c r="E346" s="68"/>
      <c r="F346" s="68"/>
      <c r="G346" s="68"/>
      <c r="H346" s="68"/>
      <c r="I346" s="68"/>
      <c r="J346" s="68"/>
    </row>
    <row r="347" spans="1:10" x14ac:dyDescent="0.25">
      <c r="A347" s="286"/>
      <c r="B347" s="68"/>
      <c r="C347" s="68"/>
      <c r="D347" s="68"/>
      <c r="E347" s="68"/>
      <c r="F347" s="68"/>
      <c r="G347" s="68"/>
      <c r="H347" s="68"/>
      <c r="I347" s="68"/>
      <c r="J347" s="68"/>
    </row>
    <row r="348" spans="1:10" x14ac:dyDescent="0.25">
      <c r="A348" s="286"/>
      <c r="B348" s="68"/>
      <c r="C348" s="68"/>
      <c r="D348" s="68"/>
      <c r="E348" s="68"/>
      <c r="F348" s="68"/>
      <c r="G348" s="68"/>
      <c r="H348" s="68"/>
      <c r="I348" s="68"/>
      <c r="J348" s="68"/>
    </row>
    <row r="349" spans="1:10" x14ac:dyDescent="0.25">
      <c r="A349" s="286"/>
      <c r="B349" s="68"/>
      <c r="C349" s="68"/>
      <c r="D349" s="68"/>
      <c r="E349" s="68"/>
      <c r="F349" s="68"/>
      <c r="G349" s="68"/>
      <c r="H349" s="68"/>
      <c r="I349" s="68"/>
      <c r="J349" s="68"/>
    </row>
    <row r="350" spans="1:10" x14ac:dyDescent="0.25">
      <c r="A350" s="286"/>
      <c r="B350" s="68"/>
      <c r="C350" s="68"/>
      <c r="D350" s="68"/>
      <c r="E350" s="68"/>
      <c r="F350" s="68"/>
      <c r="G350" s="68"/>
      <c r="H350" s="68"/>
      <c r="I350" s="68"/>
      <c r="J350" s="68"/>
    </row>
    <row r="351" spans="1:10" x14ac:dyDescent="0.25">
      <c r="A351" s="286"/>
      <c r="B351" s="68"/>
      <c r="C351" s="68"/>
      <c r="D351" s="68"/>
      <c r="E351" s="68"/>
      <c r="F351" s="68"/>
      <c r="G351" s="68"/>
      <c r="H351" s="68"/>
      <c r="I351" s="68"/>
      <c r="J351" s="68"/>
    </row>
    <row r="352" spans="1:10" x14ac:dyDescent="0.25">
      <c r="A352" s="286"/>
      <c r="B352" s="68"/>
      <c r="C352" s="68"/>
      <c r="D352" s="68"/>
      <c r="E352" s="68"/>
      <c r="F352" s="68"/>
      <c r="G352" s="68"/>
      <c r="H352" s="68"/>
      <c r="I352" s="68"/>
      <c r="J352" s="68"/>
    </row>
    <row r="353" spans="1:10" x14ac:dyDescent="0.25">
      <c r="A353" s="286"/>
      <c r="B353" s="68"/>
      <c r="C353" s="68"/>
      <c r="D353" s="68"/>
      <c r="E353" s="68"/>
      <c r="F353" s="68"/>
      <c r="G353" s="68"/>
      <c r="H353" s="68"/>
      <c r="I353" s="68"/>
      <c r="J353" s="68"/>
    </row>
    <row r="354" spans="1:10" x14ac:dyDescent="0.25">
      <c r="A354" s="286"/>
      <c r="B354" s="68"/>
      <c r="C354" s="68"/>
      <c r="D354" s="68"/>
      <c r="E354" s="68"/>
      <c r="F354" s="68"/>
      <c r="G354" s="68"/>
      <c r="H354" s="68"/>
      <c r="I354" s="68"/>
      <c r="J354" s="68"/>
    </row>
    <row r="355" spans="1:10" x14ac:dyDescent="0.25">
      <c r="A355" s="286"/>
      <c r="B355" s="68"/>
      <c r="C355" s="68"/>
      <c r="D355" s="68"/>
      <c r="E355" s="68"/>
      <c r="F355" s="68"/>
      <c r="G355" s="68"/>
      <c r="H355" s="68"/>
      <c r="I355" s="68"/>
      <c r="J355" s="68"/>
    </row>
    <row r="356" spans="1:10" x14ac:dyDescent="0.25">
      <c r="A356" s="286"/>
      <c r="B356" s="68"/>
      <c r="C356" s="68"/>
      <c r="D356" s="68"/>
      <c r="E356" s="68"/>
      <c r="F356" s="68"/>
      <c r="G356" s="68"/>
      <c r="H356" s="68"/>
      <c r="I356" s="68"/>
      <c r="J356" s="68"/>
    </row>
    <row r="357" spans="1:10" x14ac:dyDescent="0.25">
      <c r="A357" s="286"/>
      <c r="B357" s="68"/>
      <c r="C357" s="68"/>
      <c r="D357" s="68"/>
      <c r="E357" s="68"/>
      <c r="F357" s="68"/>
      <c r="G357" s="68"/>
      <c r="H357" s="68"/>
      <c r="I357" s="68"/>
      <c r="J357" s="68"/>
    </row>
    <row r="358" spans="1:10" x14ac:dyDescent="0.25">
      <c r="A358" s="286"/>
      <c r="B358" s="68"/>
      <c r="C358" s="68"/>
      <c r="D358" s="68"/>
      <c r="E358" s="68"/>
      <c r="F358" s="68"/>
      <c r="G358" s="68"/>
      <c r="H358" s="68"/>
      <c r="I358" s="68"/>
      <c r="J358" s="68"/>
    </row>
    <row r="359" spans="1:10" x14ac:dyDescent="0.25">
      <c r="A359" s="286"/>
      <c r="B359" s="68"/>
      <c r="C359" s="68"/>
      <c r="D359" s="68"/>
      <c r="E359" s="68"/>
      <c r="F359" s="68"/>
      <c r="G359" s="68"/>
      <c r="H359" s="68"/>
      <c r="I359" s="68"/>
      <c r="J359" s="68"/>
    </row>
    <row r="360" spans="1:10" x14ac:dyDescent="0.25">
      <c r="A360" s="286"/>
      <c r="B360" s="68"/>
      <c r="C360" s="68"/>
      <c r="D360" s="68"/>
      <c r="E360" s="68"/>
      <c r="F360" s="68"/>
      <c r="G360" s="68"/>
      <c r="H360" s="68"/>
      <c r="I360" s="68"/>
      <c r="J360" s="68"/>
    </row>
    <row r="361" spans="1:10" x14ac:dyDescent="0.25">
      <c r="A361" s="286"/>
      <c r="B361" s="68"/>
      <c r="C361" s="68"/>
      <c r="D361" s="68"/>
      <c r="E361" s="68"/>
      <c r="F361" s="68"/>
      <c r="G361" s="68"/>
      <c r="H361" s="68"/>
      <c r="I361" s="68"/>
      <c r="J361" s="68"/>
    </row>
    <row r="362" spans="1:10" x14ac:dyDescent="0.25">
      <c r="A362" s="286"/>
      <c r="B362" s="68"/>
      <c r="C362" s="68"/>
      <c r="D362" s="68"/>
      <c r="E362" s="68"/>
      <c r="F362" s="68"/>
      <c r="G362" s="68"/>
      <c r="H362" s="68"/>
      <c r="I362" s="68"/>
      <c r="J362" s="68"/>
    </row>
    <row r="363" spans="1:10" x14ac:dyDescent="0.25">
      <c r="A363" s="286"/>
      <c r="B363" s="68"/>
      <c r="C363" s="68"/>
      <c r="D363" s="68"/>
      <c r="E363" s="68"/>
      <c r="F363" s="68"/>
      <c r="G363" s="68"/>
      <c r="H363" s="68"/>
      <c r="I363" s="68"/>
      <c r="J363" s="68"/>
    </row>
    <row r="364" spans="1:10" x14ac:dyDescent="0.25">
      <c r="A364" s="286"/>
      <c r="B364" s="68"/>
      <c r="C364" s="68"/>
      <c r="D364" s="68"/>
      <c r="E364" s="68"/>
      <c r="F364" s="68"/>
      <c r="G364" s="68"/>
      <c r="H364" s="68"/>
      <c r="I364" s="68"/>
      <c r="J364" s="68"/>
    </row>
    <row r="365" spans="1:10" x14ac:dyDescent="0.25">
      <c r="A365" s="286"/>
      <c r="B365" s="68"/>
      <c r="C365" s="68"/>
      <c r="D365" s="68"/>
      <c r="E365" s="68"/>
      <c r="F365" s="68"/>
      <c r="G365" s="68"/>
      <c r="H365" s="68"/>
      <c r="I365" s="68"/>
      <c r="J365" s="68"/>
    </row>
    <row r="366" spans="1:10" x14ac:dyDescent="0.25">
      <c r="A366" s="286"/>
      <c r="B366" s="68"/>
      <c r="C366" s="68"/>
      <c r="D366" s="68"/>
      <c r="E366" s="68"/>
      <c r="F366" s="68"/>
      <c r="G366" s="68"/>
      <c r="H366" s="68"/>
      <c r="I366" s="68"/>
      <c r="J366" s="68"/>
    </row>
    <row r="367" spans="1:10" x14ac:dyDescent="0.25">
      <c r="A367" s="286"/>
      <c r="B367" s="68"/>
      <c r="C367" s="68"/>
      <c r="D367" s="68"/>
      <c r="E367" s="68"/>
      <c r="F367" s="68"/>
      <c r="G367" s="68"/>
      <c r="H367" s="68"/>
      <c r="I367" s="68"/>
      <c r="J367" s="68"/>
    </row>
    <row r="368" spans="1:10" x14ac:dyDescent="0.25">
      <c r="A368" s="286"/>
      <c r="B368" s="68"/>
      <c r="C368" s="68"/>
      <c r="D368" s="68"/>
      <c r="E368" s="68"/>
      <c r="F368" s="68"/>
      <c r="G368" s="68"/>
      <c r="H368" s="68"/>
      <c r="I368" s="68"/>
      <c r="J368" s="68"/>
    </row>
    <row r="369" spans="1:10" x14ac:dyDescent="0.25">
      <c r="A369" s="286"/>
      <c r="B369" s="68"/>
      <c r="C369" s="68"/>
      <c r="D369" s="68"/>
      <c r="E369" s="68"/>
      <c r="F369" s="68"/>
      <c r="G369" s="68"/>
      <c r="H369" s="68"/>
      <c r="I369" s="68"/>
      <c r="J369" s="68"/>
    </row>
    <row r="370" spans="1:10" x14ac:dyDescent="0.25">
      <c r="A370" s="286"/>
      <c r="B370" s="68"/>
      <c r="C370" s="68"/>
      <c r="D370" s="68"/>
      <c r="E370" s="68"/>
      <c r="F370" s="68"/>
      <c r="G370" s="68"/>
      <c r="H370" s="68"/>
      <c r="I370" s="68"/>
      <c r="J370" s="68"/>
    </row>
    <row r="371" spans="1:10" x14ac:dyDescent="0.25">
      <c r="A371" s="286"/>
      <c r="B371" s="68"/>
      <c r="C371" s="68"/>
      <c r="D371" s="68"/>
      <c r="E371" s="68"/>
      <c r="F371" s="68"/>
      <c r="G371" s="68"/>
      <c r="H371" s="68"/>
      <c r="I371" s="68"/>
      <c r="J371" s="68"/>
    </row>
    <row r="372" spans="1:10" x14ac:dyDescent="0.25">
      <c r="A372" s="286"/>
      <c r="B372" s="68"/>
      <c r="C372" s="68"/>
      <c r="D372" s="68"/>
      <c r="E372" s="68"/>
      <c r="F372" s="68"/>
      <c r="G372" s="68"/>
      <c r="H372" s="68"/>
      <c r="I372" s="68"/>
      <c r="J372" s="68"/>
    </row>
    <row r="373" spans="1:10" x14ac:dyDescent="0.25">
      <c r="A373" s="286"/>
      <c r="B373" s="68"/>
      <c r="C373" s="68"/>
      <c r="D373" s="68"/>
      <c r="E373" s="68"/>
      <c r="F373" s="68"/>
      <c r="G373" s="68"/>
      <c r="H373" s="68"/>
      <c r="I373" s="68"/>
      <c r="J373" s="68"/>
    </row>
    <row r="374" spans="1:10" x14ac:dyDescent="0.25">
      <c r="A374" s="286"/>
      <c r="B374" s="68"/>
      <c r="C374" s="68"/>
      <c r="D374" s="68"/>
      <c r="E374" s="68"/>
      <c r="F374" s="68"/>
      <c r="G374" s="68"/>
      <c r="H374" s="68"/>
      <c r="I374" s="68"/>
      <c r="J374" s="68"/>
    </row>
    <row r="375" spans="1:10" x14ac:dyDescent="0.25">
      <c r="A375" s="286"/>
      <c r="B375" s="68"/>
      <c r="C375" s="68"/>
      <c r="D375" s="68"/>
      <c r="E375" s="68"/>
      <c r="F375" s="68"/>
      <c r="G375" s="68"/>
      <c r="H375" s="68"/>
      <c r="I375" s="68"/>
      <c r="J375" s="68"/>
    </row>
    <row r="376" spans="1:10" x14ac:dyDescent="0.25">
      <c r="A376" s="286"/>
      <c r="B376" s="68"/>
      <c r="C376" s="68"/>
      <c r="D376" s="68"/>
      <c r="E376" s="68"/>
      <c r="F376" s="68"/>
      <c r="G376" s="68"/>
      <c r="H376" s="68"/>
      <c r="I376" s="68"/>
      <c r="J376" s="68"/>
    </row>
    <row r="377" spans="1:10" x14ac:dyDescent="0.25">
      <c r="A377" s="286"/>
      <c r="B377" s="68"/>
      <c r="C377" s="68"/>
      <c r="D377" s="68"/>
      <c r="E377" s="68"/>
      <c r="F377" s="68"/>
      <c r="G377" s="68"/>
      <c r="H377" s="68"/>
      <c r="I377" s="68"/>
      <c r="J377" s="68"/>
    </row>
    <row r="378" spans="1:10" x14ac:dyDescent="0.25">
      <c r="A378" s="286"/>
      <c r="B378" s="68"/>
      <c r="C378" s="68"/>
      <c r="D378" s="68"/>
      <c r="E378" s="68"/>
      <c r="F378" s="68"/>
      <c r="G378" s="68"/>
      <c r="H378" s="68"/>
      <c r="I378" s="68"/>
      <c r="J378" s="68"/>
    </row>
    <row r="379" spans="1:10" x14ac:dyDescent="0.25">
      <c r="A379" s="286"/>
      <c r="B379" s="68"/>
      <c r="C379" s="68"/>
      <c r="D379" s="68"/>
      <c r="E379" s="68"/>
      <c r="F379" s="68"/>
      <c r="G379" s="68"/>
      <c r="H379" s="68"/>
      <c r="I379" s="68"/>
      <c r="J379" s="68"/>
    </row>
    <row r="380" spans="1:10" x14ac:dyDescent="0.25">
      <c r="A380" s="286"/>
      <c r="B380" s="68"/>
      <c r="C380" s="68"/>
      <c r="D380" s="68"/>
      <c r="E380" s="68"/>
      <c r="F380" s="68"/>
      <c r="G380" s="68"/>
      <c r="H380" s="68"/>
      <c r="I380" s="68"/>
      <c r="J380" s="68"/>
    </row>
    <row r="381" spans="1:10" x14ac:dyDescent="0.25">
      <c r="A381" s="286"/>
      <c r="B381" s="68"/>
      <c r="C381" s="68"/>
      <c r="D381" s="68"/>
      <c r="E381" s="68"/>
      <c r="F381" s="68"/>
      <c r="G381" s="68"/>
      <c r="H381" s="68"/>
      <c r="I381" s="68"/>
      <c r="J381" s="68"/>
    </row>
    <row r="382" spans="1:10" x14ac:dyDescent="0.25">
      <c r="A382" s="286"/>
      <c r="B382" s="68"/>
      <c r="C382" s="68"/>
      <c r="D382" s="68"/>
      <c r="E382" s="68"/>
      <c r="F382" s="68"/>
      <c r="G382" s="68"/>
      <c r="H382" s="68"/>
      <c r="I382" s="68"/>
      <c r="J382" s="68"/>
    </row>
    <row r="383" spans="1:10" x14ac:dyDescent="0.25">
      <c r="A383" s="286"/>
      <c r="B383" s="68"/>
      <c r="C383" s="68"/>
      <c r="D383" s="68"/>
      <c r="E383" s="68"/>
      <c r="F383" s="68"/>
      <c r="G383" s="68"/>
      <c r="H383" s="68"/>
      <c r="I383" s="68"/>
      <c r="J383" s="68"/>
    </row>
    <row r="384" spans="1:10" x14ac:dyDescent="0.25">
      <c r="A384" s="286"/>
      <c r="B384" s="68"/>
      <c r="C384" s="68"/>
      <c r="D384" s="68"/>
      <c r="E384" s="68"/>
      <c r="F384" s="68"/>
      <c r="G384" s="68"/>
      <c r="H384" s="68"/>
      <c r="I384" s="68"/>
      <c r="J384" s="68"/>
    </row>
    <row r="385" spans="1:10" x14ac:dyDescent="0.25">
      <c r="A385" s="286"/>
      <c r="B385" s="68"/>
      <c r="C385" s="68"/>
      <c r="D385" s="68"/>
      <c r="E385" s="68"/>
      <c r="F385" s="68"/>
      <c r="G385" s="68"/>
      <c r="H385" s="68"/>
      <c r="I385" s="68"/>
      <c r="J385" s="68"/>
    </row>
    <row r="386" spans="1:10" x14ac:dyDescent="0.25">
      <c r="A386" s="286"/>
      <c r="B386" s="68"/>
      <c r="C386" s="68"/>
      <c r="D386" s="68"/>
      <c r="E386" s="68"/>
      <c r="F386" s="68"/>
      <c r="G386" s="68"/>
      <c r="H386" s="68"/>
      <c r="I386" s="68"/>
      <c r="J386" s="68"/>
    </row>
    <row r="387" spans="1:10" x14ac:dyDescent="0.25">
      <c r="A387" s="286"/>
      <c r="B387" s="68"/>
      <c r="C387" s="68"/>
      <c r="D387" s="68"/>
      <c r="E387" s="68"/>
      <c r="F387" s="68"/>
      <c r="G387" s="68"/>
      <c r="H387" s="68"/>
      <c r="I387" s="68"/>
      <c r="J387" s="68"/>
    </row>
    <row r="388" spans="1:10" x14ac:dyDescent="0.25">
      <c r="A388" s="286"/>
      <c r="B388" s="68"/>
      <c r="C388" s="68"/>
      <c r="D388" s="68"/>
      <c r="E388" s="68"/>
      <c r="F388" s="68"/>
      <c r="G388" s="68"/>
      <c r="H388" s="68"/>
      <c r="I388" s="68"/>
      <c r="J388" s="68"/>
    </row>
    <row r="389" spans="1:10" x14ac:dyDescent="0.25">
      <c r="A389" s="286"/>
      <c r="B389" s="68"/>
      <c r="C389" s="68"/>
      <c r="D389" s="68"/>
      <c r="E389" s="68"/>
      <c r="F389" s="68"/>
      <c r="G389" s="68"/>
      <c r="H389" s="68"/>
      <c r="I389" s="68"/>
      <c r="J389" s="68"/>
    </row>
    <row r="390" spans="1:10" x14ac:dyDescent="0.25">
      <c r="A390" s="286"/>
      <c r="B390" s="68"/>
      <c r="C390" s="68"/>
      <c r="D390" s="68"/>
      <c r="E390" s="68"/>
      <c r="F390" s="68"/>
      <c r="G390" s="68"/>
      <c r="H390" s="68"/>
      <c r="I390" s="68"/>
      <c r="J390" s="68"/>
    </row>
    <row r="391" spans="1:10" x14ac:dyDescent="0.25">
      <c r="A391" s="286"/>
      <c r="B391" s="68"/>
      <c r="C391" s="68"/>
      <c r="D391" s="68"/>
      <c r="E391" s="68"/>
      <c r="F391" s="68"/>
      <c r="G391" s="68"/>
      <c r="H391" s="68"/>
      <c r="I391" s="68"/>
      <c r="J391" s="68"/>
    </row>
    <row r="392" spans="1:10" x14ac:dyDescent="0.25">
      <c r="A392" s="286"/>
      <c r="B392" s="68"/>
      <c r="C392" s="68"/>
      <c r="D392" s="68"/>
      <c r="E392" s="68"/>
      <c r="F392" s="68"/>
      <c r="G392" s="68"/>
      <c r="H392" s="68"/>
      <c r="I392" s="68"/>
      <c r="J392" s="68"/>
    </row>
    <row r="393" spans="1:10" x14ac:dyDescent="0.25">
      <c r="A393" s="286"/>
      <c r="B393" s="68"/>
      <c r="C393" s="68"/>
      <c r="D393" s="68"/>
      <c r="E393" s="68"/>
      <c r="F393" s="68"/>
      <c r="G393" s="68"/>
      <c r="H393" s="68"/>
      <c r="I393" s="68"/>
      <c r="J393" s="68"/>
    </row>
    <row r="394" spans="1:10" x14ac:dyDescent="0.25">
      <c r="A394" s="286"/>
      <c r="B394" s="68"/>
      <c r="C394" s="68"/>
      <c r="D394" s="68"/>
      <c r="E394" s="68"/>
      <c r="F394" s="68"/>
      <c r="G394" s="68"/>
      <c r="H394" s="68"/>
      <c r="I394" s="68"/>
      <c r="J394" s="68"/>
    </row>
    <row r="395" spans="1:10" x14ac:dyDescent="0.25">
      <c r="A395" s="286"/>
      <c r="B395" s="68"/>
      <c r="C395" s="68"/>
      <c r="D395" s="68"/>
      <c r="E395" s="68"/>
      <c r="F395" s="68"/>
      <c r="G395" s="68"/>
      <c r="H395" s="68"/>
      <c r="I395" s="68"/>
      <c r="J395" s="68"/>
    </row>
    <row r="396" spans="1:10" x14ac:dyDescent="0.25">
      <c r="A396" s="286"/>
      <c r="B396" s="68"/>
      <c r="C396" s="68"/>
      <c r="D396" s="68"/>
      <c r="E396" s="68"/>
      <c r="F396" s="68"/>
      <c r="G396" s="68"/>
      <c r="H396" s="68"/>
      <c r="I396" s="68"/>
      <c r="J396" s="68"/>
    </row>
    <row r="397" spans="1:10" x14ac:dyDescent="0.25">
      <c r="A397" s="286"/>
      <c r="B397" s="68"/>
      <c r="C397" s="68"/>
      <c r="D397" s="68"/>
      <c r="E397" s="68"/>
      <c r="F397" s="68"/>
      <c r="G397" s="68"/>
      <c r="H397" s="68"/>
      <c r="I397" s="68"/>
      <c r="J397" s="68"/>
    </row>
    <row r="398" spans="1:10" x14ac:dyDescent="0.25">
      <c r="A398" s="286"/>
      <c r="B398" s="68"/>
      <c r="C398" s="68"/>
      <c r="D398" s="68"/>
      <c r="E398" s="68"/>
      <c r="F398" s="68"/>
      <c r="G398" s="68"/>
      <c r="H398" s="68"/>
      <c r="I398" s="68"/>
      <c r="J398" s="68"/>
    </row>
    <row r="399" spans="1:10" x14ac:dyDescent="0.25">
      <c r="A399" s="286"/>
      <c r="B399" s="68"/>
      <c r="C399" s="68"/>
      <c r="D399" s="68"/>
      <c r="E399" s="68"/>
      <c r="F399" s="68"/>
      <c r="G399" s="68"/>
      <c r="H399" s="68"/>
      <c r="I399" s="68"/>
      <c r="J399" s="68"/>
    </row>
    <row r="400" spans="1:10" x14ac:dyDescent="0.25">
      <c r="A400" s="286"/>
      <c r="B400" s="68"/>
      <c r="C400" s="68"/>
      <c r="D400" s="68"/>
      <c r="E400" s="68"/>
      <c r="F400" s="68"/>
      <c r="G400" s="68"/>
      <c r="H400" s="68"/>
      <c r="I400" s="68"/>
      <c r="J400" s="68"/>
    </row>
    <row r="401" spans="1:10" x14ac:dyDescent="0.25">
      <c r="A401" s="286"/>
      <c r="B401" s="68"/>
      <c r="C401" s="68"/>
      <c r="D401" s="68"/>
      <c r="E401" s="68"/>
      <c r="F401" s="68"/>
      <c r="G401" s="68"/>
      <c r="H401" s="68"/>
      <c r="I401" s="68"/>
      <c r="J401" s="68"/>
    </row>
    <row r="402" spans="1:10" x14ac:dyDescent="0.25">
      <c r="A402" s="286"/>
      <c r="B402" s="68"/>
      <c r="C402" s="68"/>
      <c r="D402" s="68"/>
      <c r="E402" s="68"/>
      <c r="F402" s="68"/>
      <c r="G402" s="68"/>
      <c r="H402" s="68"/>
      <c r="I402" s="68"/>
      <c r="J402" s="68"/>
    </row>
    <row r="403" spans="1:10" x14ac:dyDescent="0.25">
      <c r="A403" s="286"/>
      <c r="B403" s="68"/>
      <c r="C403" s="68"/>
      <c r="D403" s="68"/>
      <c r="E403" s="68"/>
      <c r="F403" s="68"/>
      <c r="G403" s="68"/>
      <c r="H403" s="68"/>
      <c r="I403" s="68"/>
      <c r="J403" s="68"/>
    </row>
    <row r="404" spans="1:10" x14ac:dyDescent="0.25">
      <c r="A404" s="286"/>
      <c r="B404" s="68"/>
      <c r="C404" s="68"/>
      <c r="D404" s="68"/>
      <c r="E404" s="68"/>
      <c r="F404" s="68"/>
      <c r="G404" s="68"/>
      <c r="H404" s="68"/>
      <c r="I404" s="68"/>
      <c r="J404" s="68"/>
    </row>
    <row r="405" spans="1:10" x14ac:dyDescent="0.25">
      <c r="A405" s="286"/>
      <c r="B405" s="68"/>
      <c r="C405" s="68"/>
      <c r="D405" s="68"/>
      <c r="E405" s="68"/>
      <c r="F405" s="68"/>
      <c r="G405" s="68"/>
      <c r="H405" s="68"/>
      <c r="I405" s="68"/>
      <c r="J405" s="68"/>
    </row>
    <row r="406" spans="1:10" x14ac:dyDescent="0.25">
      <c r="A406" s="286"/>
      <c r="B406" s="68"/>
      <c r="C406" s="68"/>
      <c r="D406" s="68"/>
      <c r="E406" s="68"/>
      <c r="F406" s="68"/>
      <c r="G406" s="68"/>
      <c r="H406" s="68"/>
      <c r="I406" s="68"/>
      <c r="J406" s="68"/>
    </row>
    <row r="407" spans="1:10" x14ac:dyDescent="0.25">
      <c r="A407" s="286"/>
      <c r="B407" s="68"/>
      <c r="C407" s="68"/>
      <c r="D407" s="68"/>
      <c r="E407" s="68"/>
      <c r="F407" s="68"/>
      <c r="G407" s="68"/>
      <c r="H407" s="68"/>
      <c r="I407" s="68"/>
      <c r="J407" s="68"/>
    </row>
    <row r="408" spans="1:10" x14ac:dyDescent="0.25">
      <c r="A408" s="286"/>
      <c r="B408" s="68"/>
      <c r="C408" s="68"/>
      <c r="D408" s="68"/>
      <c r="E408" s="68"/>
      <c r="F408" s="68"/>
      <c r="G408" s="68"/>
      <c r="H408" s="68"/>
      <c r="I408" s="68"/>
      <c r="J408" s="68"/>
    </row>
    <row r="409" spans="1:10" x14ac:dyDescent="0.25">
      <c r="A409" s="286"/>
      <c r="B409" s="68"/>
      <c r="C409" s="68"/>
      <c r="D409" s="68"/>
      <c r="E409" s="68"/>
      <c r="F409" s="68"/>
      <c r="G409" s="68"/>
      <c r="H409" s="68"/>
      <c r="I409" s="68"/>
      <c r="J409" s="68"/>
    </row>
    <row r="410" spans="1:10" x14ac:dyDescent="0.25">
      <c r="A410" s="286"/>
      <c r="B410" s="68"/>
      <c r="C410" s="68"/>
      <c r="D410" s="68"/>
      <c r="E410" s="68"/>
      <c r="F410" s="68"/>
      <c r="G410" s="68"/>
      <c r="H410" s="68"/>
      <c r="I410" s="68"/>
      <c r="J410" s="68"/>
    </row>
    <row r="411" spans="1:10" x14ac:dyDescent="0.25">
      <c r="A411" s="286"/>
      <c r="B411" s="68"/>
      <c r="C411" s="68"/>
      <c r="D411" s="68"/>
      <c r="E411" s="68"/>
      <c r="F411" s="68"/>
      <c r="G411" s="68"/>
      <c r="H411" s="68"/>
      <c r="I411" s="68"/>
      <c r="J411" s="68"/>
    </row>
    <row r="412" spans="1:10" x14ac:dyDescent="0.25">
      <c r="A412" s="286"/>
      <c r="B412" s="68"/>
      <c r="C412" s="68"/>
      <c r="D412" s="68"/>
      <c r="E412" s="68"/>
      <c r="F412" s="68"/>
      <c r="G412" s="68"/>
      <c r="H412" s="68"/>
      <c r="I412" s="68"/>
      <c r="J412" s="68"/>
    </row>
    <row r="413" spans="1:10" x14ac:dyDescent="0.25">
      <c r="A413" s="286"/>
      <c r="B413" s="68"/>
      <c r="C413" s="68"/>
      <c r="D413" s="68"/>
      <c r="E413" s="68"/>
      <c r="F413" s="68"/>
      <c r="G413" s="68"/>
      <c r="H413" s="68"/>
      <c r="I413" s="68"/>
      <c r="J413" s="68"/>
    </row>
    <row r="414" spans="1:10" x14ac:dyDescent="0.25">
      <c r="A414" s="286"/>
      <c r="B414" s="68"/>
      <c r="C414" s="68"/>
      <c r="D414" s="68"/>
      <c r="E414" s="68"/>
      <c r="F414" s="68"/>
      <c r="G414" s="68"/>
      <c r="H414" s="68"/>
      <c r="I414" s="68"/>
      <c r="J414" s="68"/>
    </row>
    <row r="415" spans="1:10" x14ac:dyDescent="0.25">
      <c r="A415" s="286"/>
      <c r="B415" s="68"/>
      <c r="C415" s="68"/>
      <c r="D415" s="68"/>
      <c r="E415" s="68"/>
      <c r="F415" s="68"/>
      <c r="G415" s="68"/>
      <c r="H415" s="68"/>
      <c r="I415" s="68"/>
      <c r="J415" s="68"/>
    </row>
    <row r="416" spans="1:10" x14ac:dyDescent="0.25">
      <c r="A416" s="286"/>
      <c r="B416" s="68"/>
      <c r="C416" s="68"/>
      <c r="D416" s="68"/>
      <c r="E416" s="68"/>
      <c r="F416" s="68"/>
      <c r="G416" s="68"/>
      <c r="H416" s="68"/>
      <c r="I416" s="68"/>
      <c r="J416" s="68"/>
    </row>
    <row r="417" spans="1:10" x14ac:dyDescent="0.25">
      <c r="A417" s="286"/>
      <c r="B417" s="68"/>
      <c r="C417" s="68"/>
      <c r="D417" s="68"/>
      <c r="E417" s="68"/>
      <c r="F417" s="68"/>
      <c r="G417" s="68"/>
      <c r="H417" s="68"/>
      <c r="I417" s="68"/>
      <c r="J417" s="68"/>
    </row>
    <row r="418" spans="1:10" x14ac:dyDescent="0.25">
      <c r="A418" s="286"/>
      <c r="B418" s="68"/>
      <c r="C418" s="68"/>
      <c r="D418" s="68"/>
      <c r="E418" s="68"/>
      <c r="F418" s="68"/>
      <c r="G418" s="68"/>
      <c r="H418" s="68"/>
      <c r="I418" s="68"/>
      <c r="J418" s="68"/>
    </row>
    <row r="419" spans="1:10" x14ac:dyDescent="0.25">
      <c r="A419" s="286"/>
      <c r="B419" s="68"/>
      <c r="C419" s="68"/>
      <c r="D419" s="68"/>
      <c r="E419" s="68"/>
      <c r="F419" s="68"/>
      <c r="G419" s="68"/>
      <c r="H419" s="68"/>
      <c r="I419" s="68"/>
      <c r="J419" s="68"/>
    </row>
    <row r="420" spans="1:10" x14ac:dyDescent="0.25">
      <c r="A420" s="286"/>
      <c r="B420" s="68"/>
      <c r="C420" s="68"/>
      <c r="D420" s="68"/>
      <c r="E420" s="68"/>
      <c r="F420" s="68"/>
      <c r="G420" s="68"/>
      <c r="H420" s="68"/>
      <c r="I420" s="68"/>
      <c r="J420" s="68"/>
    </row>
    <row r="421" spans="1:10" x14ac:dyDescent="0.25">
      <c r="A421" s="286"/>
      <c r="B421" s="68"/>
      <c r="C421" s="68"/>
      <c r="D421" s="68"/>
      <c r="E421" s="68"/>
      <c r="F421" s="68"/>
      <c r="G421" s="68"/>
      <c r="H421" s="68"/>
      <c r="I421" s="68"/>
      <c r="J421" s="68"/>
    </row>
    <row r="422" spans="1:10" x14ac:dyDescent="0.25">
      <c r="A422" s="286"/>
      <c r="B422" s="68"/>
      <c r="C422" s="68"/>
      <c r="D422" s="68"/>
      <c r="E422" s="68"/>
      <c r="F422" s="68"/>
      <c r="G422" s="68"/>
      <c r="H422" s="68"/>
      <c r="I422" s="68"/>
      <c r="J422" s="68"/>
    </row>
    <row r="423" spans="1:10" x14ac:dyDescent="0.25">
      <c r="A423" s="286"/>
      <c r="B423" s="68"/>
      <c r="C423" s="68"/>
      <c r="D423" s="68"/>
      <c r="E423" s="68"/>
      <c r="F423" s="68"/>
      <c r="G423" s="68"/>
      <c r="H423" s="68"/>
      <c r="I423" s="68"/>
      <c r="J423" s="68"/>
    </row>
    <row r="424" spans="1:10" x14ac:dyDescent="0.25">
      <c r="A424" s="286"/>
      <c r="B424" s="68"/>
      <c r="C424" s="68"/>
      <c r="D424" s="68"/>
      <c r="E424" s="68"/>
      <c r="F424" s="68"/>
      <c r="G424" s="68"/>
      <c r="H424" s="68"/>
      <c r="I424" s="68"/>
      <c r="J424" s="68"/>
    </row>
    <row r="425" spans="1:10" x14ac:dyDescent="0.25">
      <c r="A425" s="286"/>
      <c r="B425" s="68"/>
      <c r="C425" s="68"/>
      <c r="D425" s="68"/>
      <c r="E425" s="68"/>
      <c r="F425" s="68"/>
      <c r="G425" s="68"/>
      <c r="H425" s="68"/>
      <c r="I425" s="68"/>
      <c r="J425" s="68"/>
    </row>
    <row r="426" spans="1:10" x14ac:dyDescent="0.25">
      <c r="A426" s="286"/>
      <c r="B426" s="68"/>
      <c r="C426" s="68"/>
      <c r="D426" s="68"/>
      <c r="E426" s="68"/>
      <c r="F426" s="68"/>
      <c r="G426" s="68"/>
      <c r="H426" s="68"/>
      <c r="I426" s="68"/>
      <c r="J426" s="68"/>
    </row>
    <row r="427" spans="1:10" x14ac:dyDescent="0.25">
      <c r="A427" s="286"/>
      <c r="B427" s="68"/>
      <c r="C427" s="68"/>
      <c r="D427" s="68"/>
      <c r="E427" s="68"/>
      <c r="F427" s="68"/>
      <c r="G427" s="68"/>
      <c r="H427" s="68"/>
      <c r="I427" s="68"/>
      <c r="J427" s="68"/>
    </row>
    <row r="428" spans="1:10" x14ac:dyDescent="0.25">
      <c r="A428" s="286"/>
      <c r="B428" s="68"/>
      <c r="C428" s="68"/>
      <c r="D428" s="68"/>
      <c r="E428" s="68"/>
      <c r="F428" s="68"/>
      <c r="G428" s="68"/>
      <c r="H428" s="68"/>
      <c r="I428" s="68"/>
      <c r="J428" s="68"/>
    </row>
    <row r="429" spans="1:10" x14ac:dyDescent="0.25">
      <c r="A429" s="286"/>
      <c r="B429" s="68"/>
      <c r="C429" s="68"/>
      <c r="D429" s="68"/>
      <c r="E429" s="68"/>
      <c r="F429" s="68"/>
      <c r="G429" s="68"/>
      <c r="H429" s="68"/>
      <c r="I429" s="68"/>
      <c r="J429" s="68"/>
    </row>
    <row r="430" spans="1:10" x14ac:dyDescent="0.25">
      <c r="A430" s="286"/>
      <c r="B430" s="68"/>
      <c r="C430" s="68"/>
      <c r="D430" s="68"/>
      <c r="E430" s="68"/>
      <c r="F430" s="68"/>
      <c r="G430" s="68"/>
      <c r="H430" s="68"/>
      <c r="I430" s="68"/>
      <c r="J430" s="68"/>
    </row>
    <row r="431" spans="1:10" x14ac:dyDescent="0.25">
      <c r="A431" s="286"/>
      <c r="B431" s="68"/>
      <c r="C431" s="68"/>
      <c r="D431" s="68"/>
      <c r="E431" s="68"/>
      <c r="F431" s="68"/>
      <c r="G431" s="68"/>
      <c r="H431" s="68"/>
      <c r="I431" s="68"/>
      <c r="J431" s="68"/>
    </row>
    <row r="432" spans="1:10" x14ac:dyDescent="0.25">
      <c r="A432" s="286"/>
      <c r="B432" s="68"/>
      <c r="C432" s="68"/>
      <c r="D432" s="68"/>
      <c r="E432" s="68"/>
      <c r="F432" s="68"/>
      <c r="G432" s="68"/>
      <c r="H432" s="68"/>
      <c r="I432" s="68"/>
      <c r="J432" s="68"/>
    </row>
    <row r="433" spans="1:10" x14ac:dyDescent="0.25">
      <c r="A433" s="286"/>
      <c r="B433" s="68"/>
      <c r="C433" s="68"/>
      <c r="D433" s="68"/>
      <c r="E433" s="68"/>
      <c r="F433" s="68"/>
      <c r="G433" s="68"/>
      <c r="H433" s="68"/>
      <c r="I433" s="68"/>
      <c r="J433" s="68"/>
    </row>
    <row r="434" spans="1:10" x14ac:dyDescent="0.25">
      <c r="A434" s="286"/>
      <c r="B434" s="68"/>
      <c r="C434" s="68"/>
      <c r="D434" s="68"/>
      <c r="E434" s="68"/>
      <c r="F434" s="68"/>
      <c r="G434" s="68"/>
      <c r="H434" s="68"/>
      <c r="I434" s="68"/>
      <c r="J434" s="68"/>
    </row>
    <row r="435" spans="1:10" x14ac:dyDescent="0.25">
      <c r="A435" s="286"/>
      <c r="B435" s="68"/>
      <c r="C435" s="68"/>
      <c r="D435" s="68"/>
      <c r="E435" s="68"/>
      <c r="F435" s="68"/>
      <c r="G435" s="68"/>
      <c r="H435" s="68"/>
      <c r="I435" s="68"/>
      <c r="J435" s="68"/>
    </row>
    <row r="436" spans="1:10" x14ac:dyDescent="0.25">
      <c r="A436" s="286"/>
      <c r="B436" s="68"/>
      <c r="C436" s="68"/>
      <c r="D436" s="68"/>
      <c r="E436" s="68"/>
      <c r="F436" s="68"/>
      <c r="G436" s="68"/>
      <c r="H436" s="68"/>
      <c r="I436" s="68"/>
      <c r="J436" s="68"/>
    </row>
    <row r="437" spans="1:10" x14ac:dyDescent="0.25">
      <c r="A437" s="286"/>
      <c r="B437" s="68"/>
      <c r="C437" s="68"/>
      <c r="D437" s="68"/>
      <c r="E437" s="68"/>
      <c r="F437" s="68"/>
      <c r="G437" s="68"/>
      <c r="H437" s="68"/>
      <c r="I437" s="68"/>
      <c r="J437" s="68"/>
    </row>
    <row r="438" spans="1:10" x14ac:dyDescent="0.25">
      <c r="A438" s="286"/>
      <c r="B438" s="68"/>
      <c r="C438" s="68"/>
      <c r="D438" s="68"/>
      <c r="E438" s="68"/>
      <c r="F438" s="68"/>
      <c r="G438" s="68"/>
      <c r="H438" s="68"/>
      <c r="I438" s="68"/>
      <c r="J438" s="68"/>
    </row>
    <row r="439" spans="1:10" x14ac:dyDescent="0.25">
      <c r="A439" s="286"/>
      <c r="B439" s="68"/>
      <c r="C439" s="68"/>
      <c r="D439" s="68"/>
      <c r="E439" s="68"/>
      <c r="F439" s="68"/>
      <c r="G439" s="68"/>
      <c r="H439" s="68"/>
      <c r="I439" s="68"/>
      <c r="J439" s="68"/>
    </row>
    <row r="440" spans="1:10" x14ac:dyDescent="0.25">
      <c r="A440" s="286"/>
      <c r="B440" s="68"/>
      <c r="C440" s="68"/>
      <c r="D440" s="68"/>
      <c r="E440" s="68"/>
      <c r="F440" s="68"/>
      <c r="G440" s="68"/>
      <c r="H440" s="68"/>
      <c r="I440" s="68"/>
      <c r="J440" s="68"/>
    </row>
    <row r="441" spans="1:10" x14ac:dyDescent="0.25">
      <c r="A441" s="286"/>
      <c r="B441" s="68"/>
      <c r="C441" s="68"/>
      <c r="D441" s="68"/>
      <c r="E441" s="68"/>
      <c r="F441" s="68"/>
      <c r="G441" s="68"/>
      <c r="H441" s="68"/>
      <c r="I441" s="68"/>
      <c r="J441" s="68"/>
    </row>
    <row r="442" spans="1:10" x14ac:dyDescent="0.25">
      <c r="A442" s="286"/>
      <c r="B442" s="68"/>
      <c r="C442" s="68"/>
      <c r="D442" s="68"/>
      <c r="E442" s="68"/>
      <c r="F442" s="68"/>
      <c r="G442" s="68"/>
      <c r="H442" s="68"/>
      <c r="I442" s="68"/>
      <c r="J442" s="68"/>
    </row>
    <row r="443" spans="1:10" x14ac:dyDescent="0.25">
      <c r="A443" s="286"/>
      <c r="B443" s="68"/>
      <c r="C443" s="68"/>
      <c r="D443" s="68"/>
      <c r="E443" s="68"/>
      <c r="F443" s="68"/>
      <c r="G443" s="68"/>
      <c r="H443" s="68"/>
      <c r="I443" s="68"/>
      <c r="J443" s="68"/>
    </row>
    <row r="444" spans="1:10" x14ac:dyDescent="0.25">
      <c r="A444" s="286"/>
      <c r="B444" s="68"/>
      <c r="C444" s="68"/>
      <c r="D444" s="68"/>
      <c r="E444" s="68"/>
      <c r="F444" s="68"/>
      <c r="G444" s="68"/>
      <c r="H444" s="68"/>
      <c r="I444" s="68"/>
      <c r="J444" s="68"/>
    </row>
    <row r="445" spans="1:10" x14ac:dyDescent="0.25">
      <c r="A445" s="286"/>
      <c r="B445" s="68"/>
      <c r="C445" s="68"/>
      <c r="D445" s="68"/>
      <c r="E445" s="68"/>
      <c r="F445" s="68"/>
      <c r="G445" s="68"/>
      <c r="H445" s="68"/>
      <c r="I445" s="68"/>
      <c r="J445" s="68"/>
    </row>
    <row r="446" spans="1:10" x14ac:dyDescent="0.25">
      <c r="A446" s="286"/>
      <c r="B446" s="68"/>
      <c r="C446" s="68"/>
      <c r="D446" s="68"/>
      <c r="E446" s="68"/>
      <c r="F446" s="68"/>
      <c r="G446" s="68"/>
      <c r="H446" s="68"/>
      <c r="I446" s="68"/>
      <c r="J446" s="68"/>
    </row>
    <row r="447" spans="1:10" x14ac:dyDescent="0.25">
      <c r="A447" s="286"/>
      <c r="B447" s="68"/>
      <c r="C447" s="68"/>
      <c r="D447" s="68"/>
      <c r="E447" s="68"/>
      <c r="F447" s="68"/>
      <c r="G447" s="68"/>
      <c r="H447" s="68"/>
      <c r="I447" s="68"/>
      <c r="J447" s="68"/>
    </row>
    <row r="448" spans="1:10" x14ac:dyDescent="0.25">
      <c r="A448" s="286"/>
      <c r="B448" s="68"/>
      <c r="C448" s="68"/>
      <c r="D448" s="68"/>
      <c r="E448" s="68"/>
      <c r="F448" s="68"/>
      <c r="G448" s="68"/>
      <c r="H448" s="68"/>
      <c r="I448" s="68"/>
      <c r="J448" s="68"/>
    </row>
    <row r="449" spans="1:10" x14ac:dyDescent="0.25">
      <c r="A449" s="286"/>
      <c r="B449" s="68"/>
      <c r="C449" s="68"/>
      <c r="D449" s="68"/>
      <c r="E449" s="68"/>
      <c r="F449" s="68"/>
      <c r="G449" s="68"/>
      <c r="H449" s="68"/>
      <c r="I449" s="68"/>
      <c r="J449" s="68"/>
    </row>
    <row r="450" spans="1:10" x14ac:dyDescent="0.25">
      <c r="A450" s="286"/>
      <c r="B450" s="68"/>
      <c r="C450" s="68"/>
      <c r="D450" s="68"/>
      <c r="E450" s="68"/>
      <c r="F450" s="68"/>
      <c r="G450" s="68"/>
      <c r="H450" s="68"/>
      <c r="I450" s="68"/>
      <c r="J450" s="68"/>
    </row>
    <row r="451" spans="1:10" x14ac:dyDescent="0.25">
      <c r="A451" s="286"/>
      <c r="B451" s="68"/>
      <c r="C451" s="68"/>
      <c r="D451" s="68"/>
      <c r="E451" s="68"/>
      <c r="F451" s="68"/>
      <c r="G451" s="68"/>
      <c r="H451" s="68"/>
      <c r="I451" s="68"/>
      <c r="J451" s="68"/>
    </row>
    <row r="452" spans="1:10" x14ac:dyDescent="0.25">
      <c r="A452" s="286"/>
      <c r="B452" s="68"/>
      <c r="C452" s="68"/>
      <c r="D452" s="68"/>
      <c r="E452" s="68"/>
      <c r="F452" s="68"/>
      <c r="G452" s="68"/>
      <c r="H452" s="68"/>
      <c r="I452" s="68"/>
      <c r="J452" s="68"/>
    </row>
    <row r="453" spans="1:10" x14ac:dyDescent="0.25">
      <c r="A453" s="286"/>
      <c r="B453" s="68"/>
      <c r="C453" s="68"/>
      <c r="D453" s="68"/>
      <c r="E453" s="68"/>
      <c r="F453" s="68"/>
      <c r="G453" s="68"/>
      <c r="H453" s="68"/>
      <c r="I453" s="68"/>
      <c r="J453" s="68"/>
    </row>
    <row r="454" spans="1:10" x14ac:dyDescent="0.25">
      <c r="A454" s="286"/>
      <c r="B454" s="68"/>
      <c r="C454" s="68"/>
      <c r="D454" s="68"/>
      <c r="E454" s="68"/>
      <c r="F454" s="68"/>
      <c r="G454" s="68"/>
      <c r="H454" s="68"/>
      <c r="I454" s="68"/>
      <c r="J454" s="68"/>
    </row>
    <row r="455" spans="1:10" x14ac:dyDescent="0.25">
      <c r="A455" s="286"/>
      <c r="B455" s="68"/>
      <c r="C455" s="68"/>
      <c r="D455" s="68"/>
      <c r="E455" s="68"/>
      <c r="F455" s="68"/>
      <c r="G455" s="68"/>
      <c r="H455" s="68"/>
      <c r="I455" s="68"/>
      <c r="J455" s="68"/>
    </row>
    <row r="456" spans="1:10" x14ac:dyDescent="0.25">
      <c r="A456" s="286"/>
      <c r="B456" s="68"/>
      <c r="C456" s="68"/>
      <c r="D456" s="68"/>
      <c r="E456" s="68"/>
      <c r="F456" s="68"/>
      <c r="G456" s="68"/>
      <c r="H456" s="68"/>
      <c r="I456" s="68"/>
      <c r="J456" s="68"/>
    </row>
    <row r="457" spans="1:10" x14ac:dyDescent="0.25">
      <c r="A457" s="286"/>
      <c r="B457" s="68"/>
      <c r="C457" s="68"/>
      <c r="D457" s="68"/>
      <c r="E457" s="68"/>
      <c r="F457" s="68"/>
      <c r="G457" s="68"/>
      <c r="H457" s="68"/>
      <c r="I457" s="68"/>
      <c r="J457" s="68"/>
    </row>
    <row r="458" spans="1:10" x14ac:dyDescent="0.25">
      <c r="A458" s="286"/>
      <c r="B458" s="68"/>
      <c r="C458" s="68"/>
      <c r="D458" s="68"/>
      <c r="E458" s="68"/>
      <c r="F458" s="68"/>
      <c r="G458" s="68"/>
      <c r="H458" s="68"/>
      <c r="I458" s="68"/>
      <c r="J458" s="68"/>
    </row>
    <row r="459" spans="1:10" x14ac:dyDescent="0.25">
      <c r="A459" s="286"/>
      <c r="B459" s="68"/>
      <c r="C459" s="68"/>
      <c r="D459" s="68"/>
      <c r="E459" s="68"/>
      <c r="F459" s="68"/>
      <c r="G459" s="68"/>
      <c r="H459" s="68"/>
      <c r="I459" s="68"/>
      <c r="J459" s="68"/>
    </row>
    <row r="460" spans="1:10" x14ac:dyDescent="0.25">
      <c r="A460" s="286"/>
      <c r="B460" s="68"/>
      <c r="C460" s="68"/>
      <c r="D460" s="68"/>
      <c r="E460" s="68"/>
      <c r="F460" s="68"/>
      <c r="G460" s="68"/>
      <c r="H460" s="68"/>
      <c r="I460" s="68"/>
      <c r="J460" s="68"/>
    </row>
    <row r="461" spans="1:10" x14ac:dyDescent="0.25">
      <c r="A461" s="286"/>
      <c r="B461" s="68"/>
      <c r="C461" s="68"/>
      <c r="D461" s="68"/>
      <c r="E461" s="68"/>
      <c r="F461" s="68"/>
      <c r="G461" s="68"/>
      <c r="H461" s="68"/>
      <c r="I461" s="68"/>
      <c r="J461" s="68"/>
    </row>
    <row r="462" spans="1:10" x14ac:dyDescent="0.25">
      <c r="A462" s="286"/>
      <c r="B462" s="68"/>
      <c r="C462" s="68"/>
      <c r="D462" s="68"/>
      <c r="E462" s="68"/>
      <c r="F462" s="68"/>
      <c r="G462" s="68"/>
      <c r="H462" s="68"/>
      <c r="I462" s="68"/>
      <c r="J462" s="68"/>
    </row>
    <row r="463" spans="1:10" x14ac:dyDescent="0.25">
      <c r="A463" s="286"/>
      <c r="B463" s="68"/>
      <c r="C463" s="68"/>
      <c r="D463" s="68"/>
      <c r="E463" s="68"/>
      <c r="F463" s="68"/>
      <c r="G463" s="68"/>
      <c r="H463" s="68"/>
      <c r="I463" s="68"/>
      <c r="J463" s="68"/>
    </row>
    <row r="464" spans="1:10" x14ac:dyDescent="0.25">
      <c r="A464" s="286"/>
      <c r="B464" s="68"/>
      <c r="C464" s="68"/>
      <c r="D464" s="68"/>
      <c r="E464" s="68"/>
      <c r="F464" s="68"/>
      <c r="G464" s="68"/>
      <c r="H464" s="68"/>
      <c r="I464" s="68"/>
      <c r="J464" s="68"/>
    </row>
    <row r="465" spans="1:10" x14ac:dyDescent="0.25">
      <c r="A465" s="286"/>
      <c r="B465" s="68"/>
      <c r="C465" s="68"/>
      <c r="D465" s="68"/>
      <c r="E465" s="68"/>
      <c r="F465" s="68"/>
      <c r="G465" s="68"/>
      <c r="H465" s="68"/>
      <c r="I465" s="68"/>
      <c r="J465" s="68"/>
    </row>
    <row r="466" spans="1:10" x14ac:dyDescent="0.25">
      <c r="A466" s="286"/>
      <c r="B466" s="68"/>
      <c r="C466" s="68"/>
      <c r="D466" s="68"/>
      <c r="E466" s="68"/>
      <c r="F466" s="68"/>
      <c r="G466" s="68"/>
      <c r="H466" s="68"/>
      <c r="I466" s="68"/>
      <c r="J466" s="68"/>
    </row>
    <row r="467" spans="1:10" x14ac:dyDescent="0.25">
      <c r="A467" s="286"/>
      <c r="B467" s="68"/>
      <c r="C467" s="68"/>
      <c r="D467" s="68"/>
      <c r="E467" s="68"/>
      <c r="F467" s="68"/>
      <c r="G467" s="68"/>
      <c r="H467" s="68"/>
      <c r="I467" s="68"/>
      <c r="J467" s="68"/>
    </row>
    <row r="468" spans="1:10" x14ac:dyDescent="0.25">
      <c r="A468" s="286"/>
      <c r="B468" s="68"/>
      <c r="C468" s="68"/>
      <c r="D468" s="68"/>
      <c r="E468" s="68"/>
      <c r="F468" s="68"/>
      <c r="G468" s="68"/>
      <c r="H468" s="68"/>
      <c r="I468" s="68"/>
      <c r="J468" s="68"/>
    </row>
    <row r="469" spans="1:10" x14ac:dyDescent="0.25">
      <c r="A469" s="286"/>
      <c r="B469" s="68"/>
      <c r="C469" s="68"/>
      <c r="D469" s="68"/>
      <c r="E469" s="68"/>
      <c r="F469" s="68"/>
      <c r="G469" s="68"/>
      <c r="H469" s="68"/>
      <c r="I469" s="68"/>
      <c r="J469" s="68"/>
    </row>
    <row r="470" spans="1:10" x14ac:dyDescent="0.25">
      <c r="A470" s="286"/>
      <c r="B470" s="68"/>
      <c r="C470" s="68"/>
      <c r="D470" s="68"/>
      <c r="E470" s="68"/>
      <c r="F470" s="68"/>
      <c r="G470" s="68"/>
      <c r="H470" s="68"/>
      <c r="I470" s="68"/>
      <c r="J470" s="68"/>
    </row>
    <row r="471" spans="1:10" x14ac:dyDescent="0.25">
      <c r="A471" s="286"/>
      <c r="B471" s="68"/>
      <c r="C471" s="68"/>
      <c r="D471" s="68"/>
      <c r="E471" s="68"/>
      <c r="F471" s="68"/>
      <c r="G471" s="68"/>
      <c r="H471" s="68"/>
      <c r="I471" s="68"/>
      <c r="J471" s="68"/>
    </row>
    <row r="472" spans="1:10" x14ac:dyDescent="0.25">
      <c r="A472" s="286"/>
      <c r="B472" s="68"/>
      <c r="C472" s="68"/>
      <c r="D472" s="68"/>
      <c r="E472" s="68"/>
      <c r="F472" s="68"/>
      <c r="G472" s="68"/>
      <c r="H472" s="68"/>
      <c r="I472" s="68"/>
      <c r="J472" s="68"/>
    </row>
    <row r="473" spans="1:10" x14ac:dyDescent="0.25">
      <c r="A473" s="286"/>
      <c r="B473" s="68"/>
      <c r="C473" s="68"/>
      <c r="D473" s="68"/>
      <c r="E473" s="68"/>
      <c r="F473" s="68"/>
      <c r="G473" s="68"/>
      <c r="H473" s="68"/>
      <c r="I473" s="68"/>
      <c r="J473" s="68"/>
    </row>
    <row r="474" spans="1:10" x14ac:dyDescent="0.25">
      <c r="A474" s="286"/>
      <c r="B474" s="68"/>
      <c r="C474" s="68"/>
      <c r="D474" s="68"/>
      <c r="E474" s="68"/>
      <c r="F474" s="68"/>
      <c r="G474" s="68"/>
      <c r="H474" s="68"/>
      <c r="I474" s="68"/>
      <c r="J474" s="68"/>
    </row>
    <row r="475" spans="1:10" x14ac:dyDescent="0.25">
      <c r="A475" s="286"/>
      <c r="B475" s="68"/>
      <c r="C475" s="68"/>
      <c r="D475" s="68"/>
      <c r="E475" s="68"/>
      <c r="F475" s="68"/>
      <c r="G475" s="68"/>
      <c r="H475" s="68"/>
      <c r="I475" s="68"/>
      <c r="J475" s="68"/>
    </row>
    <row r="476" spans="1:10" x14ac:dyDescent="0.25">
      <c r="A476" s="286"/>
      <c r="B476" s="68"/>
      <c r="C476" s="68"/>
      <c r="D476" s="68"/>
      <c r="E476" s="68"/>
      <c r="F476" s="68"/>
      <c r="G476" s="68"/>
      <c r="H476" s="68"/>
      <c r="I476" s="68"/>
      <c r="J476" s="68"/>
    </row>
    <row r="477" spans="1:10" x14ac:dyDescent="0.25">
      <c r="A477" s="286"/>
      <c r="B477" s="68"/>
      <c r="C477" s="68"/>
      <c r="D477" s="68"/>
      <c r="E477" s="68"/>
      <c r="F477" s="68"/>
      <c r="G477" s="68"/>
      <c r="H477" s="68"/>
      <c r="I477" s="68"/>
      <c r="J477" s="68"/>
    </row>
    <row r="478" spans="1:10" x14ac:dyDescent="0.25">
      <c r="A478" s="286"/>
      <c r="B478" s="68"/>
      <c r="C478" s="68"/>
      <c r="D478" s="68"/>
      <c r="E478" s="68"/>
      <c r="F478" s="68"/>
      <c r="G478" s="68"/>
      <c r="H478" s="68"/>
      <c r="I478" s="68"/>
      <c r="J478" s="68"/>
    </row>
    <row r="479" spans="1:10" x14ac:dyDescent="0.25">
      <c r="A479" s="286"/>
      <c r="B479" s="68"/>
      <c r="C479" s="68"/>
      <c r="D479" s="68"/>
      <c r="E479" s="68"/>
      <c r="F479" s="68"/>
      <c r="G479" s="68"/>
      <c r="H479" s="68"/>
      <c r="I479" s="68"/>
      <c r="J479" s="68"/>
    </row>
    <row r="480" spans="1:10" x14ac:dyDescent="0.25">
      <c r="A480" s="286"/>
      <c r="B480" s="68"/>
      <c r="C480" s="68"/>
      <c r="D480" s="68"/>
      <c r="E480" s="68"/>
      <c r="F480" s="68"/>
      <c r="G480" s="68"/>
      <c r="H480" s="68"/>
      <c r="I480" s="68"/>
      <c r="J480" s="68"/>
    </row>
    <row r="481" spans="1:10" x14ac:dyDescent="0.25">
      <c r="A481" s="286"/>
      <c r="B481" s="68"/>
      <c r="C481" s="68"/>
      <c r="D481" s="68"/>
      <c r="E481" s="68"/>
      <c r="F481" s="68"/>
      <c r="G481" s="68"/>
      <c r="H481" s="68"/>
      <c r="I481" s="68"/>
      <c r="J481" s="68"/>
    </row>
    <row r="482" spans="1:10" x14ac:dyDescent="0.25">
      <c r="A482" s="286"/>
      <c r="B482" s="68"/>
      <c r="C482" s="68"/>
      <c r="D482" s="68"/>
      <c r="E482" s="68"/>
      <c r="F482" s="68"/>
      <c r="G482" s="68"/>
      <c r="H482" s="68"/>
      <c r="I482" s="68"/>
      <c r="J482" s="68"/>
    </row>
    <row r="483" spans="1:10" x14ac:dyDescent="0.25">
      <c r="A483" s="286"/>
      <c r="B483" s="68"/>
      <c r="C483" s="68"/>
      <c r="D483" s="68"/>
      <c r="E483" s="68"/>
      <c r="F483" s="68"/>
      <c r="G483" s="68"/>
      <c r="H483" s="68"/>
      <c r="I483" s="68"/>
      <c r="J483" s="68"/>
    </row>
    <row r="484" spans="1:10" x14ac:dyDescent="0.25">
      <c r="A484" s="286"/>
      <c r="B484" s="68"/>
      <c r="C484" s="68"/>
      <c r="D484" s="68"/>
      <c r="E484" s="68"/>
      <c r="F484" s="68"/>
      <c r="G484" s="68"/>
      <c r="H484" s="68"/>
      <c r="I484" s="68"/>
      <c r="J484" s="68"/>
    </row>
    <row r="485" spans="1:10" x14ac:dyDescent="0.25">
      <c r="A485" s="286"/>
      <c r="B485" s="68"/>
      <c r="C485" s="68"/>
      <c r="D485" s="68"/>
      <c r="E485" s="68"/>
      <c r="F485" s="68"/>
      <c r="G485" s="68"/>
      <c r="H485" s="68"/>
      <c r="I485" s="68"/>
      <c r="J485" s="68"/>
    </row>
    <row r="486" spans="1:10" x14ac:dyDescent="0.25">
      <c r="A486" s="286"/>
      <c r="B486" s="68"/>
      <c r="C486" s="68"/>
      <c r="D486" s="68"/>
      <c r="E486" s="68"/>
      <c r="F486" s="68"/>
      <c r="G486" s="68"/>
      <c r="H486" s="68"/>
      <c r="I486" s="68"/>
      <c r="J486" s="68"/>
    </row>
    <row r="487" spans="1:10" x14ac:dyDescent="0.25">
      <c r="A487" s="286"/>
      <c r="B487" s="68"/>
      <c r="C487" s="68"/>
      <c r="D487" s="68"/>
      <c r="E487" s="68"/>
      <c r="F487" s="68"/>
      <c r="G487" s="68"/>
      <c r="H487" s="68"/>
      <c r="I487" s="68"/>
      <c r="J487" s="68"/>
    </row>
    <row r="488" spans="1:10" x14ac:dyDescent="0.25">
      <c r="A488" s="286"/>
      <c r="B488" s="68"/>
      <c r="C488" s="68"/>
      <c r="D488" s="68"/>
      <c r="E488" s="68"/>
      <c r="F488" s="68"/>
      <c r="G488" s="68"/>
      <c r="H488" s="68"/>
      <c r="I488" s="68"/>
      <c r="J488" s="68"/>
    </row>
    <row r="489" spans="1:10" x14ac:dyDescent="0.25">
      <c r="A489" s="286"/>
      <c r="B489" s="68"/>
      <c r="C489" s="68"/>
      <c r="D489" s="68"/>
      <c r="E489" s="68"/>
      <c r="F489" s="68"/>
      <c r="G489" s="68"/>
      <c r="H489" s="68"/>
      <c r="I489" s="68"/>
      <c r="J489" s="68"/>
    </row>
    <row r="490" spans="1:10" x14ac:dyDescent="0.25">
      <c r="A490" s="286"/>
      <c r="B490" s="68"/>
      <c r="C490" s="68"/>
      <c r="D490" s="68"/>
      <c r="E490" s="68"/>
      <c r="F490" s="68"/>
      <c r="G490" s="68"/>
      <c r="H490" s="68"/>
      <c r="I490" s="68"/>
      <c r="J490" s="68"/>
    </row>
    <row r="491" spans="1:10" x14ac:dyDescent="0.25">
      <c r="A491" s="286"/>
      <c r="B491" s="68"/>
      <c r="C491" s="68"/>
      <c r="D491" s="68"/>
      <c r="E491" s="68"/>
      <c r="F491" s="68"/>
      <c r="G491" s="68"/>
      <c r="H491" s="68"/>
      <c r="I491" s="68"/>
      <c r="J491" s="68"/>
    </row>
    <row r="492" spans="1:10" x14ac:dyDescent="0.25">
      <c r="A492" s="286"/>
      <c r="B492" s="68"/>
      <c r="C492" s="68"/>
      <c r="D492" s="68"/>
      <c r="E492" s="68"/>
      <c r="F492" s="68"/>
      <c r="G492" s="68"/>
      <c r="H492" s="68"/>
      <c r="I492" s="68"/>
      <c r="J492" s="68"/>
    </row>
    <row r="493" spans="1:10" x14ac:dyDescent="0.25">
      <c r="A493" s="286"/>
      <c r="B493" s="68"/>
      <c r="C493" s="68"/>
      <c r="D493" s="68"/>
      <c r="E493" s="68"/>
      <c r="F493" s="68"/>
      <c r="G493" s="68"/>
      <c r="H493" s="68"/>
      <c r="I493" s="68"/>
      <c r="J493" s="68"/>
    </row>
    <row r="494" spans="1:10" x14ac:dyDescent="0.25">
      <c r="A494" s="286"/>
      <c r="B494" s="68"/>
      <c r="C494" s="68"/>
      <c r="D494" s="68"/>
      <c r="E494" s="68"/>
      <c r="F494" s="68"/>
      <c r="G494" s="68"/>
      <c r="H494" s="68"/>
      <c r="I494" s="68"/>
      <c r="J494" s="68"/>
    </row>
    <row r="495" spans="1:10" x14ac:dyDescent="0.25">
      <c r="A495" s="286"/>
      <c r="B495" s="68"/>
      <c r="C495" s="68"/>
      <c r="D495" s="68"/>
      <c r="E495" s="68"/>
      <c r="F495" s="68"/>
      <c r="G495" s="68"/>
      <c r="H495" s="68"/>
      <c r="I495" s="68"/>
      <c r="J495" s="68"/>
    </row>
    <row r="496" spans="1:10" x14ac:dyDescent="0.25">
      <c r="A496" s="286"/>
      <c r="B496" s="68"/>
      <c r="C496" s="68"/>
      <c r="D496" s="68"/>
      <c r="E496" s="68"/>
      <c r="F496" s="68"/>
      <c r="G496" s="68"/>
      <c r="H496" s="68"/>
      <c r="I496" s="68"/>
      <c r="J496" s="68"/>
    </row>
    <row r="497" spans="1:10" x14ac:dyDescent="0.25">
      <c r="A497" s="286"/>
      <c r="B497" s="68"/>
      <c r="C497" s="68"/>
      <c r="D497" s="68"/>
      <c r="E497" s="68"/>
      <c r="F497" s="68"/>
      <c r="G497" s="68"/>
      <c r="H497" s="68"/>
      <c r="I497" s="68"/>
      <c r="J497" s="68"/>
    </row>
    <row r="498" spans="1:10" x14ac:dyDescent="0.25">
      <c r="A498" s="286"/>
      <c r="B498" s="68"/>
      <c r="C498" s="68"/>
      <c r="D498" s="68"/>
      <c r="E498" s="68"/>
      <c r="F498" s="68"/>
      <c r="G498" s="68"/>
      <c r="H498" s="68"/>
      <c r="I498" s="68"/>
      <c r="J498" s="68"/>
    </row>
    <row r="499" spans="1:10" x14ac:dyDescent="0.25">
      <c r="A499" s="286"/>
      <c r="B499" s="68"/>
      <c r="C499" s="68"/>
      <c r="D499" s="68"/>
      <c r="E499" s="68"/>
      <c r="F499" s="68"/>
      <c r="G499" s="68"/>
      <c r="H499" s="68"/>
      <c r="I499" s="68"/>
      <c r="J499" s="68"/>
    </row>
    <row r="500" spans="1:10" x14ac:dyDescent="0.25">
      <c r="A500" s="286"/>
      <c r="B500" s="68"/>
      <c r="C500" s="68"/>
      <c r="D500" s="68"/>
      <c r="E500" s="68"/>
      <c r="F500" s="68"/>
      <c r="G500" s="68"/>
      <c r="H500" s="68"/>
      <c r="I500" s="68"/>
      <c r="J500" s="68"/>
    </row>
    <row r="501" spans="1:10" x14ac:dyDescent="0.25">
      <c r="A501" s="286"/>
      <c r="B501" s="68"/>
      <c r="C501" s="68"/>
      <c r="D501" s="68"/>
      <c r="E501" s="68"/>
      <c r="F501" s="68"/>
      <c r="G501" s="68"/>
      <c r="H501" s="68"/>
      <c r="I501" s="68"/>
      <c r="J501" s="68"/>
    </row>
    <row r="502" spans="1:10" x14ac:dyDescent="0.25">
      <c r="A502" s="286"/>
      <c r="B502" s="68"/>
      <c r="C502" s="68"/>
      <c r="D502" s="68"/>
      <c r="E502" s="68"/>
      <c r="F502" s="68"/>
      <c r="G502" s="68"/>
      <c r="H502" s="68"/>
      <c r="I502" s="68"/>
      <c r="J502" s="68"/>
    </row>
    <row r="503" spans="1:10" x14ac:dyDescent="0.25">
      <c r="A503" s="286"/>
      <c r="B503" s="68"/>
      <c r="C503" s="68"/>
      <c r="D503" s="68"/>
      <c r="E503" s="68"/>
      <c r="F503" s="68"/>
      <c r="G503" s="68"/>
      <c r="H503" s="68"/>
      <c r="I503" s="68"/>
      <c r="J503" s="68"/>
    </row>
    <row r="504" spans="1:10" x14ac:dyDescent="0.25">
      <c r="A504" s="286"/>
      <c r="B504" s="68"/>
      <c r="C504" s="68"/>
      <c r="D504" s="68"/>
      <c r="E504" s="68"/>
      <c r="F504" s="68"/>
      <c r="G504" s="68"/>
      <c r="H504" s="68"/>
      <c r="I504" s="68"/>
      <c r="J504" s="68"/>
    </row>
    <row r="505" spans="1:10" x14ac:dyDescent="0.25">
      <c r="A505" s="286"/>
      <c r="B505" s="68"/>
      <c r="C505" s="68"/>
      <c r="D505" s="68"/>
      <c r="E505" s="68"/>
      <c r="F505" s="68"/>
      <c r="G505" s="68"/>
      <c r="H505" s="68"/>
      <c r="I505" s="68"/>
      <c r="J505" s="68"/>
    </row>
    <row r="506" spans="1:10" x14ac:dyDescent="0.25">
      <c r="A506" s="286"/>
      <c r="B506" s="68"/>
      <c r="C506" s="68"/>
      <c r="D506" s="68"/>
      <c r="E506" s="68"/>
      <c r="F506" s="68"/>
      <c r="G506" s="68"/>
      <c r="H506" s="68"/>
      <c r="I506" s="68"/>
      <c r="J506" s="68"/>
    </row>
    <row r="507" spans="1:10" x14ac:dyDescent="0.25">
      <c r="A507" s="286"/>
      <c r="B507" s="68"/>
      <c r="C507" s="68"/>
      <c r="D507" s="68"/>
      <c r="E507" s="68"/>
      <c r="F507" s="68"/>
      <c r="G507" s="68"/>
      <c r="H507" s="68"/>
      <c r="I507" s="68"/>
      <c r="J507" s="68"/>
    </row>
    <row r="508" spans="1:10" x14ac:dyDescent="0.25">
      <c r="A508" s="286"/>
      <c r="B508" s="68"/>
      <c r="C508" s="68"/>
      <c r="D508" s="68"/>
      <c r="E508" s="68"/>
      <c r="F508" s="68"/>
      <c r="G508" s="68"/>
      <c r="H508" s="68"/>
      <c r="I508" s="68"/>
      <c r="J508" s="68"/>
    </row>
    <row r="509" spans="1:10" x14ac:dyDescent="0.25">
      <c r="A509" s="286"/>
      <c r="B509" s="68"/>
      <c r="C509" s="68"/>
      <c r="D509" s="68"/>
      <c r="E509" s="68"/>
      <c r="F509" s="68"/>
      <c r="G509" s="68"/>
      <c r="H509" s="68"/>
      <c r="I509" s="68"/>
      <c r="J509" s="68"/>
    </row>
    <row r="510" spans="1:10" x14ac:dyDescent="0.25">
      <c r="A510" s="286"/>
      <c r="B510" s="68"/>
      <c r="C510" s="68"/>
      <c r="D510" s="68"/>
      <c r="E510" s="68"/>
      <c r="F510" s="68"/>
      <c r="G510" s="68"/>
      <c r="H510" s="68"/>
      <c r="I510" s="68"/>
      <c r="J510" s="68"/>
    </row>
    <row r="511" spans="1:10" x14ac:dyDescent="0.25">
      <c r="A511" s="286"/>
      <c r="B511" s="68"/>
      <c r="C511" s="68"/>
      <c r="D511" s="68"/>
      <c r="E511" s="68"/>
      <c r="F511" s="68"/>
      <c r="G511" s="68"/>
      <c r="H511" s="68"/>
      <c r="I511" s="68"/>
      <c r="J511" s="68"/>
    </row>
    <row r="512" spans="1:10" x14ac:dyDescent="0.25">
      <c r="A512" s="286"/>
      <c r="B512" s="68"/>
      <c r="C512" s="68"/>
      <c r="D512" s="68"/>
      <c r="E512" s="68"/>
      <c r="F512" s="68"/>
      <c r="G512" s="68"/>
      <c r="H512" s="68"/>
      <c r="I512" s="68"/>
      <c r="J512" s="68"/>
    </row>
    <row r="513" spans="1:10" x14ac:dyDescent="0.25">
      <c r="A513" s="286"/>
      <c r="B513" s="68"/>
      <c r="C513" s="68"/>
      <c r="D513" s="68"/>
      <c r="E513" s="68"/>
      <c r="F513" s="68"/>
      <c r="G513" s="68"/>
      <c r="H513" s="68"/>
      <c r="I513" s="68"/>
      <c r="J513" s="68"/>
    </row>
    <row r="514" spans="1:10" x14ac:dyDescent="0.25">
      <c r="A514" s="286"/>
      <c r="B514" s="68"/>
      <c r="C514" s="68"/>
      <c r="D514" s="68"/>
      <c r="E514" s="68"/>
      <c r="F514" s="68"/>
      <c r="G514" s="68"/>
      <c r="H514" s="68"/>
      <c r="I514" s="68"/>
      <c r="J514" s="68"/>
    </row>
    <row r="515" spans="1:10" x14ac:dyDescent="0.25">
      <c r="A515" s="286"/>
      <c r="B515" s="68"/>
      <c r="C515" s="68"/>
      <c r="D515" s="68"/>
      <c r="E515" s="68"/>
      <c r="F515" s="68"/>
      <c r="G515" s="68"/>
      <c r="H515" s="68"/>
      <c r="I515" s="68"/>
      <c r="J515" s="68"/>
    </row>
    <row r="516" spans="1:10" x14ac:dyDescent="0.25">
      <c r="A516" s="286"/>
      <c r="B516" s="68"/>
      <c r="C516" s="68"/>
      <c r="D516" s="68"/>
      <c r="E516" s="68"/>
      <c r="F516" s="68"/>
      <c r="G516" s="68"/>
      <c r="H516" s="68"/>
      <c r="I516" s="68"/>
      <c r="J516" s="68"/>
    </row>
    <row r="517" spans="1:10" x14ac:dyDescent="0.25">
      <c r="A517" s="286"/>
      <c r="B517" s="68"/>
      <c r="C517" s="68"/>
      <c r="D517" s="68"/>
      <c r="E517" s="68"/>
      <c r="F517" s="68"/>
      <c r="G517" s="68"/>
      <c r="H517" s="68"/>
      <c r="I517" s="68"/>
      <c r="J517" s="68"/>
    </row>
    <row r="518" spans="1:10" x14ac:dyDescent="0.25">
      <c r="A518" s="286"/>
      <c r="B518" s="68"/>
      <c r="C518" s="68"/>
      <c r="D518" s="68"/>
      <c r="E518" s="68"/>
      <c r="F518" s="68"/>
      <c r="G518" s="68"/>
      <c r="H518" s="68"/>
      <c r="I518" s="68"/>
      <c r="J518" s="68"/>
    </row>
    <row r="519" spans="1:10" x14ac:dyDescent="0.25">
      <c r="A519" s="286"/>
      <c r="B519" s="68"/>
      <c r="C519" s="68"/>
      <c r="D519" s="68"/>
      <c r="E519" s="68"/>
      <c r="F519" s="68"/>
      <c r="G519" s="68"/>
      <c r="H519" s="68"/>
      <c r="I519" s="68"/>
      <c r="J519" s="68"/>
    </row>
    <row r="520" spans="1:10" x14ac:dyDescent="0.25">
      <c r="A520" s="286"/>
      <c r="B520" s="68"/>
      <c r="C520" s="68"/>
      <c r="D520" s="68"/>
      <c r="E520" s="68"/>
      <c r="F520" s="68"/>
      <c r="G520" s="68"/>
      <c r="H520" s="68"/>
      <c r="I520" s="68"/>
      <c r="J520" s="68"/>
    </row>
    <row r="521" spans="1:10" x14ac:dyDescent="0.25">
      <c r="A521" s="286"/>
      <c r="B521" s="68"/>
      <c r="C521" s="68"/>
      <c r="D521" s="68"/>
      <c r="E521" s="68"/>
      <c r="F521" s="68"/>
      <c r="G521" s="68"/>
      <c r="H521" s="68"/>
      <c r="I521" s="68"/>
      <c r="J521" s="68"/>
    </row>
    <row r="522" spans="1:10" x14ac:dyDescent="0.25">
      <c r="A522" s="286"/>
      <c r="B522" s="68"/>
      <c r="C522" s="68"/>
      <c r="D522" s="68"/>
      <c r="E522" s="68"/>
      <c r="F522" s="68"/>
      <c r="G522" s="68"/>
      <c r="H522" s="68"/>
      <c r="I522" s="68"/>
      <c r="J522" s="68"/>
    </row>
    <row r="523" spans="1:10" x14ac:dyDescent="0.25">
      <c r="A523" s="286"/>
      <c r="B523" s="68"/>
      <c r="C523" s="68"/>
      <c r="D523" s="68"/>
      <c r="E523" s="68"/>
      <c r="F523" s="68"/>
      <c r="G523" s="68"/>
      <c r="H523" s="68"/>
      <c r="I523" s="68"/>
      <c r="J523" s="68"/>
    </row>
  </sheetData>
  <mergeCells count="3">
    <mergeCell ref="B2:O2"/>
    <mergeCell ref="L3:N3"/>
    <mergeCell ref="K4:N4"/>
  </mergeCells>
  <pageMargins left="0.39370078740157483" right="0.39370078740157483" top="0.74803149606299213" bottom="0.74803149606299213" header="0.31496062992125984" footer="0.31496062992125984"/>
  <pageSetup paperSize="9" scale="59" fitToWidth="2" orientation="landscape" r:id="rId2"/>
  <headerFooter>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7" tint="0.79998168889431442"/>
  </sheetPr>
  <dimension ref="A1:J17"/>
  <sheetViews>
    <sheetView showGridLines="0" zoomScaleNormal="100" workbookViewId="0">
      <selection sqref="A1:E1"/>
    </sheetView>
  </sheetViews>
  <sheetFormatPr defaultColWidth="8.7109375" defaultRowHeight="12.75" x14ac:dyDescent="0.2"/>
  <cols>
    <col min="1" max="1" width="27.42578125" style="225" customWidth="1"/>
    <col min="2" max="2" width="21" style="225" customWidth="1"/>
    <col min="3" max="3" width="28.140625" style="225" customWidth="1"/>
    <col min="4" max="4" width="19.85546875" style="225" customWidth="1"/>
    <col min="5" max="5" width="22.42578125" style="121" customWidth="1"/>
    <col min="6" max="6" width="23.5703125" style="225" customWidth="1"/>
    <col min="7" max="8" width="8.7109375" style="225"/>
    <col min="9" max="9" width="11.42578125" style="225" customWidth="1"/>
    <col min="10" max="10" width="12.5703125" style="225" customWidth="1"/>
    <col min="11" max="16384" width="8.7109375" style="225"/>
  </cols>
  <sheetData>
    <row r="1" spans="1:10" ht="33.75" customHeight="1" x14ac:dyDescent="0.2">
      <c r="A1" s="327" t="s">
        <v>218</v>
      </c>
      <c r="B1" s="328"/>
      <c r="C1" s="328"/>
      <c r="D1" s="328"/>
      <c r="E1" s="328"/>
      <c r="F1" s="223"/>
    </row>
    <row r="2" spans="1:10" ht="47.25" x14ac:dyDescent="0.2">
      <c r="A2" s="132" t="s">
        <v>346</v>
      </c>
      <c r="B2" s="132" t="s">
        <v>429</v>
      </c>
      <c r="C2" s="149" t="s">
        <v>430</v>
      </c>
      <c r="D2" s="132" t="s">
        <v>428</v>
      </c>
      <c r="E2" s="149" t="s">
        <v>431</v>
      </c>
      <c r="G2" s="121"/>
      <c r="H2" s="121"/>
      <c r="I2" s="121"/>
      <c r="J2" s="121"/>
    </row>
    <row r="3" spans="1:10" ht="15.75" x14ac:dyDescent="0.25">
      <c r="A3" s="226" t="s">
        <v>188</v>
      </c>
      <c r="B3" s="250">
        <f>IFERROR(SUMPRODUCT((BillDetail_List[Base Profit Costs (including any indemnity cap)]+BillDetail_List[Counsel''s Base Fees]+BillDetail_List[Other Disbursements])*(BillDetail_List[Pre, Post or Non Budget]="Pre-Budget")*(BillDetail_List[Precedent H Phase]=A3)),0)</f>
        <v>1236</v>
      </c>
      <c r="C3" s="150">
        <v>0</v>
      </c>
      <c r="D3" s="249">
        <f>IFERROR(SUMPRODUCT((BillDetail_List[Base Profit Costs (including any indemnity cap)]+BillDetail_List[Counsel''s Base Fees]+BillDetail_List[Other Disbursements])*(BillDetail_List[Pre, Post or Non Budget]="Budgeted")*(BillDetail_List[Precedent H Phase]=A3)),0)</f>
        <v>0</v>
      </c>
      <c r="E3" s="248">
        <f t="shared" ref="E3:E15" si="0">D3-C3</f>
        <v>0</v>
      </c>
      <c r="G3" s="121"/>
      <c r="H3" s="121"/>
      <c r="I3" s="121"/>
      <c r="J3" s="121"/>
    </row>
    <row r="4" spans="1:10" ht="15.75" x14ac:dyDescent="0.25">
      <c r="A4" s="227" t="s">
        <v>75</v>
      </c>
      <c r="B4" s="250">
        <f>IFERROR(SUMPRODUCT((BillDetail_List[Base Profit Costs (including any indemnity cap)]+BillDetail_List[Counsel''s Base Fees]+BillDetail_List[Other Disbursements])*(BillDetail_List[Pre, Post or Non Budget]="Pre-Budget")*(BillDetail_List[Precedent H Phase]=A4)),0)</f>
        <v>5518</v>
      </c>
      <c r="C4" s="150">
        <v>0</v>
      </c>
      <c r="D4" s="250">
        <f>IFERROR(SUMPRODUCT((BillDetail_List[Base Profit Costs (including any indemnity cap)]+BillDetail_List[Counsel''s Base Fees]+BillDetail_List[Other Disbursements])*(BillDetail_List[Pre, Post or Non Budget]="Budgeted")*(BillDetail_List[Precedent H Phase]=A4)),0)</f>
        <v>0</v>
      </c>
      <c r="E4" s="248">
        <f t="shared" si="0"/>
        <v>0</v>
      </c>
      <c r="G4" s="121"/>
      <c r="H4" s="121"/>
      <c r="I4" s="121"/>
      <c r="J4" s="121"/>
    </row>
    <row r="5" spans="1:10" ht="15.75" x14ac:dyDescent="0.25">
      <c r="A5" s="227" t="s">
        <v>101</v>
      </c>
      <c r="B5" s="250">
        <f>IFERROR(SUMPRODUCT((BillDetail_List[Base Profit Costs (including any indemnity cap)]+BillDetail_List[Counsel''s Base Fees]+BillDetail_List[Other Disbursements])*(BillDetail_List[Pre, Post or Non Budget]="Pre-Budget")*(BillDetail_List[Precedent H Phase]=A5)),0)</f>
        <v>3150</v>
      </c>
      <c r="C5" s="150">
        <v>200</v>
      </c>
      <c r="D5" s="250">
        <f>IFERROR(SUMPRODUCT((BillDetail_List[Base Profit Costs (including any indemnity cap)]+BillDetail_List[Counsel''s Base Fees]+BillDetail_List[Other Disbursements])*(BillDetail_List[Pre, Post or Non Budget]="Budgeted")*(BillDetail_List[Precedent H Phase]=A5)),0)</f>
        <v>90</v>
      </c>
      <c r="E5" s="248">
        <f t="shared" si="0"/>
        <v>-110</v>
      </c>
      <c r="G5" s="121"/>
      <c r="H5" s="121"/>
      <c r="I5" s="121"/>
      <c r="J5" s="121"/>
    </row>
    <row r="6" spans="1:10" ht="15.75" x14ac:dyDescent="0.25">
      <c r="A6" s="227" t="s">
        <v>99</v>
      </c>
      <c r="B6" s="250">
        <f>IFERROR(SUMPRODUCT((BillDetail_List[Base Profit Costs (including any indemnity cap)]+BillDetail_List[Counsel''s Base Fees]+BillDetail_List[Other Disbursements])*(BillDetail_List[Pre, Post or Non Budget]="Pre-Budget")*(BillDetail_List[Precedent H Phase]=A6)),0)</f>
        <v>3218</v>
      </c>
      <c r="C6" s="150">
        <v>2000</v>
      </c>
      <c r="D6" s="250">
        <f>IFERROR(SUMPRODUCT((BillDetail_List[Base Profit Costs (including any indemnity cap)]+BillDetail_List[Counsel''s Base Fees]+BillDetail_List[Other Disbursements])*(BillDetail_List[Pre, Post or Non Budget]="Budgeted")*(BillDetail_List[Precedent H Phase]=A6)),0)</f>
        <v>2760</v>
      </c>
      <c r="E6" s="248">
        <f t="shared" si="0"/>
        <v>760</v>
      </c>
      <c r="G6" s="121"/>
      <c r="H6" s="121"/>
      <c r="I6" s="121"/>
      <c r="J6" s="121"/>
    </row>
    <row r="7" spans="1:10" ht="15.75" x14ac:dyDescent="0.25">
      <c r="A7" s="227" t="s">
        <v>15</v>
      </c>
      <c r="B7" s="250">
        <f>IFERROR(SUMPRODUCT((BillDetail_List[Base Profit Costs (including any indemnity cap)]+BillDetail_List[Counsel''s Base Fees]+BillDetail_List[Other Disbursements])*(BillDetail_List[Pre, Post or Non Budget]="Pre-Budget")*(BillDetail_List[Precedent H Phase]=A7)),0)</f>
        <v>2419.65</v>
      </c>
      <c r="C7" s="150">
        <v>3000</v>
      </c>
      <c r="D7" s="250">
        <f>IFERROR(SUMPRODUCT((BillDetail_List[Base Profit Costs (including any indemnity cap)]+BillDetail_List[Counsel''s Base Fees]+BillDetail_List[Other Disbursements])*(BillDetail_List[Pre, Post or Non Budget]="Budgeted")*(BillDetail_List[Precedent H Phase]=A7)),0)</f>
        <v>0</v>
      </c>
      <c r="E7" s="248">
        <f t="shared" si="0"/>
        <v>-3000</v>
      </c>
      <c r="G7" s="121"/>
      <c r="H7" s="121"/>
      <c r="I7" s="121"/>
      <c r="J7" s="121"/>
    </row>
    <row r="8" spans="1:10" ht="15.75" x14ac:dyDescent="0.25">
      <c r="A8" s="227" t="s">
        <v>79</v>
      </c>
      <c r="B8" s="250">
        <f>IFERROR(SUMPRODUCT((BillDetail_List[Base Profit Costs (including any indemnity cap)]+BillDetail_List[Counsel''s Base Fees]+BillDetail_List[Other Disbursements])*(BillDetail_List[Pre, Post or Non Budget]="Pre-Budget")*(BillDetail_List[Precedent H Phase]=A8)),0)</f>
        <v>4930</v>
      </c>
      <c r="C8" s="150">
        <v>500</v>
      </c>
      <c r="D8" s="250">
        <f>IFERROR(SUMPRODUCT((BillDetail_List[Base Profit Costs (including any indemnity cap)]+BillDetail_List[Counsel''s Base Fees]+BillDetail_List[Other Disbursements])*(BillDetail_List[Pre, Post or Non Budget]="Budgeted")*(BillDetail_List[Precedent H Phase]=A8)),0)</f>
        <v>90</v>
      </c>
      <c r="E8" s="248">
        <f t="shared" si="0"/>
        <v>-410</v>
      </c>
      <c r="G8" s="121"/>
      <c r="H8" s="121"/>
      <c r="I8" s="121"/>
      <c r="J8" s="121"/>
    </row>
    <row r="9" spans="1:10" ht="15.75" x14ac:dyDescent="0.25">
      <c r="A9" s="227" t="s">
        <v>27</v>
      </c>
      <c r="B9" s="250">
        <f>IFERROR(SUMPRODUCT((BillDetail_List[Base Profit Costs (including any indemnity cap)]+BillDetail_List[Counsel''s Base Fees]+BillDetail_List[Other Disbursements])*(BillDetail_List[Pre, Post or Non Budget]="Pre-Budget")*(BillDetail_List[Precedent H Phase]=A9)),0)</f>
        <v>0</v>
      </c>
      <c r="C9" s="150">
        <v>2000</v>
      </c>
      <c r="D9" s="250">
        <f>IFERROR(SUMPRODUCT((BillDetail_List[Base Profit Costs (including any indemnity cap)]+BillDetail_List[Counsel''s Base Fees]+BillDetail_List[Other Disbursements])*(BillDetail_List[Pre, Post or Non Budget]="Budgeted")*(BillDetail_List[Precedent H Phase]=A9)),0)</f>
        <v>1800</v>
      </c>
      <c r="E9" s="248">
        <f t="shared" si="0"/>
        <v>-200</v>
      </c>
      <c r="G9" s="121"/>
      <c r="H9" s="121"/>
      <c r="I9" s="121"/>
      <c r="J9" s="121"/>
    </row>
    <row r="10" spans="1:10" ht="15.75" x14ac:dyDescent="0.25">
      <c r="A10" s="227" t="s">
        <v>16</v>
      </c>
      <c r="B10" s="250">
        <f>IFERROR(SUMPRODUCT((BillDetail_List[Base Profit Costs (including any indemnity cap)]+BillDetail_List[Counsel''s Base Fees]+BillDetail_List[Other Disbursements])*(BillDetail_List[Pre, Post or Non Budget]="Pre-Budget")*(BillDetail_List[Precedent H Phase]=A10)),0)</f>
        <v>0</v>
      </c>
      <c r="C10" s="150">
        <v>4500</v>
      </c>
      <c r="D10" s="250">
        <f>IFERROR(SUMPRODUCT((BillDetail_List[Base Profit Costs (including any indemnity cap)]+BillDetail_List[Counsel''s Base Fees]+BillDetail_List[Other Disbursements])*(BillDetail_List[Pre, Post or Non Budget]="Budgeted")*(BillDetail_List[Precedent H Phase]=A10)),0)</f>
        <v>5100</v>
      </c>
      <c r="E10" s="248">
        <f t="shared" si="0"/>
        <v>600</v>
      </c>
      <c r="G10" s="224"/>
      <c r="H10" s="224"/>
      <c r="I10" s="224"/>
      <c r="J10" s="121"/>
    </row>
    <row r="11" spans="1:10" ht="15.75" x14ac:dyDescent="0.25">
      <c r="A11" s="227" t="s">
        <v>84</v>
      </c>
      <c r="B11" s="250">
        <f>IFERROR(SUMPRODUCT((BillDetail_List[Base Profit Costs (including any indemnity cap)]+BillDetail_List[Counsel''s Base Fees]+BillDetail_List[Other Disbursements])*(BillDetail_List[Pre, Post or Non Budget]="Pre-Budget")*(BillDetail_List[Precedent H Phase]=A11)),0)</f>
        <v>0</v>
      </c>
      <c r="C11" s="150">
        <v>3000</v>
      </c>
      <c r="D11" s="250">
        <f>IFERROR(SUMPRODUCT((BillDetail_List[Base Profit Costs (including any indemnity cap)]+BillDetail_List[Counsel''s Base Fees]+BillDetail_List[Other Disbursements])*(BillDetail_List[Pre, Post or Non Budget]="Budgeted")*(BillDetail_List[Precedent H Phase]=A11)),0)</f>
        <v>7100</v>
      </c>
      <c r="E11" s="248">
        <f t="shared" si="0"/>
        <v>4100</v>
      </c>
      <c r="G11" s="121"/>
      <c r="H11" s="121"/>
      <c r="I11" s="121"/>
      <c r="J11" s="121"/>
    </row>
    <row r="12" spans="1:10" ht="15.75" x14ac:dyDescent="0.25">
      <c r="A12" s="227" t="s">
        <v>78</v>
      </c>
      <c r="B12" s="250">
        <f>IFERROR(SUMPRODUCT((BillDetail_List[Base Profit Costs (including any indemnity cap)]+BillDetail_List[Counsel''s Base Fees]+BillDetail_List[Other Disbursements])*(BillDetail_List[Pre, Post or Non Budget]="Pre-Budget")*(BillDetail_List[Precedent H Phase]=A12)),0)</f>
        <v>440</v>
      </c>
      <c r="C12" s="150">
        <v>1000</v>
      </c>
      <c r="D12" s="250">
        <f>IFERROR(SUMPRODUCT((BillDetail_List[Base Profit Costs (including any indemnity cap)]+BillDetail_List[Counsel''s Base Fees]+BillDetail_List[Other Disbursements])*(BillDetail_List[Pre, Post or Non Budget]="Budgeted")*(BillDetail_List[Precedent H Phase]=A12)),0)</f>
        <v>30</v>
      </c>
      <c r="E12" s="248">
        <f t="shared" si="0"/>
        <v>-970</v>
      </c>
      <c r="G12" s="121"/>
      <c r="H12" s="121"/>
      <c r="I12" s="121"/>
      <c r="J12" s="121"/>
    </row>
    <row r="13" spans="1:10" ht="15.75" x14ac:dyDescent="0.25">
      <c r="A13" s="227" t="s">
        <v>103</v>
      </c>
      <c r="B13" s="250">
        <f>IFERROR(SUMPRODUCT((BillDetail_List[Base Profit Costs (including any indemnity cap)]+BillDetail_List[Counsel''s Base Fees]+BillDetail_List[Other Disbursements])*(BillDetail_List[Pre, Post or Non Budget]="Pre-Budget")*(BillDetail_List[Precedent H Phase]=A13)),0)</f>
        <v>0</v>
      </c>
      <c r="C13" s="150">
        <v>2500</v>
      </c>
      <c r="D13" s="250">
        <f>IFERROR(SUMPRODUCT((BillDetail_List[Base Profit Costs (including any indemnity cap)]+BillDetail_List[Counsel''s Base Fees]+BillDetail_List[Other Disbursements])*(BillDetail_List[Pre, Post or Non Budget]="Budgeted")*(BillDetail_List[Precedent H Phase]=A13)),0)</f>
        <v>900</v>
      </c>
      <c r="E13" s="248">
        <f t="shared" si="0"/>
        <v>-1600</v>
      </c>
      <c r="G13" s="121"/>
      <c r="H13" s="121"/>
      <c r="I13" s="121"/>
      <c r="J13" s="121"/>
    </row>
    <row r="14" spans="1:10" ht="15.75" x14ac:dyDescent="0.25">
      <c r="A14" s="227" t="s">
        <v>189</v>
      </c>
      <c r="B14" s="250">
        <f>IFERROR(SUMPRODUCT((BillDetail_List[Base Profit Costs (including any indemnity cap)]+BillDetail_List[Counsel''s Base Fees]+BillDetail_List[Other Disbursements])*(BillDetail_List[Pre, Post or Non Budget]="Pre-Budget")*(BillDetail_List[Precedent H Phase]=A14)),0)</f>
        <v>0</v>
      </c>
      <c r="C14" s="150">
        <v>3000</v>
      </c>
      <c r="D14" s="250">
        <f>IFERROR(SUMPRODUCT((BillDetail_List[Base Profit Costs (including any indemnity cap)]+BillDetail_List[Counsel''s Base Fees]+BillDetail_List[Other Disbursements])*(BillDetail_List[Pre, Post or Non Budget]="Budgeted")*(BillDetail_List[Precedent H Phase]=A14)),0)</f>
        <v>30</v>
      </c>
      <c r="E14" s="248">
        <f t="shared" si="0"/>
        <v>-2970</v>
      </c>
      <c r="G14" s="121"/>
      <c r="H14" s="121"/>
      <c r="I14" s="121"/>
      <c r="J14" s="121"/>
    </row>
    <row r="15" spans="1:10" ht="15.75" x14ac:dyDescent="0.25">
      <c r="A15" s="227" t="s">
        <v>191</v>
      </c>
      <c r="B15" s="250">
        <f>IFERROR(SUMPRODUCT((BillDetail_List[Base Profit Costs (including any indemnity cap)]+BillDetail_List[Counsel''s Base Fees]+BillDetail_List[Other Disbursements])*(BillDetail_List[Pre, Post or Non Budget]="Pre-Budget")*(BillDetail_List[Precedent H Phase]=A15)),0)</f>
        <v>0</v>
      </c>
      <c r="C15" s="150">
        <v>0</v>
      </c>
      <c r="D15" s="250">
        <f>IFERROR(SUMPRODUCT((BillDetail_List[Base Profit Costs (including any indemnity cap)]+BillDetail_List[Counsel''s Base Fees]+BillDetail_List[Other Disbursements])*(BillDetail_List[Pre, Post or Non Budget]="Budgeted")*(BillDetail_List[Precedent H Phase]=A15)),0)</f>
        <v>0</v>
      </c>
      <c r="E15" s="248">
        <f t="shared" si="0"/>
        <v>0</v>
      </c>
      <c r="G15" s="121"/>
      <c r="H15" s="121"/>
      <c r="I15" s="121"/>
      <c r="J15" s="121"/>
    </row>
    <row r="16" spans="1:10" ht="15.75" x14ac:dyDescent="0.25">
      <c r="A16" s="244"/>
      <c r="B16" s="245"/>
      <c r="C16" s="246"/>
      <c r="D16" s="245"/>
      <c r="E16" s="245"/>
    </row>
    <row r="17" spans="4:4" x14ac:dyDescent="0.2">
      <c r="D17" s="243"/>
    </row>
  </sheetData>
  <mergeCells count="1">
    <mergeCell ref="A1:E1"/>
  </mergeCells>
  <pageMargins left="0.70866141732283472" right="0.70866141732283472" top="0.74803149606299213" bottom="0.74803149606299213" header="0.31496062992125984" footer="0.31496062992125984"/>
  <pageSetup paperSize="9" orientation="landscape" r:id="rId1"/>
  <headerFooter>
    <oddFooter>Page &amp;P of &amp;N</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7" tint="0.79998168889431442"/>
    <pageSetUpPr fitToPage="1"/>
  </sheetPr>
  <dimension ref="A1:K38"/>
  <sheetViews>
    <sheetView zoomScale="90" zoomScaleNormal="90" workbookViewId="0">
      <selection sqref="A1:K1"/>
    </sheetView>
  </sheetViews>
  <sheetFormatPr defaultColWidth="8.7109375" defaultRowHeight="15.75" x14ac:dyDescent="0.2"/>
  <cols>
    <col min="1" max="1" width="42.85546875" style="2" customWidth="1"/>
    <col min="2" max="2" width="18.7109375" style="2" customWidth="1"/>
    <col min="3" max="3" width="15.5703125" style="5" customWidth="1"/>
    <col min="4" max="4" width="24.85546875" style="5" customWidth="1"/>
    <col min="5" max="5" width="18.42578125" style="5" customWidth="1"/>
    <col min="6" max="6" width="23.42578125" style="5" customWidth="1"/>
    <col min="7" max="7" width="22.7109375" style="6" customWidth="1"/>
    <col min="8" max="8" width="23.140625" style="2" customWidth="1"/>
    <col min="9" max="9" width="12" style="2" customWidth="1"/>
    <col min="10" max="10" width="20" style="2" customWidth="1"/>
    <col min="11" max="11" width="19.5703125" style="2" customWidth="1"/>
    <col min="12" max="12" width="19.85546875" style="2" customWidth="1"/>
    <col min="13" max="13" width="16.42578125" style="2" customWidth="1"/>
    <col min="14" max="14" width="18.140625" style="2" customWidth="1"/>
    <col min="15" max="15" width="16.42578125" style="2" bestFit="1" customWidth="1"/>
    <col min="16" max="16" width="18.140625" style="2" bestFit="1" customWidth="1"/>
    <col min="17" max="17" width="27.140625" style="2" bestFit="1" customWidth="1"/>
    <col min="18" max="29" width="6.7109375" style="2" bestFit="1" customWidth="1"/>
    <col min="30" max="34" width="7.7109375" style="2" bestFit="1" customWidth="1"/>
    <col min="35" max="39" width="9.28515625" style="2" bestFit="1" customWidth="1"/>
    <col min="40" max="40" width="10.28515625" style="2" bestFit="1" customWidth="1"/>
    <col min="41" max="41" width="15" style="2" bestFit="1" customWidth="1"/>
    <col min="42" max="42" width="13.140625" style="2" bestFit="1" customWidth="1"/>
    <col min="43" max="44" width="5.7109375" style="2" bestFit="1" customWidth="1"/>
    <col min="45" max="55" width="6.7109375" style="2" bestFit="1" customWidth="1"/>
    <col min="56" max="65" width="7.7109375" style="2" bestFit="1" customWidth="1"/>
    <col min="66" max="71" width="9.28515625" style="2" bestFit="1" customWidth="1"/>
    <col min="72" max="72" width="10.28515625" style="2" bestFit="1" customWidth="1"/>
    <col min="73" max="73" width="16.42578125" style="2" bestFit="1" customWidth="1"/>
    <col min="74" max="74" width="11.7109375" style="2" bestFit="1" customWidth="1"/>
    <col min="75" max="16384" width="8.7109375" style="2"/>
  </cols>
  <sheetData>
    <row r="1" spans="1:11" ht="21" x14ac:dyDescent="0.2">
      <c r="A1" s="329" t="s">
        <v>222</v>
      </c>
      <c r="B1" s="330"/>
      <c r="C1" s="330"/>
      <c r="D1" s="330"/>
      <c r="E1" s="330"/>
      <c r="F1" s="330"/>
      <c r="G1" s="331"/>
      <c r="H1" s="331"/>
      <c r="I1" s="331"/>
      <c r="J1" s="331"/>
      <c r="K1" s="331"/>
    </row>
    <row r="2" spans="1:11" ht="21" x14ac:dyDescent="0.2">
      <c r="A2" s="183"/>
      <c r="B2" s="184"/>
      <c r="C2" s="184"/>
      <c r="D2" s="184"/>
      <c r="E2" s="184"/>
      <c r="F2" s="184"/>
      <c r="G2" s="185"/>
      <c r="H2" s="186"/>
      <c r="I2" s="186"/>
      <c r="J2" s="186"/>
      <c r="K2" s="186"/>
    </row>
    <row r="3" spans="1:11" x14ac:dyDescent="0.2">
      <c r="C3" s="2"/>
      <c r="D3" s="2"/>
      <c r="E3" s="2"/>
      <c r="F3" s="2"/>
      <c r="G3" s="2"/>
      <c r="J3" s="197" t="s">
        <v>383</v>
      </c>
      <c r="K3" s="187">
        <f>K4+GETPIVOTDATA(" Total Costs",$A$6)</f>
        <v>109886.69599999998</v>
      </c>
    </row>
    <row r="4" spans="1:11" ht="15.75" customHeight="1" x14ac:dyDescent="0.2">
      <c r="C4" s="2"/>
      <c r="D4" s="2"/>
      <c r="E4" s="2"/>
      <c r="F4" s="2"/>
      <c r="G4" s="2"/>
      <c r="H4" s="325" t="s">
        <v>382</v>
      </c>
      <c r="I4" s="326"/>
      <c r="J4" s="326"/>
      <c r="K4" s="179">
        <f>sfonsacosts</f>
        <v>5220</v>
      </c>
    </row>
    <row r="5" spans="1:11" x14ac:dyDescent="0.2">
      <c r="A5" s="198"/>
      <c r="B5" s="198"/>
      <c r="C5" s="205"/>
      <c r="D5" s="205"/>
      <c r="E5" s="205"/>
      <c r="F5" s="205"/>
      <c r="G5" s="206"/>
      <c r="H5" s="198"/>
    </row>
    <row r="6" spans="1:11" hidden="1" x14ac:dyDescent="0.2">
      <c r="A6" s="365"/>
      <c r="B6" s="367"/>
      <c r="C6" s="377" t="s">
        <v>76</v>
      </c>
      <c r="D6" s="365"/>
      <c r="E6" s="366"/>
      <c r="F6" s="366"/>
      <c r="G6" s="366"/>
      <c r="H6" s="366"/>
      <c r="I6" s="366"/>
      <c r="J6" s="366"/>
      <c r="K6" s="367"/>
    </row>
    <row r="7" spans="1:11" ht="31.5" x14ac:dyDescent="0.2">
      <c r="A7" s="378" t="s">
        <v>193</v>
      </c>
      <c r="B7" s="378" t="s">
        <v>192</v>
      </c>
      <c r="C7" s="379" t="s">
        <v>187</v>
      </c>
      <c r="D7" s="368" t="s">
        <v>405</v>
      </c>
      <c r="E7" s="368" t="s">
        <v>372</v>
      </c>
      <c r="F7" s="379" t="s">
        <v>207</v>
      </c>
      <c r="G7" s="368" t="s">
        <v>407</v>
      </c>
      <c r="H7" s="368" t="s">
        <v>362</v>
      </c>
      <c r="I7" s="379" t="s">
        <v>354</v>
      </c>
      <c r="J7" s="368" t="s">
        <v>427</v>
      </c>
      <c r="K7" s="379" t="s">
        <v>355</v>
      </c>
    </row>
    <row r="8" spans="1:11" x14ac:dyDescent="0.2">
      <c r="A8" s="369" t="s">
        <v>338</v>
      </c>
      <c r="B8" s="379" t="s">
        <v>226</v>
      </c>
      <c r="C8" s="375"/>
      <c r="D8" s="370"/>
      <c r="E8" s="370">
        <v>72</v>
      </c>
      <c r="F8" s="370">
        <v>72</v>
      </c>
      <c r="G8" s="370">
        <v>0</v>
      </c>
      <c r="H8" s="370">
        <v>0</v>
      </c>
      <c r="I8" s="370">
        <v>14.400000000000002</v>
      </c>
      <c r="J8" s="370"/>
      <c r="K8" s="371">
        <v>86.4</v>
      </c>
    </row>
    <row r="9" spans="1:11" x14ac:dyDescent="0.2">
      <c r="A9" s="369" t="s">
        <v>339</v>
      </c>
      <c r="B9" s="379" t="s">
        <v>227</v>
      </c>
      <c r="C9" s="375">
        <v>7225</v>
      </c>
      <c r="D9" s="370">
        <v>11</v>
      </c>
      <c r="E9" s="370">
        <v>31042.400000000001</v>
      </c>
      <c r="F9" s="370">
        <v>42162.05</v>
      </c>
      <c r="G9" s="370">
        <v>29490.279999999995</v>
      </c>
      <c r="H9" s="370">
        <v>6863.75</v>
      </c>
      <c r="I9" s="370">
        <v>14934.215999999995</v>
      </c>
      <c r="J9" s="370">
        <v>11130</v>
      </c>
      <c r="K9" s="371">
        <v>104580.29599999997</v>
      </c>
    </row>
    <row r="10" spans="1:11" x14ac:dyDescent="0.2">
      <c r="A10" s="372" t="s">
        <v>17</v>
      </c>
      <c r="B10" s="380"/>
      <c r="C10" s="376">
        <v>7225</v>
      </c>
      <c r="D10" s="373">
        <v>11</v>
      </c>
      <c r="E10" s="373">
        <v>31114.400000000001</v>
      </c>
      <c r="F10" s="373">
        <v>42234.05</v>
      </c>
      <c r="G10" s="373">
        <v>29490.279999999995</v>
      </c>
      <c r="H10" s="373">
        <v>6863.75</v>
      </c>
      <c r="I10" s="373">
        <v>14948.615999999995</v>
      </c>
      <c r="J10" s="373">
        <v>11130</v>
      </c>
      <c r="K10" s="374">
        <v>104666.69599999998</v>
      </c>
    </row>
    <row r="11" spans="1:11" x14ac:dyDescent="0.2">
      <c r="A11" s="24"/>
      <c r="B11" s="24"/>
      <c r="C11" s="24"/>
      <c r="D11" s="24"/>
      <c r="E11" s="24"/>
      <c r="F11" s="24"/>
      <c r="G11" s="24"/>
      <c r="H11" s="24"/>
      <c r="I11" s="24"/>
      <c r="J11" s="24"/>
      <c r="K11" s="24"/>
    </row>
    <row r="12" spans="1:11" x14ac:dyDescent="0.2">
      <c r="A12" s="24"/>
      <c r="B12" s="24"/>
      <c r="C12" s="24"/>
      <c r="D12" s="24"/>
      <c r="E12" s="24"/>
      <c r="F12" s="24"/>
      <c r="G12" s="24"/>
      <c r="H12" s="24"/>
      <c r="I12" s="24"/>
      <c r="J12" s="24"/>
      <c r="K12" s="24"/>
    </row>
    <row r="13" spans="1:11" x14ac:dyDescent="0.2">
      <c r="A13" s="24"/>
      <c r="B13" s="24"/>
      <c r="C13" s="24"/>
      <c r="D13" s="24"/>
      <c r="E13" s="24"/>
      <c r="F13" s="24"/>
      <c r="G13" s="24"/>
      <c r="H13"/>
      <c r="I13"/>
      <c r="J13"/>
      <c r="K13"/>
    </row>
    <row r="14" spans="1:11" x14ac:dyDescent="0.2">
      <c r="A14"/>
      <c r="B14"/>
      <c r="C14"/>
      <c r="D14"/>
      <c r="E14"/>
      <c r="F14"/>
      <c r="G14"/>
      <c r="H14"/>
      <c r="I14"/>
      <c r="J14"/>
      <c r="K14"/>
    </row>
    <row r="15" spans="1:11" x14ac:dyDescent="0.2">
      <c r="A15"/>
      <c r="B15"/>
      <c r="C15"/>
      <c r="D15"/>
      <c r="E15"/>
      <c r="F15"/>
      <c r="G15"/>
    </row>
    <row r="16" spans="1:11" x14ac:dyDescent="0.2">
      <c r="A16"/>
      <c r="B16"/>
      <c r="C16"/>
      <c r="D16"/>
      <c r="E16"/>
      <c r="F16"/>
      <c r="G16"/>
    </row>
    <row r="17" spans="1:7" x14ac:dyDescent="0.25">
      <c r="A17" s="177"/>
      <c r="B17"/>
      <c r="C17"/>
      <c r="D17"/>
      <c r="E17"/>
      <c r="F17"/>
      <c r="G17"/>
    </row>
    <row r="18" spans="1:7" x14ac:dyDescent="0.2">
      <c r="A18"/>
      <c r="B18"/>
      <c r="C18"/>
      <c r="D18"/>
      <c r="E18"/>
      <c r="F18"/>
      <c r="G18"/>
    </row>
    <row r="19" spans="1:7" x14ac:dyDescent="0.2">
      <c r="A19"/>
      <c r="B19"/>
      <c r="C19"/>
      <c r="D19"/>
      <c r="E19"/>
      <c r="F19"/>
      <c r="G19"/>
    </row>
    <row r="20" spans="1:7" x14ac:dyDescent="0.2">
      <c r="A20"/>
      <c r="B20"/>
      <c r="C20"/>
      <c r="D20"/>
      <c r="E20"/>
      <c r="F20"/>
      <c r="G20"/>
    </row>
    <row r="21" spans="1:7" x14ac:dyDescent="0.2">
      <c r="A21"/>
      <c r="B21"/>
      <c r="C21"/>
      <c r="D21"/>
      <c r="E21"/>
      <c r="F21"/>
      <c r="G21"/>
    </row>
    <row r="22" spans="1:7" x14ac:dyDescent="0.2">
      <c r="A22"/>
      <c r="B22"/>
      <c r="C22"/>
      <c r="D22"/>
      <c r="E22"/>
      <c r="F22"/>
      <c r="G22"/>
    </row>
    <row r="23" spans="1:7" x14ac:dyDescent="0.2">
      <c r="A23"/>
      <c r="B23"/>
      <c r="C23"/>
      <c r="D23"/>
      <c r="E23"/>
      <c r="F23"/>
      <c r="G23"/>
    </row>
    <row r="24" spans="1:7" x14ac:dyDescent="0.2">
      <c r="A24"/>
      <c r="B24"/>
      <c r="C24"/>
      <c r="D24"/>
      <c r="E24"/>
      <c r="F24"/>
      <c r="G24"/>
    </row>
    <row r="25" spans="1:7" x14ac:dyDescent="0.2">
      <c r="A25"/>
      <c r="B25"/>
      <c r="C25"/>
      <c r="D25"/>
      <c r="E25"/>
      <c r="F25"/>
      <c r="G25"/>
    </row>
    <row r="26" spans="1:7" x14ac:dyDescent="0.2">
      <c r="A26"/>
      <c r="B26"/>
      <c r="C26"/>
      <c r="D26"/>
      <c r="E26"/>
      <c r="F26"/>
      <c r="G26"/>
    </row>
    <row r="27" spans="1:7" x14ac:dyDescent="0.2">
      <c r="A27"/>
      <c r="B27"/>
      <c r="C27"/>
      <c r="D27"/>
      <c r="E27"/>
      <c r="F27"/>
      <c r="G27"/>
    </row>
    <row r="28" spans="1:7" x14ac:dyDescent="0.2">
      <c r="A28"/>
      <c r="B28"/>
      <c r="C28"/>
      <c r="D28"/>
      <c r="E28"/>
      <c r="F28"/>
      <c r="G28"/>
    </row>
    <row r="29" spans="1:7" x14ac:dyDescent="0.2">
      <c r="A29"/>
      <c r="B29"/>
      <c r="C29"/>
      <c r="D29"/>
      <c r="E29"/>
      <c r="F29"/>
      <c r="G29"/>
    </row>
    <row r="30" spans="1:7" x14ac:dyDescent="0.2">
      <c r="A30"/>
      <c r="B30"/>
      <c r="C30"/>
      <c r="D30"/>
      <c r="E30"/>
      <c r="F30"/>
      <c r="G30"/>
    </row>
    <row r="31" spans="1:7" x14ac:dyDescent="0.2">
      <c r="A31"/>
      <c r="B31"/>
      <c r="C31"/>
      <c r="D31"/>
      <c r="E31"/>
      <c r="F31"/>
      <c r="G31"/>
    </row>
    <row r="32" spans="1:7" x14ac:dyDescent="0.2">
      <c r="A32"/>
      <c r="B32"/>
      <c r="C32"/>
      <c r="D32"/>
      <c r="E32"/>
      <c r="F32"/>
      <c r="G32"/>
    </row>
    <row r="33" spans="1:7" x14ac:dyDescent="0.2">
      <c r="A33"/>
      <c r="B33"/>
      <c r="C33"/>
      <c r="D33"/>
      <c r="E33"/>
      <c r="F33"/>
      <c r="G33"/>
    </row>
    <row r="34" spans="1:7" x14ac:dyDescent="0.2">
      <c r="A34"/>
      <c r="B34"/>
      <c r="C34"/>
      <c r="D34"/>
      <c r="E34"/>
      <c r="F34"/>
      <c r="G34"/>
    </row>
    <row r="35" spans="1:7" x14ac:dyDescent="0.2">
      <c r="A35"/>
      <c r="B35"/>
      <c r="C35"/>
      <c r="D35"/>
      <c r="E35"/>
      <c r="F35"/>
      <c r="G35"/>
    </row>
    <row r="36" spans="1:7" x14ac:dyDescent="0.2">
      <c r="A36"/>
      <c r="B36" s="23"/>
      <c r="C36"/>
      <c r="D36"/>
      <c r="E36"/>
      <c r="F36"/>
      <c r="G36"/>
    </row>
    <row r="37" spans="1:7" x14ac:dyDescent="0.2">
      <c r="A37"/>
      <c r="B37"/>
      <c r="C37"/>
      <c r="D37"/>
      <c r="E37"/>
      <c r="F37"/>
      <c r="G37"/>
    </row>
    <row r="38" spans="1:7" x14ac:dyDescent="0.2">
      <c r="A38"/>
      <c r="B38"/>
      <c r="C38"/>
      <c r="D38"/>
      <c r="E38"/>
      <c r="F38"/>
      <c r="G38"/>
    </row>
  </sheetData>
  <mergeCells count="2">
    <mergeCell ref="A1:K1"/>
    <mergeCell ref="H4:J4"/>
  </mergeCells>
  <pageMargins left="0.70866141732283472" right="0.70866141732283472" top="0.74803149606299213" bottom="0.74803149606299213" header="0.31496062992125984" footer="0.31496062992125984"/>
  <pageSetup paperSize="9" scale="55" orientation="landscape" r:id="rId2"/>
  <headerFoot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7" tint="0.79998168889431442"/>
  </sheetPr>
  <dimension ref="A1:F124"/>
  <sheetViews>
    <sheetView showGridLines="0" zoomScaleNormal="100" workbookViewId="0"/>
  </sheetViews>
  <sheetFormatPr defaultColWidth="9.140625" defaultRowHeight="12.75" x14ac:dyDescent="0.2"/>
  <cols>
    <col min="1" max="1" width="13" style="295" customWidth="1"/>
    <col min="2" max="2" width="67" style="138" customWidth="1"/>
    <col min="3" max="3" width="24.7109375" style="139" customWidth="1"/>
    <col min="4" max="4" width="15.7109375" style="138" customWidth="1"/>
    <col min="5" max="5" width="16.5703125" style="138" customWidth="1"/>
    <col min="6" max="6" width="23.42578125" style="167" customWidth="1"/>
    <col min="7" max="7" width="35.140625" style="138" customWidth="1"/>
    <col min="8" max="10" width="35.140625" style="138" bestFit="1" customWidth="1"/>
    <col min="11" max="11" width="11.7109375" style="138" bestFit="1" customWidth="1"/>
    <col min="12" max="16384" width="9.140625" style="138"/>
  </cols>
  <sheetData>
    <row r="1" spans="1:6" s="151" customFormat="1" x14ac:dyDescent="0.2">
      <c r="A1" s="295"/>
      <c r="C1" s="139"/>
      <c r="F1" s="167"/>
    </row>
    <row r="2" spans="1:6" ht="21" x14ac:dyDescent="0.2">
      <c r="A2" s="332" t="s">
        <v>374</v>
      </c>
      <c r="B2" s="332"/>
      <c r="C2" s="332"/>
      <c r="D2" s="332"/>
      <c r="E2" s="333"/>
      <c r="F2" s="333"/>
    </row>
    <row r="4" spans="1:6" s="140" customFormat="1" ht="45" x14ac:dyDescent="0.2">
      <c r="A4" s="386" t="s">
        <v>506</v>
      </c>
      <c r="B4" s="384" t="s">
        <v>97</v>
      </c>
      <c r="C4" s="384" t="s">
        <v>96</v>
      </c>
      <c r="D4" s="384" t="s">
        <v>356</v>
      </c>
      <c r="E4" s="385" t="s">
        <v>371</v>
      </c>
      <c r="F4" s="385" t="s">
        <v>406</v>
      </c>
    </row>
    <row r="5" spans="1:6" ht="15" x14ac:dyDescent="0.2">
      <c r="A5" s="387">
        <v>1</v>
      </c>
      <c r="B5" s="381" t="s">
        <v>43</v>
      </c>
      <c r="C5" s="381" t="s">
        <v>224</v>
      </c>
      <c r="D5" s="381" t="s">
        <v>333</v>
      </c>
      <c r="E5" s="383">
        <v>0.1</v>
      </c>
      <c r="F5" s="383">
        <v>24</v>
      </c>
    </row>
    <row r="6" spans="1:6" ht="15" x14ac:dyDescent="0.2">
      <c r="A6" s="387"/>
      <c r="B6" s="381"/>
      <c r="C6" s="381"/>
      <c r="D6" s="381" t="s">
        <v>249</v>
      </c>
      <c r="E6" s="383">
        <v>0.4</v>
      </c>
      <c r="F6" s="383">
        <v>102</v>
      </c>
    </row>
    <row r="7" spans="1:6" ht="15" x14ac:dyDescent="0.2">
      <c r="A7" s="387"/>
      <c r="B7" s="381"/>
      <c r="C7" s="381"/>
      <c r="D7" s="381" t="s">
        <v>225</v>
      </c>
      <c r="E7" s="383">
        <v>0.8</v>
      </c>
      <c r="F7" s="383">
        <v>204</v>
      </c>
    </row>
    <row r="8" spans="1:6" ht="15" x14ac:dyDescent="0.2">
      <c r="A8" s="387"/>
      <c r="B8" s="381"/>
      <c r="C8" s="381" t="s">
        <v>329</v>
      </c>
      <c r="D8" s="381" t="s">
        <v>249</v>
      </c>
      <c r="E8" s="383">
        <v>0.2</v>
      </c>
      <c r="F8" s="383">
        <v>48</v>
      </c>
    </row>
    <row r="9" spans="1:6" ht="15" x14ac:dyDescent="0.2">
      <c r="A9" s="387"/>
      <c r="B9" s="381"/>
      <c r="C9" s="381" t="s">
        <v>32</v>
      </c>
      <c r="D9" s="381" t="s">
        <v>249</v>
      </c>
      <c r="E9" s="383">
        <v>0.2</v>
      </c>
      <c r="F9" s="383">
        <v>48</v>
      </c>
    </row>
    <row r="10" spans="1:6" ht="15" x14ac:dyDescent="0.2">
      <c r="A10" s="387"/>
      <c r="B10" s="381" t="s">
        <v>366</v>
      </c>
      <c r="C10" s="381"/>
      <c r="D10" s="381"/>
      <c r="E10" s="383">
        <v>1.7</v>
      </c>
      <c r="F10" s="383">
        <v>426</v>
      </c>
    </row>
    <row r="11" spans="1:6" ht="15" x14ac:dyDescent="0.2">
      <c r="A11" s="387">
        <v>2</v>
      </c>
      <c r="B11" s="381" t="s">
        <v>44</v>
      </c>
      <c r="C11" s="381" t="s">
        <v>32</v>
      </c>
      <c r="D11" s="381" t="s">
        <v>249</v>
      </c>
      <c r="E11" s="383">
        <v>0.1</v>
      </c>
      <c r="F11" s="383">
        <v>24</v>
      </c>
    </row>
    <row r="12" spans="1:6" ht="15" x14ac:dyDescent="0.2">
      <c r="A12" s="387"/>
      <c r="B12" s="381" t="s">
        <v>370</v>
      </c>
      <c r="C12" s="381"/>
      <c r="D12" s="381"/>
      <c r="E12" s="383">
        <v>0.1</v>
      </c>
      <c r="F12" s="383">
        <v>24</v>
      </c>
    </row>
    <row r="13" spans="1:6" ht="15" x14ac:dyDescent="0.2">
      <c r="A13" s="387">
        <v>3</v>
      </c>
      <c r="B13" s="381" t="s">
        <v>46</v>
      </c>
      <c r="C13" s="381" t="s">
        <v>224</v>
      </c>
      <c r="D13" s="381" t="s">
        <v>225</v>
      </c>
      <c r="E13" s="383">
        <v>0.30000000000000004</v>
      </c>
      <c r="F13" s="383">
        <v>72</v>
      </c>
    </row>
    <row r="14" spans="1:6" ht="15" x14ac:dyDescent="0.2">
      <c r="A14" s="387"/>
      <c r="B14" s="381" t="s">
        <v>368</v>
      </c>
      <c r="C14" s="381"/>
      <c r="D14" s="381"/>
      <c r="E14" s="383">
        <v>0.30000000000000004</v>
      </c>
      <c r="F14" s="383">
        <v>72</v>
      </c>
    </row>
    <row r="15" spans="1:6" ht="15" x14ac:dyDescent="0.2">
      <c r="A15" s="387">
        <v>4</v>
      </c>
      <c r="B15" s="381" t="s">
        <v>82</v>
      </c>
      <c r="C15" s="381" t="s">
        <v>224</v>
      </c>
      <c r="D15" s="381" t="s">
        <v>249</v>
      </c>
      <c r="E15" s="383">
        <v>0.6</v>
      </c>
      <c r="F15" s="383">
        <v>174</v>
      </c>
    </row>
    <row r="16" spans="1:6" ht="15" x14ac:dyDescent="0.2">
      <c r="A16" s="387"/>
      <c r="B16" s="381"/>
      <c r="C16" s="381"/>
      <c r="D16" s="381" t="s">
        <v>225</v>
      </c>
      <c r="E16" s="383">
        <v>0.4</v>
      </c>
      <c r="F16" s="383">
        <v>108</v>
      </c>
    </row>
    <row r="17" spans="1:6" ht="15" x14ac:dyDescent="0.2">
      <c r="A17" s="387"/>
      <c r="B17" s="381"/>
      <c r="C17" s="381" t="s">
        <v>329</v>
      </c>
      <c r="D17" s="381" t="s">
        <v>333</v>
      </c>
      <c r="E17" s="383">
        <v>0.7</v>
      </c>
      <c r="F17" s="383">
        <v>210</v>
      </c>
    </row>
    <row r="18" spans="1:6" ht="15" x14ac:dyDescent="0.2">
      <c r="A18" s="387"/>
      <c r="B18" s="381"/>
      <c r="C18" s="381"/>
      <c r="D18" s="381" t="s">
        <v>249</v>
      </c>
      <c r="E18" s="383">
        <v>0.2</v>
      </c>
      <c r="F18" s="383">
        <v>54</v>
      </c>
    </row>
    <row r="19" spans="1:6" ht="15" x14ac:dyDescent="0.2">
      <c r="A19" s="387"/>
      <c r="B19" s="381"/>
      <c r="C19" s="381"/>
      <c r="D19" s="381" t="s">
        <v>225</v>
      </c>
      <c r="E19" s="383">
        <v>0.6</v>
      </c>
      <c r="F19" s="383">
        <v>156</v>
      </c>
    </row>
    <row r="20" spans="1:6" ht="15" x14ac:dyDescent="0.2">
      <c r="A20" s="387"/>
      <c r="B20" s="381"/>
      <c r="C20" s="381" t="s">
        <v>330</v>
      </c>
      <c r="D20" s="381" t="s">
        <v>249</v>
      </c>
      <c r="E20" s="383">
        <v>0.30000000000000004</v>
      </c>
      <c r="F20" s="383">
        <v>90</v>
      </c>
    </row>
    <row r="21" spans="1:6" ht="15" x14ac:dyDescent="0.2">
      <c r="A21" s="387"/>
      <c r="B21" s="381"/>
      <c r="C21" s="381" t="s">
        <v>32</v>
      </c>
      <c r="D21" s="381" t="s">
        <v>333</v>
      </c>
      <c r="E21" s="383">
        <v>0.1</v>
      </c>
      <c r="F21" s="383">
        <v>30</v>
      </c>
    </row>
    <row r="22" spans="1:6" ht="15" x14ac:dyDescent="0.2">
      <c r="A22" s="387"/>
      <c r="B22" s="381"/>
      <c r="C22" s="381"/>
      <c r="D22" s="381" t="s">
        <v>249</v>
      </c>
      <c r="E22" s="383">
        <v>0.30000000000000004</v>
      </c>
      <c r="F22" s="383">
        <v>90</v>
      </c>
    </row>
    <row r="23" spans="1:6" ht="45" x14ac:dyDescent="0.2">
      <c r="A23" s="387"/>
      <c r="B23" s="381"/>
      <c r="C23" s="381" t="s">
        <v>327</v>
      </c>
      <c r="D23" s="381" t="s">
        <v>249</v>
      </c>
      <c r="E23" s="383">
        <v>0.1</v>
      </c>
      <c r="F23" s="383">
        <v>30</v>
      </c>
    </row>
    <row r="24" spans="1:6" ht="30" x14ac:dyDescent="0.2">
      <c r="A24" s="387"/>
      <c r="B24" s="381" t="s">
        <v>367</v>
      </c>
      <c r="C24" s="381"/>
      <c r="D24" s="381"/>
      <c r="E24" s="383">
        <v>3.3000000000000003</v>
      </c>
      <c r="F24" s="383">
        <v>942</v>
      </c>
    </row>
    <row r="25" spans="1:6" ht="15" x14ac:dyDescent="0.2">
      <c r="A25" s="387">
        <v>5</v>
      </c>
      <c r="B25" s="381" t="s">
        <v>53</v>
      </c>
      <c r="C25" s="381" t="s">
        <v>224</v>
      </c>
      <c r="D25" s="381" t="s">
        <v>249</v>
      </c>
      <c r="E25" s="383">
        <v>0.1</v>
      </c>
      <c r="F25" s="383">
        <v>30</v>
      </c>
    </row>
    <row r="26" spans="1:6" ht="15" x14ac:dyDescent="0.2">
      <c r="A26" s="387"/>
      <c r="B26" s="381"/>
      <c r="C26" s="381" t="s">
        <v>32</v>
      </c>
      <c r="D26" s="381" t="s">
        <v>249</v>
      </c>
      <c r="E26" s="383">
        <v>0.1</v>
      </c>
      <c r="F26" s="383">
        <v>30</v>
      </c>
    </row>
    <row r="27" spans="1:6" ht="15" x14ac:dyDescent="0.2">
      <c r="A27" s="387"/>
      <c r="B27" s="381" t="s">
        <v>535</v>
      </c>
      <c r="C27" s="381"/>
      <c r="D27" s="381"/>
      <c r="E27" s="383">
        <v>0.2</v>
      </c>
      <c r="F27" s="383">
        <v>60</v>
      </c>
    </row>
    <row r="28" spans="1:6" ht="15" x14ac:dyDescent="0.2">
      <c r="A28" s="387">
        <v>8</v>
      </c>
      <c r="B28" s="381" t="s">
        <v>152</v>
      </c>
      <c r="C28" s="381" t="s">
        <v>224</v>
      </c>
      <c r="D28" s="381" t="s">
        <v>333</v>
      </c>
      <c r="E28" s="383">
        <v>0.3</v>
      </c>
      <c r="F28" s="383">
        <v>90</v>
      </c>
    </row>
    <row r="29" spans="1:6" ht="15" x14ac:dyDescent="0.2">
      <c r="A29" s="387"/>
      <c r="B29" s="381"/>
      <c r="C29" s="381"/>
      <c r="D29" s="381" t="s">
        <v>249</v>
      </c>
      <c r="E29" s="383">
        <v>0.1</v>
      </c>
      <c r="F29" s="383">
        <v>30</v>
      </c>
    </row>
    <row r="30" spans="1:6" ht="15" x14ac:dyDescent="0.2">
      <c r="A30" s="387"/>
      <c r="B30" s="381"/>
      <c r="C30" s="381" t="s">
        <v>329</v>
      </c>
      <c r="D30" s="381" t="s">
        <v>225</v>
      </c>
      <c r="E30" s="383">
        <v>0.1</v>
      </c>
      <c r="F30" s="383">
        <v>30</v>
      </c>
    </row>
    <row r="31" spans="1:6" ht="15" x14ac:dyDescent="0.2">
      <c r="A31" s="387"/>
      <c r="B31" s="381"/>
      <c r="C31" s="381" t="s">
        <v>330</v>
      </c>
      <c r="D31" s="381" t="s">
        <v>249</v>
      </c>
      <c r="E31" s="383">
        <v>0.2</v>
      </c>
      <c r="F31" s="383">
        <v>60</v>
      </c>
    </row>
    <row r="32" spans="1:6" ht="15" x14ac:dyDescent="0.2">
      <c r="A32" s="387"/>
      <c r="B32" s="381"/>
      <c r="C32" s="381" t="s">
        <v>32</v>
      </c>
      <c r="D32" s="381" t="s">
        <v>333</v>
      </c>
      <c r="E32" s="383">
        <v>0.5</v>
      </c>
      <c r="F32" s="383">
        <v>150</v>
      </c>
    </row>
    <row r="33" spans="1:6" ht="15" x14ac:dyDescent="0.2">
      <c r="A33" s="387"/>
      <c r="B33" s="381"/>
      <c r="C33" s="381"/>
      <c r="D33" s="381" t="s">
        <v>249</v>
      </c>
      <c r="E33" s="383">
        <v>0.2</v>
      </c>
      <c r="F33" s="383">
        <v>60</v>
      </c>
    </row>
    <row r="34" spans="1:6" ht="15" x14ac:dyDescent="0.2">
      <c r="A34" s="387"/>
      <c r="B34" s="381"/>
      <c r="C34" s="381"/>
      <c r="D34" s="381" t="s">
        <v>225</v>
      </c>
      <c r="E34" s="383">
        <v>0.30000000000000004</v>
      </c>
      <c r="F34" s="383">
        <v>90</v>
      </c>
    </row>
    <row r="35" spans="1:6" ht="15" x14ac:dyDescent="0.2">
      <c r="A35" s="387"/>
      <c r="B35" s="381" t="s">
        <v>441</v>
      </c>
      <c r="C35" s="381"/>
      <c r="D35" s="381"/>
      <c r="E35" s="383">
        <v>1.7</v>
      </c>
      <c r="F35" s="383">
        <v>510</v>
      </c>
    </row>
    <row r="36" spans="1:6" ht="15" x14ac:dyDescent="0.2">
      <c r="A36" s="387">
        <v>10</v>
      </c>
      <c r="B36" s="381" t="s">
        <v>56</v>
      </c>
      <c r="C36" s="381" t="s">
        <v>224</v>
      </c>
      <c r="D36" s="381" t="s">
        <v>249</v>
      </c>
      <c r="E36" s="383">
        <v>0.5</v>
      </c>
      <c r="F36" s="383">
        <v>120</v>
      </c>
    </row>
    <row r="37" spans="1:6" ht="15" x14ac:dyDescent="0.2">
      <c r="A37" s="387"/>
      <c r="B37" s="381"/>
      <c r="C37" s="381" t="s">
        <v>330</v>
      </c>
      <c r="D37" s="381" t="s">
        <v>249</v>
      </c>
      <c r="E37" s="383">
        <v>0.1</v>
      </c>
      <c r="F37" s="383">
        <v>30</v>
      </c>
    </row>
    <row r="38" spans="1:6" ht="15" x14ac:dyDescent="0.2">
      <c r="A38" s="387"/>
      <c r="B38" s="381"/>
      <c r="C38" s="381" t="s">
        <v>343</v>
      </c>
      <c r="D38" s="381" t="s">
        <v>249</v>
      </c>
      <c r="E38" s="383">
        <v>0.2</v>
      </c>
      <c r="F38" s="383">
        <v>48</v>
      </c>
    </row>
    <row r="39" spans="1:6" ht="15" x14ac:dyDescent="0.2">
      <c r="A39" s="387"/>
      <c r="B39" s="381"/>
      <c r="C39" s="381" t="s">
        <v>32</v>
      </c>
      <c r="D39" s="381" t="s">
        <v>249</v>
      </c>
      <c r="E39" s="383">
        <v>0.6</v>
      </c>
      <c r="F39" s="383">
        <v>156</v>
      </c>
    </row>
    <row r="40" spans="1:6" ht="15" x14ac:dyDescent="0.2">
      <c r="A40" s="387"/>
      <c r="B40" s="381"/>
      <c r="C40" s="381"/>
      <c r="D40" s="381" t="s">
        <v>225</v>
      </c>
      <c r="E40" s="383">
        <v>0.2</v>
      </c>
      <c r="F40" s="383">
        <v>48</v>
      </c>
    </row>
    <row r="41" spans="1:6" ht="15" x14ac:dyDescent="0.2">
      <c r="A41" s="387"/>
      <c r="B41" s="381"/>
      <c r="C41" s="381" t="s">
        <v>342</v>
      </c>
      <c r="D41" s="381" t="s">
        <v>249</v>
      </c>
      <c r="E41" s="383">
        <v>0.1</v>
      </c>
      <c r="F41" s="383">
        <v>24</v>
      </c>
    </row>
    <row r="42" spans="1:6" ht="15" x14ac:dyDescent="0.2">
      <c r="A42" s="387"/>
      <c r="B42" s="381"/>
      <c r="C42" s="381"/>
      <c r="D42" s="381" t="s">
        <v>225</v>
      </c>
      <c r="E42" s="383">
        <v>0.1</v>
      </c>
      <c r="F42" s="383">
        <v>24</v>
      </c>
    </row>
    <row r="43" spans="1:6" ht="30" x14ac:dyDescent="0.2">
      <c r="A43" s="387"/>
      <c r="B43" s="381"/>
      <c r="C43" s="381" t="s">
        <v>344</v>
      </c>
      <c r="D43" s="381" t="s">
        <v>249</v>
      </c>
      <c r="E43" s="383">
        <v>0.2</v>
      </c>
      <c r="F43" s="383">
        <v>48</v>
      </c>
    </row>
    <row r="44" spans="1:6" ht="15" x14ac:dyDescent="0.2">
      <c r="A44" s="387"/>
      <c r="B44" s="381"/>
      <c r="C44" s="381" t="s">
        <v>345</v>
      </c>
      <c r="D44" s="381" t="s">
        <v>333</v>
      </c>
      <c r="E44" s="383">
        <v>0.2</v>
      </c>
      <c r="F44" s="383">
        <v>48</v>
      </c>
    </row>
    <row r="45" spans="1:6" ht="15" x14ac:dyDescent="0.2">
      <c r="A45" s="387"/>
      <c r="B45" s="381"/>
      <c r="C45" s="381"/>
      <c r="D45" s="381" t="s">
        <v>249</v>
      </c>
      <c r="E45" s="383">
        <v>0.5</v>
      </c>
      <c r="F45" s="383">
        <v>120</v>
      </c>
    </row>
    <row r="46" spans="1:6" ht="15" x14ac:dyDescent="0.2">
      <c r="A46" s="387"/>
      <c r="B46" s="381" t="s">
        <v>442</v>
      </c>
      <c r="C46" s="381"/>
      <c r="D46" s="381"/>
      <c r="E46" s="383">
        <v>2.7</v>
      </c>
      <c r="F46" s="383">
        <v>666</v>
      </c>
    </row>
    <row r="47" spans="1:6" ht="15" x14ac:dyDescent="0.2">
      <c r="A47" s="387">
        <v>11</v>
      </c>
      <c r="B47" s="381" t="s">
        <v>57</v>
      </c>
      <c r="C47" s="381" t="s">
        <v>224</v>
      </c>
      <c r="D47" s="381" t="s">
        <v>249</v>
      </c>
      <c r="E47" s="383">
        <v>0.1</v>
      </c>
      <c r="F47" s="383">
        <v>30</v>
      </c>
    </row>
    <row r="48" spans="1:6" ht="15" x14ac:dyDescent="0.2">
      <c r="A48" s="387"/>
      <c r="B48" s="381"/>
      <c r="C48" s="381" t="s">
        <v>330</v>
      </c>
      <c r="D48" s="381" t="s">
        <v>249</v>
      </c>
      <c r="E48" s="383">
        <v>0.1</v>
      </c>
      <c r="F48" s="383">
        <v>30</v>
      </c>
    </row>
    <row r="49" spans="1:6" ht="15" x14ac:dyDescent="0.2">
      <c r="A49" s="387"/>
      <c r="B49" s="381"/>
      <c r="C49" s="381" t="s">
        <v>32</v>
      </c>
      <c r="D49" s="381" t="s">
        <v>249</v>
      </c>
      <c r="E49" s="383">
        <v>0.4</v>
      </c>
      <c r="F49" s="383">
        <v>120</v>
      </c>
    </row>
    <row r="50" spans="1:6" ht="15" x14ac:dyDescent="0.2">
      <c r="A50" s="387"/>
      <c r="B50" s="381" t="s">
        <v>369</v>
      </c>
      <c r="C50" s="381"/>
      <c r="D50" s="381"/>
      <c r="E50" s="383">
        <v>0.60000000000000009</v>
      </c>
      <c r="F50" s="383">
        <v>180</v>
      </c>
    </row>
    <row r="51" spans="1:6" ht="30" x14ac:dyDescent="0.2">
      <c r="A51" s="387">
        <v>12</v>
      </c>
      <c r="B51" s="381" t="s">
        <v>139</v>
      </c>
      <c r="C51" s="381" t="s">
        <v>32</v>
      </c>
      <c r="D51" s="381" t="s">
        <v>333</v>
      </c>
      <c r="E51" s="383">
        <v>0.1</v>
      </c>
      <c r="F51" s="383">
        <v>30</v>
      </c>
    </row>
    <row r="52" spans="1:6" ht="30" x14ac:dyDescent="0.2">
      <c r="A52" s="387"/>
      <c r="B52" s="381" t="s">
        <v>534</v>
      </c>
      <c r="C52" s="381"/>
      <c r="D52" s="381"/>
      <c r="E52" s="383">
        <v>0.1</v>
      </c>
      <c r="F52" s="383">
        <v>30</v>
      </c>
    </row>
    <row r="53" spans="1:6" ht="15" x14ac:dyDescent="0.2">
      <c r="A53" s="387">
        <v>13</v>
      </c>
      <c r="B53" s="381" t="s">
        <v>58</v>
      </c>
      <c r="C53" s="381" t="s">
        <v>224</v>
      </c>
      <c r="D53" s="381" t="s">
        <v>249</v>
      </c>
      <c r="E53" s="383">
        <v>0.2</v>
      </c>
      <c r="F53" s="383">
        <v>60</v>
      </c>
    </row>
    <row r="54" spans="1:6" ht="15" x14ac:dyDescent="0.2">
      <c r="A54" s="387"/>
      <c r="B54" s="381"/>
      <c r="C54" s="381"/>
      <c r="D54" s="381" t="s">
        <v>332</v>
      </c>
      <c r="E54" s="383">
        <v>6.1</v>
      </c>
      <c r="F54" s="383">
        <v>1830</v>
      </c>
    </row>
    <row r="55" spans="1:6" ht="15" x14ac:dyDescent="0.2">
      <c r="A55" s="387"/>
      <c r="B55" s="381"/>
      <c r="C55" s="381"/>
      <c r="D55" s="381" t="s">
        <v>225</v>
      </c>
      <c r="E55" s="383">
        <v>0.1</v>
      </c>
      <c r="F55" s="383">
        <v>30</v>
      </c>
    </row>
    <row r="56" spans="1:6" ht="15" x14ac:dyDescent="0.2">
      <c r="A56" s="387"/>
      <c r="B56" s="381"/>
      <c r="C56" s="381" t="s">
        <v>329</v>
      </c>
      <c r="D56" s="381" t="s">
        <v>333</v>
      </c>
      <c r="E56" s="383">
        <v>0.2</v>
      </c>
      <c r="F56" s="383">
        <v>60</v>
      </c>
    </row>
    <row r="57" spans="1:6" ht="15" x14ac:dyDescent="0.2">
      <c r="A57" s="387"/>
      <c r="B57" s="381"/>
      <c r="C57" s="381"/>
      <c r="D57" s="381" t="s">
        <v>225</v>
      </c>
      <c r="E57" s="383">
        <v>0.1</v>
      </c>
      <c r="F57" s="383">
        <v>30</v>
      </c>
    </row>
    <row r="58" spans="1:6" ht="15" x14ac:dyDescent="0.2">
      <c r="A58" s="387"/>
      <c r="B58" s="381"/>
      <c r="C58" s="381" t="s">
        <v>331</v>
      </c>
      <c r="D58" s="381" t="s">
        <v>225</v>
      </c>
      <c r="E58" s="383">
        <v>0.1</v>
      </c>
      <c r="F58" s="383">
        <v>30</v>
      </c>
    </row>
    <row r="59" spans="1:6" ht="15" x14ac:dyDescent="0.2">
      <c r="A59" s="387"/>
      <c r="B59" s="381" t="s">
        <v>443</v>
      </c>
      <c r="C59" s="381"/>
      <c r="D59" s="381"/>
      <c r="E59" s="383">
        <v>6.7999999999999989</v>
      </c>
      <c r="F59" s="383">
        <v>2040</v>
      </c>
    </row>
    <row r="60" spans="1:6" ht="15" x14ac:dyDescent="0.2">
      <c r="A60" s="387">
        <v>15</v>
      </c>
      <c r="B60" s="381" t="s">
        <v>147</v>
      </c>
      <c r="C60" s="381" t="s">
        <v>224</v>
      </c>
      <c r="D60" s="381" t="s">
        <v>333</v>
      </c>
      <c r="E60" s="383">
        <v>0.4</v>
      </c>
      <c r="F60" s="383">
        <v>120</v>
      </c>
    </row>
    <row r="61" spans="1:6" ht="15" x14ac:dyDescent="0.2">
      <c r="A61" s="387"/>
      <c r="B61" s="381"/>
      <c r="C61" s="381"/>
      <c r="D61" s="381" t="s">
        <v>249</v>
      </c>
      <c r="E61" s="383">
        <v>0.30000000000000004</v>
      </c>
      <c r="F61" s="383">
        <v>78</v>
      </c>
    </row>
    <row r="62" spans="1:6" ht="15" x14ac:dyDescent="0.2">
      <c r="A62" s="387"/>
      <c r="B62" s="381"/>
      <c r="C62" s="381"/>
      <c r="D62" s="381" t="s">
        <v>225</v>
      </c>
      <c r="E62" s="383">
        <v>0.4</v>
      </c>
      <c r="F62" s="383">
        <v>102</v>
      </c>
    </row>
    <row r="63" spans="1:6" ht="45" x14ac:dyDescent="0.2">
      <c r="A63" s="387"/>
      <c r="B63" s="381"/>
      <c r="C63" s="381" t="s">
        <v>327</v>
      </c>
      <c r="D63" s="381" t="s">
        <v>333</v>
      </c>
      <c r="E63" s="383">
        <v>0.30000000000000004</v>
      </c>
      <c r="F63" s="383">
        <v>90</v>
      </c>
    </row>
    <row r="64" spans="1:6" ht="15" x14ac:dyDescent="0.2">
      <c r="A64" s="387"/>
      <c r="B64" s="381"/>
      <c r="C64" s="381"/>
      <c r="D64" s="381" t="s">
        <v>249</v>
      </c>
      <c r="E64" s="383">
        <v>0.30000000000000004</v>
      </c>
      <c r="F64" s="383">
        <v>78</v>
      </c>
    </row>
    <row r="65" spans="1:6" ht="15" x14ac:dyDescent="0.2">
      <c r="A65" s="387"/>
      <c r="B65" s="381"/>
      <c r="C65" s="381"/>
      <c r="D65" s="381" t="s">
        <v>225</v>
      </c>
      <c r="E65" s="383">
        <v>0.30000000000000004</v>
      </c>
      <c r="F65" s="383">
        <v>90</v>
      </c>
    </row>
    <row r="66" spans="1:6" ht="45" x14ac:dyDescent="0.2">
      <c r="A66" s="387"/>
      <c r="B66" s="381"/>
      <c r="C66" s="381" t="s">
        <v>328</v>
      </c>
      <c r="D66" s="381" t="s">
        <v>333</v>
      </c>
      <c r="E66" s="383">
        <v>0.89999999999999991</v>
      </c>
      <c r="F66" s="383">
        <v>264</v>
      </c>
    </row>
    <row r="67" spans="1:6" ht="15" x14ac:dyDescent="0.2">
      <c r="A67" s="387"/>
      <c r="B67" s="381"/>
      <c r="C67" s="381"/>
      <c r="D67" s="381" t="s">
        <v>249</v>
      </c>
      <c r="E67" s="383">
        <v>0.2</v>
      </c>
      <c r="F67" s="383">
        <v>54</v>
      </c>
    </row>
    <row r="68" spans="1:6" ht="15" x14ac:dyDescent="0.2">
      <c r="A68" s="387"/>
      <c r="B68" s="381"/>
      <c r="C68" s="381"/>
      <c r="D68" s="381" t="s">
        <v>225</v>
      </c>
      <c r="E68" s="383">
        <v>0.1</v>
      </c>
      <c r="F68" s="383">
        <v>24</v>
      </c>
    </row>
    <row r="69" spans="1:6" ht="15" x14ac:dyDescent="0.2">
      <c r="A69" s="387"/>
      <c r="B69" s="381" t="s">
        <v>444</v>
      </c>
      <c r="C69" s="381"/>
      <c r="D69" s="381"/>
      <c r="E69" s="383">
        <v>3.2</v>
      </c>
      <c r="F69" s="383">
        <v>900</v>
      </c>
    </row>
    <row r="70" spans="1:6" ht="15" x14ac:dyDescent="0.2">
      <c r="A70" s="387">
        <v>25</v>
      </c>
      <c r="B70" s="381" t="s">
        <v>50</v>
      </c>
      <c r="C70" s="381" t="s">
        <v>224</v>
      </c>
      <c r="D70" s="381" t="s">
        <v>249</v>
      </c>
      <c r="E70" s="383">
        <v>0.1</v>
      </c>
      <c r="F70" s="383">
        <v>24</v>
      </c>
    </row>
    <row r="71" spans="1:6" ht="15" x14ac:dyDescent="0.2">
      <c r="A71" s="387"/>
      <c r="B71" s="381"/>
      <c r="C71" s="381" t="s">
        <v>329</v>
      </c>
      <c r="D71" s="381" t="s">
        <v>333</v>
      </c>
      <c r="E71" s="383">
        <v>0.30000000000000004</v>
      </c>
      <c r="F71" s="383">
        <v>90</v>
      </c>
    </row>
    <row r="72" spans="1:6" ht="15" x14ac:dyDescent="0.2">
      <c r="A72" s="387"/>
      <c r="B72" s="381"/>
      <c r="C72" s="381" t="s">
        <v>32</v>
      </c>
      <c r="D72" s="381" t="s">
        <v>249</v>
      </c>
      <c r="E72" s="383">
        <v>0.2</v>
      </c>
      <c r="F72" s="383">
        <v>54</v>
      </c>
    </row>
    <row r="73" spans="1:6" ht="15" x14ac:dyDescent="0.2">
      <c r="A73" s="387"/>
      <c r="B73" s="381" t="s">
        <v>445</v>
      </c>
      <c r="C73" s="381"/>
      <c r="D73" s="381"/>
      <c r="E73" s="383">
        <v>0.60000000000000009</v>
      </c>
      <c r="F73" s="383">
        <v>168</v>
      </c>
    </row>
    <row r="74" spans="1:6" ht="15" x14ac:dyDescent="0.2">
      <c r="A74" s="382">
        <v>32</v>
      </c>
      <c r="B74" s="381" t="s">
        <v>67</v>
      </c>
      <c r="C74" s="381" t="s">
        <v>32</v>
      </c>
      <c r="D74" s="381" t="s">
        <v>333</v>
      </c>
      <c r="E74" s="383">
        <v>0.1</v>
      </c>
      <c r="F74" s="383">
        <v>30</v>
      </c>
    </row>
    <row r="75" spans="1:6" ht="15" x14ac:dyDescent="0.2">
      <c r="A75" s="381"/>
      <c r="B75" s="381" t="s">
        <v>580</v>
      </c>
      <c r="C75" s="381"/>
      <c r="D75" s="381"/>
      <c r="E75" s="383">
        <v>0.1</v>
      </c>
      <c r="F75" s="383">
        <v>30</v>
      </c>
    </row>
    <row r="76" spans="1:6" ht="15" x14ac:dyDescent="0.2">
      <c r="A76" s="388" t="s">
        <v>17</v>
      </c>
      <c r="B76" s="388"/>
      <c r="C76" s="388"/>
      <c r="D76" s="388"/>
      <c r="E76" s="383">
        <v>21.4</v>
      </c>
      <c r="F76" s="383">
        <v>6048</v>
      </c>
    </row>
    <row r="77" spans="1:6" x14ac:dyDescent="0.2">
      <c r="A77" s="280"/>
      <c r="B77"/>
      <c r="C77"/>
      <c r="D77"/>
      <c r="E77"/>
    </row>
    <row r="78" spans="1:6" x14ac:dyDescent="0.2">
      <c r="A78" s="280"/>
      <c r="B78"/>
      <c r="C78"/>
      <c r="D78"/>
      <c r="E78"/>
    </row>
    <row r="79" spans="1:6" x14ac:dyDescent="0.2">
      <c r="C79" s="138"/>
    </row>
    <row r="80" spans="1:6" x14ac:dyDescent="0.2">
      <c r="C80" s="138"/>
    </row>
    <row r="81" spans="3:3" x14ac:dyDescent="0.2">
      <c r="C81" s="138"/>
    </row>
    <row r="82" spans="3:3" x14ac:dyDescent="0.2">
      <c r="C82" s="138"/>
    </row>
    <row r="83" spans="3:3" x14ac:dyDescent="0.2">
      <c r="C83" s="138"/>
    </row>
    <row r="84" spans="3:3" x14ac:dyDescent="0.2">
      <c r="C84" s="138"/>
    </row>
    <row r="85" spans="3:3" x14ac:dyDescent="0.2">
      <c r="C85" s="138"/>
    </row>
    <row r="86" spans="3:3" x14ac:dyDescent="0.2">
      <c r="C86" s="138"/>
    </row>
    <row r="87" spans="3:3" x14ac:dyDescent="0.2">
      <c r="C87" s="138"/>
    </row>
    <row r="88" spans="3:3" x14ac:dyDescent="0.2">
      <c r="C88" s="138"/>
    </row>
    <row r="89" spans="3:3" x14ac:dyDescent="0.2">
      <c r="C89" s="138"/>
    </row>
    <row r="90" spans="3:3" x14ac:dyDescent="0.2">
      <c r="C90" s="138"/>
    </row>
    <row r="91" spans="3:3" x14ac:dyDescent="0.2">
      <c r="C91" s="138"/>
    </row>
    <row r="92" spans="3:3" x14ac:dyDescent="0.2">
      <c r="C92" s="138"/>
    </row>
    <row r="93" spans="3:3" x14ac:dyDescent="0.2">
      <c r="C93" s="138"/>
    </row>
    <row r="94" spans="3:3" x14ac:dyDescent="0.2">
      <c r="C94" s="138"/>
    </row>
    <row r="95" spans="3:3" x14ac:dyDescent="0.2">
      <c r="C95" s="138"/>
    </row>
    <row r="96" spans="3:3" x14ac:dyDescent="0.2">
      <c r="C96" s="138"/>
    </row>
    <row r="97" spans="3:3" x14ac:dyDescent="0.2">
      <c r="C97" s="138"/>
    </row>
    <row r="98" spans="3:3" x14ac:dyDescent="0.2">
      <c r="C98" s="138"/>
    </row>
    <row r="99" spans="3:3" x14ac:dyDescent="0.2">
      <c r="C99" s="138"/>
    </row>
    <row r="100" spans="3:3" x14ac:dyDescent="0.2">
      <c r="C100" s="138"/>
    </row>
    <row r="101" spans="3:3" x14ac:dyDescent="0.2">
      <c r="C101" s="138"/>
    </row>
    <row r="102" spans="3:3" x14ac:dyDescent="0.2">
      <c r="C102" s="138"/>
    </row>
    <row r="103" spans="3:3" x14ac:dyDescent="0.2">
      <c r="C103" s="138"/>
    </row>
    <row r="104" spans="3:3" x14ac:dyDescent="0.2">
      <c r="C104" s="138"/>
    </row>
    <row r="105" spans="3:3" x14ac:dyDescent="0.2">
      <c r="C105" s="138"/>
    </row>
    <row r="106" spans="3:3" x14ac:dyDescent="0.2">
      <c r="C106" s="138"/>
    </row>
    <row r="107" spans="3:3" x14ac:dyDescent="0.2">
      <c r="C107" s="138"/>
    </row>
    <row r="108" spans="3:3" x14ac:dyDescent="0.2">
      <c r="C108" s="138"/>
    </row>
    <row r="109" spans="3:3" x14ac:dyDescent="0.2">
      <c r="C109" s="138"/>
    </row>
    <row r="110" spans="3:3" x14ac:dyDescent="0.2">
      <c r="C110" s="138"/>
    </row>
    <row r="111" spans="3:3" x14ac:dyDescent="0.2">
      <c r="C111" s="138"/>
    </row>
    <row r="112" spans="3:3" x14ac:dyDescent="0.2">
      <c r="C112" s="138"/>
    </row>
    <row r="113" spans="3:3" x14ac:dyDescent="0.2">
      <c r="C113" s="138"/>
    </row>
    <row r="114" spans="3:3" x14ac:dyDescent="0.2">
      <c r="C114" s="138"/>
    </row>
    <row r="115" spans="3:3" x14ac:dyDescent="0.2">
      <c r="C115" s="138"/>
    </row>
    <row r="116" spans="3:3" x14ac:dyDescent="0.2">
      <c r="C116" s="138"/>
    </row>
    <row r="117" spans="3:3" x14ac:dyDescent="0.2">
      <c r="C117" s="138"/>
    </row>
    <row r="118" spans="3:3" x14ac:dyDescent="0.2">
      <c r="C118" s="138"/>
    </row>
    <row r="119" spans="3:3" x14ac:dyDescent="0.2">
      <c r="C119" s="138"/>
    </row>
    <row r="120" spans="3:3" x14ac:dyDescent="0.2">
      <c r="C120" s="138"/>
    </row>
    <row r="121" spans="3:3" x14ac:dyDescent="0.2">
      <c r="C121" s="138"/>
    </row>
    <row r="122" spans="3:3" x14ac:dyDescent="0.2">
      <c r="C122" s="138"/>
    </row>
    <row r="123" spans="3:3" x14ac:dyDescent="0.2">
      <c r="C123" s="138"/>
    </row>
    <row r="124" spans="3:3" x14ac:dyDescent="0.2">
      <c r="C124" s="138"/>
    </row>
  </sheetData>
  <mergeCells count="1">
    <mergeCell ref="A2:F2"/>
  </mergeCells>
  <pageMargins left="0.70866141732283472" right="0.70866141732283472" top="0.74803149606299213" bottom="0.74803149606299213" header="0.31496062992125984" footer="0.31496062992125984"/>
  <pageSetup paperSize="9" scale="80" orientation="landscape" r:id="rId2"/>
  <headerFooter>
    <oddFoote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7" tint="0.79998168889431442"/>
    <pageSetUpPr fitToPage="1"/>
  </sheetPr>
  <dimension ref="A2:V515"/>
  <sheetViews>
    <sheetView zoomScale="80" zoomScaleNormal="80" workbookViewId="0">
      <pane ySplit="4" topLeftCell="A5" activePane="bottomLeft" state="frozen"/>
      <selection pane="bottomLeft"/>
    </sheetView>
  </sheetViews>
  <sheetFormatPr defaultColWidth="9.140625" defaultRowHeight="15.75" x14ac:dyDescent="0.2"/>
  <cols>
    <col min="1" max="1" width="9.85546875" style="130" customWidth="1"/>
    <col min="2" max="2" width="15.28515625" style="130" customWidth="1"/>
    <col min="3" max="3" width="23.7109375" style="130" customWidth="1"/>
    <col min="4" max="4" width="28.140625" style="130" customWidth="1"/>
    <col min="5" max="5" width="31.42578125" style="130" customWidth="1"/>
    <col min="6" max="6" width="22.85546875" style="130" customWidth="1"/>
    <col min="7" max="7" width="31" style="130" customWidth="1"/>
    <col min="8" max="8" width="43.140625" style="130" customWidth="1"/>
    <col min="9" max="9" width="22.140625" style="130" customWidth="1"/>
    <col min="10" max="10" width="11.42578125" style="169" customWidth="1"/>
    <col min="11" max="11" width="15.28515625" style="168" customWidth="1"/>
    <col min="12" max="12" width="21.42578125" style="168" customWidth="1"/>
    <col min="13" max="13" width="22.42578125" style="168" customWidth="1"/>
    <col min="14" max="14" width="11" style="137" customWidth="1"/>
    <col min="15" max="15" width="12.42578125" style="130" customWidth="1"/>
    <col min="16" max="16" width="12.140625" style="130" customWidth="1"/>
    <col min="17" max="23" width="9.140625" style="130" customWidth="1"/>
    <col min="24" max="16384" width="9.140625" style="130"/>
  </cols>
  <sheetData>
    <row r="2" spans="1:22" ht="20.25" x14ac:dyDescent="0.2">
      <c r="A2" s="315" t="s">
        <v>208</v>
      </c>
      <c r="B2" s="334"/>
      <c r="C2" s="334"/>
      <c r="D2" s="334"/>
      <c r="E2" s="334"/>
      <c r="F2" s="334"/>
      <c r="G2" s="334"/>
      <c r="H2" s="334"/>
      <c r="I2" s="334"/>
      <c r="J2" s="334"/>
      <c r="K2" s="334"/>
      <c r="L2" s="334"/>
      <c r="M2" s="334"/>
      <c r="N2" s="334"/>
    </row>
    <row r="3" spans="1:22" s="132" customFormat="1" hidden="1" x14ac:dyDescent="0.2">
      <c r="A3" s="395"/>
      <c r="B3" s="395"/>
      <c r="C3" s="395"/>
      <c r="D3" s="395"/>
      <c r="E3" s="395"/>
      <c r="F3" s="395"/>
      <c r="G3" s="395"/>
      <c r="H3" s="395"/>
      <c r="I3" s="395"/>
      <c r="J3" s="395"/>
      <c r="K3" s="395"/>
      <c r="L3" s="390" t="s">
        <v>76</v>
      </c>
      <c r="M3" s="389"/>
      <c r="N3" s="222"/>
      <c r="O3" s="222"/>
      <c r="P3" s="222"/>
      <c r="Q3" s="222"/>
      <c r="R3" s="222"/>
      <c r="S3" s="131"/>
      <c r="T3" s="131"/>
      <c r="U3" s="131"/>
      <c r="V3" s="131"/>
    </row>
    <row r="4" spans="1:22" ht="31.5" x14ac:dyDescent="0.2">
      <c r="A4" s="391" t="s">
        <v>8</v>
      </c>
      <c r="B4" s="391" t="s">
        <v>9</v>
      </c>
      <c r="C4" s="399" t="s">
        <v>438</v>
      </c>
      <c r="D4" s="391" t="s">
        <v>97</v>
      </c>
      <c r="E4" s="391" t="s">
        <v>37</v>
      </c>
      <c r="F4" s="391" t="s">
        <v>38</v>
      </c>
      <c r="G4" s="391" t="s">
        <v>107</v>
      </c>
      <c r="H4" s="391" t="s">
        <v>87</v>
      </c>
      <c r="I4" s="391" t="s">
        <v>96</v>
      </c>
      <c r="J4" s="391" t="s">
        <v>1</v>
      </c>
      <c r="K4" s="392" t="s">
        <v>11</v>
      </c>
      <c r="L4" s="399" t="s">
        <v>406</v>
      </c>
      <c r="M4" s="399" t="s">
        <v>409</v>
      </c>
      <c r="N4" s="222"/>
      <c r="O4" s="222"/>
      <c r="P4" s="222"/>
      <c r="Q4" s="222"/>
      <c r="R4" s="222"/>
      <c r="S4" s="131"/>
      <c r="T4" s="133"/>
      <c r="U4" s="133"/>
      <c r="V4" s="133"/>
    </row>
    <row r="5" spans="1:22" ht="31.5" x14ac:dyDescent="0.2">
      <c r="A5" s="389">
        <v>1</v>
      </c>
      <c r="B5" s="393">
        <v>40824</v>
      </c>
      <c r="C5" s="390" t="s">
        <v>118</v>
      </c>
      <c r="D5" s="390" t="s">
        <v>43</v>
      </c>
      <c r="E5" s="390" t="s">
        <v>540</v>
      </c>
      <c r="F5" s="390" t="s">
        <v>439</v>
      </c>
      <c r="G5" s="390" t="s">
        <v>104</v>
      </c>
      <c r="H5" s="390" t="s">
        <v>249</v>
      </c>
      <c r="I5" s="390" t="s">
        <v>329</v>
      </c>
      <c r="J5" s="390" t="s">
        <v>221</v>
      </c>
      <c r="K5" s="396">
        <v>0.1</v>
      </c>
      <c r="L5" s="397">
        <v>24</v>
      </c>
      <c r="M5" s="398">
        <v>0</v>
      </c>
      <c r="N5" s="222"/>
      <c r="O5" s="222"/>
      <c r="P5" s="222"/>
      <c r="Q5" s="222"/>
      <c r="R5" s="222"/>
      <c r="S5" s="131"/>
      <c r="T5" s="131"/>
      <c r="U5" s="131"/>
      <c r="V5" s="131"/>
    </row>
    <row r="6" spans="1:22" ht="31.5" x14ac:dyDescent="0.2">
      <c r="A6" s="389">
        <v>2</v>
      </c>
      <c r="B6" s="393">
        <v>40974</v>
      </c>
      <c r="C6" s="390" t="s">
        <v>118</v>
      </c>
      <c r="D6" s="390" t="s">
        <v>43</v>
      </c>
      <c r="E6" s="390" t="s">
        <v>540</v>
      </c>
      <c r="F6" s="390" t="s">
        <v>439</v>
      </c>
      <c r="G6" s="390" t="s">
        <v>104</v>
      </c>
      <c r="H6" s="390" t="s">
        <v>559</v>
      </c>
      <c r="I6" s="390" t="s">
        <v>329</v>
      </c>
      <c r="J6" s="390" t="s">
        <v>221</v>
      </c>
      <c r="K6" s="396">
        <v>0.1</v>
      </c>
      <c r="L6" s="397">
        <v>24</v>
      </c>
      <c r="M6" s="398">
        <v>0</v>
      </c>
      <c r="N6" s="222"/>
      <c r="O6" s="222"/>
      <c r="P6" s="222"/>
      <c r="Q6" s="222"/>
      <c r="R6" s="222"/>
      <c r="S6" s="131"/>
      <c r="T6" s="131"/>
      <c r="U6" s="131"/>
      <c r="V6" s="131"/>
    </row>
    <row r="7" spans="1:22" ht="31.5" x14ac:dyDescent="0.2">
      <c r="A7" s="389">
        <v>3</v>
      </c>
      <c r="B7" s="393">
        <v>40196</v>
      </c>
      <c r="C7" s="390" t="s">
        <v>118</v>
      </c>
      <c r="D7" s="390" t="s">
        <v>43</v>
      </c>
      <c r="E7" s="390" t="s">
        <v>45</v>
      </c>
      <c r="F7" s="390" t="s">
        <v>439</v>
      </c>
      <c r="G7" s="390" t="s">
        <v>104</v>
      </c>
      <c r="H7" s="390" t="s">
        <v>242</v>
      </c>
      <c r="I7" s="390" t="s">
        <v>224</v>
      </c>
      <c r="J7" s="390" t="s">
        <v>221</v>
      </c>
      <c r="K7" s="396">
        <v>0.1</v>
      </c>
      <c r="L7" s="397">
        <v>24</v>
      </c>
      <c r="M7" s="398">
        <v>0</v>
      </c>
      <c r="N7" s="222"/>
      <c r="O7" s="222"/>
      <c r="P7" s="222"/>
      <c r="Q7" s="222"/>
      <c r="R7" s="222"/>
      <c r="S7" s="131"/>
      <c r="T7" s="131"/>
      <c r="U7" s="131"/>
      <c r="V7" s="131"/>
    </row>
    <row r="8" spans="1:22" ht="31.5" x14ac:dyDescent="0.2">
      <c r="A8" s="389">
        <v>4</v>
      </c>
      <c r="B8" s="393">
        <v>40197</v>
      </c>
      <c r="C8" s="390" t="s">
        <v>118</v>
      </c>
      <c r="D8" s="390" t="s">
        <v>43</v>
      </c>
      <c r="E8" s="390" t="s">
        <v>45</v>
      </c>
      <c r="F8" s="390" t="s">
        <v>439</v>
      </c>
      <c r="G8" s="390" t="s">
        <v>104</v>
      </c>
      <c r="H8" s="390" t="s">
        <v>537</v>
      </c>
      <c r="I8" s="390" t="s">
        <v>224</v>
      </c>
      <c r="J8" s="390" t="s">
        <v>221</v>
      </c>
      <c r="K8" s="396">
        <v>0.1</v>
      </c>
      <c r="L8" s="397">
        <v>24</v>
      </c>
      <c r="M8" s="398">
        <v>0</v>
      </c>
      <c r="N8" s="222"/>
      <c r="O8" s="222"/>
      <c r="P8" s="222"/>
      <c r="Q8" s="222"/>
      <c r="R8" s="222"/>
      <c r="S8" s="131"/>
      <c r="T8" s="131"/>
      <c r="U8" s="131"/>
      <c r="V8" s="131"/>
    </row>
    <row r="9" spans="1:22" ht="31.5" x14ac:dyDescent="0.2">
      <c r="A9" s="389">
        <v>5</v>
      </c>
      <c r="B9" s="393">
        <v>40199</v>
      </c>
      <c r="C9" s="390" t="s">
        <v>118</v>
      </c>
      <c r="D9" s="390" t="s">
        <v>43</v>
      </c>
      <c r="E9" s="390" t="s">
        <v>45</v>
      </c>
      <c r="F9" s="390" t="s">
        <v>439</v>
      </c>
      <c r="G9" s="390" t="s">
        <v>104</v>
      </c>
      <c r="H9" s="390" t="s">
        <v>560</v>
      </c>
      <c r="I9" s="390" t="s">
        <v>224</v>
      </c>
      <c r="J9" s="390" t="s">
        <v>221</v>
      </c>
      <c r="K9" s="396">
        <v>0.1</v>
      </c>
      <c r="L9" s="397">
        <v>24</v>
      </c>
      <c r="M9" s="398">
        <v>0</v>
      </c>
      <c r="N9" s="222"/>
      <c r="O9" s="222"/>
      <c r="P9" s="222"/>
      <c r="Q9" s="222"/>
      <c r="R9" s="222"/>
      <c r="S9" s="131"/>
      <c r="T9" s="131"/>
      <c r="U9" s="131"/>
      <c r="V9" s="131"/>
    </row>
    <row r="10" spans="1:22" ht="31.5" x14ac:dyDescent="0.2">
      <c r="A10" s="389">
        <v>6</v>
      </c>
      <c r="B10" s="393">
        <v>40364</v>
      </c>
      <c r="C10" s="390" t="s">
        <v>118</v>
      </c>
      <c r="D10" s="390" t="s">
        <v>43</v>
      </c>
      <c r="E10" s="390" t="s">
        <v>45</v>
      </c>
      <c r="F10" s="390" t="s">
        <v>439</v>
      </c>
      <c r="G10" s="390" t="s">
        <v>104</v>
      </c>
      <c r="H10" s="390" t="s">
        <v>242</v>
      </c>
      <c r="I10" s="390" t="s">
        <v>224</v>
      </c>
      <c r="J10" s="390" t="s">
        <v>221</v>
      </c>
      <c r="K10" s="396">
        <v>0.1</v>
      </c>
      <c r="L10" s="397">
        <v>24</v>
      </c>
      <c r="M10" s="398">
        <v>0</v>
      </c>
      <c r="N10" s="222"/>
      <c r="O10" s="222"/>
      <c r="P10" s="222"/>
      <c r="Q10" s="222"/>
      <c r="R10" s="222"/>
      <c r="S10" s="131"/>
      <c r="T10" s="131"/>
      <c r="U10" s="131"/>
      <c r="V10" s="131"/>
    </row>
    <row r="11" spans="1:22" ht="63" x14ac:dyDescent="0.2">
      <c r="A11" s="389">
        <v>7</v>
      </c>
      <c r="B11" s="394">
        <v>40846</v>
      </c>
      <c r="C11" s="390" t="s">
        <v>118</v>
      </c>
      <c r="D11" s="390" t="s">
        <v>43</v>
      </c>
      <c r="E11" s="390" t="s">
        <v>45</v>
      </c>
      <c r="F11" s="390" t="s">
        <v>439</v>
      </c>
      <c r="G11" s="390" t="s">
        <v>104</v>
      </c>
      <c r="H11" s="390" t="s">
        <v>261</v>
      </c>
      <c r="I11" s="390" t="s">
        <v>224</v>
      </c>
      <c r="J11" s="390" t="s">
        <v>221</v>
      </c>
      <c r="K11" s="396">
        <v>0.2</v>
      </c>
      <c r="L11" s="397">
        <v>48</v>
      </c>
      <c r="M11" s="398">
        <v>0</v>
      </c>
      <c r="N11" s="222"/>
      <c r="O11" s="222"/>
      <c r="P11" s="222"/>
      <c r="Q11" s="222"/>
      <c r="R11" s="222"/>
      <c r="S11" s="131"/>
      <c r="T11" s="131"/>
      <c r="U11" s="131"/>
      <c r="V11" s="131"/>
    </row>
    <row r="12" spans="1:22" ht="31.5" x14ac:dyDescent="0.2">
      <c r="A12" s="389">
        <v>8</v>
      </c>
      <c r="B12" s="393">
        <v>41021</v>
      </c>
      <c r="C12" s="390" t="s">
        <v>118</v>
      </c>
      <c r="D12" s="390" t="s">
        <v>43</v>
      </c>
      <c r="E12" s="390" t="s">
        <v>45</v>
      </c>
      <c r="F12" s="390" t="s">
        <v>439</v>
      </c>
      <c r="G12" s="390" t="s">
        <v>104</v>
      </c>
      <c r="H12" s="390" t="s">
        <v>561</v>
      </c>
      <c r="I12" s="390" t="s">
        <v>224</v>
      </c>
      <c r="J12" s="390" t="s">
        <v>221</v>
      </c>
      <c r="K12" s="396">
        <v>0.1</v>
      </c>
      <c r="L12" s="397">
        <v>24</v>
      </c>
      <c r="M12" s="398">
        <v>0</v>
      </c>
      <c r="N12" s="222"/>
      <c r="O12" s="222"/>
      <c r="P12" s="222"/>
      <c r="Q12" s="222"/>
      <c r="R12" s="222"/>
      <c r="S12" s="131"/>
      <c r="T12" s="131"/>
      <c r="U12" s="131"/>
      <c r="V12" s="131"/>
    </row>
    <row r="13" spans="1:22" ht="31.5" x14ac:dyDescent="0.2">
      <c r="A13" s="389">
        <v>9</v>
      </c>
      <c r="B13" s="393">
        <v>41029</v>
      </c>
      <c r="C13" s="390" t="s">
        <v>118</v>
      </c>
      <c r="D13" s="390" t="s">
        <v>43</v>
      </c>
      <c r="E13" s="390" t="s">
        <v>45</v>
      </c>
      <c r="F13" s="390" t="s">
        <v>439</v>
      </c>
      <c r="G13" s="390" t="s">
        <v>104</v>
      </c>
      <c r="H13" s="390" t="s">
        <v>562</v>
      </c>
      <c r="I13" s="390" t="s">
        <v>224</v>
      </c>
      <c r="J13" s="390" t="s">
        <v>221</v>
      </c>
      <c r="K13" s="396">
        <v>0.1</v>
      </c>
      <c r="L13" s="397">
        <v>24</v>
      </c>
      <c r="M13" s="398">
        <v>0</v>
      </c>
      <c r="N13" s="222"/>
      <c r="O13" s="222"/>
      <c r="P13" s="222"/>
      <c r="Q13" s="222"/>
      <c r="R13" s="222"/>
      <c r="S13" s="131"/>
      <c r="T13" s="131"/>
      <c r="U13" s="131"/>
      <c r="V13" s="131"/>
    </row>
    <row r="14" spans="1:22" ht="31.5" x14ac:dyDescent="0.2">
      <c r="A14" s="389">
        <v>10</v>
      </c>
      <c r="B14" s="393">
        <v>41109</v>
      </c>
      <c r="C14" s="390" t="s">
        <v>118</v>
      </c>
      <c r="D14" s="390" t="s">
        <v>43</v>
      </c>
      <c r="E14" s="390" t="s">
        <v>45</v>
      </c>
      <c r="F14" s="390" t="s">
        <v>439</v>
      </c>
      <c r="G14" s="390" t="s">
        <v>104</v>
      </c>
      <c r="H14" s="390" t="s">
        <v>242</v>
      </c>
      <c r="I14" s="390" t="s">
        <v>224</v>
      </c>
      <c r="J14" s="390" t="s">
        <v>221</v>
      </c>
      <c r="K14" s="396">
        <v>0.1</v>
      </c>
      <c r="L14" s="397">
        <v>30</v>
      </c>
      <c r="M14" s="398">
        <v>0</v>
      </c>
      <c r="N14" s="222"/>
      <c r="O14" s="222"/>
      <c r="P14" s="222"/>
      <c r="Q14" s="222"/>
      <c r="R14" s="222"/>
      <c r="S14" s="131"/>
      <c r="T14" s="131"/>
      <c r="U14" s="131"/>
      <c r="V14" s="131"/>
    </row>
    <row r="15" spans="1:22" ht="31.5" x14ac:dyDescent="0.2">
      <c r="A15" s="389">
        <v>11</v>
      </c>
      <c r="B15" s="393">
        <v>41119</v>
      </c>
      <c r="C15" s="390" t="s">
        <v>118</v>
      </c>
      <c r="D15" s="390" t="s">
        <v>43</v>
      </c>
      <c r="E15" s="390" t="s">
        <v>45</v>
      </c>
      <c r="F15" s="390" t="s">
        <v>439</v>
      </c>
      <c r="G15" s="390" t="s">
        <v>104</v>
      </c>
      <c r="H15" s="390" t="s">
        <v>560</v>
      </c>
      <c r="I15" s="390" t="s">
        <v>224</v>
      </c>
      <c r="J15" s="390" t="s">
        <v>221</v>
      </c>
      <c r="K15" s="396">
        <v>0.1</v>
      </c>
      <c r="L15" s="397">
        <v>30</v>
      </c>
      <c r="M15" s="398">
        <v>0</v>
      </c>
      <c r="N15" s="222"/>
      <c r="O15" s="222"/>
      <c r="P15" s="222"/>
      <c r="Q15" s="222"/>
      <c r="R15" s="222"/>
      <c r="S15" s="131"/>
      <c r="T15" s="131"/>
      <c r="U15" s="131"/>
      <c r="V15" s="131"/>
    </row>
    <row r="16" spans="1:22" ht="31.5" x14ac:dyDescent="0.2">
      <c r="A16" s="389">
        <v>12</v>
      </c>
      <c r="B16" s="393">
        <v>41190</v>
      </c>
      <c r="C16" s="390" t="s">
        <v>118</v>
      </c>
      <c r="D16" s="390" t="s">
        <v>43</v>
      </c>
      <c r="E16" s="390" t="s">
        <v>45</v>
      </c>
      <c r="F16" s="390" t="s">
        <v>439</v>
      </c>
      <c r="G16" s="390" t="s">
        <v>104</v>
      </c>
      <c r="H16" s="390" t="s">
        <v>560</v>
      </c>
      <c r="I16" s="390" t="s">
        <v>224</v>
      </c>
      <c r="J16" s="390" t="s">
        <v>221</v>
      </c>
      <c r="K16" s="396">
        <v>0.1</v>
      </c>
      <c r="L16" s="397">
        <v>30</v>
      </c>
      <c r="M16" s="398">
        <v>0</v>
      </c>
      <c r="N16" s="222"/>
      <c r="O16" s="222"/>
      <c r="P16" s="222"/>
      <c r="Q16" s="222"/>
      <c r="R16" s="222"/>
      <c r="S16" s="131"/>
      <c r="T16" s="131"/>
      <c r="U16" s="131"/>
      <c r="V16" s="131"/>
    </row>
    <row r="17" spans="1:22" ht="31.5" x14ac:dyDescent="0.2">
      <c r="A17" s="389">
        <v>13</v>
      </c>
      <c r="B17" s="393">
        <v>40825</v>
      </c>
      <c r="C17" s="390" t="s">
        <v>118</v>
      </c>
      <c r="D17" s="390" t="s">
        <v>46</v>
      </c>
      <c r="E17" s="390" t="s">
        <v>47</v>
      </c>
      <c r="F17" s="390" t="s">
        <v>439</v>
      </c>
      <c r="G17" s="390" t="s">
        <v>104</v>
      </c>
      <c r="H17" s="390" t="s">
        <v>259</v>
      </c>
      <c r="I17" s="390" t="s">
        <v>359</v>
      </c>
      <c r="J17" s="390" t="s">
        <v>221</v>
      </c>
      <c r="K17" s="396">
        <v>0.2</v>
      </c>
      <c r="L17" s="397">
        <v>48</v>
      </c>
      <c r="M17" s="398">
        <v>0</v>
      </c>
      <c r="N17" s="222"/>
      <c r="O17" s="222"/>
      <c r="P17" s="222"/>
      <c r="Q17" s="222"/>
      <c r="R17" s="222"/>
      <c r="S17" s="131"/>
      <c r="T17" s="131"/>
      <c r="U17" s="131"/>
      <c r="V17" s="131"/>
    </row>
    <row r="18" spans="1:22" ht="31.5" x14ac:dyDescent="0.2">
      <c r="A18" s="389">
        <v>14</v>
      </c>
      <c r="B18" s="393">
        <v>40979</v>
      </c>
      <c r="C18" s="390" t="s">
        <v>118</v>
      </c>
      <c r="D18" s="390" t="s">
        <v>43</v>
      </c>
      <c r="E18" s="390" t="s">
        <v>47</v>
      </c>
      <c r="F18" s="390" t="s">
        <v>439</v>
      </c>
      <c r="G18" s="390" t="s">
        <v>104</v>
      </c>
      <c r="H18" s="390" t="s">
        <v>249</v>
      </c>
      <c r="I18" s="390" t="s">
        <v>32</v>
      </c>
      <c r="J18" s="390" t="s">
        <v>221</v>
      </c>
      <c r="K18" s="396">
        <v>0.1</v>
      </c>
      <c r="L18" s="397">
        <v>24</v>
      </c>
      <c r="M18" s="398">
        <v>0</v>
      </c>
      <c r="N18" s="222"/>
      <c r="O18" s="222"/>
      <c r="P18" s="222"/>
      <c r="Q18" s="222"/>
      <c r="R18" s="222"/>
      <c r="S18" s="131"/>
      <c r="T18" s="131"/>
      <c r="U18" s="131"/>
      <c r="V18" s="131"/>
    </row>
    <row r="19" spans="1:22" ht="31.5" x14ac:dyDescent="0.2">
      <c r="A19" s="389">
        <v>15</v>
      </c>
      <c r="B19" s="393">
        <v>41029</v>
      </c>
      <c r="C19" s="390" t="s">
        <v>118</v>
      </c>
      <c r="D19" s="390" t="s">
        <v>43</v>
      </c>
      <c r="E19" s="390" t="s">
        <v>47</v>
      </c>
      <c r="F19" s="390" t="s">
        <v>439</v>
      </c>
      <c r="G19" s="390" t="s">
        <v>104</v>
      </c>
      <c r="H19" s="390" t="s">
        <v>238</v>
      </c>
      <c r="I19" s="390" t="s">
        <v>32</v>
      </c>
      <c r="J19" s="390" t="s">
        <v>221</v>
      </c>
      <c r="K19" s="396">
        <v>0.1</v>
      </c>
      <c r="L19" s="397">
        <v>24</v>
      </c>
      <c r="M19" s="398">
        <v>0</v>
      </c>
      <c r="N19" s="222"/>
      <c r="O19" s="222"/>
      <c r="P19" s="222"/>
      <c r="Q19" s="222"/>
      <c r="R19" s="222"/>
      <c r="S19" s="131"/>
      <c r="T19" s="131"/>
      <c r="U19" s="131"/>
      <c r="V19" s="131"/>
    </row>
    <row r="20" spans="1:22" ht="31.5" x14ac:dyDescent="0.2">
      <c r="A20" s="389">
        <v>16</v>
      </c>
      <c r="B20" s="393">
        <v>40945</v>
      </c>
      <c r="C20" s="390" t="s">
        <v>118</v>
      </c>
      <c r="D20" s="390" t="s">
        <v>46</v>
      </c>
      <c r="E20" s="390" t="s">
        <v>219</v>
      </c>
      <c r="F20" s="390" t="s">
        <v>439</v>
      </c>
      <c r="G20" s="390" t="s">
        <v>104</v>
      </c>
      <c r="H20" s="390" t="s">
        <v>579</v>
      </c>
      <c r="I20" s="390" t="s">
        <v>359</v>
      </c>
      <c r="J20" s="390" t="s">
        <v>221</v>
      </c>
      <c r="K20" s="396">
        <v>0.2</v>
      </c>
      <c r="L20" s="397">
        <v>48</v>
      </c>
      <c r="M20" s="398">
        <v>0</v>
      </c>
      <c r="N20" s="222"/>
      <c r="O20" s="222"/>
      <c r="P20" s="222"/>
      <c r="Q20" s="222"/>
      <c r="R20" s="222"/>
      <c r="S20" s="131"/>
      <c r="T20" s="131"/>
      <c r="U20" s="131"/>
      <c r="V20" s="131"/>
    </row>
    <row r="21" spans="1:22" ht="31.5" x14ac:dyDescent="0.2">
      <c r="A21" s="389">
        <v>17</v>
      </c>
      <c r="B21" s="393">
        <v>41021</v>
      </c>
      <c r="C21" s="390" t="s">
        <v>118</v>
      </c>
      <c r="D21" s="390" t="s">
        <v>43</v>
      </c>
      <c r="E21" s="390" t="s">
        <v>219</v>
      </c>
      <c r="F21" s="390" t="s">
        <v>439</v>
      </c>
      <c r="G21" s="390" t="s">
        <v>104</v>
      </c>
      <c r="H21" s="390" t="s">
        <v>236</v>
      </c>
      <c r="I21" s="390" t="s">
        <v>359</v>
      </c>
      <c r="J21" s="390" t="s">
        <v>221</v>
      </c>
      <c r="K21" s="396">
        <v>0.1</v>
      </c>
      <c r="L21" s="397">
        <v>24</v>
      </c>
      <c r="M21" s="398">
        <v>0</v>
      </c>
      <c r="N21" s="222"/>
      <c r="O21" s="222"/>
      <c r="P21" s="222"/>
      <c r="Q21" s="222"/>
      <c r="R21" s="222"/>
      <c r="S21" s="131"/>
      <c r="T21" s="131"/>
      <c r="U21" s="131"/>
      <c r="V21" s="131"/>
    </row>
    <row r="22" spans="1:22" ht="31.5" x14ac:dyDescent="0.2">
      <c r="A22" s="389">
        <v>18</v>
      </c>
      <c r="B22" s="393">
        <v>41104</v>
      </c>
      <c r="C22" s="390" t="s">
        <v>118</v>
      </c>
      <c r="D22" s="390" t="s">
        <v>46</v>
      </c>
      <c r="E22" s="390" t="s">
        <v>219</v>
      </c>
      <c r="F22" s="390" t="s">
        <v>439</v>
      </c>
      <c r="G22" s="390" t="s">
        <v>104</v>
      </c>
      <c r="H22" s="390" t="s">
        <v>273</v>
      </c>
      <c r="I22" s="390" t="s">
        <v>359</v>
      </c>
      <c r="J22" s="390" t="s">
        <v>221</v>
      </c>
      <c r="K22" s="396">
        <v>0.2</v>
      </c>
      <c r="L22" s="397">
        <v>60</v>
      </c>
      <c r="M22" s="398">
        <v>0</v>
      </c>
      <c r="N22" s="222"/>
      <c r="O22" s="222"/>
      <c r="P22" s="222"/>
      <c r="Q22" s="222"/>
      <c r="R22" s="222"/>
      <c r="S22" s="131"/>
      <c r="T22" s="131"/>
      <c r="U22" s="131"/>
      <c r="V22" s="131"/>
    </row>
    <row r="23" spans="1:22" ht="31.5" x14ac:dyDescent="0.2">
      <c r="A23" s="389">
        <v>19</v>
      </c>
      <c r="B23" s="393">
        <v>41119</v>
      </c>
      <c r="C23" s="390" t="s">
        <v>118</v>
      </c>
      <c r="D23" s="390" t="s">
        <v>43</v>
      </c>
      <c r="E23" s="390" t="s">
        <v>219</v>
      </c>
      <c r="F23" s="390" t="s">
        <v>439</v>
      </c>
      <c r="G23" s="390" t="s">
        <v>104</v>
      </c>
      <c r="H23" s="390" t="s">
        <v>236</v>
      </c>
      <c r="I23" s="390" t="s">
        <v>359</v>
      </c>
      <c r="J23" s="390" t="s">
        <v>221</v>
      </c>
      <c r="K23" s="396">
        <v>0.1</v>
      </c>
      <c r="L23" s="397">
        <v>30</v>
      </c>
      <c r="M23" s="398">
        <v>0</v>
      </c>
      <c r="N23" s="222"/>
      <c r="O23" s="222"/>
      <c r="P23" s="222"/>
      <c r="Q23" s="222"/>
      <c r="R23" s="222"/>
      <c r="S23" s="131"/>
      <c r="T23" s="131"/>
      <c r="U23" s="131"/>
      <c r="V23" s="131"/>
    </row>
    <row r="24" spans="1:22" ht="31.5" x14ac:dyDescent="0.2">
      <c r="A24" s="389">
        <v>20</v>
      </c>
      <c r="B24" s="393">
        <v>40958</v>
      </c>
      <c r="C24" s="390" t="s">
        <v>118</v>
      </c>
      <c r="D24" s="390" t="s">
        <v>44</v>
      </c>
      <c r="E24" s="390" t="s">
        <v>540</v>
      </c>
      <c r="F24" s="390" t="s">
        <v>439</v>
      </c>
      <c r="G24" s="390" t="s">
        <v>104</v>
      </c>
      <c r="H24" s="390" t="s">
        <v>236</v>
      </c>
      <c r="I24" s="390" t="s">
        <v>359</v>
      </c>
      <c r="J24" s="390" t="s">
        <v>221</v>
      </c>
      <c r="K24" s="396">
        <v>0.1</v>
      </c>
      <c r="L24" s="397">
        <v>24</v>
      </c>
      <c r="M24" s="398">
        <v>0</v>
      </c>
      <c r="N24" s="222"/>
      <c r="O24" s="222"/>
      <c r="P24" s="222"/>
      <c r="Q24" s="222"/>
      <c r="R24" s="222"/>
      <c r="S24" s="131"/>
      <c r="T24" s="131"/>
      <c r="U24" s="131"/>
      <c r="V24" s="131"/>
    </row>
    <row r="25" spans="1:22" ht="31.5" x14ac:dyDescent="0.2">
      <c r="A25" s="389">
        <v>21</v>
      </c>
      <c r="B25" s="393">
        <v>40979</v>
      </c>
      <c r="C25" s="390" t="s">
        <v>118</v>
      </c>
      <c r="D25" s="390" t="s">
        <v>44</v>
      </c>
      <c r="E25" s="390" t="s">
        <v>47</v>
      </c>
      <c r="F25" s="390" t="s">
        <v>439</v>
      </c>
      <c r="G25" s="390" t="s">
        <v>104</v>
      </c>
      <c r="H25" s="390" t="s">
        <v>249</v>
      </c>
      <c r="I25" s="390" t="s">
        <v>32</v>
      </c>
      <c r="J25" s="390" t="s">
        <v>221</v>
      </c>
      <c r="K25" s="396">
        <v>0.1</v>
      </c>
      <c r="L25" s="397">
        <v>24</v>
      </c>
      <c r="M25" s="398">
        <v>0</v>
      </c>
      <c r="N25" s="222"/>
      <c r="O25" s="222"/>
      <c r="P25" s="222"/>
      <c r="Q25" s="222"/>
      <c r="R25" s="222"/>
      <c r="S25" s="131"/>
      <c r="T25" s="131"/>
      <c r="U25" s="131"/>
      <c r="V25" s="131"/>
    </row>
    <row r="26" spans="1:22" ht="31.5" x14ac:dyDescent="0.2">
      <c r="A26" s="389">
        <v>22</v>
      </c>
      <c r="B26" s="393">
        <v>40812</v>
      </c>
      <c r="C26" s="390" t="s">
        <v>118</v>
      </c>
      <c r="D26" s="390" t="s">
        <v>46</v>
      </c>
      <c r="E26" s="390" t="s">
        <v>219</v>
      </c>
      <c r="F26" s="390" t="s">
        <v>439</v>
      </c>
      <c r="G26" s="390" t="s">
        <v>104</v>
      </c>
      <c r="H26" s="390" t="s">
        <v>254</v>
      </c>
      <c r="I26" s="390" t="s">
        <v>359</v>
      </c>
      <c r="J26" s="390" t="s">
        <v>221</v>
      </c>
      <c r="K26" s="396">
        <v>1.5</v>
      </c>
      <c r="L26" s="397">
        <v>360</v>
      </c>
      <c r="M26" s="398">
        <v>0</v>
      </c>
      <c r="N26" s="222"/>
      <c r="O26" s="222"/>
      <c r="P26" s="222"/>
      <c r="Q26" s="222"/>
      <c r="R26" s="222"/>
      <c r="S26" s="131"/>
      <c r="T26" s="131"/>
      <c r="U26" s="131"/>
      <c r="V26" s="131"/>
    </row>
    <row r="27" spans="1:22" ht="63" x14ac:dyDescent="0.2">
      <c r="A27" s="389">
        <v>23</v>
      </c>
      <c r="B27" s="393">
        <v>40825</v>
      </c>
      <c r="C27" s="390" t="s">
        <v>118</v>
      </c>
      <c r="D27" s="390" t="s">
        <v>43</v>
      </c>
      <c r="E27" s="390" t="s">
        <v>45</v>
      </c>
      <c r="F27" s="390" t="s">
        <v>439</v>
      </c>
      <c r="G27" s="390" t="s">
        <v>104</v>
      </c>
      <c r="H27" s="390" t="s">
        <v>258</v>
      </c>
      <c r="I27" s="390" t="s">
        <v>224</v>
      </c>
      <c r="J27" s="390" t="s">
        <v>221</v>
      </c>
      <c r="K27" s="396">
        <v>0.2</v>
      </c>
      <c r="L27" s="397">
        <v>48</v>
      </c>
      <c r="M27" s="398">
        <v>0</v>
      </c>
      <c r="N27" s="222"/>
      <c r="O27" s="222"/>
      <c r="P27" s="222"/>
      <c r="Q27" s="222"/>
      <c r="R27" s="222"/>
      <c r="S27" s="131"/>
      <c r="T27" s="131"/>
      <c r="U27" s="131"/>
      <c r="V27" s="131"/>
    </row>
    <row r="28" spans="1:22" ht="31.5" x14ac:dyDescent="0.2">
      <c r="A28" s="389">
        <v>24</v>
      </c>
      <c r="B28" s="393">
        <v>40958</v>
      </c>
      <c r="C28" s="390" t="s">
        <v>118</v>
      </c>
      <c r="D28" s="390" t="s">
        <v>46</v>
      </c>
      <c r="E28" s="390" t="s">
        <v>45</v>
      </c>
      <c r="F28" s="390" t="s">
        <v>439</v>
      </c>
      <c r="G28" s="390" t="s">
        <v>104</v>
      </c>
      <c r="H28" s="390" t="s">
        <v>560</v>
      </c>
      <c r="I28" s="390" t="s">
        <v>224</v>
      </c>
      <c r="J28" s="390" t="s">
        <v>221</v>
      </c>
      <c r="K28" s="396">
        <v>0.1</v>
      </c>
      <c r="L28" s="397">
        <v>24</v>
      </c>
      <c r="M28" s="398">
        <v>0</v>
      </c>
      <c r="N28" s="222"/>
      <c r="O28" s="222"/>
      <c r="P28" s="222"/>
      <c r="Q28" s="222"/>
      <c r="R28" s="222"/>
      <c r="S28" s="131"/>
      <c r="T28" s="131"/>
      <c r="U28" s="131"/>
      <c r="V28" s="131"/>
    </row>
    <row r="29" spans="1:22" ht="31.5" x14ac:dyDescent="0.2">
      <c r="A29" s="389">
        <v>25</v>
      </c>
      <c r="B29" s="393">
        <v>40958</v>
      </c>
      <c r="C29" s="390" t="s">
        <v>118</v>
      </c>
      <c r="D29" s="390" t="s">
        <v>46</v>
      </c>
      <c r="E29" s="390" t="s">
        <v>45</v>
      </c>
      <c r="F29" s="390" t="s">
        <v>439</v>
      </c>
      <c r="G29" s="390" t="s">
        <v>104</v>
      </c>
      <c r="H29" s="390" t="s">
        <v>270</v>
      </c>
      <c r="I29" s="390" t="s">
        <v>224</v>
      </c>
      <c r="J29" s="390" t="s">
        <v>221</v>
      </c>
      <c r="K29" s="396">
        <v>0.2</v>
      </c>
      <c r="L29" s="397">
        <v>48</v>
      </c>
      <c r="M29" s="398">
        <v>0</v>
      </c>
      <c r="N29" s="222"/>
      <c r="O29" s="222"/>
      <c r="P29" s="222"/>
      <c r="Q29" s="222"/>
      <c r="R29" s="222"/>
      <c r="S29" s="131"/>
      <c r="T29" s="131"/>
      <c r="U29" s="131"/>
      <c r="V29" s="131"/>
    </row>
    <row r="30" spans="1:22" ht="31.5" x14ac:dyDescent="0.2">
      <c r="A30" s="389">
        <v>26</v>
      </c>
      <c r="B30" s="393">
        <v>40657</v>
      </c>
      <c r="C30" s="390" t="s">
        <v>118</v>
      </c>
      <c r="D30" s="390" t="s">
        <v>43</v>
      </c>
      <c r="E30" s="390" t="s">
        <v>219</v>
      </c>
      <c r="F30" s="390" t="s">
        <v>439</v>
      </c>
      <c r="G30" s="390" t="s">
        <v>104</v>
      </c>
      <c r="H30" s="390" t="s">
        <v>250</v>
      </c>
      <c r="I30" s="390" t="s">
        <v>359</v>
      </c>
      <c r="J30" s="390" t="s">
        <v>221</v>
      </c>
      <c r="K30" s="396">
        <v>0.1</v>
      </c>
      <c r="L30" s="397">
        <v>24</v>
      </c>
      <c r="M30" s="398">
        <v>0</v>
      </c>
      <c r="N30" s="222"/>
      <c r="O30" s="222"/>
      <c r="P30" s="222"/>
      <c r="Q30" s="222"/>
      <c r="R30" s="222"/>
      <c r="S30" s="131"/>
      <c r="T30" s="131"/>
      <c r="U30" s="131"/>
      <c r="V30" s="131"/>
    </row>
    <row r="31" spans="1:22" ht="31.5" x14ac:dyDescent="0.2">
      <c r="A31" s="389">
        <v>27</v>
      </c>
      <c r="B31" s="393">
        <v>40825</v>
      </c>
      <c r="C31" s="390" t="s">
        <v>118</v>
      </c>
      <c r="D31" s="390" t="s">
        <v>46</v>
      </c>
      <c r="E31" s="390" t="s">
        <v>219</v>
      </c>
      <c r="F31" s="390" t="s">
        <v>439</v>
      </c>
      <c r="G31" s="390" t="s">
        <v>104</v>
      </c>
      <c r="H31" s="390" t="s">
        <v>236</v>
      </c>
      <c r="I31" s="390" t="s">
        <v>359</v>
      </c>
      <c r="J31" s="390" t="s">
        <v>221</v>
      </c>
      <c r="K31" s="396">
        <v>0.1</v>
      </c>
      <c r="L31" s="397">
        <v>24</v>
      </c>
      <c r="M31" s="398">
        <v>0</v>
      </c>
      <c r="N31" s="222"/>
      <c r="O31" s="222"/>
      <c r="P31" s="222"/>
      <c r="Q31" s="222"/>
      <c r="R31" s="222"/>
      <c r="S31" s="131"/>
      <c r="T31" s="131"/>
      <c r="U31" s="131"/>
      <c r="V31" s="131"/>
    </row>
    <row r="32" spans="1:22" ht="31.5" x14ac:dyDescent="0.2">
      <c r="A32" s="389">
        <v>28</v>
      </c>
      <c r="B32" s="393">
        <v>40846</v>
      </c>
      <c r="C32" s="390" t="s">
        <v>118</v>
      </c>
      <c r="D32" s="390" t="s">
        <v>46</v>
      </c>
      <c r="E32" s="390" t="s">
        <v>219</v>
      </c>
      <c r="F32" s="390" t="s">
        <v>439</v>
      </c>
      <c r="G32" s="390" t="s">
        <v>104</v>
      </c>
      <c r="H32" s="390" t="s">
        <v>236</v>
      </c>
      <c r="I32" s="390" t="s">
        <v>359</v>
      </c>
      <c r="J32" s="390" t="s">
        <v>221</v>
      </c>
      <c r="K32" s="396">
        <v>0.1</v>
      </c>
      <c r="L32" s="397">
        <v>24</v>
      </c>
      <c r="M32" s="398">
        <v>0</v>
      </c>
      <c r="N32" s="222"/>
      <c r="O32" s="222"/>
      <c r="P32" s="222"/>
      <c r="Q32" s="222"/>
      <c r="R32" s="222"/>
      <c r="S32" s="131"/>
      <c r="T32" s="131"/>
      <c r="U32" s="131"/>
      <c r="V32" s="131"/>
    </row>
    <row r="33" spans="1:22" ht="31.5" x14ac:dyDescent="0.2">
      <c r="A33" s="389">
        <v>29</v>
      </c>
      <c r="B33" s="393">
        <v>40958</v>
      </c>
      <c r="C33" s="390" t="s">
        <v>118</v>
      </c>
      <c r="D33" s="390" t="s">
        <v>46</v>
      </c>
      <c r="E33" s="390" t="s">
        <v>219</v>
      </c>
      <c r="F33" s="390" t="s">
        <v>439</v>
      </c>
      <c r="G33" s="390" t="s">
        <v>104</v>
      </c>
      <c r="H33" s="390" t="s">
        <v>236</v>
      </c>
      <c r="I33" s="390" t="s">
        <v>359</v>
      </c>
      <c r="J33" s="390" t="s">
        <v>221</v>
      </c>
      <c r="K33" s="396">
        <v>0.1</v>
      </c>
      <c r="L33" s="397">
        <v>24</v>
      </c>
      <c r="M33" s="398">
        <v>0</v>
      </c>
      <c r="N33" s="222"/>
      <c r="O33" s="222"/>
      <c r="P33" s="222"/>
      <c r="Q33" s="222"/>
      <c r="R33" s="222"/>
      <c r="S33" s="131"/>
      <c r="T33" s="131"/>
      <c r="U33" s="131"/>
      <c r="V33" s="131"/>
    </row>
    <row r="34" spans="1:22" ht="31.5" x14ac:dyDescent="0.2">
      <c r="A34" s="389">
        <v>30</v>
      </c>
      <c r="B34" s="393">
        <v>41039</v>
      </c>
      <c r="C34" s="390" t="s">
        <v>118</v>
      </c>
      <c r="D34" s="390" t="s">
        <v>43</v>
      </c>
      <c r="E34" s="390" t="s">
        <v>219</v>
      </c>
      <c r="F34" s="390" t="s">
        <v>439</v>
      </c>
      <c r="G34" s="390" t="s">
        <v>104</v>
      </c>
      <c r="H34" s="390" t="s">
        <v>272</v>
      </c>
      <c r="I34" s="390" t="s">
        <v>359</v>
      </c>
      <c r="J34" s="390" t="s">
        <v>221</v>
      </c>
      <c r="K34" s="396">
        <v>0.1</v>
      </c>
      <c r="L34" s="397">
        <v>24</v>
      </c>
      <c r="M34" s="398">
        <v>0</v>
      </c>
      <c r="N34" s="222"/>
      <c r="O34" s="222"/>
      <c r="P34" s="222"/>
      <c r="Q34" s="222"/>
      <c r="R34" s="222"/>
      <c r="S34" s="131"/>
      <c r="T34" s="131"/>
      <c r="U34" s="131"/>
      <c r="V34" s="131"/>
    </row>
    <row r="35" spans="1:22" ht="47.25" x14ac:dyDescent="0.2">
      <c r="A35" s="389">
        <v>31</v>
      </c>
      <c r="B35" s="393">
        <v>40817</v>
      </c>
      <c r="C35" s="390" t="s">
        <v>127</v>
      </c>
      <c r="D35" s="390" t="s">
        <v>82</v>
      </c>
      <c r="E35" s="390" t="s">
        <v>540</v>
      </c>
      <c r="F35" s="390" t="s">
        <v>439</v>
      </c>
      <c r="G35" s="390" t="s">
        <v>104</v>
      </c>
      <c r="H35" s="390" t="s">
        <v>249</v>
      </c>
      <c r="I35" s="390" t="s">
        <v>329</v>
      </c>
      <c r="J35" s="390" t="s">
        <v>221</v>
      </c>
      <c r="K35" s="396">
        <v>0.1</v>
      </c>
      <c r="L35" s="397">
        <v>24</v>
      </c>
      <c r="M35" s="398">
        <v>0</v>
      </c>
      <c r="N35" s="222"/>
      <c r="O35" s="222"/>
      <c r="P35" s="222"/>
      <c r="Q35" s="222"/>
      <c r="R35" s="222"/>
      <c r="S35" s="131"/>
      <c r="T35" s="131"/>
      <c r="U35" s="131"/>
      <c r="V35" s="131"/>
    </row>
    <row r="36" spans="1:22" ht="47.25" x14ac:dyDescent="0.2">
      <c r="A36" s="389">
        <v>32</v>
      </c>
      <c r="B36" s="393">
        <v>40825</v>
      </c>
      <c r="C36" s="390" t="s">
        <v>127</v>
      </c>
      <c r="D36" s="390" t="s">
        <v>82</v>
      </c>
      <c r="E36" s="390" t="s">
        <v>540</v>
      </c>
      <c r="F36" s="390" t="s">
        <v>439</v>
      </c>
      <c r="G36" s="390" t="s">
        <v>104</v>
      </c>
      <c r="H36" s="390" t="s">
        <v>260</v>
      </c>
      <c r="I36" s="390" t="s">
        <v>329</v>
      </c>
      <c r="J36" s="390" t="s">
        <v>221</v>
      </c>
      <c r="K36" s="396">
        <v>0.2</v>
      </c>
      <c r="L36" s="397">
        <v>48</v>
      </c>
      <c r="M36" s="398">
        <v>0</v>
      </c>
      <c r="N36" s="222"/>
      <c r="O36" s="222"/>
      <c r="P36" s="222"/>
      <c r="Q36" s="222"/>
      <c r="R36" s="222"/>
      <c r="S36" s="131"/>
      <c r="T36" s="131"/>
      <c r="U36" s="131"/>
      <c r="V36" s="131"/>
    </row>
    <row r="37" spans="1:22" ht="47.25" x14ac:dyDescent="0.2">
      <c r="A37" s="389">
        <v>33</v>
      </c>
      <c r="B37" s="393">
        <v>40929</v>
      </c>
      <c r="C37" s="390" t="s">
        <v>127</v>
      </c>
      <c r="D37" s="390" t="s">
        <v>82</v>
      </c>
      <c r="E37" s="390" t="s">
        <v>540</v>
      </c>
      <c r="F37" s="390" t="s">
        <v>439</v>
      </c>
      <c r="G37" s="390" t="s">
        <v>104</v>
      </c>
      <c r="H37" s="390" t="s">
        <v>263</v>
      </c>
      <c r="I37" s="390" t="s">
        <v>329</v>
      </c>
      <c r="J37" s="390" t="s">
        <v>221</v>
      </c>
      <c r="K37" s="396">
        <v>0.2</v>
      </c>
      <c r="L37" s="397">
        <v>48</v>
      </c>
      <c r="M37" s="398">
        <v>0</v>
      </c>
      <c r="N37" s="222"/>
      <c r="O37" s="222"/>
      <c r="P37" s="222"/>
      <c r="Q37" s="222"/>
      <c r="R37" s="222"/>
      <c r="S37" s="131"/>
      <c r="T37" s="131"/>
      <c r="U37" s="131"/>
      <c r="V37" s="131"/>
    </row>
    <row r="38" spans="1:22" ht="47.25" x14ac:dyDescent="0.2">
      <c r="A38" s="389">
        <v>34</v>
      </c>
      <c r="B38" s="393">
        <v>41188</v>
      </c>
      <c r="C38" s="390" t="s">
        <v>127</v>
      </c>
      <c r="D38" s="390" t="s">
        <v>82</v>
      </c>
      <c r="E38" s="390" t="s">
        <v>540</v>
      </c>
      <c r="F38" s="390" t="s">
        <v>439</v>
      </c>
      <c r="G38" s="390" t="s">
        <v>104</v>
      </c>
      <c r="H38" s="390" t="s">
        <v>249</v>
      </c>
      <c r="I38" s="390" t="s">
        <v>329</v>
      </c>
      <c r="J38" s="390" t="s">
        <v>221</v>
      </c>
      <c r="K38" s="396">
        <v>0.1</v>
      </c>
      <c r="L38" s="397">
        <v>30</v>
      </c>
      <c r="M38" s="398">
        <v>0</v>
      </c>
      <c r="N38" s="222"/>
      <c r="O38" s="222"/>
      <c r="P38" s="222"/>
      <c r="Q38" s="222"/>
      <c r="R38" s="222"/>
      <c r="S38" s="131"/>
      <c r="T38" s="131"/>
      <c r="U38" s="131"/>
      <c r="V38" s="131"/>
    </row>
    <row r="39" spans="1:22" ht="47.25" x14ac:dyDescent="0.2">
      <c r="A39" s="389">
        <v>35</v>
      </c>
      <c r="B39" s="393">
        <v>41188</v>
      </c>
      <c r="C39" s="390" t="s">
        <v>127</v>
      </c>
      <c r="D39" s="390" t="s">
        <v>82</v>
      </c>
      <c r="E39" s="390" t="s">
        <v>540</v>
      </c>
      <c r="F39" s="390" t="s">
        <v>439</v>
      </c>
      <c r="G39" s="390" t="s">
        <v>104</v>
      </c>
      <c r="H39" s="390" t="s">
        <v>563</v>
      </c>
      <c r="I39" s="390" t="s">
        <v>329</v>
      </c>
      <c r="J39" s="390" t="s">
        <v>221</v>
      </c>
      <c r="K39" s="396">
        <v>0.1</v>
      </c>
      <c r="L39" s="397">
        <v>30</v>
      </c>
      <c r="M39" s="398">
        <v>0</v>
      </c>
      <c r="N39" s="222"/>
      <c r="O39" s="222"/>
      <c r="P39" s="222"/>
      <c r="Q39" s="222"/>
      <c r="R39" s="222"/>
      <c r="S39" s="131"/>
      <c r="T39" s="131"/>
      <c r="U39" s="131"/>
      <c r="V39" s="131"/>
    </row>
    <row r="40" spans="1:22" ht="47.25" x14ac:dyDescent="0.2">
      <c r="A40" s="389">
        <v>36</v>
      </c>
      <c r="B40" s="393">
        <v>41188</v>
      </c>
      <c r="C40" s="390" t="s">
        <v>127</v>
      </c>
      <c r="D40" s="390" t="s">
        <v>82</v>
      </c>
      <c r="E40" s="390" t="s">
        <v>540</v>
      </c>
      <c r="F40" s="390" t="s">
        <v>439</v>
      </c>
      <c r="G40" s="390" t="s">
        <v>104</v>
      </c>
      <c r="H40" s="390" t="s">
        <v>564</v>
      </c>
      <c r="I40" s="390" t="s">
        <v>329</v>
      </c>
      <c r="J40" s="390" t="s">
        <v>221</v>
      </c>
      <c r="K40" s="396">
        <v>0.1</v>
      </c>
      <c r="L40" s="397">
        <v>30</v>
      </c>
      <c r="M40" s="398">
        <v>0</v>
      </c>
      <c r="N40" s="222"/>
      <c r="O40" s="222"/>
      <c r="P40" s="222"/>
      <c r="Q40" s="222"/>
      <c r="R40" s="222"/>
      <c r="S40" s="131"/>
      <c r="T40" s="131"/>
      <c r="U40" s="131"/>
      <c r="V40" s="131"/>
    </row>
    <row r="41" spans="1:22" ht="47.25" x14ac:dyDescent="0.2">
      <c r="A41" s="389">
        <v>37</v>
      </c>
      <c r="B41" s="393">
        <v>41190</v>
      </c>
      <c r="C41" s="390" t="s">
        <v>127</v>
      </c>
      <c r="D41" s="390" t="s">
        <v>82</v>
      </c>
      <c r="E41" s="390" t="s">
        <v>540</v>
      </c>
      <c r="F41" s="390" t="s">
        <v>439</v>
      </c>
      <c r="G41" s="390" t="s">
        <v>104</v>
      </c>
      <c r="H41" s="390" t="s">
        <v>275</v>
      </c>
      <c r="I41" s="390" t="s">
        <v>329</v>
      </c>
      <c r="J41" s="390" t="s">
        <v>221</v>
      </c>
      <c r="K41" s="396">
        <v>0.1</v>
      </c>
      <c r="L41" s="397">
        <v>30</v>
      </c>
      <c r="M41" s="398">
        <v>0</v>
      </c>
      <c r="N41" s="222"/>
      <c r="O41" s="222"/>
      <c r="P41" s="222"/>
      <c r="Q41" s="222"/>
      <c r="R41" s="222"/>
      <c r="S41" s="131"/>
      <c r="T41" s="131"/>
      <c r="U41" s="131"/>
      <c r="V41" s="131"/>
    </row>
    <row r="42" spans="1:22" ht="47.25" x14ac:dyDescent="0.2">
      <c r="A42" s="389">
        <v>38</v>
      </c>
      <c r="B42" s="393">
        <v>41190</v>
      </c>
      <c r="C42" s="390" t="s">
        <v>127</v>
      </c>
      <c r="D42" s="390" t="s">
        <v>82</v>
      </c>
      <c r="E42" s="390" t="s">
        <v>540</v>
      </c>
      <c r="F42" s="390" t="s">
        <v>439</v>
      </c>
      <c r="G42" s="390" t="s">
        <v>104</v>
      </c>
      <c r="H42" s="390" t="s">
        <v>275</v>
      </c>
      <c r="I42" s="390" t="s">
        <v>329</v>
      </c>
      <c r="J42" s="390" t="s">
        <v>221</v>
      </c>
      <c r="K42" s="396">
        <v>0.1</v>
      </c>
      <c r="L42" s="397">
        <v>30</v>
      </c>
      <c r="M42" s="398">
        <v>0</v>
      </c>
      <c r="N42" s="222"/>
      <c r="O42" s="222"/>
      <c r="P42" s="222"/>
      <c r="Q42" s="222"/>
      <c r="R42" s="222"/>
      <c r="S42" s="131"/>
      <c r="T42" s="131"/>
      <c r="U42" s="131"/>
      <c r="V42" s="131"/>
    </row>
    <row r="43" spans="1:22" ht="47.25" x14ac:dyDescent="0.2">
      <c r="A43" s="389">
        <v>39</v>
      </c>
      <c r="B43" s="393">
        <v>41219</v>
      </c>
      <c r="C43" s="390" t="s">
        <v>127</v>
      </c>
      <c r="D43" s="390" t="s">
        <v>82</v>
      </c>
      <c r="E43" s="390" t="s">
        <v>540</v>
      </c>
      <c r="F43" s="390" t="s">
        <v>439</v>
      </c>
      <c r="G43" s="390" t="s">
        <v>104</v>
      </c>
      <c r="H43" s="390" t="s">
        <v>275</v>
      </c>
      <c r="I43" s="390" t="s">
        <v>329</v>
      </c>
      <c r="J43" s="390" t="s">
        <v>221</v>
      </c>
      <c r="K43" s="396">
        <v>0.1</v>
      </c>
      <c r="L43" s="397">
        <v>30</v>
      </c>
      <c r="M43" s="398">
        <v>0</v>
      </c>
      <c r="N43" s="222"/>
      <c r="O43" s="222"/>
      <c r="P43" s="222"/>
      <c r="Q43" s="222"/>
      <c r="R43" s="222"/>
      <c r="S43" s="131"/>
      <c r="T43" s="131"/>
      <c r="U43" s="131"/>
      <c r="V43" s="131"/>
    </row>
    <row r="44" spans="1:22" ht="47.25" x14ac:dyDescent="0.2">
      <c r="A44" s="389">
        <v>40</v>
      </c>
      <c r="B44" s="393">
        <v>41223</v>
      </c>
      <c r="C44" s="390" t="s">
        <v>127</v>
      </c>
      <c r="D44" s="390" t="s">
        <v>82</v>
      </c>
      <c r="E44" s="390" t="s">
        <v>540</v>
      </c>
      <c r="F44" s="390" t="s">
        <v>439</v>
      </c>
      <c r="G44" s="390" t="s">
        <v>104</v>
      </c>
      <c r="H44" s="390" t="s">
        <v>275</v>
      </c>
      <c r="I44" s="390" t="s">
        <v>329</v>
      </c>
      <c r="J44" s="390" t="s">
        <v>221</v>
      </c>
      <c r="K44" s="396">
        <v>0.1</v>
      </c>
      <c r="L44" s="397">
        <v>30</v>
      </c>
      <c r="M44" s="398">
        <v>0</v>
      </c>
      <c r="N44" s="222"/>
      <c r="O44" s="222"/>
      <c r="P44" s="222"/>
      <c r="Q44" s="222"/>
      <c r="R44" s="222"/>
      <c r="S44" s="131"/>
      <c r="T44" s="131"/>
      <c r="U44" s="131"/>
      <c r="V44" s="131"/>
    </row>
    <row r="45" spans="1:22" ht="47.25" x14ac:dyDescent="0.2">
      <c r="A45" s="389">
        <v>41</v>
      </c>
      <c r="B45" s="393">
        <v>41276</v>
      </c>
      <c r="C45" s="390" t="s">
        <v>127</v>
      </c>
      <c r="D45" s="390" t="s">
        <v>82</v>
      </c>
      <c r="E45" s="390" t="s">
        <v>540</v>
      </c>
      <c r="F45" s="390" t="s">
        <v>439</v>
      </c>
      <c r="G45" s="390" t="s">
        <v>104</v>
      </c>
      <c r="H45" s="390" t="s">
        <v>275</v>
      </c>
      <c r="I45" s="390" t="s">
        <v>329</v>
      </c>
      <c r="J45" s="390" t="s">
        <v>221</v>
      </c>
      <c r="K45" s="396">
        <v>0.1</v>
      </c>
      <c r="L45" s="397">
        <v>30</v>
      </c>
      <c r="M45" s="398">
        <v>0</v>
      </c>
      <c r="N45" s="222"/>
      <c r="O45" s="222"/>
      <c r="P45" s="222"/>
      <c r="Q45" s="222"/>
      <c r="R45" s="222"/>
      <c r="S45" s="131"/>
      <c r="T45" s="131"/>
      <c r="U45" s="131"/>
      <c r="V45" s="131"/>
    </row>
    <row r="46" spans="1:22" ht="47.25" x14ac:dyDescent="0.2">
      <c r="A46" s="389">
        <v>42</v>
      </c>
      <c r="B46" s="393">
        <v>41276</v>
      </c>
      <c r="C46" s="390" t="s">
        <v>127</v>
      </c>
      <c r="D46" s="390" t="s">
        <v>82</v>
      </c>
      <c r="E46" s="390" t="s">
        <v>540</v>
      </c>
      <c r="F46" s="390" t="s">
        <v>439</v>
      </c>
      <c r="G46" s="390" t="s">
        <v>104</v>
      </c>
      <c r="H46" s="390" t="s">
        <v>275</v>
      </c>
      <c r="I46" s="390" t="s">
        <v>329</v>
      </c>
      <c r="J46" s="390" t="s">
        <v>221</v>
      </c>
      <c r="K46" s="396">
        <v>0.1</v>
      </c>
      <c r="L46" s="397">
        <v>30</v>
      </c>
      <c r="M46" s="398">
        <v>0</v>
      </c>
      <c r="N46" s="222"/>
      <c r="O46" s="222"/>
      <c r="P46" s="222"/>
      <c r="Q46" s="222"/>
      <c r="R46" s="222"/>
      <c r="S46" s="131"/>
      <c r="T46" s="131"/>
      <c r="U46" s="131"/>
      <c r="V46" s="131"/>
    </row>
    <row r="47" spans="1:22" ht="47.25" x14ac:dyDescent="0.2">
      <c r="A47" s="389">
        <v>43</v>
      </c>
      <c r="B47" s="393">
        <v>41371</v>
      </c>
      <c r="C47" s="390" t="s">
        <v>127</v>
      </c>
      <c r="D47" s="390" t="s">
        <v>82</v>
      </c>
      <c r="E47" s="390" t="s">
        <v>540</v>
      </c>
      <c r="F47" s="390" t="s">
        <v>439</v>
      </c>
      <c r="G47" s="390" t="s">
        <v>104</v>
      </c>
      <c r="H47" s="390" t="s">
        <v>275</v>
      </c>
      <c r="I47" s="390" t="s">
        <v>329</v>
      </c>
      <c r="J47" s="390" t="s">
        <v>221</v>
      </c>
      <c r="K47" s="396">
        <v>0.1</v>
      </c>
      <c r="L47" s="397">
        <v>30</v>
      </c>
      <c r="M47" s="398">
        <v>0</v>
      </c>
      <c r="N47" s="222"/>
      <c r="O47" s="222"/>
      <c r="P47" s="222"/>
      <c r="Q47" s="222"/>
      <c r="R47" s="222"/>
      <c r="S47" s="131"/>
      <c r="T47" s="131"/>
      <c r="U47" s="131"/>
      <c r="V47" s="131"/>
    </row>
    <row r="48" spans="1:22" ht="47.25" x14ac:dyDescent="0.2">
      <c r="A48" s="389">
        <v>44</v>
      </c>
      <c r="B48" s="393">
        <v>40812</v>
      </c>
      <c r="C48" s="390" t="s">
        <v>127</v>
      </c>
      <c r="D48" s="390" t="s">
        <v>82</v>
      </c>
      <c r="E48" s="390" t="s">
        <v>45</v>
      </c>
      <c r="F48" s="390" t="s">
        <v>439</v>
      </c>
      <c r="G48" s="390" t="s">
        <v>104</v>
      </c>
      <c r="H48" s="390" t="s">
        <v>253</v>
      </c>
      <c r="I48" s="390" t="s">
        <v>224</v>
      </c>
      <c r="J48" s="390" t="s">
        <v>221</v>
      </c>
      <c r="K48" s="396">
        <v>0.2</v>
      </c>
      <c r="L48" s="397">
        <v>48</v>
      </c>
      <c r="M48" s="398">
        <v>0</v>
      </c>
      <c r="N48" s="222"/>
      <c r="O48" s="222"/>
      <c r="P48" s="222"/>
      <c r="Q48" s="222"/>
      <c r="R48" s="222"/>
      <c r="S48" s="131"/>
      <c r="T48" s="131"/>
      <c r="U48" s="131"/>
      <c r="V48" s="131"/>
    </row>
    <row r="49" spans="1:22" ht="47.25" x14ac:dyDescent="0.2">
      <c r="A49" s="389">
        <v>45</v>
      </c>
      <c r="B49" s="393">
        <v>40812</v>
      </c>
      <c r="C49" s="390" t="s">
        <v>127</v>
      </c>
      <c r="D49" s="390" t="s">
        <v>82</v>
      </c>
      <c r="E49" s="390" t="s">
        <v>45</v>
      </c>
      <c r="F49" s="390" t="s">
        <v>439</v>
      </c>
      <c r="G49" s="390" t="s">
        <v>104</v>
      </c>
      <c r="H49" s="390" t="s">
        <v>257</v>
      </c>
      <c r="I49" s="390" t="s">
        <v>224</v>
      </c>
      <c r="J49" s="390" t="s">
        <v>221</v>
      </c>
      <c r="K49" s="396">
        <v>0.1</v>
      </c>
      <c r="L49" s="397">
        <v>24</v>
      </c>
      <c r="M49" s="398">
        <v>0</v>
      </c>
      <c r="N49" s="222"/>
      <c r="O49" s="222"/>
      <c r="P49" s="222"/>
      <c r="Q49" s="222"/>
      <c r="R49" s="222"/>
      <c r="S49" s="131"/>
      <c r="T49" s="131"/>
      <c r="U49" s="131"/>
      <c r="V49" s="131"/>
    </row>
    <row r="50" spans="1:22" ht="47.25" x14ac:dyDescent="0.2">
      <c r="A50" s="389">
        <v>46</v>
      </c>
      <c r="B50" s="393">
        <v>41188</v>
      </c>
      <c r="C50" s="390" t="s">
        <v>127</v>
      </c>
      <c r="D50" s="390" t="s">
        <v>82</v>
      </c>
      <c r="E50" s="390" t="s">
        <v>45</v>
      </c>
      <c r="F50" s="390" t="s">
        <v>439</v>
      </c>
      <c r="G50" s="390" t="s">
        <v>104</v>
      </c>
      <c r="H50" s="390" t="s">
        <v>242</v>
      </c>
      <c r="I50" s="390" t="s">
        <v>224</v>
      </c>
      <c r="J50" s="390" t="s">
        <v>221</v>
      </c>
      <c r="K50" s="396">
        <v>0.1</v>
      </c>
      <c r="L50" s="397">
        <v>30</v>
      </c>
      <c r="M50" s="398">
        <v>0</v>
      </c>
      <c r="N50" s="222"/>
      <c r="O50" s="222"/>
      <c r="P50" s="222"/>
      <c r="Q50" s="222"/>
      <c r="R50" s="222"/>
      <c r="S50" s="131"/>
      <c r="T50" s="131"/>
      <c r="U50" s="131"/>
      <c r="V50" s="131"/>
    </row>
    <row r="51" spans="1:22" ht="47.25" x14ac:dyDescent="0.2">
      <c r="A51" s="389">
        <v>47</v>
      </c>
      <c r="B51" s="393">
        <v>41190</v>
      </c>
      <c r="C51" s="390" t="s">
        <v>127</v>
      </c>
      <c r="D51" s="390" t="s">
        <v>82</v>
      </c>
      <c r="E51" s="390" t="s">
        <v>45</v>
      </c>
      <c r="F51" s="390" t="s">
        <v>439</v>
      </c>
      <c r="G51" s="390" t="s">
        <v>104</v>
      </c>
      <c r="H51" s="390" t="s">
        <v>242</v>
      </c>
      <c r="I51" s="390" t="s">
        <v>224</v>
      </c>
      <c r="J51" s="390" t="s">
        <v>221</v>
      </c>
      <c r="K51" s="396">
        <v>0.1</v>
      </c>
      <c r="L51" s="397">
        <v>30</v>
      </c>
      <c r="M51" s="398">
        <v>0</v>
      </c>
      <c r="N51" s="222"/>
      <c r="O51" s="222"/>
      <c r="P51" s="222"/>
      <c r="Q51" s="222"/>
      <c r="R51" s="222"/>
      <c r="S51" s="131"/>
      <c r="T51" s="131"/>
      <c r="U51" s="131"/>
      <c r="V51" s="131"/>
    </row>
    <row r="52" spans="1:22" ht="47.25" x14ac:dyDescent="0.2">
      <c r="A52" s="389">
        <v>48</v>
      </c>
      <c r="B52" s="393">
        <v>41225</v>
      </c>
      <c r="C52" s="390" t="s">
        <v>127</v>
      </c>
      <c r="D52" s="390" t="s">
        <v>82</v>
      </c>
      <c r="E52" s="390" t="s">
        <v>45</v>
      </c>
      <c r="F52" s="390" t="s">
        <v>439</v>
      </c>
      <c r="G52" s="390" t="s">
        <v>104</v>
      </c>
      <c r="H52" s="390" t="s">
        <v>242</v>
      </c>
      <c r="I52" s="390" t="s">
        <v>224</v>
      </c>
      <c r="J52" s="390" t="s">
        <v>221</v>
      </c>
      <c r="K52" s="396">
        <v>0.1</v>
      </c>
      <c r="L52" s="397">
        <v>30</v>
      </c>
      <c r="M52" s="398">
        <v>0</v>
      </c>
      <c r="N52" s="222"/>
      <c r="O52" s="222"/>
      <c r="P52" s="222"/>
      <c r="Q52" s="222"/>
      <c r="R52" s="222"/>
      <c r="S52" s="131"/>
      <c r="T52" s="131"/>
      <c r="U52" s="131"/>
      <c r="V52" s="131"/>
    </row>
    <row r="53" spans="1:22" ht="47.25" x14ac:dyDescent="0.2">
      <c r="A53" s="389">
        <v>49</v>
      </c>
      <c r="B53" s="393">
        <v>41280</v>
      </c>
      <c r="C53" s="390" t="s">
        <v>127</v>
      </c>
      <c r="D53" s="390" t="s">
        <v>82</v>
      </c>
      <c r="E53" s="390" t="s">
        <v>45</v>
      </c>
      <c r="F53" s="390" t="s">
        <v>439</v>
      </c>
      <c r="G53" s="390" t="s">
        <v>104</v>
      </c>
      <c r="H53" s="390" t="s">
        <v>560</v>
      </c>
      <c r="I53" s="390" t="s">
        <v>224</v>
      </c>
      <c r="J53" s="390" t="s">
        <v>221</v>
      </c>
      <c r="K53" s="396">
        <v>0.1</v>
      </c>
      <c r="L53" s="397">
        <v>30</v>
      </c>
      <c r="M53" s="398">
        <v>0</v>
      </c>
      <c r="N53" s="222"/>
      <c r="O53" s="222"/>
      <c r="P53" s="222"/>
      <c r="Q53" s="222"/>
      <c r="R53" s="222"/>
      <c r="S53" s="131"/>
      <c r="T53" s="131"/>
      <c r="U53" s="131"/>
      <c r="V53" s="131"/>
    </row>
    <row r="54" spans="1:22" ht="47.25" x14ac:dyDescent="0.2">
      <c r="A54" s="389">
        <v>50</v>
      </c>
      <c r="B54" s="393">
        <v>41280</v>
      </c>
      <c r="C54" s="390" t="s">
        <v>127</v>
      </c>
      <c r="D54" s="390" t="s">
        <v>82</v>
      </c>
      <c r="E54" s="390" t="s">
        <v>45</v>
      </c>
      <c r="F54" s="390" t="s">
        <v>439</v>
      </c>
      <c r="G54" s="390" t="s">
        <v>104</v>
      </c>
      <c r="H54" s="390" t="s">
        <v>242</v>
      </c>
      <c r="I54" s="390" t="s">
        <v>224</v>
      </c>
      <c r="J54" s="390" t="s">
        <v>221</v>
      </c>
      <c r="K54" s="396">
        <v>0.1</v>
      </c>
      <c r="L54" s="397">
        <v>30</v>
      </c>
      <c r="M54" s="398">
        <v>0</v>
      </c>
      <c r="N54" s="222"/>
      <c r="O54" s="222"/>
      <c r="P54" s="222"/>
      <c r="Q54" s="222"/>
      <c r="R54" s="222"/>
      <c r="S54" s="131"/>
      <c r="T54" s="131"/>
      <c r="U54" s="131"/>
      <c r="V54" s="131"/>
    </row>
    <row r="55" spans="1:22" ht="47.25" x14ac:dyDescent="0.2">
      <c r="A55" s="389">
        <v>51</v>
      </c>
      <c r="B55" s="393">
        <v>41305</v>
      </c>
      <c r="C55" s="390" t="s">
        <v>127</v>
      </c>
      <c r="D55" s="390" t="s">
        <v>82</v>
      </c>
      <c r="E55" s="390" t="s">
        <v>45</v>
      </c>
      <c r="F55" s="390" t="s">
        <v>439</v>
      </c>
      <c r="G55" s="390" t="s">
        <v>104</v>
      </c>
      <c r="H55" s="390" t="s">
        <v>249</v>
      </c>
      <c r="I55" s="390" t="s">
        <v>224</v>
      </c>
      <c r="J55" s="390" t="s">
        <v>221</v>
      </c>
      <c r="K55" s="396">
        <v>0.1</v>
      </c>
      <c r="L55" s="397">
        <v>30</v>
      </c>
      <c r="M55" s="398">
        <v>0</v>
      </c>
      <c r="N55" s="222"/>
      <c r="O55" s="222"/>
      <c r="P55" s="222"/>
      <c r="Q55" s="222"/>
      <c r="R55" s="222"/>
      <c r="S55" s="131"/>
      <c r="T55" s="131"/>
      <c r="U55" s="131"/>
      <c r="V55" s="131"/>
    </row>
    <row r="56" spans="1:22" ht="47.25" x14ac:dyDescent="0.2">
      <c r="A56" s="389">
        <v>52</v>
      </c>
      <c r="B56" s="393">
        <v>41322</v>
      </c>
      <c r="C56" s="390" t="s">
        <v>127</v>
      </c>
      <c r="D56" s="390" t="s">
        <v>82</v>
      </c>
      <c r="E56" s="390" t="s">
        <v>45</v>
      </c>
      <c r="F56" s="390" t="s">
        <v>439</v>
      </c>
      <c r="G56" s="390" t="s">
        <v>104</v>
      </c>
      <c r="H56" s="390" t="s">
        <v>561</v>
      </c>
      <c r="I56" s="390" t="s">
        <v>224</v>
      </c>
      <c r="J56" s="390" t="s">
        <v>221</v>
      </c>
      <c r="K56" s="396">
        <v>0.1</v>
      </c>
      <c r="L56" s="397">
        <v>30</v>
      </c>
      <c r="M56" s="398">
        <v>0</v>
      </c>
      <c r="N56" s="222"/>
      <c r="O56" s="222"/>
      <c r="P56" s="222"/>
      <c r="Q56" s="222"/>
      <c r="R56" s="222"/>
      <c r="S56" s="131"/>
      <c r="T56" s="131"/>
      <c r="U56" s="131"/>
      <c r="V56" s="131"/>
    </row>
    <row r="57" spans="1:22" ht="47.25" x14ac:dyDescent="0.2">
      <c r="A57" s="389">
        <v>53</v>
      </c>
      <c r="B57" s="393">
        <v>41280</v>
      </c>
      <c r="C57" s="390" t="s">
        <v>127</v>
      </c>
      <c r="D57" s="390" t="s">
        <v>82</v>
      </c>
      <c r="E57" s="390" t="s">
        <v>51</v>
      </c>
      <c r="F57" s="390" t="s">
        <v>439</v>
      </c>
      <c r="G57" s="390" t="s">
        <v>104</v>
      </c>
      <c r="H57" s="390" t="s">
        <v>565</v>
      </c>
      <c r="I57" s="390" t="s">
        <v>327</v>
      </c>
      <c r="J57" s="390" t="s">
        <v>221</v>
      </c>
      <c r="K57" s="396">
        <v>0.1</v>
      </c>
      <c r="L57" s="397">
        <v>30</v>
      </c>
      <c r="M57" s="398">
        <v>0</v>
      </c>
      <c r="N57" s="222"/>
      <c r="O57" s="222"/>
      <c r="P57" s="222"/>
      <c r="Q57" s="222"/>
      <c r="R57" s="222"/>
      <c r="S57" s="131"/>
      <c r="T57" s="131"/>
      <c r="U57" s="131"/>
      <c r="V57" s="131"/>
    </row>
    <row r="58" spans="1:22" ht="47.25" x14ac:dyDescent="0.2">
      <c r="A58" s="389">
        <v>54</v>
      </c>
      <c r="B58" s="393">
        <v>41305</v>
      </c>
      <c r="C58" s="390" t="s">
        <v>127</v>
      </c>
      <c r="D58" s="390" t="s">
        <v>82</v>
      </c>
      <c r="E58" s="390" t="s">
        <v>47</v>
      </c>
      <c r="F58" s="390" t="s">
        <v>439</v>
      </c>
      <c r="G58" s="390" t="s">
        <v>104</v>
      </c>
      <c r="H58" s="390" t="s">
        <v>249</v>
      </c>
      <c r="I58" s="390" t="s">
        <v>32</v>
      </c>
      <c r="J58" s="390" t="s">
        <v>221</v>
      </c>
      <c r="K58" s="396">
        <v>0.1</v>
      </c>
      <c r="L58" s="397">
        <v>30</v>
      </c>
      <c r="M58" s="398">
        <v>0</v>
      </c>
      <c r="N58" s="222"/>
      <c r="O58" s="222"/>
      <c r="P58" s="222"/>
      <c r="Q58" s="222"/>
      <c r="R58" s="222"/>
      <c r="S58" s="131"/>
      <c r="T58" s="131"/>
      <c r="U58" s="131"/>
      <c r="V58" s="131"/>
    </row>
    <row r="59" spans="1:22" ht="47.25" x14ac:dyDescent="0.2">
      <c r="A59" s="389">
        <v>55</v>
      </c>
      <c r="B59" s="393">
        <v>41305</v>
      </c>
      <c r="C59" s="390" t="s">
        <v>127</v>
      </c>
      <c r="D59" s="390" t="s">
        <v>82</v>
      </c>
      <c r="E59" s="390" t="s">
        <v>47</v>
      </c>
      <c r="F59" s="390" t="s">
        <v>439</v>
      </c>
      <c r="G59" s="390" t="s">
        <v>104</v>
      </c>
      <c r="H59" s="390" t="s">
        <v>249</v>
      </c>
      <c r="I59" s="390" t="s">
        <v>32</v>
      </c>
      <c r="J59" s="390" t="s">
        <v>221</v>
      </c>
      <c r="K59" s="396">
        <v>0.1</v>
      </c>
      <c r="L59" s="397">
        <v>30</v>
      </c>
      <c r="M59" s="398">
        <v>0</v>
      </c>
      <c r="N59" s="222"/>
      <c r="O59" s="222"/>
      <c r="P59" s="222"/>
      <c r="Q59" s="222"/>
      <c r="R59" s="222"/>
      <c r="S59" s="131"/>
      <c r="T59" s="131"/>
      <c r="U59" s="131"/>
      <c r="V59" s="131"/>
    </row>
    <row r="60" spans="1:22" ht="47.25" x14ac:dyDescent="0.2">
      <c r="A60" s="389">
        <v>56</v>
      </c>
      <c r="B60" s="393">
        <v>41322</v>
      </c>
      <c r="C60" s="390" t="s">
        <v>127</v>
      </c>
      <c r="D60" s="390" t="s">
        <v>82</v>
      </c>
      <c r="E60" s="390" t="s">
        <v>47</v>
      </c>
      <c r="F60" s="390" t="s">
        <v>439</v>
      </c>
      <c r="G60" s="390" t="s">
        <v>104</v>
      </c>
      <c r="H60" s="390" t="s">
        <v>238</v>
      </c>
      <c r="I60" s="390" t="s">
        <v>32</v>
      </c>
      <c r="J60" s="390" t="s">
        <v>221</v>
      </c>
      <c r="K60" s="396">
        <v>0.1</v>
      </c>
      <c r="L60" s="397">
        <v>30</v>
      </c>
      <c r="M60" s="398">
        <v>0</v>
      </c>
      <c r="N60" s="222"/>
      <c r="O60" s="222"/>
      <c r="P60" s="222"/>
      <c r="Q60" s="222"/>
      <c r="R60" s="222"/>
      <c r="S60" s="131"/>
      <c r="T60" s="131"/>
      <c r="U60" s="131"/>
      <c r="V60" s="131"/>
    </row>
    <row r="61" spans="1:22" ht="47.25" x14ac:dyDescent="0.2">
      <c r="A61" s="389">
        <v>57</v>
      </c>
      <c r="B61" s="393">
        <v>41324</v>
      </c>
      <c r="C61" s="390" t="s">
        <v>127</v>
      </c>
      <c r="D61" s="390" t="s">
        <v>82</v>
      </c>
      <c r="E61" s="390" t="s">
        <v>47</v>
      </c>
      <c r="F61" s="390" t="s">
        <v>439</v>
      </c>
      <c r="G61" s="390" t="s">
        <v>104</v>
      </c>
      <c r="H61" s="390" t="s">
        <v>229</v>
      </c>
      <c r="I61" s="390" t="s">
        <v>32</v>
      </c>
      <c r="J61" s="390" t="s">
        <v>221</v>
      </c>
      <c r="K61" s="396">
        <v>0.1</v>
      </c>
      <c r="L61" s="397">
        <v>30</v>
      </c>
      <c r="M61" s="398">
        <v>0</v>
      </c>
      <c r="N61" s="222"/>
      <c r="O61" s="222"/>
      <c r="P61" s="222"/>
      <c r="Q61" s="222"/>
      <c r="R61" s="222"/>
      <c r="S61" s="131"/>
      <c r="T61" s="131"/>
      <c r="U61" s="131"/>
      <c r="V61" s="131"/>
    </row>
    <row r="62" spans="1:22" ht="47.25" x14ac:dyDescent="0.2">
      <c r="A62" s="389">
        <v>58</v>
      </c>
      <c r="B62" s="393">
        <v>41225</v>
      </c>
      <c r="C62" s="390" t="s">
        <v>127</v>
      </c>
      <c r="D62" s="390" t="s">
        <v>82</v>
      </c>
      <c r="E62" s="390" t="s">
        <v>52</v>
      </c>
      <c r="F62" s="390" t="s">
        <v>439</v>
      </c>
      <c r="G62" s="390" t="s">
        <v>104</v>
      </c>
      <c r="H62" s="390" t="s">
        <v>282</v>
      </c>
      <c r="I62" s="390" t="s">
        <v>330</v>
      </c>
      <c r="J62" s="390" t="s">
        <v>221</v>
      </c>
      <c r="K62" s="396">
        <v>0.1</v>
      </c>
      <c r="L62" s="397">
        <v>30</v>
      </c>
      <c r="M62" s="398">
        <v>0</v>
      </c>
      <c r="N62" s="222"/>
      <c r="O62" s="222"/>
      <c r="P62" s="222"/>
      <c r="Q62" s="222"/>
      <c r="R62" s="222"/>
      <c r="S62" s="131"/>
      <c r="T62" s="131"/>
      <c r="U62" s="131"/>
      <c r="V62" s="131"/>
    </row>
    <row r="63" spans="1:22" ht="47.25" x14ac:dyDescent="0.2">
      <c r="A63" s="389">
        <v>59</v>
      </c>
      <c r="B63" s="393">
        <v>41231</v>
      </c>
      <c r="C63" s="390" t="s">
        <v>127</v>
      </c>
      <c r="D63" s="390" t="s">
        <v>82</v>
      </c>
      <c r="E63" s="390" t="s">
        <v>52</v>
      </c>
      <c r="F63" s="390" t="s">
        <v>439</v>
      </c>
      <c r="G63" s="390" t="s">
        <v>104</v>
      </c>
      <c r="H63" s="390" t="s">
        <v>249</v>
      </c>
      <c r="I63" s="390" t="s">
        <v>330</v>
      </c>
      <c r="J63" s="390" t="s">
        <v>221</v>
      </c>
      <c r="K63" s="396">
        <v>0.1</v>
      </c>
      <c r="L63" s="397">
        <v>30</v>
      </c>
      <c r="M63" s="398">
        <v>0</v>
      </c>
      <c r="N63" s="222"/>
      <c r="O63" s="222"/>
      <c r="P63" s="222"/>
      <c r="Q63" s="222"/>
      <c r="R63" s="222"/>
      <c r="S63" s="131"/>
      <c r="T63" s="131"/>
      <c r="U63" s="131"/>
      <c r="V63" s="131"/>
    </row>
    <row r="64" spans="1:22" ht="47.25" x14ac:dyDescent="0.2">
      <c r="A64" s="389">
        <v>60</v>
      </c>
      <c r="B64" s="393">
        <v>41305</v>
      </c>
      <c r="C64" s="390" t="s">
        <v>127</v>
      </c>
      <c r="D64" s="390" t="s">
        <v>82</v>
      </c>
      <c r="E64" s="390" t="s">
        <v>52</v>
      </c>
      <c r="F64" s="390" t="s">
        <v>439</v>
      </c>
      <c r="G64" s="390" t="s">
        <v>104</v>
      </c>
      <c r="H64" s="390" t="s">
        <v>249</v>
      </c>
      <c r="I64" s="390" t="s">
        <v>330</v>
      </c>
      <c r="J64" s="390" t="s">
        <v>221</v>
      </c>
      <c r="K64" s="396">
        <v>0.1</v>
      </c>
      <c r="L64" s="397">
        <v>30</v>
      </c>
      <c r="M64" s="398">
        <v>0</v>
      </c>
      <c r="N64" s="222"/>
      <c r="O64" s="222"/>
      <c r="P64" s="222"/>
      <c r="Q64" s="222"/>
      <c r="R64" s="222"/>
      <c r="S64" s="131"/>
      <c r="T64" s="131"/>
      <c r="U64" s="131"/>
      <c r="V64" s="131"/>
    </row>
    <row r="65" spans="1:22" ht="47.25" x14ac:dyDescent="0.2">
      <c r="A65" s="389">
        <v>61</v>
      </c>
      <c r="B65" s="393">
        <v>40812</v>
      </c>
      <c r="C65" s="390" t="s">
        <v>127</v>
      </c>
      <c r="D65" s="390" t="s">
        <v>82</v>
      </c>
      <c r="E65" s="390" t="s">
        <v>219</v>
      </c>
      <c r="F65" s="390" t="s">
        <v>439</v>
      </c>
      <c r="G65" s="390" t="s">
        <v>104</v>
      </c>
      <c r="H65" s="390" t="s">
        <v>256</v>
      </c>
      <c r="I65" s="390" t="s">
        <v>359</v>
      </c>
      <c r="J65" s="390" t="s">
        <v>221</v>
      </c>
      <c r="K65" s="396">
        <v>0.5</v>
      </c>
      <c r="L65" s="397">
        <v>120</v>
      </c>
      <c r="M65" s="398">
        <v>0</v>
      </c>
      <c r="N65" s="222"/>
      <c r="O65" s="222"/>
      <c r="P65" s="222"/>
      <c r="Q65" s="222"/>
      <c r="R65" s="222"/>
      <c r="S65" s="131"/>
      <c r="T65" s="131"/>
      <c r="U65" s="131"/>
      <c r="V65" s="131"/>
    </row>
    <row r="66" spans="1:22" ht="47.25" x14ac:dyDescent="0.2">
      <c r="A66" s="389">
        <v>62</v>
      </c>
      <c r="B66" s="393">
        <v>40812</v>
      </c>
      <c r="C66" s="390" t="s">
        <v>127</v>
      </c>
      <c r="D66" s="390" t="s">
        <v>82</v>
      </c>
      <c r="E66" s="390" t="s">
        <v>219</v>
      </c>
      <c r="F66" s="390" t="s">
        <v>439</v>
      </c>
      <c r="G66" s="390" t="s">
        <v>104</v>
      </c>
      <c r="H66" s="390" t="s">
        <v>236</v>
      </c>
      <c r="I66" s="390" t="s">
        <v>359</v>
      </c>
      <c r="J66" s="390" t="s">
        <v>221</v>
      </c>
      <c r="K66" s="396">
        <v>0.1</v>
      </c>
      <c r="L66" s="397">
        <v>24</v>
      </c>
      <c r="M66" s="398">
        <v>0</v>
      </c>
      <c r="N66" s="222"/>
      <c r="O66" s="222"/>
      <c r="P66" s="222"/>
      <c r="Q66" s="222"/>
      <c r="R66" s="222"/>
      <c r="S66" s="131"/>
      <c r="T66" s="131"/>
      <c r="U66" s="131"/>
      <c r="V66" s="131"/>
    </row>
    <row r="67" spans="1:22" ht="47.25" x14ac:dyDescent="0.2">
      <c r="A67" s="389">
        <v>63</v>
      </c>
      <c r="B67" s="393">
        <v>40825</v>
      </c>
      <c r="C67" s="390" t="s">
        <v>127</v>
      </c>
      <c r="D67" s="390" t="s">
        <v>82</v>
      </c>
      <c r="E67" s="390" t="s">
        <v>219</v>
      </c>
      <c r="F67" s="390" t="s">
        <v>439</v>
      </c>
      <c r="G67" s="390" t="s">
        <v>104</v>
      </c>
      <c r="H67" s="390" t="s">
        <v>236</v>
      </c>
      <c r="I67" s="390" t="s">
        <v>359</v>
      </c>
      <c r="J67" s="390" t="s">
        <v>221</v>
      </c>
      <c r="K67" s="396">
        <v>0.1</v>
      </c>
      <c r="L67" s="397">
        <v>24</v>
      </c>
      <c r="M67" s="398">
        <v>0</v>
      </c>
      <c r="N67" s="222"/>
      <c r="O67" s="222"/>
      <c r="P67" s="222"/>
      <c r="Q67" s="222"/>
      <c r="R67" s="222"/>
      <c r="S67" s="131"/>
      <c r="T67" s="131"/>
      <c r="U67" s="131"/>
      <c r="V67" s="131"/>
    </row>
    <row r="68" spans="1:22" ht="47.25" x14ac:dyDescent="0.2">
      <c r="A68" s="389">
        <v>64</v>
      </c>
      <c r="B68" s="393">
        <v>40846</v>
      </c>
      <c r="C68" s="390" t="s">
        <v>127</v>
      </c>
      <c r="D68" s="390" t="s">
        <v>82</v>
      </c>
      <c r="E68" s="390" t="s">
        <v>219</v>
      </c>
      <c r="F68" s="390" t="s">
        <v>439</v>
      </c>
      <c r="G68" s="390" t="s">
        <v>104</v>
      </c>
      <c r="H68" s="390" t="s">
        <v>262</v>
      </c>
      <c r="I68" s="390" t="s">
        <v>359</v>
      </c>
      <c r="J68" s="390" t="s">
        <v>221</v>
      </c>
      <c r="K68" s="396">
        <v>0.9</v>
      </c>
      <c r="L68" s="397">
        <v>216</v>
      </c>
      <c r="M68" s="398">
        <v>0</v>
      </c>
      <c r="N68" s="222"/>
      <c r="O68" s="222"/>
      <c r="P68" s="222"/>
      <c r="Q68" s="222"/>
      <c r="R68" s="222"/>
      <c r="S68" s="131"/>
      <c r="T68" s="131"/>
      <c r="U68" s="131"/>
      <c r="V68" s="131"/>
    </row>
    <row r="69" spans="1:22" ht="47.25" x14ac:dyDescent="0.2">
      <c r="A69" s="389">
        <v>65</v>
      </c>
      <c r="B69" s="393">
        <v>40929</v>
      </c>
      <c r="C69" s="390" t="s">
        <v>127</v>
      </c>
      <c r="D69" s="390" t="s">
        <v>82</v>
      </c>
      <c r="E69" s="390" t="s">
        <v>219</v>
      </c>
      <c r="F69" s="390" t="s">
        <v>439</v>
      </c>
      <c r="G69" s="390" t="s">
        <v>104</v>
      </c>
      <c r="H69" s="390" t="s">
        <v>236</v>
      </c>
      <c r="I69" s="390" t="s">
        <v>359</v>
      </c>
      <c r="J69" s="390" t="s">
        <v>221</v>
      </c>
      <c r="K69" s="396">
        <v>0.1</v>
      </c>
      <c r="L69" s="397">
        <v>24</v>
      </c>
      <c r="M69" s="398">
        <v>0</v>
      </c>
      <c r="N69" s="222"/>
      <c r="O69" s="222"/>
      <c r="P69" s="222"/>
      <c r="Q69" s="222"/>
      <c r="R69" s="222"/>
      <c r="S69" s="131"/>
      <c r="T69" s="131"/>
      <c r="U69" s="131"/>
      <c r="V69" s="131"/>
    </row>
    <row r="70" spans="1:22" ht="47.25" x14ac:dyDescent="0.2">
      <c r="A70" s="389">
        <v>66</v>
      </c>
      <c r="B70" s="393">
        <v>40929</v>
      </c>
      <c r="C70" s="390" t="s">
        <v>127</v>
      </c>
      <c r="D70" s="390" t="s">
        <v>82</v>
      </c>
      <c r="E70" s="390" t="s">
        <v>219</v>
      </c>
      <c r="F70" s="390" t="s">
        <v>439</v>
      </c>
      <c r="G70" s="390" t="s">
        <v>104</v>
      </c>
      <c r="H70" s="390" t="s">
        <v>265</v>
      </c>
      <c r="I70" s="390" t="s">
        <v>359</v>
      </c>
      <c r="J70" s="390" t="s">
        <v>221</v>
      </c>
      <c r="K70" s="396">
        <v>0.4</v>
      </c>
      <c r="L70" s="397">
        <v>96</v>
      </c>
      <c r="M70" s="398">
        <v>0</v>
      </c>
      <c r="N70" s="222"/>
      <c r="O70" s="222"/>
      <c r="P70" s="222"/>
      <c r="Q70" s="222"/>
      <c r="R70" s="222"/>
      <c r="S70" s="131"/>
      <c r="T70" s="131"/>
      <c r="U70" s="131"/>
      <c r="V70" s="131"/>
    </row>
    <row r="71" spans="1:22" ht="47.25" x14ac:dyDescent="0.2">
      <c r="A71" s="389">
        <v>67</v>
      </c>
      <c r="B71" s="393">
        <v>40945</v>
      </c>
      <c r="C71" s="390" t="s">
        <v>127</v>
      </c>
      <c r="D71" s="390" t="s">
        <v>82</v>
      </c>
      <c r="E71" s="390" t="s">
        <v>219</v>
      </c>
      <c r="F71" s="390" t="s">
        <v>439</v>
      </c>
      <c r="G71" s="390" t="s">
        <v>104</v>
      </c>
      <c r="H71" s="390" t="s">
        <v>268</v>
      </c>
      <c r="I71" s="390" t="s">
        <v>359</v>
      </c>
      <c r="J71" s="390" t="s">
        <v>221</v>
      </c>
      <c r="K71" s="396">
        <v>0.3</v>
      </c>
      <c r="L71" s="397">
        <v>72</v>
      </c>
      <c r="M71" s="398">
        <v>0</v>
      </c>
      <c r="N71" s="222"/>
      <c r="O71" s="222"/>
      <c r="P71" s="222"/>
      <c r="Q71" s="222"/>
      <c r="R71" s="222"/>
      <c r="S71" s="131"/>
      <c r="T71" s="131"/>
      <c r="U71" s="131"/>
      <c r="V71" s="131"/>
    </row>
    <row r="72" spans="1:22" ht="47.25" x14ac:dyDescent="0.2">
      <c r="A72" s="389">
        <v>68</v>
      </c>
      <c r="B72" s="393">
        <v>41188</v>
      </c>
      <c r="C72" s="390" t="s">
        <v>127</v>
      </c>
      <c r="D72" s="390" t="s">
        <v>82</v>
      </c>
      <c r="E72" s="390" t="s">
        <v>219</v>
      </c>
      <c r="F72" s="390" t="s">
        <v>439</v>
      </c>
      <c r="G72" s="390" t="s">
        <v>104</v>
      </c>
      <c r="H72" s="390" t="s">
        <v>236</v>
      </c>
      <c r="I72" s="390" t="s">
        <v>359</v>
      </c>
      <c r="J72" s="390" t="s">
        <v>221</v>
      </c>
      <c r="K72" s="396">
        <v>0.1</v>
      </c>
      <c r="L72" s="397">
        <v>30</v>
      </c>
      <c r="M72" s="398">
        <v>0</v>
      </c>
      <c r="N72" s="222"/>
      <c r="O72" s="222"/>
      <c r="P72" s="222"/>
      <c r="Q72" s="222"/>
      <c r="R72" s="222"/>
      <c r="S72" s="131"/>
      <c r="T72" s="131"/>
      <c r="U72" s="131"/>
      <c r="V72" s="131"/>
    </row>
    <row r="73" spans="1:22" ht="47.25" x14ac:dyDescent="0.2">
      <c r="A73" s="389">
        <v>69</v>
      </c>
      <c r="B73" s="393">
        <v>41188</v>
      </c>
      <c r="C73" s="390" t="s">
        <v>127</v>
      </c>
      <c r="D73" s="390" t="s">
        <v>82</v>
      </c>
      <c r="E73" s="390" t="s">
        <v>219</v>
      </c>
      <c r="F73" s="390" t="s">
        <v>439</v>
      </c>
      <c r="G73" s="390" t="s">
        <v>104</v>
      </c>
      <c r="H73" s="390" t="s">
        <v>236</v>
      </c>
      <c r="I73" s="390" t="s">
        <v>359</v>
      </c>
      <c r="J73" s="390" t="s">
        <v>221</v>
      </c>
      <c r="K73" s="396">
        <v>0.1</v>
      </c>
      <c r="L73" s="397">
        <v>30</v>
      </c>
      <c r="M73" s="398">
        <v>0</v>
      </c>
      <c r="N73" s="222"/>
      <c r="O73" s="222"/>
      <c r="P73" s="222"/>
      <c r="Q73" s="222"/>
      <c r="R73" s="222"/>
      <c r="S73" s="131"/>
      <c r="T73" s="131"/>
      <c r="U73" s="131"/>
      <c r="V73" s="131"/>
    </row>
    <row r="74" spans="1:22" ht="47.25" x14ac:dyDescent="0.2">
      <c r="A74" s="389">
        <v>70</v>
      </c>
      <c r="B74" s="393">
        <v>41190</v>
      </c>
      <c r="C74" s="390" t="s">
        <v>127</v>
      </c>
      <c r="D74" s="390" t="s">
        <v>82</v>
      </c>
      <c r="E74" s="390" t="s">
        <v>219</v>
      </c>
      <c r="F74" s="390" t="s">
        <v>439</v>
      </c>
      <c r="G74" s="390" t="s">
        <v>104</v>
      </c>
      <c r="H74" s="390" t="s">
        <v>236</v>
      </c>
      <c r="I74" s="390" t="s">
        <v>359</v>
      </c>
      <c r="J74" s="390" t="s">
        <v>221</v>
      </c>
      <c r="K74" s="396">
        <v>0.1</v>
      </c>
      <c r="L74" s="397">
        <v>30</v>
      </c>
      <c r="M74" s="398">
        <v>0</v>
      </c>
      <c r="N74" s="222"/>
      <c r="O74" s="222"/>
      <c r="P74" s="222"/>
      <c r="Q74" s="222"/>
      <c r="R74" s="222"/>
      <c r="S74" s="131"/>
      <c r="T74" s="131"/>
      <c r="U74" s="131"/>
      <c r="V74" s="131"/>
    </row>
    <row r="75" spans="1:22" ht="47.25" x14ac:dyDescent="0.2">
      <c r="A75" s="389">
        <v>71</v>
      </c>
      <c r="B75" s="393">
        <v>41190</v>
      </c>
      <c r="C75" s="390" t="s">
        <v>127</v>
      </c>
      <c r="D75" s="390" t="s">
        <v>82</v>
      </c>
      <c r="E75" s="390" t="s">
        <v>219</v>
      </c>
      <c r="F75" s="390" t="s">
        <v>439</v>
      </c>
      <c r="G75" s="390" t="s">
        <v>104</v>
      </c>
      <c r="H75" s="390" t="s">
        <v>277</v>
      </c>
      <c r="I75" s="390" t="s">
        <v>359</v>
      </c>
      <c r="J75" s="390" t="s">
        <v>221</v>
      </c>
      <c r="K75" s="396">
        <v>0.7</v>
      </c>
      <c r="L75" s="397">
        <v>210</v>
      </c>
      <c r="M75" s="398">
        <v>0</v>
      </c>
      <c r="N75" s="222"/>
      <c r="O75" s="222"/>
      <c r="P75" s="222"/>
      <c r="Q75" s="222"/>
      <c r="R75" s="222"/>
      <c r="S75" s="131"/>
      <c r="T75" s="131"/>
      <c r="U75" s="131"/>
      <c r="V75" s="131"/>
    </row>
    <row r="76" spans="1:22" ht="47.25" x14ac:dyDescent="0.2">
      <c r="A76" s="389">
        <v>72</v>
      </c>
      <c r="B76" s="393">
        <v>41222</v>
      </c>
      <c r="C76" s="390" t="s">
        <v>127</v>
      </c>
      <c r="D76" s="390" t="s">
        <v>82</v>
      </c>
      <c r="E76" s="390" t="s">
        <v>219</v>
      </c>
      <c r="F76" s="390" t="s">
        <v>439</v>
      </c>
      <c r="G76" s="390" t="s">
        <v>104</v>
      </c>
      <c r="H76" s="390" t="s">
        <v>279</v>
      </c>
      <c r="I76" s="390" t="s">
        <v>359</v>
      </c>
      <c r="J76" s="390" t="s">
        <v>221</v>
      </c>
      <c r="K76" s="396">
        <v>0.8</v>
      </c>
      <c r="L76" s="397">
        <v>240</v>
      </c>
      <c r="M76" s="398">
        <v>0</v>
      </c>
      <c r="N76" s="222"/>
      <c r="O76" s="222"/>
      <c r="P76" s="222"/>
      <c r="Q76" s="222"/>
      <c r="R76" s="222"/>
      <c r="S76" s="131"/>
      <c r="T76" s="131"/>
      <c r="U76" s="131"/>
      <c r="V76" s="131"/>
    </row>
    <row r="77" spans="1:22" ht="47.25" x14ac:dyDescent="0.2">
      <c r="A77" s="389">
        <v>73</v>
      </c>
      <c r="B77" s="393">
        <v>41224</v>
      </c>
      <c r="C77" s="390" t="s">
        <v>127</v>
      </c>
      <c r="D77" s="390" t="s">
        <v>82</v>
      </c>
      <c r="E77" s="390" t="s">
        <v>219</v>
      </c>
      <c r="F77" s="390" t="s">
        <v>439</v>
      </c>
      <c r="G77" s="390" t="s">
        <v>104</v>
      </c>
      <c r="H77" s="390" t="s">
        <v>281</v>
      </c>
      <c r="I77" s="390" t="s">
        <v>359</v>
      </c>
      <c r="J77" s="390" t="s">
        <v>221</v>
      </c>
      <c r="K77" s="396">
        <v>0.3</v>
      </c>
      <c r="L77" s="397">
        <v>90</v>
      </c>
      <c r="M77" s="398">
        <v>0</v>
      </c>
      <c r="N77" s="222"/>
      <c r="O77" s="222"/>
      <c r="P77" s="222"/>
      <c r="Q77" s="222"/>
      <c r="R77" s="222"/>
      <c r="S77" s="131"/>
      <c r="T77" s="131"/>
      <c r="U77" s="131"/>
      <c r="V77" s="131"/>
    </row>
    <row r="78" spans="1:22" ht="47.25" x14ac:dyDescent="0.2">
      <c r="A78" s="389">
        <v>74</v>
      </c>
      <c r="B78" s="393">
        <v>41236</v>
      </c>
      <c r="C78" s="390" t="s">
        <v>127</v>
      </c>
      <c r="D78" s="390" t="s">
        <v>82</v>
      </c>
      <c r="E78" s="390" t="s">
        <v>219</v>
      </c>
      <c r="F78" s="390" t="s">
        <v>439</v>
      </c>
      <c r="G78" s="390" t="s">
        <v>104</v>
      </c>
      <c r="H78" s="390" t="s">
        <v>285</v>
      </c>
      <c r="I78" s="390" t="s">
        <v>359</v>
      </c>
      <c r="J78" s="390" t="s">
        <v>221</v>
      </c>
      <c r="K78" s="396">
        <v>0.1</v>
      </c>
      <c r="L78" s="397">
        <v>30</v>
      </c>
      <c r="M78" s="398">
        <v>0</v>
      </c>
      <c r="N78" s="222"/>
      <c r="O78" s="222"/>
      <c r="P78" s="222"/>
      <c r="Q78" s="222"/>
      <c r="R78" s="222"/>
      <c r="S78" s="131"/>
      <c r="T78" s="131"/>
      <c r="U78" s="131"/>
      <c r="V78" s="131"/>
    </row>
    <row r="79" spans="1:22" ht="47.25" x14ac:dyDescent="0.2">
      <c r="A79" s="389">
        <v>75</v>
      </c>
      <c r="B79" s="393">
        <v>41280</v>
      </c>
      <c r="C79" s="390" t="s">
        <v>127</v>
      </c>
      <c r="D79" s="390" t="s">
        <v>82</v>
      </c>
      <c r="E79" s="390" t="s">
        <v>219</v>
      </c>
      <c r="F79" s="390" t="s">
        <v>439</v>
      </c>
      <c r="G79" s="390" t="s">
        <v>104</v>
      </c>
      <c r="H79" s="390" t="s">
        <v>287</v>
      </c>
      <c r="I79" s="390" t="s">
        <v>359</v>
      </c>
      <c r="J79" s="390" t="s">
        <v>336</v>
      </c>
      <c r="K79" s="396">
        <v>0.5</v>
      </c>
      <c r="L79" s="397">
        <v>80</v>
      </c>
      <c r="M79" s="398">
        <v>0</v>
      </c>
      <c r="N79" s="222"/>
      <c r="O79" s="222"/>
      <c r="P79" s="222"/>
      <c r="Q79" s="222"/>
      <c r="R79" s="222"/>
      <c r="S79" s="131"/>
      <c r="T79" s="131"/>
      <c r="U79" s="131"/>
      <c r="V79" s="131"/>
    </row>
    <row r="80" spans="1:22" ht="47.25" x14ac:dyDescent="0.2">
      <c r="A80" s="389">
        <v>76</v>
      </c>
      <c r="B80" s="393">
        <v>41280</v>
      </c>
      <c r="C80" s="390" t="s">
        <v>127</v>
      </c>
      <c r="D80" s="390" t="s">
        <v>82</v>
      </c>
      <c r="E80" s="390" t="s">
        <v>219</v>
      </c>
      <c r="F80" s="390" t="s">
        <v>439</v>
      </c>
      <c r="G80" s="390" t="s">
        <v>104</v>
      </c>
      <c r="H80" s="390" t="s">
        <v>236</v>
      </c>
      <c r="I80" s="390" t="s">
        <v>359</v>
      </c>
      <c r="J80" s="390" t="s">
        <v>221</v>
      </c>
      <c r="K80" s="396">
        <v>0.1</v>
      </c>
      <c r="L80" s="397">
        <v>30</v>
      </c>
      <c r="M80" s="398">
        <v>0</v>
      </c>
      <c r="N80" s="222"/>
      <c r="O80" s="222"/>
      <c r="P80" s="222"/>
      <c r="Q80" s="222"/>
      <c r="R80" s="222"/>
      <c r="S80" s="131"/>
      <c r="T80" s="131"/>
      <c r="U80" s="131"/>
      <c r="V80" s="131"/>
    </row>
    <row r="81" spans="1:22" ht="47.25" x14ac:dyDescent="0.2">
      <c r="A81" s="389">
        <v>77</v>
      </c>
      <c r="B81" s="393">
        <v>41280</v>
      </c>
      <c r="C81" s="390" t="s">
        <v>127</v>
      </c>
      <c r="D81" s="390" t="s">
        <v>82</v>
      </c>
      <c r="E81" s="390" t="s">
        <v>219</v>
      </c>
      <c r="F81" s="390" t="s">
        <v>439</v>
      </c>
      <c r="G81" s="390" t="s">
        <v>104</v>
      </c>
      <c r="H81" s="390" t="s">
        <v>286</v>
      </c>
      <c r="I81" s="390" t="s">
        <v>359</v>
      </c>
      <c r="J81" s="390" t="s">
        <v>221</v>
      </c>
      <c r="K81" s="396">
        <v>0.3</v>
      </c>
      <c r="L81" s="397">
        <v>90</v>
      </c>
      <c r="M81" s="398">
        <v>0</v>
      </c>
      <c r="N81" s="222"/>
      <c r="O81" s="222"/>
      <c r="P81" s="222"/>
      <c r="Q81" s="222"/>
      <c r="R81" s="222"/>
      <c r="S81" s="131"/>
      <c r="T81" s="131"/>
      <c r="U81" s="131"/>
      <c r="V81" s="131"/>
    </row>
    <row r="82" spans="1:22" ht="47.25" x14ac:dyDescent="0.2">
      <c r="A82" s="389">
        <v>78</v>
      </c>
      <c r="B82" s="393">
        <v>41305</v>
      </c>
      <c r="C82" s="390" t="s">
        <v>127</v>
      </c>
      <c r="D82" s="390" t="s">
        <v>82</v>
      </c>
      <c r="E82" s="390" t="s">
        <v>219</v>
      </c>
      <c r="F82" s="390" t="s">
        <v>439</v>
      </c>
      <c r="G82" s="390" t="s">
        <v>104</v>
      </c>
      <c r="H82" s="390" t="s">
        <v>288</v>
      </c>
      <c r="I82" s="390" t="s">
        <v>359</v>
      </c>
      <c r="J82" s="390" t="s">
        <v>221</v>
      </c>
      <c r="K82" s="396">
        <v>0.1</v>
      </c>
      <c r="L82" s="397">
        <v>30</v>
      </c>
      <c r="M82" s="398">
        <v>0</v>
      </c>
      <c r="N82" s="222"/>
      <c r="O82" s="222"/>
      <c r="P82" s="222"/>
      <c r="Q82" s="222"/>
      <c r="R82" s="222"/>
      <c r="S82" s="131"/>
      <c r="T82" s="131"/>
      <c r="U82" s="131"/>
      <c r="V82" s="131"/>
    </row>
    <row r="83" spans="1:22" ht="47.25" x14ac:dyDescent="0.2">
      <c r="A83" s="389">
        <v>79</v>
      </c>
      <c r="B83" s="393">
        <v>41322</v>
      </c>
      <c r="C83" s="390" t="s">
        <v>127</v>
      </c>
      <c r="D83" s="390" t="s">
        <v>82</v>
      </c>
      <c r="E83" s="390" t="s">
        <v>219</v>
      </c>
      <c r="F83" s="390" t="s">
        <v>439</v>
      </c>
      <c r="G83" s="390" t="s">
        <v>104</v>
      </c>
      <c r="H83" s="390" t="s">
        <v>236</v>
      </c>
      <c r="I83" s="390" t="s">
        <v>359</v>
      </c>
      <c r="J83" s="390" t="s">
        <v>221</v>
      </c>
      <c r="K83" s="396">
        <v>0.1</v>
      </c>
      <c r="L83" s="397">
        <v>30</v>
      </c>
      <c r="M83" s="398">
        <v>0</v>
      </c>
      <c r="N83" s="222"/>
      <c r="O83" s="222"/>
      <c r="P83" s="222"/>
      <c r="Q83" s="222"/>
      <c r="R83" s="222"/>
      <c r="S83" s="131"/>
      <c r="T83" s="131"/>
      <c r="U83" s="131"/>
      <c r="V83" s="131"/>
    </row>
    <row r="84" spans="1:22" ht="31.5" x14ac:dyDescent="0.2">
      <c r="A84" s="389">
        <v>80</v>
      </c>
      <c r="B84" s="393">
        <v>41322</v>
      </c>
      <c r="C84" s="390" t="s">
        <v>127</v>
      </c>
      <c r="D84" s="390" t="s">
        <v>53</v>
      </c>
      <c r="E84" s="390" t="s">
        <v>219</v>
      </c>
      <c r="F84" s="390" t="s">
        <v>439</v>
      </c>
      <c r="G84" s="390" t="s">
        <v>104</v>
      </c>
      <c r="H84" s="390" t="s">
        <v>289</v>
      </c>
      <c r="I84" s="390" t="s">
        <v>359</v>
      </c>
      <c r="J84" s="390" t="s">
        <v>221</v>
      </c>
      <c r="K84" s="396">
        <v>0.1</v>
      </c>
      <c r="L84" s="397">
        <v>30</v>
      </c>
      <c r="M84" s="398">
        <v>0</v>
      </c>
      <c r="N84" s="222"/>
      <c r="O84" s="222"/>
      <c r="P84" s="222"/>
      <c r="Q84" s="222"/>
      <c r="R84" s="222"/>
      <c r="S84" s="131"/>
      <c r="T84" s="131"/>
      <c r="U84" s="131"/>
      <c r="V84" s="131"/>
    </row>
    <row r="85" spans="1:22" ht="31.5" x14ac:dyDescent="0.2">
      <c r="A85" s="389">
        <v>81</v>
      </c>
      <c r="B85" s="393">
        <v>41364</v>
      </c>
      <c r="C85" s="390" t="s">
        <v>127</v>
      </c>
      <c r="D85" s="390" t="s">
        <v>53</v>
      </c>
      <c r="E85" s="390" t="s">
        <v>219</v>
      </c>
      <c r="F85" s="390" t="s">
        <v>439</v>
      </c>
      <c r="G85" s="390" t="s">
        <v>104</v>
      </c>
      <c r="H85" s="390" t="s">
        <v>290</v>
      </c>
      <c r="I85" s="390" t="s">
        <v>359</v>
      </c>
      <c r="J85" s="390" t="s">
        <v>221</v>
      </c>
      <c r="K85" s="396">
        <v>0.4</v>
      </c>
      <c r="L85" s="397">
        <v>120</v>
      </c>
      <c r="M85" s="398">
        <v>0</v>
      </c>
      <c r="N85" s="222"/>
      <c r="O85" s="222"/>
      <c r="P85" s="222"/>
      <c r="Q85" s="222"/>
      <c r="R85" s="222"/>
      <c r="S85" s="131"/>
      <c r="T85" s="131"/>
      <c r="U85" s="131"/>
      <c r="V85" s="131"/>
    </row>
    <row r="86" spans="1:22" ht="47.25" x14ac:dyDescent="0.2">
      <c r="A86" s="389">
        <v>82</v>
      </c>
      <c r="B86" s="393">
        <v>41368</v>
      </c>
      <c r="C86" s="390" t="s">
        <v>127</v>
      </c>
      <c r="D86" s="390" t="s">
        <v>82</v>
      </c>
      <c r="E86" s="390" t="s">
        <v>219</v>
      </c>
      <c r="F86" s="390" t="s">
        <v>439</v>
      </c>
      <c r="G86" s="390" t="s">
        <v>104</v>
      </c>
      <c r="H86" s="390" t="s">
        <v>293</v>
      </c>
      <c r="I86" s="390" t="s">
        <v>359</v>
      </c>
      <c r="J86" s="390" t="s">
        <v>221</v>
      </c>
      <c r="K86" s="396">
        <v>0.2</v>
      </c>
      <c r="L86" s="397">
        <v>60</v>
      </c>
      <c r="M86" s="398">
        <v>0</v>
      </c>
      <c r="N86" s="222"/>
      <c r="O86" s="222"/>
      <c r="P86" s="222"/>
      <c r="Q86" s="222"/>
      <c r="R86" s="222"/>
      <c r="S86" s="131"/>
      <c r="T86" s="131"/>
      <c r="U86" s="131"/>
      <c r="V86" s="131"/>
    </row>
    <row r="87" spans="1:22" ht="47.25" x14ac:dyDescent="0.2">
      <c r="A87" s="389">
        <v>83</v>
      </c>
      <c r="B87" s="393">
        <v>41434</v>
      </c>
      <c r="C87" s="390" t="s">
        <v>127</v>
      </c>
      <c r="D87" s="390" t="s">
        <v>82</v>
      </c>
      <c r="E87" s="390" t="s">
        <v>219</v>
      </c>
      <c r="F87" s="390" t="s">
        <v>439</v>
      </c>
      <c r="G87" s="390" t="s">
        <v>104</v>
      </c>
      <c r="H87" s="390" t="s">
        <v>272</v>
      </c>
      <c r="I87" s="390" t="s">
        <v>359</v>
      </c>
      <c r="J87" s="390" t="s">
        <v>221</v>
      </c>
      <c r="K87" s="396">
        <v>0.1</v>
      </c>
      <c r="L87" s="397">
        <v>30</v>
      </c>
      <c r="M87" s="398">
        <v>0</v>
      </c>
      <c r="N87" s="222"/>
      <c r="O87" s="222"/>
      <c r="P87" s="222"/>
      <c r="Q87" s="222"/>
      <c r="R87" s="222"/>
      <c r="S87" s="131"/>
      <c r="T87" s="131"/>
      <c r="U87" s="131"/>
      <c r="V87" s="131"/>
    </row>
    <row r="88" spans="1:22" ht="47.25" x14ac:dyDescent="0.2">
      <c r="A88" s="389">
        <v>84</v>
      </c>
      <c r="B88" s="393">
        <v>40929</v>
      </c>
      <c r="C88" s="390" t="s">
        <v>127</v>
      </c>
      <c r="D88" s="390" t="s">
        <v>82</v>
      </c>
      <c r="E88" s="390" t="s">
        <v>439</v>
      </c>
      <c r="F88" s="390" t="s">
        <v>187</v>
      </c>
      <c r="G88" s="390" t="s">
        <v>104</v>
      </c>
      <c r="H88" s="390" t="s">
        <v>264</v>
      </c>
      <c r="I88" s="390" t="s">
        <v>359</v>
      </c>
      <c r="J88" s="390" t="s">
        <v>341</v>
      </c>
      <c r="K88" s="396" t="s">
        <v>359</v>
      </c>
      <c r="L88" s="397">
        <v>0</v>
      </c>
      <c r="M88" s="398">
        <v>525</v>
      </c>
      <c r="N88" s="222"/>
      <c r="O88" s="222"/>
      <c r="P88" s="222"/>
      <c r="Q88" s="222"/>
      <c r="R88" s="222"/>
      <c r="S88" s="131"/>
      <c r="T88" s="131"/>
      <c r="U88" s="131"/>
      <c r="V88" s="131"/>
    </row>
    <row r="89" spans="1:22" ht="47.25" x14ac:dyDescent="0.2">
      <c r="A89" s="389">
        <v>85</v>
      </c>
      <c r="B89" s="393">
        <v>40944</v>
      </c>
      <c r="C89" s="390" t="s">
        <v>127</v>
      </c>
      <c r="D89" s="390" t="s">
        <v>82</v>
      </c>
      <c r="E89" s="390" t="s">
        <v>439</v>
      </c>
      <c r="F89" s="390" t="s">
        <v>187</v>
      </c>
      <c r="G89" s="390" t="s">
        <v>104</v>
      </c>
      <c r="H89" s="390" t="s">
        <v>267</v>
      </c>
      <c r="I89" s="390" t="s">
        <v>359</v>
      </c>
      <c r="J89" s="390" t="s">
        <v>341</v>
      </c>
      <c r="K89" s="396" t="s">
        <v>359</v>
      </c>
      <c r="L89" s="397">
        <v>0</v>
      </c>
      <c r="M89" s="398">
        <v>300</v>
      </c>
      <c r="N89" s="222"/>
      <c r="O89" s="222"/>
      <c r="P89" s="222"/>
      <c r="Q89" s="222"/>
      <c r="R89" s="222"/>
      <c r="S89" s="131"/>
      <c r="T89" s="131"/>
      <c r="U89" s="131"/>
      <c r="V89" s="131"/>
    </row>
    <row r="90" spans="1:22" ht="47.25" x14ac:dyDescent="0.2">
      <c r="A90" s="389">
        <v>86</v>
      </c>
      <c r="B90" s="393">
        <v>40944</v>
      </c>
      <c r="C90" s="390" t="s">
        <v>127</v>
      </c>
      <c r="D90" s="390" t="s">
        <v>82</v>
      </c>
      <c r="E90" s="390" t="s">
        <v>439</v>
      </c>
      <c r="F90" s="390" t="s">
        <v>187</v>
      </c>
      <c r="G90" s="390" t="s">
        <v>104</v>
      </c>
      <c r="H90" s="390" t="s">
        <v>266</v>
      </c>
      <c r="I90" s="390" t="s">
        <v>359</v>
      </c>
      <c r="J90" s="390" t="s">
        <v>341</v>
      </c>
      <c r="K90" s="396" t="s">
        <v>359</v>
      </c>
      <c r="L90" s="397">
        <v>0</v>
      </c>
      <c r="M90" s="398">
        <v>300</v>
      </c>
      <c r="N90" s="222"/>
      <c r="O90" s="222"/>
      <c r="P90" s="222"/>
      <c r="Q90" s="222"/>
      <c r="R90" s="222"/>
      <c r="S90" s="131"/>
      <c r="T90" s="131"/>
      <c r="U90" s="131"/>
      <c r="V90" s="131"/>
    </row>
    <row r="91" spans="1:22" ht="47.25" x14ac:dyDescent="0.2">
      <c r="A91" s="389">
        <v>87</v>
      </c>
      <c r="B91" s="393">
        <v>41219</v>
      </c>
      <c r="C91" s="390" t="s">
        <v>127</v>
      </c>
      <c r="D91" s="390" t="s">
        <v>82</v>
      </c>
      <c r="E91" s="390" t="s">
        <v>439</v>
      </c>
      <c r="F91" s="390" t="s">
        <v>187</v>
      </c>
      <c r="G91" s="390" t="s">
        <v>104</v>
      </c>
      <c r="H91" s="390" t="s">
        <v>278</v>
      </c>
      <c r="I91" s="390" t="s">
        <v>359</v>
      </c>
      <c r="J91" s="390" t="s">
        <v>341</v>
      </c>
      <c r="K91" s="396" t="s">
        <v>359</v>
      </c>
      <c r="L91" s="397">
        <v>0</v>
      </c>
      <c r="M91" s="398">
        <v>1050</v>
      </c>
      <c r="N91" s="222"/>
      <c r="O91" s="222"/>
      <c r="P91" s="222"/>
      <c r="Q91" s="222"/>
      <c r="R91" s="222"/>
      <c r="S91" s="131"/>
      <c r="T91" s="131"/>
      <c r="U91" s="131"/>
      <c r="V91" s="131"/>
    </row>
    <row r="92" spans="1:22" ht="47.25" x14ac:dyDescent="0.2">
      <c r="A92" s="389">
        <v>88</v>
      </c>
      <c r="B92" s="393">
        <v>41226</v>
      </c>
      <c r="C92" s="390" t="s">
        <v>127</v>
      </c>
      <c r="D92" s="390" t="s">
        <v>82</v>
      </c>
      <c r="E92" s="390" t="s">
        <v>439</v>
      </c>
      <c r="F92" s="390" t="s">
        <v>558</v>
      </c>
      <c r="G92" s="390" t="s">
        <v>104</v>
      </c>
      <c r="H92" s="390" t="s">
        <v>284</v>
      </c>
      <c r="I92" s="390" t="s">
        <v>327</v>
      </c>
      <c r="J92" s="390"/>
      <c r="K92" s="396" t="s">
        <v>359</v>
      </c>
      <c r="L92" s="397">
        <v>0</v>
      </c>
      <c r="M92" s="398">
        <v>150</v>
      </c>
      <c r="N92" s="222"/>
      <c r="O92" s="222"/>
      <c r="P92" s="222"/>
      <c r="Q92" s="222"/>
      <c r="R92" s="222"/>
      <c r="S92" s="131"/>
      <c r="T92" s="131"/>
      <c r="U92" s="131"/>
      <c r="V92" s="131"/>
    </row>
    <row r="93" spans="1:22" ht="47.25" x14ac:dyDescent="0.2">
      <c r="A93" s="389">
        <v>89</v>
      </c>
      <c r="B93" s="393">
        <v>41225</v>
      </c>
      <c r="C93" s="390" t="s">
        <v>127</v>
      </c>
      <c r="D93" s="390" t="s">
        <v>82</v>
      </c>
      <c r="E93" s="390" t="s">
        <v>439</v>
      </c>
      <c r="F93" s="390" t="s">
        <v>578</v>
      </c>
      <c r="G93" s="390" t="s">
        <v>104</v>
      </c>
      <c r="H93" s="390" t="s">
        <v>283</v>
      </c>
      <c r="I93" s="390" t="s">
        <v>359</v>
      </c>
      <c r="J93" s="390"/>
      <c r="K93" s="396" t="s">
        <v>359</v>
      </c>
      <c r="L93" s="397">
        <v>0</v>
      </c>
      <c r="M93" s="398">
        <v>395</v>
      </c>
      <c r="N93" s="222"/>
      <c r="O93" s="222"/>
      <c r="P93" s="222"/>
      <c r="Q93" s="222"/>
      <c r="R93" s="222"/>
      <c r="S93" s="131"/>
      <c r="T93" s="131"/>
      <c r="U93" s="131"/>
      <c r="V93" s="131"/>
    </row>
    <row r="94" spans="1:22" ht="31.5" x14ac:dyDescent="0.2">
      <c r="A94" s="389">
        <v>90</v>
      </c>
      <c r="B94" s="393">
        <v>41364</v>
      </c>
      <c r="C94" s="390" t="s">
        <v>127</v>
      </c>
      <c r="D94" s="390" t="s">
        <v>53</v>
      </c>
      <c r="E94" s="390" t="s">
        <v>45</v>
      </c>
      <c r="F94" s="390" t="s">
        <v>439</v>
      </c>
      <c r="G94" s="390" t="s">
        <v>104</v>
      </c>
      <c r="H94" s="390" t="s">
        <v>242</v>
      </c>
      <c r="I94" s="390" t="s">
        <v>224</v>
      </c>
      <c r="J94" s="390" t="s">
        <v>221</v>
      </c>
      <c r="K94" s="396">
        <v>0.1</v>
      </c>
      <c r="L94" s="397">
        <v>30</v>
      </c>
      <c r="M94" s="398">
        <v>0</v>
      </c>
      <c r="N94" s="222"/>
      <c r="O94" s="222"/>
      <c r="P94" s="222"/>
      <c r="Q94" s="222"/>
      <c r="R94" s="222"/>
      <c r="S94" s="131"/>
      <c r="T94" s="131"/>
      <c r="U94" s="131"/>
      <c r="V94" s="131"/>
    </row>
    <row r="95" spans="1:22" ht="31.5" x14ac:dyDescent="0.2">
      <c r="A95" s="389">
        <v>91</v>
      </c>
      <c r="B95" s="393">
        <v>41365</v>
      </c>
      <c r="C95" s="390" t="s">
        <v>127</v>
      </c>
      <c r="D95" s="390" t="s">
        <v>53</v>
      </c>
      <c r="E95" s="390" t="s">
        <v>47</v>
      </c>
      <c r="F95" s="390" t="s">
        <v>439</v>
      </c>
      <c r="G95" s="390" t="s">
        <v>104</v>
      </c>
      <c r="H95" s="390" t="s">
        <v>238</v>
      </c>
      <c r="I95" s="390" t="s">
        <v>32</v>
      </c>
      <c r="J95" s="390" t="s">
        <v>221</v>
      </c>
      <c r="K95" s="396">
        <v>0.1</v>
      </c>
      <c r="L95" s="397">
        <v>30</v>
      </c>
      <c r="M95" s="398">
        <v>0</v>
      </c>
      <c r="N95" s="222"/>
      <c r="O95" s="222"/>
      <c r="P95" s="222"/>
      <c r="Q95" s="222"/>
      <c r="R95" s="222"/>
      <c r="S95" s="131"/>
      <c r="T95" s="131"/>
      <c r="U95" s="131"/>
      <c r="V95" s="131"/>
    </row>
    <row r="96" spans="1:22" ht="31.5" x14ac:dyDescent="0.2">
      <c r="A96" s="389">
        <v>92</v>
      </c>
      <c r="B96" s="393">
        <v>41448</v>
      </c>
      <c r="C96" s="390" t="s">
        <v>127</v>
      </c>
      <c r="D96" s="390" t="s">
        <v>53</v>
      </c>
      <c r="E96" s="390" t="s">
        <v>219</v>
      </c>
      <c r="F96" s="390" t="s">
        <v>439</v>
      </c>
      <c r="G96" s="390" t="s">
        <v>104</v>
      </c>
      <c r="H96" s="390" t="s">
        <v>312</v>
      </c>
      <c r="I96" s="390" t="s">
        <v>359</v>
      </c>
      <c r="J96" s="390" t="s">
        <v>221</v>
      </c>
      <c r="K96" s="396">
        <v>0.2</v>
      </c>
      <c r="L96" s="397">
        <v>60</v>
      </c>
      <c r="M96" s="398">
        <v>0</v>
      </c>
      <c r="N96" s="222"/>
      <c r="O96" s="222"/>
      <c r="P96" s="222"/>
      <c r="Q96" s="222"/>
      <c r="R96" s="222"/>
      <c r="S96" s="131"/>
      <c r="T96" s="131"/>
      <c r="U96" s="131"/>
      <c r="V96" s="131"/>
    </row>
    <row r="97" spans="1:22" ht="31.5" x14ac:dyDescent="0.2">
      <c r="A97" s="389">
        <v>93</v>
      </c>
      <c r="B97" s="394">
        <v>41366</v>
      </c>
      <c r="C97" s="390" t="s">
        <v>152</v>
      </c>
      <c r="D97" s="390" t="s">
        <v>152</v>
      </c>
      <c r="E97" s="390" t="s">
        <v>540</v>
      </c>
      <c r="F97" s="390" t="s">
        <v>439</v>
      </c>
      <c r="G97" s="390" t="s">
        <v>104</v>
      </c>
      <c r="H97" s="390" t="s">
        <v>563</v>
      </c>
      <c r="I97" s="390" t="s">
        <v>329</v>
      </c>
      <c r="J97" s="390" t="s">
        <v>221</v>
      </c>
      <c r="K97" s="396">
        <v>0.1</v>
      </c>
      <c r="L97" s="397">
        <v>30</v>
      </c>
      <c r="M97" s="398">
        <v>0</v>
      </c>
      <c r="N97" s="222"/>
      <c r="O97" s="222"/>
      <c r="P97" s="222"/>
      <c r="Q97" s="222"/>
      <c r="R97" s="222"/>
      <c r="S97" s="131"/>
      <c r="T97" s="131"/>
      <c r="U97" s="131"/>
      <c r="V97" s="131"/>
    </row>
    <row r="98" spans="1:22" ht="31.5" x14ac:dyDescent="0.2">
      <c r="A98" s="389">
        <v>94</v>
      </c>
      <c r="B98" s="393">
        <v>41387</v>
      </c>
      <c r="C98" s="390" t="s">
        <v>152</v>
      </c>
      <c r="D98" s="390" t="s">
        <v>152</v>
      </c>
      <c r="E98" s="390" t="s">
        <v>45</v>
      </c>
      <c r="F98" s="390" t="s">
        <v>439</v>
      </c>
      <c r="G98" s="390" t="s">
        <v>104</v>
      </c>
      <c r="H98" s="390" t="s">
        <v>296</v>
      </c>
      <c r="I98" s="390" t="s">
        <v>224</v>
      </c>
      <c r="J98" s="390" t="s">
        <v>221</v>
      </c>
      <c r="K98" s="396">
        <v>0.3</v>
      </c>
      <c r="L98" s="397">
        <v>90</v>
      </c>
      <c r="M98" s="398">
        <v>0</v>
      </c>
      <c r="N98" s="222"/>
      <c r="O98" s="222"/>
      <c r="P98" s="222"/>
      <c r="Q98" s="222"/>
      <c r="R98" s="222"/>
      <c r="S98" s="131"/>
      <c r="T98" s="131"/>
      <c r="U98" s="131"/>
      <c r="V98" s="131"/>
    </row>
    <row r="99" spans="1:22" ht="31.5" x14ac:dyDescent="0.2">
      <c r="A99" s="389">
        <v>95</v>
      </c>
      <c r="B99" s="393">
        <v>41400</v>
      </c>
      <c r="C99" s="390" t="s">
        <v>152</v>
      </c>
      <c r="D99" s="390" t="s">
        <v>152</v>
      </c>
      <c r="E99" s="390" t="s">
        <v>45</v>
      </c>
      <c r="F99" s="390" t="s">
        <v>439</v>
      </c>
      <c r="G99" s="390" t="s">
        <v>104</v>
      </c>
      <c r="H99" s="390" t="s">
        <v>242</v>
      </c>
      <c r="I99" s="390" t="s">
        <v>224</v>
      </c>
      <c r="J99" s="390" t="s">
        <v>221</v>
      </c>
      <c r="K99" s="396">
        <v>0.1</v>
      </c>
      <c r="L99" s="397">
        <v>30</v>
      </c>
      <c r="M99" s="398">
        <v>0</v>
      </c>
      <c r="N99" s="222"/>
      <c r="O99" s="222"/>
      <c r="P99" s="222"/>
      <c r="Q99" s="222"/>
      <c r="R99" s="222"/>
      <c r="S99" s="131"/>
      <c r="T99" s="131"/>
      <c r="U99" s="131"/>
      <c r="V99" s="131"/>
    </row>
    <row r="100" spans="1:22" ht="31.5" x14ac:dyDescent="0.2">
      <c r="A100" s="389">
        <v>96</v>
      </c>
      <c r="B100" s="393">
        <v>41374</v>
      </c>
      <c r="C100" s="390" t="s">
        <v>152</v>
      </c>
      <c r="D100" s="390" t="s">
        <v>152</v>
      </c>
      <c r="E100" s="390" t="s">
        <v>47</v>
      </c>
      <c r="F100" s="390" t="s">
        <v>439</v>
      </c>
      <c r="G100" s="390" t="s">
        <v>104</v>
      </c>
      <c r="H100" s="390" t="s">
        <v>229</v>
      </c>
      <c r="I100" s="390" t="s">
        <v>32</v>
      </c>
      <c r="J100" s="390" t="s">
        <v>221</v>
      </c>
      <c r="K100" s="396">
        <v>0.1</v>
      </c>
      <c r="L100" s="397">
        <v>30</v>
      </c>
      <c r="M100" s="398">
        <v>0</v>
      </c>
      <c r="N100" s="222"/>
      <c r="O100" s="222"/>
      <c r="P100" s="222"/>
      <c r="Q100" s="222"/>
      <c r="R100" s="222"/>
      <c r="S100" s="131"/>
      <c r="T100" s="131"/>
      <c r="U100" s="131"/>
      <c r="V100" s="131"/>
    </row>
    <row r="101" spans="1:22" ht="31.5" x14ac:dyDescent="0.2">
      <c r="A101" s="389">
        <v>97</v>
      </c>
      <c r="B101" s="393">
        <v>41393</v>
      </c>
      <c r="C101" s="390" t="s">
        <v>152</v>
      </c>
      <c r="D101" s="390" t="s">
        <v>152</v>
      </c>
      <c r="E101" s="390" t="s">
        <v>47</v>
      </c>
      <c r="F101" s="390" t="s">
        <v>439</v>
      </c>
      <c r="G101" s="390" t="s">
        <v>104</v>
      </c>
      <c r="H101" s="390" t="s">
        <v>275</v>
      </c>
      <c r="I101" s="390" t="s">
        <v>32</v>
      </c>
      <c r="J101" s="390" t="s">
        <v>221</v>
      </c>
      <c r="K101" s="396">
        <v>0.1</v>
      </c>
      <c r="L101" s="397">
        <v>30</v>
      </c>
      <c r="M101" s="398">
        <v>0</v>
      </c>
      <c r="N101" s="222"/>
      <c r="O101" s="222"/>
      <c r="P101" s="222"/>
      <c r="Q101" s="222"/>
      <c r="R101" s="222"/>
      <c r="S101" s="131"/>
      <c r="T101" s="131"/>
      <c r="U101" s="131"/>
      <c r="V101" s="131"/>
    </row>
    <row r="102" spans="1:22" ht="31.5" x14ac:dyDescent="0.2">
      <c r="A102" s="389">
        <v>98</v>
      </c>
      <c r="B102" s="393">
        <v>41394</v>
      </c>
      <c r="C102" s="390" t="s">
        <v>152</v>
      </c>
      <c r="D102" s="390" t="s">
        <v>152</v>
      </c>
      <c r="E102" s="390" t="s">
        <v>47</v>
      </c>
      <c r="F102" s="390" t="s">
        <v>439</v>
      </c>
      <c r="G102" s="390" t="s">
        <v>104</v>
      </c>
      <c r="H102" s="390" t="s">
        <v>275</v>
      </c>
      <c r="I102" s="390" t="s">
        <v>32</v>
      </c>
      <c r="J102" s="390" t="s">
        <v>221</v>
      </c>
      <c r="K102" s="396">
        <v>0.1</v>
      </c>
      <c r="L102" s="397">
        <v>30</v>
      </c>
      <c r="M102" s="398">
        <v>0</v>
      </c>
      <c r="N102" s="222"/>
      <c r="O102" s="222"/>
      <c r="P102" s="222"/>
      <c r="Q102" s="222"/>
      <c r="R102" s="222"/>
      <c r="S102" s="131"/>
      <c r="T102" s="131"/>
      <c r="U102" s="131"/>
      <c r="V102" s="131"/>
    </row>
    <row r="103" spans="1:22" ht="47.25" x14ac:dyDescent="0.2">
      <c r="A103" s="389">
        <v>99</v>
      </c>
      <c r="B103" s="393">
        <v>41394</v>
      </c>
      <c r="C103" s="390" t="s">
        <v>152</v>
      </c>
      <c r="D103" s="390" t="s">
        <v>152</v>
      </c>
      <c r="E103" s="390" t="s">
        <v>47</v>
      </c>
      <c r="F103" s="390" t="s">
        <v>439</v>
      </c>
      <c r="G103" s="390" t="s">
        <v>104</v>
      </c>
      <c r="H103" s="390" t="s">
        <v>298</v>
      </c>
      <c r="I103" s="390" t="s">
        <v>32</v>
      </c>
      <c r="J103" s="390" t="s">
        <v>221</v>
      </c>
      <c r="K103" s="396">
        <v>0.2</v>
      </c>
      <c r="L103" s="397">
        <v>60</v>
      </c>
      <c r="M103" s="398">
        <v>0</v>
      </c>
      <c r="N103" s="222"/>
      <c r="O103" s="222"/>
      <c r="P103" s="222"/>
      <c r="Q103" s="222"/>
      <c r="R103" s="222"/>
      <c r="S103" s="131"/>
      <c r="T103" s="131"/>
      <c r="U103" s="131"/>
      <c r="V103" s="131"/>
    </row>
    <row r="104" spans="1:22" ht="31.5" x14ac:dyDescent="0.2">
      <c r="A104" s="389">
        <v>100</v>
      </c>
      <c r="B104" s="393">
        <v>41394</v>
      </c>
      <c r="C104" s="390" t="s">
        <v>152</v>
      </c>
      <c r="D104" s="390" t="s">
        <v>152</v>
      </c>
      <c r="E104" s="390" t="s">
        <v>47</v>
      </c>
      <c r="F104" s="390" t="s">
        <v>439</v>
      </c>
      <c r="G104" s="390" t="s">
        <v>104</v>
      </c>
      <c r="H104" s="390" t="s">
        <v>300</v>
      </c>
      <c r="I104" s="390" t="s">
        <v>32</v>
      </c>
      <c r="J104" s="390" t="s">
        <v>221</v>
      </c>
      <c r="K104" s="396">
        <v>0.1</v>
      </c>
      <c r="L104" s="397">
        <v>30</v>
      </c>
      <c r="M104" s="398">
        <v>0</v>
      </c>
      <c r="N104" s="222"/>
      <c r="O104" s="222"/>
      <c r="P104" s="222"/>
      <c r="Q104" s="222"/>
      <c r="R104" s="222"/>
      <c r="S104" s="131"/>
      <c r="T104" s="131"/>
      <c r="U104" s="131"/>
      <c r="V104" s="131"/>
    </row>
    <row r="105" spans="1:22" ht="31.5" x14ac:dyDescent="0.2">
      <c r="A105" s="389">
        <v>101</v>
      </c>
      <c r="B105" s="394">
        <v>41394</v>
      </c>
      <c r="C105" s="390" t="s">
        <v>152</v>
      </c>
      <c r="D105" s="390" t="s">
        <v>152</v>
      </c>
      <c r="E105" s="390" t="s">
        <v>47</v>
      </c>
      <c r="F105" s="390" t="s">
        <v>439</v>
      </c>
      <c r="G105" s="390" t="s">
        <v>104</v>
      </c>
      <c r="H105" s="390" t="s">
        <v>275</v>
      </c>
      <c r="I105" s="390" t="s">
        <v>32</v>
      </c>
      <c r="J105" s="390" t="s">
        <v>221</v>
      </c>
      <c r="K105" s="396">
        <v>0.1</v>
      </c>
      <c r="L105" s="397">
        <v>30</v>
      </c>
      <c r="M105" s="398">
        <v>0</v>
      </c>
      <c r="N105" s="222"/>
      <c r="O105" s="222"/>
      <c r="P105" s="222"/>
      <c r="Q105" s="222"/>
      <c r="R105" s="222"/>
      <c r="S105" s="131"/>
      <c r="T105" s="131"/>
      <c r="U105" s="131"/>
      <c r="V105" s="131"/>
    </row>
    <row r="106" spans="1:22" ht="31.5" x14ac:dyDescent="0.2">
      <c r="A106" s="389">
        <v>102</v>
      </c>
      <c r="B106" s="393">
        <v>41400</v>
      </c>
      <c r="C106" s="390" t="s">
        <v>152</v>
      </c>
      <c r="D106" s="390" t="s">
        <v>152</v>
      </c>
      <c r="E106" s="390" t="s">
        <v>47</v>
      </c>
      <c r="F106" s="390" t="s">
        <v>439</v>
      </c>
      <c r="G106" s="390" t="s">
        <v>104</v>
      </c>
      <c r="H106" s="390" t="s">
        <v>238</v>
      </c>
      <c r="I106" s="390" t="s">
        <v>32</v>
      </c>
      <c r="J106" s="390" t="s">
        <v>221</v>
      </c>
      <c r="K106" s="396">
        <v>0.1</v>
      </c>
      <c r="L106" s="397">
        <v>30</v>
      </c>
      <c r="M106" s="398">
        <v>0</v>
      </c>
      <c r="N106" s="222"/>
      <c r="O106" s="222"/>
      <c r="P106" s="222"/>
      <c r="Q106" s="222"/>
      <c r="R106" s="222"/>
      <c r="S106" s="131"/>
      <c r="T106" s="131"/>
      <c r="U106" s="131"/>
      <c r="V106" s="131"/>
    </row>
    <row r="107" spans="1:22" ht="31.5" x14ac:dyDescent="0.2">
      <c r="A107" s="389">
        <v>103</v>
      </c>
      <c r="B107" s="393">
        <v>41463</v>
      </c>
      <c r="C107" s="390" t="s">
        <v>152</v>
      </c>
      <c r="D107" s="390" t="s">
        <v>152</v>
      </c>
      <c r="E107" s="390" t="s">
        <v>47</v>
      </c>
      <c r="F107" s="390" t="s">
        <v>439</v>
      </c>
      <c r="G107" s="390" t="s">
        <v>217</v>
      </c>
      <c r="H107" s="390" t="s">
        <v>229</v>
      </c>
      <c r="I107" s="390" t="s">
        <v>32</v>
      </c>
      <c r="J107" s="390" t="s">
        <v>221</v>
      </c>
      <c r="K107" s="396">
        <v>0.1</v>
      </c>
      <c r="L107" s="397">
        <v>30</v>
      </c>
      <c r="M107" s="398">
        <v>0</v>
      </c>
      <c r="N107" s="222"/>
      <c r="O107" s="222"/>
      <c r="P107" s="222"/>
      <c r="Q107" s="222"/>
      <c r="R107" s="222"/>
      <c r="S107" s="131"/>
      <c r="T107" s="131"/>
      <c r="U107" s="131"/>
      <c r="V107" s="131"/>
    </row>
    <row r="108" spans="1:22" ht="31.5" x14ac:dyDescent="0.2">
      <c r="A108" s="389">
        <v>104</v>
      </c>
      <c r="B108" s="393">
        <v>41464</v>
      </c>
      <c r="C108" s="390" t="s">
        <v>152</v>
      </c>
      <c r="D108" s="390" t="s">
        <v>152</v>
      </c>
      <c r="E108" s="390" t="s">
        <v>47</v>
      </c>
      <c r="F108" s="390" t="s">
        <v>439</v>
      </c>
      <c r="G108" s="390" t="s">
        <v>217</v>
      </c>
      <c r="H108" s="390" t="s">
        <v>314</v>
      </c>
      <c r="I108" s="390" t="s">
        <v>32</v>
      </c>
      <c r="J108" s="390" t="s">
        <v>221</v>
      </c>
      <c r="K108" s="396">
        <v>0.1</v>
      </c>
      <c r="L108" s="397">
        <v>30</v>
      </c>
      <c r="M108" s="398">
        <v>0</v>
      </c>
      <c r="N108" s="222"/>
      <c r="O108" s="222"/>
      <c r="P108" s="222"/>
      <c r="Q108" s="222"/>
      <c r="R108" s="222"/>
      <c r="S108" s="131"/>
      <c r="T108" s="131"/>
      <c r="U108" s="131"/>
      <c r="V108" s="131"/>
    </row>
    <row r="109" spans="1:22" ht="31.5" x14ac:dyDescent="0.2">
      <c r="A109" s="389">
        <v>105</v>
      </c>
      <c r="B109" s="393">
        <v>41394</v>
      </c>
      <c r="C109" s="390" t="s">
        <v>152</v>
      </c>
      <c r="D109" s="390" t="s">
        <v>152</v>
      </c>
      <c r="E109" s="390" t="s">
        <v>52</v>
      </c>
      <c r="F109" s="390" t="s">
        <v>439</v>
      </c>
      <c r="G109" s="390" t="s">
        <v>104</v>
      </c>
      <c r="H109" s="390" t="s">
        <v>301</v>
      </c>
      <c r="I109" s="390" t="s">
        <v>330</v>
      </c>
      <c r="J109" s="390" t="s">
        <v>221</v>
      </c>
      <c r="K109" s="396">
        <v>0.1</v>
      </c>
      <c r="L109" s="397">
        <v>30</v>
      </c>
      <c r="M109" s="398">
        <v>0</v>
      </c>
      <c r="N109" s="222"/>
      <c r="O109" s="222"/>
      <c r="P109" s="222"/>
      <c r="Q109" s="222"/>
      <c r="R109" s="222"/>
      <c r="S109" s="131"/>
      <c r="T109" s="131"/>
      <c r="U109" s="131"/>
      <c r="V109" s="131"/>
    </row>
    <row r="110" spans="1:22" ht="31.5" x14ac:dyDescent="0.2">
      <c r="A110" s="389">
        <v>106</v>
      </c>
      <c r="B110" s="393">
        <v>41451</v>
      </c>
      <c r="C110" s="390" t="s">
        <v>152</v>
      </c>
      <c r="D110" s="390" t="s">
        <v>152</v>
      </c>
      <c r="E110" s="390" t="s">
        <v>52</v>
      </c>
      <c r="F110" s="390" t="s">
        <v>439</v>
      </c>
      <c r="G110" s="390" t="s">
        <v>104</v>
      </c>
      <c r="H110" s="390" t="s">
        <v>316</v>
      </c>
      <c r="I110" s="390" t="s">
        <v>330</v>
      </c>
      <c r="J110" s="390" t="s">
        <v>221</v>
      </c>
      <c r="K110" s="396">
        <v>0.1</v>
      </c>
      <c r="L110" s="397">
        <v>30</v>
      </c>
      <c r="M110" s="398">
        <v>0</v>
      </c>
      <c r="N110" s="222"/>
      <c r="O110" s="222"/>
      <c r="P110" s="222"/>
      <c r="Q110" s="222"/>
      <c r="R110" s="222"/>
      <c r="S110" s="131"/>
      <c r="T110" s="131"/>
      <c r="U110" s="131"/>
      <c r="V110" s="131"/>
    </row>
    <row r="111" spans="1:22" ht="31.5" x14ac:dyDescent="0.2">
      <c r="A111" s="389">
        <v>107</v>
      </c>
      <c r="B111" s="393">
        <v>41366</v>
      </c>
      <c r="C111" s="390" t="s">
        <v>152</v>
      </c>
      <c r="D111" s="390" t="s">
        <v>152</v>
      </c>
      <c r="E111" s="390" t="s">
        <v>219</v>
      </c>
      <c r="F111" s="390" t="s">
        <v>439</v>
      </c>
      <c r="G111" s="390" t="s">
        <v>104</v>
      </c>
      <c r="H111" s="390" t="s">
        <v>236</v>
      </c>
      <c r="I111" s="390" t="s">
        <v>359</v>
      </c>
      <c r="J111" s="390" t="s">
        <v>221</v>
      </c>
      <c r="K111" s="396">
        <v>0.1</v>
      </c>
      <c r="L111" s="397">
        <v>30</v>
      </c>
      <c r="M111" s="398">
        <v>0</v>
      </c>
      <c r="N111" s="222"/>
      <c r="O111" s="222"/>
      <c r="P111" s="222"/>
      <c r="Q111" s="222"/>
      <c r="R111" s="222"/>
      <c r="S111" s="131"/>
      <c r="T111" s="131"/>
      <c r="U111" s="131"/>
      <c r="V111" s="131"/>
    </row>
    <row r="112" spans="1:22" ht="31.5" x14ac:dyDescent="0.2">
      <c r="A112" s="389">
        <v>108</v>
      </c>
      <c r="B112" s="393">
        <v>41368</v>
      </c>
      <c r="C112" s="390" t="s">
        <v>152</v>
      </c>
      <c r="D112" s="390" t="s">
        <v>152</v>
      </c>
      <c r="E112" s="390" t="s">
        <v>219</v>
      </c>
      <c r="F112" s="390" t="s">
        <v>439</v>
      </c>
      <c r="G112" s="390" t="s">
        <v>104</v>
      </c>
      <c r="H112" s="390" t="s">
        <v>294</v>
      </c>
      <c r="I112" s="390" t="s">
        <v>359</v>
      </c>
      <c r="J112" s="390" t="s">
        <v>221</v>
      </c>
      <c r="K112" s="396">
        <v>0.8</v>
      </c>
      <c r="L112" s="397">
        <v>240</v>
      </c>
      <c r="M112" s="398">
        <v>0</v>
      </c>
      <c r="N112" s="222"/>
      <c r="O112" s="222"/>
      <c r="P112" s="222"/>
      <c r="Q112" s="222"/>
      <c r="R112" s="222"/>
      <c r="S112" s="131"/>
      <c r="T112" s="131"/>
      <c r="U112" s="131"/>
      <c r="V112" s="131"/>
    </row>
    <row r="113" spans="1:22" ht="31.5" x14ac:dyDescent="0.2">
      <c r="A113" s="389">
        <v>109</v>
      </c>
      <c r="B113" s="393">
        <v>41368</v>
      </c>
      <c r="C113" s="390" t="s">
        <v>152</v>
      </c>
      <c r="D113" s="390" t="s">
        <v>152</v>
      </c>
      <c r="E113" s="390" t="s">
        <v>219</v>
      </c>
      <c r="F113" s="390" t="s">
        <v>439</v>
      </c>
      <c r="G113" s="390" t="s">
        <v>104</v>
      </c>
      <c r="H113" s="390" t="s">
        <v>292</v>
      </c>
      <c r="I113" s="390" t="s">
        <v>359</v>
      </c>
      <c r="J113" s="390" t="s">
        <v>221</v>
      </c>
      <c r="K113" s="396">
        <v>0.3</v>
      </c>
      <c r="L113" s="397">
        <v>90</v>
      </c>
      <c r="M113" s="398">
        <v>0</v>
      </c>
      <c r="N113" s="222"/>
      <c r="O113" s="222"/>
      <c r="P113" s="222"/>
      <c r="Q113" s="222"/>
      <c r="R113" s="222"/>
      <c r="S113" s="131"/>
      <c r="T113" s="131"/>
      <c r="U113" s="131"/>
      <c r="V113" s="131"/>
    </row>
    <row r="114" spans="1:22" ht="31.5" x14ac:dyDescent="0.2">
      <c r="A114" s="389">
        <v>110</v>
      </c>
      <c r="B114" s="393">
        <v>41387</v>
      </c>
      <c r="C114" s="390" t="s">
        <v>152</v>
      </c>
      <c r="D114" s="390" t="s">
        <v>152</v>
      </c>
      <c r="E114" s="390" t="s">
        <v>219</v>
      </c>
      <c r="F114" s="390" t="s">
        <v>439</v>
      </c>
      <c r="G114" s="390" t="s">
        <v>104</v>
      </c>
      <c r="H114" s="390" t="s">
        <v>295</v>
      </c>
      <c r="I114" s="390" t="s">
        <v>359</v>
      </c>
      <c r="J114" s="390" t="s">
        <v>221</v>
      </c>
      <c r="K114" s="396">
        <v>0.5</v>
      </c>
      <c r="L114" s="397">
        <v>150</v>
      </c>
      <c r="M114" s="398">
        <v>0</v>
      </c>
      <c r="N114" s="222"/>
      <c r="O114" s="222"/>
      <c r="P114" s="222"/>
      <c r="Q114" s="222"/>
      <c r="R114" s="222"/>
      <c r="S114" s="131"/>
      <c r="T114" s="131"/>
      <c r="U114" s="131"/>
      <c r="V114" s="131"/>
    </row>
    <row r="115" spans="1:22" ht="31.5" x14ac:dyDescent="0.2">
      <c r="A115" s="389">
        <v>111</v>
      </c>
      <c r="B115" s="393">
        <v>41394</v>
      </c>
      <c r="C115" s="390" t="s">
        <v>152</v>
      </c>
      <c r="D115" s="390" t="s">
        <v>152</v>
      </c>
      <c r="E115" s="390" t="s">
        <v>219</v>
      </c>
      <c r="F115" s="390" t="s">
        <v>439</v>
      </c>
      <c r="G115" s="390" t="s">
        <v>104</v>
      </c>
      <c r="H115" s="390" t="s">
        <v>302</v>
      </c>
      <c r="I115" s="390" t="s">
        <v>359</v>
      </c>
      <c r="J115" s="390" t="s">
        <v>221</v>
      </c>
      <c r="K115" s="396">
        <v>0.5</v>
      </c>
      <c r="L115" s="397">
        <v>150</v>
      </c>
      <c r="M115" s="398">
        <v>0</v>
      </c>
      <c r="N115" s="222"/>
      <c r="O115" s="222"/>
      <c r="P115" s="222"/>
      <c r="Q115" s="222"/>
      <c r="R115" s="222"/>
      <c r="S115" s="131"/>
      <c r="T115" s="131"/>
      <c r="U115" s="131"/>
      <c r="V115" s="131"/>
    </row>
    <row r="116" spans="1:22" ht="31.5" x14ac:dyDescent="0.2">
      <c r="A116" s="389">
        <v>112</v>
      </c>
      <c r="B116" s="393">
        <v>41394</v>
      </c>
      <c r="C116" s="390" t="s">
        <v>152</v>
      </c>
      <c r="D116" s="390" t="s">
        <v>152</v>
      </c>
      <c r="E116" s="390" t="s">
        <v>219</v>
      </c>
      <c r="F116" s="390" t="s">
        <v>439</v>
      </c>
      <c r="G116" s="390" t="s">
        <v>104</v>
      </c>
      <c r="H116" s="390" t="s">
        <v>297</v>
      </c>
      <c r="I116" s="390" t="s">
        <v>359</v>
      </c>
      <c r="J116" s="390" t="s">
        <v>221</v>
      </c>
      <c r="K116" s="396">
        <v>0.2</v>
      </c>
      <c r="L116" s="397">
        <v>60</v>
      </c>
      <c r="M116" s="398">
        <v>0</v>
      </c>
      <c r="N116" s="222"/>
      <c r="O116" s="222"/>
      <c r="P116" s="222"/>
      <c r="Q116" s="222"/>
      <c r="R116" s="222"/>
      <c r="S116" s="131"/>
      <c r="T116" s="131"/>
      <c r="U116" s="131"/>
      <c r="V116" s="131"/>
    </row>
    <row r="117" spans="1:22" ht="31.5" x14ac:dyDescent="0.2">
      <c r="A117" s="389">
        <v>113</v>
      </c>
      <c r="B117" s="393">
        <v>41394</v>
      </c>
      <c r="C117" s="390" t="s">
        <v>152</v>
      </c>
      <c r="D117" s="390" t="s">
        <v>152</v>
      </c>
      <c r="E117" s="390" t="s">
        <v>219</v>
      </c>
      <c r="F117" s="390" t="s">
        <v>439</v>
      </c>
      <c r="G117" s="390" t="s">
        <v>104</v>
      </c>
      <c r="H117" s="390" t="s">
        <v>236</v>
      </c>
      <c r="I117" s="390" t="s">
        <v>359</v>
      </c>
      <c r="J117" s="390" t="s">
        <v>221</v>
      </c>
      <c r="K117" s="396">
        <v>0.1</v>
      </c>
      <c r="L117" s="397">
        <v>30</v>
      </c>
      <c r="M117" s="398">
        <v>0</v>
      </c>
      <c r="N117" s="222"/>
      <c r="O117" s="222"/>
      <c r="P117" s="222"/>
      <c r="Q117" s="222"/>
      <c r="R117" s="222"/>
      <c r="S117" s="131"/>
      <c r="T117" s="131"/>
      <c r="U117" s="131"/>
      <c r="V117" s="131"/>
    </row>
    <row r="118" spans="1:22" ht="31.5" x14ac:dyDescent="0.2">
      <c r="A118" s="389">
        <v>114</v>
      </c>
      <c r="B118" s="393">
        <v>41394</v>
      </c>
      <c r="C118" s="390" t="s">
        <v>152</v>
      </c>
      <c r="D118" s="390" t="s">
        <v>152</v>
      </c>
      <c r="E118" s="390" t="s">
        <v>219</v>
      </c>
      <c r="F118" s="390" t="s">
        <v>439</v>
      </c>
      <c r="G118" s="390" t="s">
        <v>104</v>
      </c>
      <c r="H118" s="390" t="s">
        <v>299</v>
      </c>
      <c r="I118" s="390" t="s">
        <v>359</v>
      </c>
      <c r="J118" s="390" t="s">
        <v>221</v>
      </c>
      <c r="K118" s="396">
        <v>0.3</v>
      </c>
      <c r="L118" s="397">
        <v>90</v>
      </c>
      <c r="M118" s="398">
        <v>0</v>
      </c>
      <c r="N118" s="222"/>
      <c r="O118" s="222"/>
      <c r="P118" s="222"/>
      <c r="Q118" s="222"/>
      <c r="R118" s="222"/>
      <c r="S118" s="131"/>
      <c r="T118" s="131"/>
      <c r="U118" s="131"/>
      <c r="V118" s="131"/>
    </row>
    <row r="119" spans="1:22" ht="31.5" x14ac:dyDescent="0.2">
      <c r="A119" s="389">
        <v>115</v>
      </c>
      <c r="B119" s="393">
        <v>41451</v>
      </c>
      <c r="C119" s="390" t="s">
        <v>152</v>
      </c>
      <c r="D119" s="390" t="s">
        <v>152</v>
      </c>
      <c r="E119" s="390" t="s">
        <v>219</v>
      </c>
      <c r="F119" s="390" t="s">
        <v>439</v>
      </c>
      <c r="G119" s="390" t="s">
        <v>104</v>
      </c>
      <c r="H119" s="390" t="s">
        <v>317</v>
      </c>
      <c r="I119" s="390" t="s">
        <v>359</v>
      </c>
      <c r="J119" s="390" t="s">
        <v>221</v>
      </c>
      <c r="K119" s="396">
        <v>6.2</v>
      </c>
      <c r="L119" s="397">
        <v>1860</v>
      </c>
      <c r="M119" s="398">
        <v>0</v>
      </c>
      <c r="N119" s="222"/>
      <c r="O119" s="222"/>
      <c r="P119" s="222"/>
      <c r="Q119" s="222"/>
      <c r="R119" s="222"/>
      <c r="S119" s="131"/>
      <c r="T119" s="131"/>
      <c r="U119" s="131"/>
      <c r="V119" s="131"/>
    </row>
    <row r="120" spans="1:22" ht="31.5" x14ac:dyDescent="0.2">
      <c r="A120" s="389">
        <v>116</v>
      </c>
      <c r="B120" s="393">
        <v>41464</v>
      </c>
      <c r="C120" s="390" t="s">
        <v>152</v>
      </c>
      <c r="D120" s="390" t="s">
        <v>152</v>
      </c>
      <c r="E120" s="390" t="s">
        <v>219</v>
      </c>
      <c r="F120" s="390" t="s">
        <v>439</v>
      </c>
      <c r="G120" s="390" t="s">
        <v>217</v>
      </c>
      <c r="H120" s="390" t="s">
        <v>236</v>
      </c>
      <c r="I120" s="390" t="s">
        <v>359</v>
      </c>
      <c r="J120" s="390" t="s">
        <v>221</v>
      </c>
      <c r="K120" s="396">
        <v>0.1</v>
      </c>
      <c r="L120" s="397">
        <v>30</v>
      </c>
      <c r="M120" s="398">
        <v>0</v>
      </c>
      <c r="N120" s="222"/>
      <c r="O120" s="222"/>
      <c r="P120" s="222"/>
      <c r="Q120" s="222"/>
      <c r="R120" s="222"/>
      <c r="S120" s="131"/>
      <c r="T120" s="131"/>
      <c r="U120" s="131"/>
      <c r="V120" s="131"/>
    </row>
    <row r="121" spans="1:22" ht="63" x14ac:dyDescent="0.2">
      <c r="A121" s="389">
        <v>117</v>
      </c>
      <c r="B121" s="394">
        <v>41465</v>
      </c>
      <c r="C121" s="390" t="s">
        <v>99</v>
      </c>
      <c r="D121" s="390" t="s">
        <v>139</v>
      </c>
      <c r="E121" s="390" t="s">
        <v>47</v>
      </c>
      <c r="F121" s="390" t="s">
        <v>439</v>
      </c>
      <c r="G121" s="390" t="s">
        <v>217</v>
      </c>
      <c r="H121" s="390" t="s">
        <v>229</v>
      </c>
      <c r="I121" s="390" t="s">
        <v>32</v>
      </c>
      <c r="J121" s="390" t="s">
        <v>221</v>
      </c>
      <c r="K121" s="396">
        <v>0.1</v>
      </c>
      <c r="L121" s="397">
        <v>30</v>
      </c>
      <c r="M121" s="398">
        <v>0</v>
      </c>
      <c r="N121" s="222"/>
      <c r="O121" s="222"/>
      <c r="P121" s="222"/>
      <c r="Q121" s="222"/>
      <c r="R121" s="222"/>
      <c r="S121" s="131"/>
      <c r="T121" s="131"/>
      <c r="U121" s="131"/>
      <c r="V121" s="131"/>
    </row>
    <row r="122" spans="1:22" ht="31.5" x14ac:dyDescent="0.2">
      <c r="A122" s="389">
        <v>118</v>
      </c>
      <c r="B122" s="393">
        <v>40335</v>
      </c>
      <c r="C122" s="390" t="s">
        <v>99</v>
      </c>
      <c r="D122" s="390" t="s">
        <v>56</v>
      </c>
      <c r="E122" s="390" t="s">
        <v>45</v>
      </c>
      <c r="F122" s="390" t="s">
        <v>439</v>
      </c>
      <c r="G122" s="390" t="s">
        <v>104</v>
      </c>
      <c r="H122" s="390" t="s">
        <v>242</v>
      </c>
      <c r="I122" s="390" t="s">
        <v>224</v>
      </c>
      <c r="J122" s="390" t="s">
        <v>221</v>
      </c>
      <c r="K122" s="396">
        <v>0.1</v>
      </c>
      <c r="L122" s="397">
        <v>24</v>
      </c>
      <c r="M122" s="398">
        <v>0</v>
      </c>
      <c r="N122" s="222"/>
      <c r="O122" s="222"/>
      <c r="P122" s="222"/>
      <c r="Q122" s="222"/>
      <c r="R122" s="222"/>
      <c r="S122" s="131"/>
      <c r="T122" s="131"/>
      <c r="U122" s="131"/>
      <c r="V122" s="131"/>
    </row>
    <row r="123" spans="1:22" ht="31.5" x14ac:dyDescent="0.2">
      <c r="A123" s="389">
        <v>119</v>
      </c>
      <c r="B123" s="393">
        <v>40372</v>
      </c>
      <c r="C123" s="390" t="s">
        <v>99</v>
      </c>
      <c r="D123" s="390" t="s">
        <v>56</v>
      </c>
      <c r="E123" s="390" t="s">
        <v>45</v>
      </c>
      <c r="F123" s="390" t="s">
        <v>439</v>
      </c>
      <c r="G123" s="390" t="s">
        <v>104</v>
      </c>
      <c r="H123" s="390" t="s">
        <v>242</v>
      </c>
      <c r="I123" s="390" t="s">
        <v>224</v>
      </c>
      <c r="J123" s="390" t="s">
        <v>221</v>
      </c>
      <c r="K123" s="396">
        <v>0.1</v>
      </c>
      <c r="L123" s="397">
        <v>24</v>
      </c>
      <c r="M123" s="398">
        <v>0</v>
      </c>
      <c r="N123" s="222"/>
      <c r="O123" s="222"/>
      <c r="P123" s="222"/>
      <c r="Q123" s="222"/>
      <c r="R123" s="222"/>
      <c r="S123" s="131"/>
      <c r="T123" s="131"/>
      <c r="U123" s="131"/>
      <c r="V123" s="131"/>
    </row>
    <row r="124" spans="1:22" ht="31.5" x14ac:dyDescent="0.2">
      <c r="A124" s="389">
        <v>120</v>
      </c>
      <c r="B124" s="393">
        <v>40435</v>
      </c>
      <c r="C124" s="390" t="s">
        <v>99</v>
      </c>
      <c r="D124" s="390" t="s">
        <v>56</v>
      </c>
      <c r="E124" s="390" t="s">
        <v>45</v>
      </c>
      <c r="F124" s="390" t="s">
        <v>439</v>
      </c>
      <c r="G124" s="390" t="s">
        <v>104</v>
      </c>
      <c r="H124" s="390" t="s">
        <v>242</v>
      </c>
      <c r="I124" s="390" t="s">
        <v>224</v>
      </c>
      <c r="J124" s="390" t="s">
        <v>221</v>
      </c>
      <c r="K124" s="396">
        <v>0.1</v>
      </c>
      <c r="L124" s="397">
        <v>24</v>
      </c>
      <c r="M124" s="398">
        <v>0</v>
      </c>
      <c r="N124" s="222"/>
      <c r="O124" s="222"/>
      <c r="P124" s="222"/>
      <c r="Q124" s="222"/>
      <c r="R124" s="222"/>
      <c r="S124" s="131"/>
      <c r="T124" s="131"/>
      <c r="U124" s="131"/>
      <c r="V124" s="131"/>
    </row>
    <row r="125" spans="1:22" ht="31.5" x14ac:dyDescent="0.2">
      <c r="A125" s="389">
        <v>121</v>
      </c>
      <c r="B125" s="393">
        <v>40511</v>
      </c>
      <c r="C125" s="390" t="s">
        <v>99</v>
      </c>
      <c r="D125" s="390" t="s">
        <v>56</v>
      </c>
      <c r="E125" s="390" t="s">
        <v>45</v>
      </c>
      <c r="F125" s="390" t="s">
        <v>439</v>
      </c>
      <c r="G125" s="390" t="s">
        <v>104</v>
      </c>
      <c r="H125" s="390" t="s">
        <v>242</v>
      </c>
      <c r="I125" s="390" t="s">
        <v>224</v>
      </c>
      <c r="J125" s="390" t="s">
        <v>221</v>
      </c>
      <c r="K125" s="396">
        <v>0.1</v>
      </c>
      <c r="L125" s="397">
        <v>24</v>
      </c>
      <c r="M125" s="398">
        <v>0</v>
      </c>
      <c r="N125" s="222"/>
      <c r="O125" s="222"/>
      <c r="P125" s="222"/>
      <c r="Q125" s="222"/>
      <c r="R125" s="222"/>
      <c r="S125" s="131"/>
      <c r="T125" s="131"/>
      <c r="U125" s="131"/>
      <c r="V125" s="131"/>
    </row>
    <row r="126" spans="1:22" ht="31.5" x14ac:dyDescent="0.2">
      <c r="A126" s="389">
        <v>122</v>
      </c>
      <c r="B126" s="393">
        <v>40594</v>
      </c>
      <c r="C126" s="390" t="s">
        <v>99</v>
      </c>
      <c r="D126" s="390" t="s">
        <v>56</v>
      </c>
      <c r="E126" s="390" t="s">
        <v>45</v>
      </c>
      <c r="F126" s="390" t="s">
        <v>439</v>
      </c>
      <c r="G126" s="390" t="s">
        <v>104</v>
      </c>
      <c r="H126" s="390" t="s">
        <v>242</v>
      </c>
      <c r="I126" s="390" t="s">
        <v>224</v>
      </c>
      <c r="J126" s="390" t="s">
        <v>221</v>
      </c>
      <c r="K126" s="396">
        <v>0.1</v>
      </c>
      <c r="L126" s="397">
        <v>24</v>
      </c>
      <c r="M126" s="398">
        <v>0</v>
      </c>
      <c r="N126" s="222"/>
      <c r="O126" s="222"/>
      <c r="P126" s="222"/>
      <c r="Q126" s="222"/>
      <c r="R126" s="222"/>
      <c r="S126" s="131"/>
      <c r="T126" s="131"/>
      <c r="U126" s="131"/>
      <c r="V126" s="131"/>
    </row>
    <row r="127" spans="1:22" ht="31.5" x14ac:dyDescent="0.2">
      <c r="A127" s="389">
        <v>123</v>
      </c>
      <c r="B127" s="393">
        <v>40324</v>
      </c>
      <c r="C127" s="390" t="s">
        <v>99</v>
      </c>
      <c r="D127" s="390" t="s">
        <v>56</v>
      </c>
      <c r="E127" s="390" t="s">
        <v>47</v>
      </c>
      <c r="F127" s="390" t="s">
        <v>439</v>
      </c>
      <c r="G127" s="390" t="s">
        <v>104</v>
      </c>
      <c r="H127" s="390" t="s">
        <v>238</v>
      </c>
      <c r="I127" s="390" t="s">
        <v>32</v>
      </c>
      <c r="J127" s="390" t="s">
        <v>221</v>
      </c>
      <c r="K127" s="396">
        <v>0.1</v>
      </c>
      <c r="L127" s="397">
        <v>24</v>
      </c>
      <c r="M127" s="398">
        <v>0</v>
      </c>
      <c r="N127" s="222"/>
      <c r="O127" s="222"/>
      <c r="P127" s="222"/>
      <c r="Q127" s="222"/>
      <c r="R127" s="222"/>
      <c r="S127" s="131"/>
      <c r="T127" s="131"/>
      <c r="U127" s="131"/>
      <c r="V127" s="131"/>
    </row>
    <row r="128" spans="1:22" ht="31.5" x14ac:dyDescent="0.2">
      <c r="A128" s="389">
        <v>124</v>
      </c>
      <c r="B128" s="393">
        <v>40388</v>
      </c>
      <c r="C128" s="390" t="s">
        <v>99</v>
      </c>
      <c r="D128" s="390" t="s">
        <v>56</v>
      </c>
      <c r="E128" s="390" t="s">
        <v>47</v>
      </c>
      <c r="F128" s="390" t="s">
        <v>439</v>
      </c>
      <c r="G128" s="390" t="s">
        <v>104</v>
      </c>
      <c r="H128" s="390" t="s">
        <v>238</v>
      </c>
      <c r="I128" s="390" t="s">
        <v>32</v>
      </c>
      <c r="J128" s="390" t="s">
        <v>221</v>
      </c>
      <c r="K128" s="396">
        <v>0.1</v>
      </c>
      <c r="L128" s="397">
        <v>24</v>
      </c>
      <c r="M128" s="398">
        <v>0</v>
      </c>
      <c r="N128" s="222"/>
      <c r="O128" s="222"/>
      <c r="P128" s="222"/>
      <c r="Q128" s="222"/>
      <c r="R128" s="222"/>
      <c r="S128" s="131"/>
      <c r="T128" s="131"/>
      <c r="U128" s="131"/>
      <c r="V128" s="131"/>
    </row>
    <row r="129" spans="1:22" ht="31.5" x14ac:dyDescent="0.2">
      <c r="A129" s="389">
        <v>125</v>
      </c>
      <c r="B129" s="393">
        <v>40393</v>
      </c>
      <c r="C129" s="390" t="s">
        <v>99</v>
      </c>
      <c r="D129" s="390" t="s">
        <v>56</v>
      </c>
      <c r="E129" s="390" t="s">
        <v>47</v>
      </c>
      <c r="F129" s="390" t="s">
        <v>439</v>
      </c>
      <c r="G129" s="390" t="s">
        <v>104</v>
      </c>
      <c r="H129" s="390" t="s">
        <v>566</v>
      </c>
      <c r="I129" s="390" t="s">
        <v>32</v>
      </c>
      <c r="J129" s="390" t="s">
        <v>221</v>
      </c>
      <c r="K129" s="396">
        <v>0.1</v>
      </c>
      <c r="L129" s="397">
        <v>24</v>
      </c>
      <c r="M129" s="398">
        <v>0</v>
      </c>
      <c r="N129" s="222"/>
      <c r="O129" s="222"/>
      <c r="P129" s="222"/>
      <c r="Q129" s="222"/>
      <c r="R129" s="222"/>
      <c r="S129" s="131"/>
      <c r="T129" s="131"/>
      <c r="U129" s="131"/>
      <c r="V129" s="131"/>
    </row>
    <row r="130" spans="1:22" ht="31.5" x14ac:dyDescent="0.2">
      <c r="A130" s="389">
        <v>126</v>
      </c>
      <c r="B130" s="393">
        <v>40394</v>
      </c>
      <c r="C130" s="390" t="s">
        <v>99</v>
      </c>
      <c r="D130" s="390" t="s">
        <v>56</v>
      </c>
      <c r="E130" s="390" t="s">
        <v>47</v>
      </c>
      <c r="F130" s="390" t="s">
        <v>439</v>
      </c>
      <c r="G130" s="390" t="s">
        <v>104</v>
      </c>
      <c r="H130" s="390" t="s">
        <v>567</v>
      </c>
      <c r="I130" s="390" t="s">
        <v>32</v>
      </c>
      <c r="J130" s="390" t="s">
        <v>221</v>
      </c>
      <c r="K130" s="396">
        <v>0.1</v>
      </c>
      <c r="L130" s="397">
        <v>24</v>
      </c>
      <c r="M130" s="398">
        <v>0</v>
      </c>
      <c r="N130" s="222"/>
      <c r="O130" s="222"/>
      <c r="P130" s="222"/>
      <c r="Q130" s="222"/>
      <c r="R130" s="222"/>
      <c r="S130" s="131"/>
      <c r="T130" s="131"/>
      <c r="U130" s="131"/>
      <c r="V130" s="131"/>
    </row>
    <row r="131" spans="1:22" ht="31.5" x14ac:dyDescent="0.2">
      <c r="A131" s="389">
        <v>127</v>
      </c>
      <c r="B131" s="393">
        <v>40435</v>
      </c>
      <c r="C131" s="390" t="s">
        <v>99</v>
      </c>
      <c r="D131" s="390" t="s">
        <v>56</v>
      </c>
      <c r="E131" s="390" t="s">
        <v>47</v>
      </c>
      <c r="F131" s="390" t="s">
        <v>439</v>
      </c>
      <c r="G131" s="390" t="s">
        <v>104</v>
      </c>
      <c r="H131" s="390" t="s">
        <v>238</v>
      </c>
      <c r="I131" s="390" t="s">
        <v>32</v>
      </c>
      <c r="J131" s="390" t="s">
        <v>221</v>
      </c>
      <c r="K131" s="396">
        <v>0.1</v>
      </c>
      <c r="L131" s="397">
        <v>24</v>
      </c>
      <c r="M131" s="398">
        <v>0</v>
      </c>
      <c r="N131" s="222"/>
      <c r="O131" s="222"/>
      <c r="P131" s="222"/>
      <c r="Q131" s="222"/>
      <c r="R131" s="222"/>
      <c r="S131" s="131"/>
      <c r="T131" s="131"/>
      <c r="U131" s="131"/>
      <c r="V131" s="131"/>
    </row>
    <row r="132" spans="1:22" ht="31.5" x14ac:dyDescent="0.2">
      <c r="A132" s="389">
        <v>128</v>
      </c>
      <c r="B132" s="393">
        <v>40435</v>
      </c>
      <c r="C132" s="390" t="s">
        <v>99</v>
      </c>
      <c r="D132" s="390" t="s">
        <v>56</v>
      </c>
      <c r="E132" s="390" t="s">
        <v>47</v>
      </c>
      <c r="F132" s="390" t="s">
        <v>439</v>
      </c>
      <c r="G132" s="390" t="s">
        <v>104</v>
      </c>
      <c r="H132" s="390" t="s">
        <v>238</v>
      </c>
      <c r="I132" s="390" t="s">
        <v>32</v>
      </c>
      <c r="J132" s="390" t="s">
        <v>221</v>
      </c>
      <c r="K132" s="396">
        <v>0.1</v>
      </c>
      <c r="L132" s="397">
        <v>24</v>
      </c>
      <c r="M132" s="398">
        <v>0</v>
      </c>
      <c r="N132" s="222"/>
      <c r="O132" s="222"/>
      <c r="P132" s="222"/>
      <c r="Q132" s="222"/>
      <c r="R132" s="222"/>
      <c r="S132" s="131"/>
      <c r="T132" s="131"/>
      <c r="U132" s="131"/>
      <c r="V132" s="131"/>
    </row>
    <row r="133" spans="1:22" ht="31.5" x14ac:dyDescent="0.2">
      <c r="A133" s="389">
        <v>129</v>
      </c>
      <c r="B133" s="393">
        <v>41339</v>
      </c>
      <c r="C133" s="390" t="s">
        <v>99</v>
      </c>
      <c r="D133" s="390" t="s">
        <v>56</v>
      </c>
      <c r="E133" s="390" t="s">
        <v>47</v>
      </c>
      <c r="F133" s="390" t="s">
        <v>439</v>
      </c>
      <c r="G133" s="390" t="s">
        <v>104</v>
      </c>
      <c r="H133" s="390" t="s">
        <v>238</v>
      </c>
      <c r="I133" s="390" t="s">
        <v>32</v>
      </c>
      <c r="J133" s="390" t="s">
        <v>221</v>
      </c>
      <c r="K133" s="396">
        <v>0.1</v>
      </c>
      <c r="L133" s="397">
        <v>30</v>
      </c>
      <c r="M133" s="398">
        <v>0</v>
      </c>
      <c r="N133" s="222"/>
      <c r="O133" s="222"/>
      <c r="P133" s="222"/>
      <c r="Q133" s="222"/>
      <c r="R133" s="222"/>
      <c r="S133" s="131"/>
      <c r="T133" s="131"/>
      <c r="U133" s="131"/>
      <c r="V133" s="131"/>
    </row>
    <row r="134" spans="1:22" ht="31.5" x14ac:dyDescent="0.2">
      <c r="A134" s="389">
        <v>130</v>
      </c>
      <c r="B134" s="393">
        <v>41339</v>
      </c>
      <c r="C134" s="390" t="s">
        <v>99</v>
      </c>
      <c r="D134" s="390" t="s">
        <v>56</v>
      </c>
      <c r="E134" s="390" t="s">
        <v>47</v>
      </c>
      <c r="F134" s="390" t="s">
        <v>439</v>
      </c>
      <c r="G134" s="390" t="s">
        <v>104</v>
      </c>
      <c r="H134" s="390" t="s">
        <v>249</v>
      </c>
      <c r="I134" s="390" t="s">
        <v>32</v>
      </c>
      <c r="J134" s="390" t="s">
        <v>221</v>
      </c>
      <c r="K134" s="396">
        <v>0.1</v>
      </c>
      <c r="L134" s="397">
        <v>30</v>
      </c>
      <c r="M134" s="398">
        <v>0</v>
      </c>
      <c r="N134" s="222"/>
      <c r="O134" s="222"/>
      <c r="P134" s="222"/>
      <c r="Q134" s="222"/>
      <c r="R134" s="222"/>
      <c r="S134" s="131"/>
      <c r="T134" s="131"/>
      <c r="U134" s="131"/>
      <c r="V134" s="131"/>
    </row>
    <row r="135" spans="1:22" ht="31.5" x14ac:dyDescent="0.2">
      <c r="A135" s="389">
        <v>131</v>
      </c>
      <c r="B135" s="393">
        <v>40324</v>
      </c>
      <c r="C135" s="390" t="s">
        <v>99</v>
      </c>
      <c r="D135" s="390" t="s">
        <v>56</v>
      </c>
      <c r="E135" s="390" t="s">
        <v>52</v>
      </c>
      <c r="F135" s="390" t="s">
        <v>439</v>
      </c>
      <c r="G135" s="390" t="s">
        <v>104</v>
      </c>
      <c r="H135" s="390" t="s">
        <v>568</v>
      </c>
      <c r="I135" s="390" t="s">
        <v>342</v>
      </c>
      <c r="J135" s="390" t="s">
        <v>221</v>
      </c>
      <c r="K135" s="396">
        <v>0.1</v>
      </c>
      <c r="L135" s="397">
        <v>24</v>
      </c>
      <c r="M135" s="398">
        <v>0</v>
      </c>
      <c r="N135" s="222"/>
      <c r="O135" s="222"/>
      <c r="P135" s="222"/>
      <c r="Q135" s="222"/>
      <c r="R135" s="222"/>
      <c r="S135" s="131"/>
      <c r="T135" s="131"/>
      <c r="U135" s="131"/>
      <c r="V135" s="131"/>
    </row>
    <row r="136" spans="1:22" ht="31.5" x14ac:dyDescent="0.2">
      <c r="A136" s="389">
        <v>132</v>
      </c>
      <c r="B136" s="393">
        <v>40324</v>
      </c>
      <c r="C136" s="390" t="s">
        <v>99</v>
      </c>
      <c r="D136" s="390" t="s">
        <v>56</v>
      </c>
      <c r="E136" s="390" t="s">
        <v>52</v>
      </c>
      <c r="F136" s="390" t="s">
        <v>439</v>
      </c>
      <c r="G136" s="390" t="s">
        <v>104</v>
      </c>
      <c r="H136" s="390" t="s">
        <v>569</v>
      </c>
      <c r="I136" s="390" t="s">
        <v>343</v>
      </c>
      <c r="J136" s="390" t="s">
        <v>221</v>
      </c>
      <c r="K136" s="396">
        <v>0.1</v>
      </c>
      <c r="L136" s="397">
        <v>24</v>
      </c>
      <c r="M136" s="398">
        <v>0</v>
      </c>
      <c r="N136" s="222"/>
      <c r="O136" s="222"/>
      <c r="P136" s="222"/>
      <c r="Q136" s="222"/>
      <c r="R136" s="222"/>
      <c r="S136" s="131"/>
      <c r="T136" s="131"/>
      <c r="U136" s="131"/>
      <c r="V136" s="131"/>
    </row>
    <row r="137" spans="1:22" ht="31.5" x14ac:dyDescent="0.2">
      <c r="A137" s="389">
        <v>133</v>
      </c>
      <c r="B137" s="393">
        <v>40324</v>
      </c>
      <c r="C137" s="390" t="s">
        <v>99</v>
      </c>
      <c r="D137" s="390" t="s">
        <v>56</v>
      </c>
      <c r="E137" s="390" t="s">
        <v>52</v>
      </c>
      <c r="F137" s="390" t="s">
        <v>439</v>
      </c>
      <c r="G137" s="390" t="s">
        <v>104</v>
      </c>
      <c r="H137" s="390" t="s">
        <v>570</v>
      </c>
      <c r="I137" s="390" t="s">
        <v>344</v>
      </c>
      <c r="J137" s="390" t="s">
        <v>221</v>
      </c>
      <c r="K137" s="396">
        <v>0.1</v>
      </c>
      <c r="L137" s="397">
        <v>24</v>
      </c>
      <c r="M137" s="398">
        <v>0</v>
      </c>
      <c r="N137" s="222"/>
      <c r="O137" s="222"/>
      <c r="P137" s="222"/>
      <c r="Q137" s="222"/>
      <c r="R137" s="222"/>
      <c r="S137" s="131"/>
      <c r="T137" s="131"/>
      <c r="U137" s="131"/>
      <c r="V137" s="131"/>
    </row>
    <row r="138" spans="1:22" ht="31.5" x14ac:dyDescent="0.2">
      <c r="A138" s="389">
        <v>134</v>
      </c>
      <c r="B138" s="393">
        <v>40331</v>
      </c>
      <c r="C138" s="390" t="s">
        <v>99</v>
      </c>
      <c r="D138" s="390" t="s">
        <v>56</v>
      </c>
      <c r="E138" s="390" t="s">
        <v>52</v>
      </c>
      <c r="F138" s="390" t="s">
        <v>439</v>
      </c>
      <c r="G138" s="390" t="s">
        <v>104</v>
      </c>
      <c r="H138" s="390" t="s">
        <v>571</v>
      </c>
      <c r="I138" s="390" t="s">
        <v>342</v>
      </c>
      <c r="J138" s="390" t="s">
        <v>221</v>
      </c>
      <c r="K138" s="396">
        <v>0.1</v>
      </c>
      <c r="L138" s="397">
        <v>24</v>
      </c>
      <c r="M138" s="398">
        <v>0</v>
      </c>
      <c r="N138" s="222"/>
      <c r="O138" s="222"/>
      <c r="P138" s="222"/>
      <c r="Q138" s="222"/>
      <c r="R138" s="222"/>
      <c r="S138" s="131"/>
      <c r="T138" s="131"/>
      <c r="U138" s="131"/>
      <c r="V138" s="131"/>
    </row>
    <row r="139" spans="1:22" ht="31.5" x14ac:dyDescent="0.2">
      <c r="A139" s="389">
        <v>135</v>
      </c>
      <c r="B139" s="393">
        <v>40341</v>
      </c>
      <c r="C139" s="390" t="s">
        <v>99</v>
      </c>
      <c r="D139" s="390" t="s">
        <v>56</v>
      </c>
      <c r="E139" s="390" t="s">
        <v>52</v>
      </c>
      <c r="F139" s="390" t="s">
        <v>439</v>
      </c>
      <c r="G139" s="390" t="s">
        <v>104</v>
      </c>
      <c r="H139" s="390" t="s">
        <v>572</v>
      </c>
      <c r="I139" s="390" t="s">
        <v>345</v>
      </c>
      <c r="J139" s="390" t="s">
        <v>221</v>
      </c>
      <c r="K139" s="396">
        <v>0.1</v>
      </c>
      <c r="L139" s="397">
        <v>24</v>
      </c>
      <c r="M139" s="398">
        <v>0</v>
      </c>
      <c r="N139" s="222"/>
      <c r="O139" s="222"/>
      <c r="P139" s="222"/>
      <c r="Q139" s="222"/>
      <c r="R139" s="222"/>
      <c r="S139" s="131"/>
      <c r="T139" s="131"/>
      <c r="U139" s="131"/>
      <c r="V139" s="131"/>
    </row>
    <row r="140" spans="1:22" ht="31.5" x14ac:dyDescent="0.2">
      <c r="A140" s="389">
        <v>136</v>
      </c>
      <c r="B140" s="393">
        <v>40349</v>
      </c>
      <c r="C140" s="390" t="s">
        <v>99</v>
      </c>
      <c r="D140" s="390" t="s">
        <v>56</v>
      </c>
      <c r="E140" s="390" t="s">
        <v>52</v>
      </c>
      <c r="F140" s="390" t="s">
        <v>439</v>
      </c>
      <c r="G140" s="390" t="s">
        <v>104</v>
      </c>
      <c r="H140" s="390" t="s">
        <v>569</v>
      </c>
      <c r="I140" s="390" t="s">
        <v>343</v>
      </c>
      <c r="J140" s="390" t="s">
        <v>221</v>
      </c>
      <c r="K140" s="396">
        <v>0.1</v>
      </c>
      <c r="L140" s="397">
        <v>24</v>
      </c>
      <c r="M140" s="398">
        <v>0</v>
      </c>
      <c r="N140" s="222"/>
      <c r="O140" s="222"/>
      <c r="P140" s="222"/>
      <c r="Q140" s="222"/>
      <c r="R140" s="222"/>
      <c r="S140" s="131"/>
      <c r="T140" s="131"/>
      <c r="U140" s="131"/>
      <c r="V140" s="131"/>
    </row>
    <row r="141" spans="1:22" ht="31.5" x14ac:dyDescent="0.2">
      <c r="A141" s="389">
        <v>137</v>
      </c>
      <c r="B141" s="393">
        <v>40352</v>
      </c>
      <c r="C141" s="390" t="s">
        <v>99</v>
      </c>
      <c r="D141" s="390" t="s">
        <v>56</v>
      </c>
      <c r="E141" s="390" t="s">
        <v>52</v>
      </c>
      <c r="F141" s="390" t="s">
        <v>439</v>
      </c>
      <c r="G141" s="390" t="s">
        <v>104</v>
      </c>
      <c r="H141" s="390" t="s">
        <v>572</v>
      </c>
      <c r="I141" s="390" t="s">
        <v>344</v>
      </c>
      <c r="J141" s="390" t="s">
        <v>221</v>
      </c>
      <c r="K141" s="396">
        <v>0.1</v>
      </c>
      <c r="L141" s="397">
        <v>24</v>
      </c>
      <c r="M141" s="398">
        <v>0</v>
      </c>
      <c r="N141" s="222"/>
      <c r="O141" s="222"/>
      <c r="P141" s="222"/>
      <c r="Q141" s="222"/>
      <c r="R141" s="222"/>
      <c r="S141" s="131"/>
      <c r="T141" s="131"/>
      <c r="U141" s="131"/>
      <c r="V141" s="131"/>
    </row>
    <row r="142" spans="1:22" ht="31.5" x14ac:dyDescent="0.2">
      <c r="A142" s="389">
        <v>138</v>
      </c>
      <c r="B142" s="393">
        <v>40388</v>
      </c>
      <c r="C142" s="390" t="s">
        <v>99</v>
      </c>
      <c r="D142" s="390" t="s">
        <v>56</v>
      </c>
      <c r="E142" s="390" t="s">
        <v>52</v>
      </c>
      <c r="F142" s="390" t="s">
        <v>439</v>
      </c>
      <c r="G142" s="390" t="s">
        <v>104</v>
      </c>
      <c r="H142" s="390" t="s">
        <v>572</v>
      </c>
      <c r="I142" s="390" t="s">
        <v>345</v>
      </c>
      <c r="J142" s="390" t="s">
        <v>221</v>
      </c>
      <c r="K142" s="396">
        <v>0.1</v>
      </c>
      <c r="L142" s="397">
        <v>24</v>
      </c>
      <c r="M142" s="398">
        <v>0</v>
      </c>
      <c r="N142" s="222"/>
      <c r="O142" s="222"/>
      <c r="P142" s="222"/>
      <c r="Q142" s="222"/>
      <c r="R142" s="222"/>
      <c r="S142" s="131"/>
      <c r="T142" s="131"/>
      <c r="U142" s="131"/>
      <c r="V142" s="131"/>
    </row>
    <row r="143" spans="1:22" ht="31.5" x14ac:dyDescent="0.2">
      <c r="A143" s="389">
        <v>139</v>
      </c>
      <c r="B143" s="393">
        <v>40435</v>
      </c>
      <c r="C143" s="390" t="s">
        <v>99</v>
      </c>
      <c r="D143" s="390" t="s">
        <v>56</v>
      </c>
      <c r="E143" s="390" t="s">
        <v>52</v>
      </c>
      <c r="F143" s="390" t="s">
        <v>439</v>
      </c>
      <c r="G143" s="390" t="s">
        <v>104</v>
      </c>
      <c r="H143" s="390" t="s">
        <v>572</v>
      </c>
      <c r="I143" s="390" t="s">
        <v>345</v>
      </c>
      <c r="J143" s="390" t="s">
        <v>221</v>
      </c>
      <c r="K143" s="396">
        <v>0.1</v>
      </c>
      <c r="L143" s="397">
        <v>24</v>
      </c>
      <c r="M143" s="398">
        <v>0</v>
      </c>
      <c r="N143" s="222"/>
      <c r="O143" s="222"/>
      <c r="P143" s="222"/>
      <c r="Q143" s="222"/>
      <c r="R143" s="222"/>
      <c r="S143" s="131"/>
      <c r="T143" s="131"/>
      <c r="U143" s="131"/>
      <c r="V143" s="131"/>
    </row>
    <row r="144" spans="1:22" ht="31.5" x14ac:dyDescent="0.2">
      <c r="A144" s="389">
        <v>140</v>
      </c>
      <c r="B144" s="393">
        <v>40476</v>
      </c>
      <c r="C144" s="390" t="s">
        <v>99</v>
      </c>
      <c r="D144" s="390" t="s">
        <v>56</v>
      </c>
      <c r="E144" s="390" t="s">
        <v>52</v>
      </c>
      <c r="F144" s="390" t="s">
        <v>439</v>
      </c>
      <c r="G144" s="390" t="s">
        <v>104</v>
      </c>
      <c r="H144" s="390" t="s">
        <v>572</v>
      </c>
      <c r="I144" s="390" t="s">
        <v>345</v>
      </c>
      <c r="J144" s="390" t="s">
        <v>221</v>
      </c>
      <c r="K144" s="396">
        <v>0.1</v>
      </c>
      <c r="L144" s="397">
        <v>24</v>
      </c>
      <c r="M144" s="398">
        <v>0</v>
      </c>
      <c r="N144" s="222"/>
      <c r="O144" s="222"/>
      <c r="P144" s="222"/>
      <c r="Q144" s="222"/>
      <c r="R144" s="222"/>
      <c r="S144" s="131"/>
      <c r="T144" s="131"/>
      <c r="U144" s="131"/>
      <c r="V144" s="131"/>
    </row>
    <row r="145" spans="1:22" ht="31.5" x14ac:dyDescent="0.2">
      <c r="A145" s="389">
        <v>141</v>
      </c>
      <c r="B145" s="393">
        <v>40511</v>
      </c>
      <c r="C145" s="390" t="s">
        <v>99</v>
      </c>
      <c r="D145" s="390" t="s">
        <v>56</v>
      </c>
      <c r="E145" s="390" t="s">
        <v>52</v>
      </c>
      <c r="F145" s="390" t="s">
        <v>439</v>
      </c>
      <c r="G145" s="390" t="s">
        <v>104</v>
      </c>
      <c r="H145" s="390" t="s">
        <v>572</v>
      </c>
      <c r="I145" s="390" t="s">
        <v>345</v>
      </c>
      <c r="J145" s="390" t="s">
        <v>221</v>
      </c>
      <c r="K145" s="396">
        <v>0.1</v>
      </c>
      <c r="L145" s="397">
        <v>24</v>
      </c>
      <c r="M145" s="398">
        <v>0</v>
      </c>
      <c r="N145" s="222"/>
      <c r="O145" s="222"/>
      <c r="P145" s="222"/>
      <c r="Q145" s="222"/>
      <c r="R145" s="222"/>
      <c r="S145" s="131"/>
      <c r="T145" s="131"/>
      <c r="U145" s="131"/>
      <c r="V145" s="131"/>
    </row>
    <row r="146" spans="1:22" ht="31.5" x14ac:dyDescent="0.2">
      <c r="A146" s="389">
        <v>142</v>
      </c>
      <c r="B146" s="393">
        <v>40574</v>
      </c>
      <c r="C146" s="390" t="s">
        <v>99</v>
      </c>
      <c r="D146" s="390" t="s">
        <v>56</v>
      </c>
      <c r="E146" s="390" t="s">
        <v>52</v>
      </c>
      <c r="F146" s="390" t="s">
        <v>439</v>
      </c>
      <c r="G146" s="390" t="s">
        <v>104</v>
      </c>
      <c r="H146" s="390" t="s">
        <v>275</v>
      </c>
      <c r="I146" s="390" t="s">
        <v>345</v>
      </c>
      <c r="J146" s="390" t="s">
        <v>221</v>
      </c>
      <c r="K146" s="396">
        <v>0.1</v>
      </c>
      <c r="L146" s="397">
        <v>24</v>
      </c>
      <c r="M146" s="398">
        <v>0</v>
      </c>
      <c r="N146" s="222"/>
      <c r="O146" s="222"/>
      <c r="P146" s="222"/>
      <c r="Q146" s="222"/>
      <c r="R146" s="222"/>
      <c r="S146" s="131"/>
      <c r="T146" s="131"/>
      <c r="U146" s="131"/>
      <c r="V146" s="131"/>
    </row>
    <row r="147" spans="1:22" ht="31.5" x14ac:dyDescent="0.2">
      <c r="A147" s="389">
        <v>143</v>
      </c>
      <c r="B147" s="393">
        <v>40582</v>
      </c>
      <c r="C147" s="390" t="s">
        <v>99</v>
      </c>
      <c r="D147" s="390" t="s">
        <v>56</v>
      </c>
      <c r="E147" s="390" t="s">
        <v>52</v>
      </c>
      <c r="F147" s="390" t="s">
        <v>439</v>
      </c>
      <c r="G147" s="390" t="s">
        <v>104</v>
      </c>
      <c r="H147" s="390" t="s">
        <v>275</v>
      </c>
      <c r="I147" s="390" t="s">
        <v>345</v>
      </c>
      <c r="J147" s="390" t="s">
        <v>221</v>
      </c>
      <c r="K147" s="396">
        <v>0.1</v>
      </c>
      <c r="L147" s="397">
        <v>24</v>
      </c>
      <c r="M147" s="398">
        <v>0</v>
      </c>
      <c r="N147" s="222"/>
      <c r="O147" s="222"/>
      <c r="P147" s="222"/>
      <c r="Q147" s="222"/>
      <c r="R147" s="222"/>
      <c r="S147" s="131"/>
      <c r="T147" s="131"/>
      <c r="U147" s="131"/>
      <c r="V147" s="131"/>
    </row>
    <row r="148" spans="1:22" ht="31.5" x14ac:dyDescent="0.2">
      <c r="A148" s="389">
        <v>144</v>
      </c>
      <c r="B148" s="393">
        <v>41468</v>
      </c>
      <c r="C148" s="390" t="s">
        <v>99</v>
      </c>
      <c r="D148" s="390" t="s">
        <v>56</v>
      </c>
      <c r="E148" s="390" t="s">
        <v>52</v>
      </c>
      <c r="F148" s="390" t="s">
        <v>439</v>
      </c>
      <c r="G148" s="390" t="s">
        <v>217</v>
      </c>
      <c r="H148" s="390" t="s">
        <v>249</v>
      </c>
      <c r="I148" s="390" t="s">
        <v>330</v>
      </c>
      <c r="J148" s="390" t="s">
        <v>221</v>
      </c>
      <c r="K148" s="396">
        <v>0.1</v>
      </c>
      <c r="L148" s="397">
        <v>30</v>
      </c>
      <c r="M148" s="398">
        <v>0</v>
      </c>
      <c r="N148" s="222"/>
      <c r="O148" s="222"/>
      <c r="P148" s="222"/>
      <c r="Q148" s="222"/>
      <c r="R148" s="222"/>
      <c r="S148" s="131"/>
      <c r="T148" s="131"/>
      <c r="U148" s="131"/>
      <c r="V148" s="131"/>
    </row>
    <row r="149" spans="1:22" ht="31.5" x14ac:dyDescent="0.2">
      <c r="A149" s="389">
        <v>145</v>
      </c>
      <c r="B149" s="393">
        <v>40331</v>
      </c>
      <c r="C149" s="390" t="s">
        <v>99</v>
      </c>
      <c r="D149" s="390" t="s">
        <v>56</v>
      </c>
      <c r="E149" s="390" t="s">
        <v>219</v>
      </c>
      <c r="F149" s="390" t="s">
        <v>439</v>
      </c>
      <c r="G149" s="390" t="s">
        <v>104</v>
      </c>
      <c r="H149" s="390" t="s">
        <v>231</v>
      </c>
      <c r="I149" s="390" t="s">
        <v>359</v>
      </c>
      <c r="J149" s="390" t="s">
        <v>221</v>
      </c>
      <c r="K149" s="396">
        <v>0.1</v>
      </c>
      <c r="L149" s="397">
        <v>24</v>
      </c>
      <c r="M149" s="398">
        <v>0</v>
      </c>
      <c r="N149" s="222"/>
      <c r="O149" s="222"/>
      <c r="P149" s="222"/>
      <c r="Q149" s="222"/>
      <c r="R149" s="222"/>
      <c r="S149" s="131"/>
      <c r="T149" s="131"/>
      <c r="U149" s="131"/>
      <c r="V149" s="131"/>
    </row>
    <row r="150" spans="1:22" ht="31.5" x14ac:dyDescent="0.2">
      <c r="A150" s="389">
        <v>146</v>
      </c>
      <c r="B150" s="393">
        <v>40359</v>
      </c>
      <c r="C150" s="390" t="s">
        <v>99</v>
      </c>
      <c r="D150" s="390" t="s">
        <v>56</v>
      </c>
      <c r="E150" s="390" t="s">
        <v>219</v>
      </c>
      <c r="F150" s="390" t="s">
        <v>439</v>
      </c>
      <c r="G150" s="390" t="s">
        <v>104</v>
      </c>
      <c r="H150" s="390" t="s">
        <v>233</v>
      </c>
      <c r="I150" s="390" t="s">
        <v>359</v>
      </c>
      <c r="J150" s="390" t="s">
        <v>221</v>
      </c>
      <c r="K150" s="396">
        <v>0.5</v>
      </c>
      <c r="L150" s="397">
        <v>120</v>
      </c>
      <c r="M150" s="398">
        <v>0</v>
      </c>
      <c r="N150" s="222"/>
      <c r="O150" s="222"/>
      <c r="P150" s="222"/>
      <c r="Q150" s="222"/>
      <c r="R150" s="222"/>
      <c r="S150" s="131"/>
      <c r="T150" s="131"/>
      <c r="U150" s="131"/>
      <c r="V150" s="131"/>
    </row>
    <row r="151" spans="1:22" ht="31.5" x14ac:dyDescent="0.2">
      <c r="A151" s="389">
        <v>147</v>
      </c>
      <c r="B151" s="393">
        <v>40369</v>
      </c>
      <c r="C151" s="390" t="s">
        <v>99</v>
      </c>
      <c r="D151" s="390" t="s">
        <v>56</v>
      </c>
      <c r="E151" s="390" t="s">
        <v>219</v>
      </c>
      <c r="F151" s="390" t="s">
        <v>439</v>
      </c>
      <c r="G151" s="390" t="s">
        <v>104</v>
      </c>
      <c r="H151" s="390" t="s">
        <v>234</v>
      </c>
      <c r="I151" s="390" t="s">
        <v>359</v>
      </c>
      <c r="J151" s="390" t="s">
        <v>221</v>
      </c>
      <c r="K151" s="396">
        <v>1</v>
      </c>
      <c r="L151" s="397">
        <v>240</v>
      </c>
      <c r="M151" s="398">
        <v>0</v>
      </c>
      <c r="N151" s="222"/>
      <c r="O151" s="222"/>
      <c r="P151" s="222"/>
      <c r="Q151" s="222"/>
      <c r="R151" s="222"/>
      <c r="S151" s="131"/>
      <c r="T151" s="131"/>
      <c r="U151" s="131"/>
      <c r="V151" s="131"/>
    </row>
    <row r="152" spans="1:22" ht="31.5" x14ac:dyDescent="0.2">
      <c r="A152" s="389">
        <v>148</v>
      </c>
      <c r="B152" s="393">
        <v>40381</v>
      </c>
      <c r="C152" s="390" t="s">
        <v>99</v>
      </c>
      <c r="D152" s="390" t="s">
        <v>56</v>
      </c>
      <c r="E152" s="390" t="s">
        <v>219</v>
      </c>
      <c r="F152" s="390" t="s">
        <v>439</v>
      </c>
      <c r="G152" s="390" t="s">
        <v>104</v>
      </c>
      <c r="H152" s="390" t="s">
        <v>235</v>
      </c>
      <c r="I152" s="390" t="s">
        <v>359</v>
      </c>
      <c r="J152" s="390" t="s">
        <v>335</v>
      </c>
      <c r="K152" s="396">
        <v>1.5</v>
      </c>
      <c r="L152" s="397">
        <v>270</v>
      </c>
      <c r="M152" s="398">
        <v>0</v>
      </c>
      <c r="N152" s="222"/>
      <c r="O152" s="222"/>
      <c r="P152" s="222"/>
      <c r="Q152" s="222"/>
      <c r="R152" s="222"/>
      <c r="S152" s="131"/>
      <c r="T152" s="131"/>
      <c r="U152" s="131"/>
      <c r="V152" s="131"/>
    </row>
    <row r="153" spans="1:22" ht="31.5" x14ac:dyDescent="0.2">
      <c r="A153" s="389">
        <v>149</v>
      </c>
      <c r="B153" s="393">
        <v>40393</v>
      </c>
      <c r="C153" s="390" t="s">
        <v>99</v>
      </c>
      <c r="D153" s="390" t="s">
        <v>56</v>
      </c>
      <c r="E153" s="390" t="s">
        <v>219</v>
      </c>
      <c r="F153" s="390" t="s">
        <v>439</v>
      </c>
      <c r="G153" s="390" t="s">
        <v>104</v>
      </c>
      <c r="H153" s="390" t="s">
        <v>236</v>
      </c>
      <c r="I153" s="390" t="s">
        <v>359</v>
      </c>
      <c r="J153" s="390" t="s">
        <v>221</v>
      </c>
      <c r="K153" s="396">
        <v>0.1</v>
      </c>
      <c r="L153" s="397">
        <v>24</v>
      </c>
      <c r="M153" s="398">
        <v>0</v>
      </c>
      <c r="N153" s="222"/>
      <c r="O153" s="222"/>
      <c r="P153" s="222"/>
      <c r="Q153" s="222"/>
      <c r="R153" s="222"/>
      <c r="S153" s="131"/>
      <c r="T153" s="131"/>
      <c r="U153" s="131"/>
      <c r="V153" s="131"/>
    </row>
    <row r="154" spans="1:22" ht="31.5" x14ac:dyDescent="0.2">
      <c r="A154" s="389">
        <v>150</v>
      </c>
      <c r="B154" s="393">
        <v>40394</v>
      </c>
      <c r="C154" s="390" t="s">
        <v>99</v>
      </c>
      <c r="D154" s="390" t="s">
        <v>56</v>
      </c>
      <c r="E154" s="390" t="s">
        <v>219</v>
      </c>
      <c r="F154" s="390" t="s">
        <v>439</v>
      </c>
      <c r="G154" s="390" t="s">
        <v>104</v>
      </c>
      <c r="H154" s="390" t="s">
        <v>236</v>
      </c>
      <c r="I154" s="390" t="s">
        <v>359</v>
      </c>
      <c r="J154" s="390" t="s">
        <v>221</v>
      </c>
      <c r="K154" s="396">
        <v>0.1</v>
      </c>
      <c r="L154" s="397">
        <v>24</v>
      </c>
      <c r="M154" s="398">
        <v>0</v>
      </c>
      <c r="N154" s="222"/>
      <c r="O154" s="222"/>
      <c r="P154" s="222"/>
      <c r="Q154" s="222"/>
      <c r="R154" s="222"/>
      <c r="S154" s="131"/>
      <c r="T154" s="131"/>
      <c r="U154" s="131"/>
      <c r="V154" s="131"/>
    </row>
    <row r="155" spans="1:22" ht="31.5" x14ac:dyDescent="0.2">
      <c r="A155" s="389">
        <v>151</v>
      </c>
      <c r="B155" s="393">
        <v>40434</v>
      </c>
      <c r="C155" s="390" t="s">
        <v>99</v>
      </c>
      <c r="D155" s="390" t="s">
        <v>56</v>
      </c>
      <c r="E155" s="390" t="s">
        <v>219</v>
      </c>
      <c r="F155" s="390" t="s">
        <v>439</v>
      </c>
      <c r="G155" s="390" t="s">
        <v>104</v>
      </c>
      <c r="H155" s="390" t="s">
        <v>237</v>
      </c>
      <c r="I155" s="390" t="s">
        <v>359</v>
      </c>
      <c r="J155" s="390" t="s">
        <v>221</v>
      </c>
      <c r="K155" s="396">
        <v>0.5</v>
      </c>
      <c r="L155" s="397">
        <v>120</v>
      </c>
      <c r="M155" s="398">
        <v>0</v>
      </c>
      <c r="N155" s="222"/>
      <c r="O155" s="222"/>
      <c r="P155" s="222"/>
      <c r="Q155" s="222"/>
      <c r="R155" s="222"/>
      <c r="S155" s="131"/>
      <c r="T155" s="131"/>
      <c r="U155" s="131"/>
      <c r="V155" s="131"/>
    </row>
    <row r="156" spans="1:22" ht="31.5" x14ac:dyDescent="0.2">
      <c r="A156" s="389">
        <v>152</v>
      </c>
      <c r="B156" s="393">
        <v>40475</v>
      </c>
      <c r="C156" s="390" t="s">
        <v>99</v>
      </c>
      <c r="D156" s="390" t="s">
        <v>56</v>
      </c>
      <c r="E156" s="390" t="s">
        <v>219</v>
      </c>
      <c r="F156" s="390" t="s">
        <v>439</v>
      </c>
      <c r="G156" s="390" t="s">
        <v>104</v>
      </c>
      <c r="H156" s="390" t="s">
        <v>240</v>
      </c>
      <c r="I156" s="390" t="s">
        <v>359</v>
      </c>
      <c r="J156" s="390" t="s">
        <v>221</v>
      </c>
      <c r="K156" s="396">
        <v>0.2</v>
      </c>
      <c r="L156" s="397">
        <v>48</v>
      </c>
      <c r="M156" s="398">
        <v>0</v>
      </c>
      <c r="N156" s="222"/>
      <c r="O156" s="222"/>
      <c r="P156" s="222"/>
      <c r="Q156" s="222"/>
      <c r="R156" s="222"/>
      <c r="S156" s="131"/>
      <c r="T156" s="131"/>
      <c r="U156" s="131"/>
      <c r="V156" s="131"/>
    </row>
    <row r="157" spans="1:22" ht="31.5" x14ac:dyDescent="0.2">
      <c r="A157" s="389">
        <v>153</v>
      </c>
      <c r="B157" s="393">
        <v>40588</v>
      </c>
      <c r="C157" s="390" t="s">
        <v>99</v>
      </c>
      <c r="D157" s="390" t="s">
        <v>56</v>
      </c>
      <c r="E157" s="390" t="s">
        <v>219</v>
      </c>
      <c r="F157" s="390" t="s">
        <v>439</v>
      </c>
      <c r="G157" s="390" t="s">
        <v>104</v>
      </c>
      <c r="H157" s="390" t="s">
        <v>241</v>
      </c>
      <c r="I157" s="390" t="s">
        <v>359</v>
      </c>
      <c r="J157" s="390" t="s">
        <v>221</v>
      </c>
      <c r="K157" s="396">
        <v>1.7</v>
      </c>
      <c r="L157" s="397">
        <v>408</v>
      </c>
      <c r="M157" s="398">
        <v>0</v>
      </c>
      <c r="N157" s="222"/>
      <c r="O157" s="222"/>
      <c r="P157" s="222"/>
      <c r="Q157" s="222"/>
      <c r="R157" s="222"/>
      <c r="S157" s="131"/>
      <c r="T157" s="131"/>
      <c r="U157" s="131"/>
      <c r="V157" s="131"/>
    </row>
    <row r="158" spans="1:22" ht="31.5" x14ac:dyDescent="0.2">
      <c r="A158" s="389">
        <v>154</v>
      </c>
      <c r="B158" s="393">
        <v>40602</v>
      </c>
      <c r="C158" s="390" t="s">
        <v>99</v>
      </c>
      <c r="D158" s="390" t="s">
        <v>56</v>
      </c>
      <c r="E158" s="390" t="s">
        <v>219</v>
      </c>
      <c r="F158" s="390" t="s">
        <v>439</v>
      </c>
      <c r="G158" s="390" t="s">
        <v>104</v>
      </c>
      <c r="H158" s="390" t="s">
        <v>243</v>
      </c>
      <c r="I158" s="390" t="s">
        <v>359</v>
      </c>
      <c r="J158" s="390" t="s">
        <v>335</v>
      </c>
      <c r="K158" s="396">
        <v>3.8</v>
      </c>
      <c r="L158" s="397">
        <v>684</v>
      </c>
      <c r="M158" s="398">
        <v>0</v>
      </c>
      <c r="N158" s="222"/>
      <c r="O158" s="222"/>
      <c r="P158" s="222"/>
      <c r="Q158" s="222"/>
      <c r="R158" s="222"/>
      <c r="S158" s="131"/>
      <c r="T158" s="131"/>
      <c r="U158" s="131"/>
      <c r="V158" s="131"/>
    </row>
    <row r="159" spans="1:22" ht="31.5" x14ac:dyDescent="0.2">
      <c r="A159" s="389">
        <v>155</v>
      </c>
      <c r="B159" s="393">
        <v>40325</v>
      </c>
      <c r="C159" s="390" t="s">
        <v>99</v>
      </c>
      <c r="D159" s="390" t="s">
        <v>56</v>
      </c>
      <c r="E159" s="390" t="s">
        <v>439</v>
      </c>
      <c r="F159" s="390" t="s">
        <v>556</v>
      </c>
      <c r="G159" s="390" t="s">
        <v>104</v>
      </c>
      <c r="H159" s="390" t="s">
        <v>230</v>
      </c>
      <c r="I159" s="390" t="s">
        <v>344</v>
      </c>
      <c r="J159" s="390"/>
      <c r="K159" s="396" t="s">
        <v>359</v>
      </c>
      <c r="L159" s="397">
        <v>0</v>
      </c>
      <c r="M159" s="398">
        <v>50</v>
      </c>
      <c r="N159" s="222"/>
      <c r="O159" s="222"/>
      <c r="P159" s="222"/>
      <c r="Q159" s="222"/>
      <c r="R159" s="222"/>
      <c r="S159" s="131"/>
      <c r="T159" s="131"/>
      <c r="U159" s="131"/>
      <c r="V159" s="131"/>
    </row>
    <row r="160" spans="1:22" ht="31.5" x14ac:dyDescent="0.2">
      <c r="A160" s="389">
        <v>156</v>
      </c>
      <c r="B160" s="393">
        <v>40342</v>
      </c>
      <c r="C160" s="390" t="s">
        <v>99</v>
      </c>
      <c r="D160" s="390" t="s">
        <v>56</v>
      </c>
      <c r="E160" s="390" t="s">
        <v>439</v>
      </c>
      <c r="F160" s="390" t="s">
        <v>556</v>
      </c>
      <c r="G160" s="390" t="s">
        <v>104</v>
      </c>
      <c r="H160" s="390" t="s">
        <v>232</v>
      </c>
      <c r="I160" s="390" t="s">
        <v>343</v>
      </c>
      <c r="J160" s="390"/>
      <c r="K160" s="396" t="s">
        <v>359</v>
      </c>
      <c r="L160" s="397">
        <v>0</v>
      </c>
      <c r="M160" s="398">
        <v>50</v>
      </c>
      <c r="N160" s="222"/>
      <c r="O160" s="222"/>
      <c r="P160" s="222"/>
      <c r="Q160" s="222"/>
      <c r="R160" s="222"/>
      <c r="S160" s="131"/>
      <c r="T160" s="131"/>
      <c r="U160" s="131"/>
      <c r="V160" s="131"/>
    </row>
    <row r="161" spans="1:22" ht="31.5" x14ac:dyDescent="0.2">
      <c r="A161" s="389">
        <v>157</v>
      </c>
      <c r="B161" s="393">
        <v>40422</v>
      </c>
      <c r="C161" s="390" t="s">
        <v>99</v>
      </c>
      <c r="D161" s="390" t="s">
        <v>56</v>
      </c>
      <c r="E161" s="390" t="s">
        <v>439</v>
      </c>
      <c r="F161" s="390" t="s">
        <v>556</v>
      </c>
      <c r="G161" s="390" t="s">
        <v>104</v>
      </c>
      <c r="H161" s="390" t="s">
        <v>232</v>
      </c>
      <c r="I161" s="390" t="s">
        <v>32</v>
      </c>
      <c r="J161" s="390"/>
      <c r="K161" s="396" t="s">
        <v>359</v>
      </c>
      <c r="L161" s="397">
        <v>0</v>
      </c>
      <c r="M161" s="398">
        <v>50</v>
      </c>
      <c r="N161" s="222"/>
      <c r="O161" s="222"/>
      <c r="P161" s="222"/>
      <c r="Q161" s="222"/>
      <c r="R161" s="222"/>
      <c r="S161" s="131"/>
      <c r="T161" s="131"/>
      <c r="U161" s="131"/>
      <c r="V161" s="131"/>
    </row>
    <row r="162" spans="1:22" ht="31.5" x14ac:dyDescent="0.2">
      <c r="A162" s="389">
        <v>158</v>
      </c>
      <c r="B162" s="393">
        <v>40450</v>
      </c>
      <c r="C162" s="390" t="s">
        <v>99</v>
      </c>
      <c r="D162" s="390" t="s">
        <v>56</v>
      </c>
      <c r="E162" s="390" t="s">
        <v>439</v>
      </c>
      <c r="F162" s="390" t="s">
        <v>556</v>
      </c>
      <c r="G162" s="390" t="s">
        <v>104</v>
      </c>
      <c r="H162" s="390" t="s">
        <v>239</v>
      </c>
      <c r="I162" s="390" t="s">
        <v>345</v>
      </c>
      <c r="J162" s="390"/>
      <c r="K162" s="396" t="s">
        <v>359</v>
      </c>
      <c r="L162" s="397">
        <v>0</v>
      </c>
      <c r="M162" s="398">
        <v>50</v>
      </c>
      <c r="N162" s="222"/>
      <c r="O162" s="222"/>
      <c r="P162" s="222"/>
      <c r="Q162" s="222"/>
      <c r="R162" s="222"/>
      <c r="S162" s="131"/>
      <c r="T162" s="131"/>
      <c r="U162" s="131"/>
      <c r="V162" s="131"/>
    </row>
    <row r="163" spans="1:22" ht="31.5" x14ac:dyDescent="0.2">
      <c r="A163" s="389">
        <v>159</v>
      </c>
      <c r="B163" s="393">
        <v>41430</v>
      </c>
      <c r="C163" s="390" t="s">
        <v>99</v>
      </c>
      <c r="D163" s="390" t="s">
        <v>57</v>
      </c>
      <c r="E163" s="390" t="s">
        <v>45</v>
      </c>
      <c r="F163" s="390" t="s">
        <v>439</v>
      </c>
      <c r="G163" s="390" t="s">
        <v>104</v>
      </c>
      <c r="H163" s="390" t="s">
        <v>257</v>
      </c>
      <c r="I163" s="390" t="s">
        <v>224</v>
      </c>
      <c r="J163" s="390" t="s">
        <v>221</v>
      </c>
      <c r="K163" s="396">
        <v>0.1</v>
      </c>
      <c r="L163" s="397">
        <v>30</v>
      </c>
      <c r="M163" s="398">
        <v>0</v>
      </c>
      <c r="N163" s="222"/>
      <c r="O163" s="222"/>
      <c r="P163" s="222"/>
      <c r="Q163" s="222"/>
      <c r="R163" s="222"/>
      <c r="S163" s="131"/>
      <c r="T163" s="131"/>
      <c r="U163" s="131"/>
      <c r="V163" s="131"/>
    </row>
    <row r="164" spans="1:22" ht="31.5" x14ac:dyDescent="0.2">
      <c r="A164" s="389">
        <v>160</v>
      </c>
      <c r="B164" s="393">
        <v>41346</v>
      </c>
      <c r="C164" s="390" t="s">
        <v>99</v>
      </c>
      <c r="D164" s="390" t="s">
        <v>57</v>
      </c>
      <c r="E164" s="390" t="s">
        <v>47</v>
      </c>
      <c r="F164" s="390" t="s">
        <v>439</v>
      </c>
      <c r="G164" s="390" t="s">
        <v>104</v>
      </c>
      <c r="H164" s="390" t="s">
        <v>238</v>
      </c>
      <c r="I164" s="390" t="s">
        <v>32</v>
      </c>
      <c r="J164" s="390" t="s">
        <v>221</v>
      </c>
      <c r="K164" s="396">
        <v>0.1</v>
      </c>
      <c r="L164" s="397">
        <v>30</v>
      </c>
      <c r="M164" s="398">
        <v>0</v>
      </c>
      <c r="N164" s="222"/>
      <c r="O164" s="222"/>
      <c r="P164" s="222"/>
      <c r="Q164" s="222"/>
      <c r="R164" s="222"/>
      <c r="S164" s="131"/>
      <c r="T164" s="131"/>
      <c r="U164" s="131"/>
      <c r="V164" s="131"/>
    </row>
    <row r="165" spans="1:22" ht="31.5" x14ac:dyDescent="0.2">
      <c r="A165" s="389">
        <v>161</v>
      </c>
      <c r="B165" s="394">
        <v>41430</v>
      </c>
      <c r="C165" s="390" t="s">
        <v>99</v>
      </c>
      <c r="D165" s="390" t="s">
        <v>57</v>
      </c>
      <c r="E165" s="390" t="s">
        <v>47</v>
      </c>
      <c r="F165" s="390" t="s">
        <v>439</v>
      </c>
      <c r="G165" s="390" t="s">
        <v>104</v>
      </c>
      <c r="H165" s="390" t="s">
        <v>238</v>
      </c>
      <c r="I165" s="390" t="s">
        <v>32</v>
      </c>
      <c r="J165" s="390" t="s">
        <v>221</v>
      </c>
      <c r="K165" s="396">
        <v>0.1</v>
      </c>
      <c r="L165" s="397">
        <v>30</v>
      </c>
      <c r="M165" s="398">
        <v>0</v>
      </c>
      <c r="N165" s="222"/>
      <c r="O165" s="222"/>
      <c r="P165" s="222"/>
      <c r="Q165" s="222"/>
      <c r="R165" s="222"/>
      <c r="S165" s="131"/>
      <c r="T165" s="131"/>
      <c r="U165" s="131"/>
      <c r="V165" s="131"/>
    </row>
    <row r="166" spans="1:22" ht="31.5" x14ac:dyDescent="0.2">
      <c r="A166" s="389">
        <v>162</v>
      </c>
      <c r="B166" s="393">
        <v>41437</v>
      </c>
      <c r="C166" s="390" t="s">
        <v>99</v>
      </c>
      <c r="D166" s="390" t="s">
        <v>57</v>
      </c>
      <c r="E166" s="390" t="s">
        <v>47</v>
      </c>
      <c r="F166" s="390" t="s">
        <v>439</v>
      </c>
      <c r="G166" s="390" t="s">
        <v>104</v>
      </c>
      <c r="H166" s="390" t="s">
        <v>238</v>
      </c>
      <c r="I166" s="390" t="s">
        <v>32</v>
      </c>
      <c r="J166" s="390" t="s">
        <v>221</v>
      </c>
      <c r="K166" s="396">
        <v>0.1</v>
      </c>
      <c r="L166" s="397">
        <v>30</v>
      </c>
      <c r="M166" s="398">
        <v>0</v>
      </c>
      <c r="N166" s="222"/>
      <c r="O166" s="222"/>
      <c r="P166" s="222"/>
      <c r="Q166" s="222"/>
      <c r="R166" s="222"/>
      <c r="S166" s="131"/>
      <c r="T166" s="131"/>
      <c r="U166" s="131"/>
      <c r="V166" s="131"/>
    </row>
    <row r="167" spans="1:22" ht="31.5" x14ac:dyDescent="0.2">
      <c r="A167" s="389">
        <v>163</v>
      </c>
      <c r="B167" s="393">
        <v>41449</v>
      </c>
      <c r="C167" s="390" t="s">
        <v>99</v>
      </c>
      <c r="D167" s="390" t="s">
        <v>57</v>
      </c>
      <c r="E167" s="390" t="s">
        <v>47</v>
      </c>
      <c r="F167" s="390" t="s">
        <v>439</v>
      </c>
      <c r="G167" s="390" t="s">
        <v>104</v>
      </c>
      <c r="H167" s="390" t="s">
        <v>238</v>
      </c>
      <c r="I167" s="390" t="s">
        <v>32</v>
      </c>
      <c r="J167" s="390" t="s">
        <v>221</v>
      </c>
      <c r="K167" s="396">
        <v>0.1</v>
      </c>
      <c r="L167" s="397">
        <v>30</v>
      </c>
      <c r="M167" s="398">
        <v>0</v>
      </c>
      <c r="N167" s="222"/>
      <c r="O167" s="222"/>
      <c r="P167" s="222"/>
      <c r="Q167" s="222"/>
      <c r="R167" s="222"/>
      <c r="S167" s="131"/>
      <c r="T167" s="131"/>
      <c r="U167" s="131"/>
      <c r="V167" s="131"/>
    </row>
    <row r="168" spans="1:22" ht="31.5" x14ac:dyDescent="0.2">
      <c r="A168" s="389">
        <v>164</v>
      </c>
      <c r="B168" s="393">
        <v>41437</v>
      </c>
      <c r="C168" s="390" t="s">
        <v>99</v>
      </c>
      <c r="D168" s="390" t="s">
        <v>57</v>
      </c>
      <c r="E168" s="390" t="s">
        <v>52</v>
      </c>
      <c r="F168" s="390" t="s">
        <v>439</v>
      </c>
      <c r="G168" s="390" t="s">
        <v>104</v>
      </c>
      <c r="H168" s="390" t="s">
        <v>305</v>
      </c>
      <c r="I168" s="390" t="s">
        <v>330</v>
      </c>
      <c r="J168" s="390" t="s">
        <v>221</v>
      </c>
      <c r="K168" s="396">
        <v>0.1</v>
      </c>
      <c r="L168" s="397">
        <v>30</v>
      </c>
      <c r="M168" s="398">
        <v>0</v>
      </c>
      <c r="N168" s="222"/>
      <c r="O168" s="222"/>
      <c r="P168" s="222"/>
      <c r="Q168" s="222"/>
      <c r="R168" s="222"/>
      <c r="S168" s="131"/>
      <c r="T168" s="131"/>
      <c r="U168" s="131"/>
      <c r="V168" s="131"/>
    </row>
    <row r="169" spans="1:22" ht="63" x14ac:dyDescent="0.2">
      <c r="A169" s="389">
        <v>165</v>
      </c>
      <c r="B169" s="393">
        <v>41424</v>
      </c>
      <c r="C169" s="390" t="s">
        <v>99</v>
      </c>
      <c r="D169" s="390" t="s">
        <v>139</v>
      </c>
      <c r="E169" s="390" t="s">
        <v>219</v>
      </c>
      <c r="F169" s="390" t="s">
        <v>439</v>
      </c>
      <c r="G169" s="390" t="s">
        <v>104</v>
      </c>
      <c r="H169" s="390" t="s">
        <v>303</v>
      </c>
      <c r="I169" s="390" t="s">
        <v>359</v>
      </c>
      <c r="J169" s="390" t="s">
        <v>221</v>
      </c>
      <c r="K169" s="396">
        <v>0.3</v>
      </c>
      <c r="L169" s="397">
        <v>90</v>
      </c>
      <c r="M169" s="398">
        <v>0</v>
      </c>
      <c r="N169" s="222"/>
      <c r="O169" s="222"/>
      <c r="P169" s="222"/>
      <c r="Q169" s="222"/>
      <c r="R169" s="222"/>
      <c r="S169" s="131"/>
      <c r="T169" s="131"/>
      <c r="U169" s="131"/>
      <c r="V169" s="131"/>
    </row>
    <row r="170" spans="1:22" ht="31.5" x14ac:dyDescent="0.2">
      <c r="A170" s="389">
        <v>166</v>
      </c>
      <c r="B170" s="393">
        <v>41424</v>
      </c>
      <c r="C170" s="390" t="s">
        <v>99</v>
      </c>
      <c r="D170" s="390" t="s">
        <v>57</v>
      </c>
      <c r="E170" s="390" t="s">
        <v>219</v>
      </c>
      <c r="F170" s="390" t="s">
        <v>439</v>
      </c>
      <c r="G170" s="390" t="s">
        <v>104</v>
      </c>
      <c r="H170" s="390" t="s">
        <v>304</v>
      </c>
      <c r="I170" s="390" t="s">
        <v>359</v>
      </c>
      <c r="J170" s="390" t="s">
        <v>221</v>
      </c>
      <c r="K170" s="396">
        <v>0.5</v>
      </c>
      <c r="L170" s="397">
        <v>150</v>
      </c>
      <c r="M170" s="398">
        <v>0</v>
      </c>
      <c r="N170" s="222"/>
      <c r="O170" s="222"/>
      <c r="P170" s="222"/>
      <c r="Q170" s="222"/>
      <c r="R170" s="222"/>
      <c r="S170" s="131"/>
      <c r="T170" s="131"/>
      <c r="U170" s="131"/>
      <c r="V170" s="131"/>
    </row>
    <row r="171" spans="1:22" ht="63" x14ac:dyDescent="0.2">
      <c r="A171" s="389">
        <v>167</v>
      </c>
      <c r="B171" s="393">
        <v>41464</v>
      </c>
      <c r="C171" s="390" t="s">
        <v>80</v>
      </c>
      <c r="D171" s="390" t="s">
        <v>67</v>
      </c>
      <c r="E171" s="390" t="s">
        <v>47</v>
      </c>
      <c r="F171" s="390" t="s">
        <v>439</v>
      </c>
      <c r="G171" s="390" t="s">
        <v>217</v>
      </c>
      <c r="H171" s="390" t="s">
        <v>229</v>
      </c>
      <c r="I171" s="390" t="s">
        <v>32</v>
      </c>
      <c r="J171" s="390" t="s">
        <v>221</v>
      </c>
      <c r="K171" s="396">
        <v>0.1</v>
      </c>
      <c r="L171" s="397">
        <v>30</v>
      </c>
      <c r="M171" s="398">
        <v>0</v>
      </c>
      <c r="N171" s="222"/>
      <c r="O171" s="222"/>
      <c r="P171" s="222"/>
      <c r="Q171" s="222"/>
      <c r="R171" s="222"/>
      <c r="S171" s="131"/>
      <c r="T171" s="131"/>
      <c r="U171" s="131"/>
      <c r="V171" s="131"/>
    </row>
    <row r="172" spans="1:22" ht="47.25" x14ac:dyDescent="0.2">
      <c r="A172" s="389">
        <v>168</v>
      </c>
      <c r="B172" s="393">
        <v>41436</v>
      </c>
      <c r="C172" s="390" t="s">
        <v>141</v>
      </c>
      <c r="D172" s="390" t="s">
        <v>58</v>
      </c>
      <c r="E172" s="390" t="s">
        <v>540</v>
      </c>
      <c r="F172" s="390" t="s">
        <v>439</v>
      </c>
      <c r="G172" s="390" t="s">
        <v>104</v>
      </c>
      <c r="H172" s="390" t="s">
        <v>563</v>
      </c>
      <c r="I172" s="390" t="s">
        <v>329</v>
      </c>
      <c r="J172" s="390" t="s">
        <v>221</v>
      </c>
      <c r="K172" s="396">
        <v>0.1</v>
      </c>
      <c r="L172" s="397">
        <v>30</v>
      </c>
      <c r="M172" s="398">
        <v>0</v>
      </c>
      <c r="N172" s="222"/>
      <c r="O172" s="222"/>
      <c r="P172" s="222"/>
      <c r="Q172" s="222"/>
      <c r="R172" s="222"/>
      <c r="S172" s="131"/>
      <c r="T172" s="131"/>
      <c r="U172" s="131"/>
      <c r="V172" s="131"/>
    </row>
    <row r="173" spans="1:22" ht="47.25" x14ac:dyDescent="0.2">
      <c r="A173" s="389">
        <v>169</v>
      </c>
      <c r="B173" s="393">
        <v>41450</v>
      </c>
      <c r="C173" s="390" t="s">
        <v>141</v>
      </c>
      <c r="D173" s="390" t="s">
        <v>58</v>
      </c>
      <c r="E173" s="390" t="s">
        <v>540</v>
      </c>
      <c r="F173" s="390" t="s">
        <v>439</v>
      </c>
      <c r="G173" s="390" t="s">
        <v>104</v>
      </c>
      <c r="H173" s="390" t="s">
        <v>229</v>
      </c>
      <c r="I173" s="390" t="s">
        <v>329</v>
      </c>
      <c r="J173" s="390" t="s">
        <v>221</v>
      </c>
      <c r="K173" s="396">
        <v>0.1</v>
      </c>
      <c r="L173" s="397">
        <v>30</v>
      </c>
      <c r="M173" s="398">
        <v>0</v>
      </c>
      <c r="N173" s="222"/>
      <c r="O173" s="222"/>
      <c r="P173" s="222"/>
      <c r="Q173" s="222"/>
      <c r="R173" s="222"/>
      <c r="S173" s="131"/>
      <c r="T173" s="131"/>
      <c r="U173" s="131"/>
      <c r="V173" s="131"/>
    </row>
    <row r="174" spans="1:22" ht="47.25" x14ac:dyDescent="0.2">
      <c r="A174" s="389">
        <v>170</v>
      </c>
      <c r="B174" s="393">
        <v>41435</v>
      </c>
      <c r="C174" s="390" t="s">
        <v>141</v>
      </c>
      <c r="D174" s="390" t="s">
        <v>58</v>
      </c>
      <c r="E174" s="390" t="s">
        <v>45</v>
      </c>
      <c r="F174" s="390" t="s">
        <v>439</v>
      </c>
      <c r="G174" s="390" t="s">
        <v>104</v>
      </c>
      <c r="H174" s="390" t="s">
        <v>242</v>
      </c>
      <c r="I174" s="390" t="s">
        <v>224</v>
      </c>
      <c r="J174" s="390" t="s">
        <v>221</v>
      </c>
      <c r="K174" s="396">
        <v>0.1</v>
      </c>
      <c r="L174" s="397">
        <v>30</v>
      </c>
      <c r="M174" s="398">
        <v>0</v>
      </c>
      <c r="N174" s="222"/>
      <c r="O174" s="222"/>
      <c r="P174" s="222"/>
      <c r="Q174" s="222"/>
      <c r="R174" s="222"/>
      <c r="S174" s="131"/>
      <c r="T174" s="131"/>
      <c r="U174" s="131"/>
      <c r="V174" s="131"/>
    </row>
    <row r="175" spans="1:22" ht="47.25" x14ac:dyDescent="0.2">
      <c r="A175" s="389">
        <v>171</v>
      </c>
      <c r="B175" s="393">
        <v>41436</v>
      </c>
      <c r="C175" s="390" t="s">
        <v>141</v>
      </c>
      <c r="D175" s="390" t="s">
        <v>58</v>
      </c>
      <c r="E175" s="390" t="s">
        <v>45</v>
      </c>
      <c r="F175" s="390" t="s">
        <v>439</v>
      </c>
      <c r="G175" s="390" t="s">
        <v>104</v>
      </c>
      <c r="H175" s="390" t="s">
        <v>561</v>
      </c>
      <c r="I175" s="390" t="s">
        <v>224</v>
      </c>
      <c r="J175" s="390" t="s">
        <v>221</v>
      </c>
      <c r="K175" s="396">
        <v>0.1</v>
      </c>
      <c r="L175" s="397">
        <v>30</v>
      </c>
      <c r="M175" s="398">
        <v>0</v>
      </c>
      <c r="N175" s="222"/>
      <c r="O175" s="222"/>
      <c r="P175" s="222"/>
      <c r="Q175" s="222"/>
      <c r="R175" s="222"/>
      <c r="S175" s="131"/>
      <c r="T175" s="131"/>
      <c r="U175" s="131"/>
      <c r="V175" s="131"/>
    </row>
    <row r="176" spans="1:22" ht="47.25" x14ac:dyDescent="0.2">
      <c r="A176" s="389">
        <v>172</v>
      </c>
      <c r="B176" s="393">
        <v>41436</v>
      </c>
      <c r="C176" s="390" t="s">
        <v>141</v>
      </c>
      <c r="D176" s="390" t="s">
        <v>58</v>
      </c>
      <c r="E176" s="390" t="s">
        <v>45</v>
      </c>
      <c r="F176" s="390" t="s">
        <v>439</v>
      </c>
      <c r="G176" s="390" t="s">
        <v>104</v>
      </c>
      <c r="H176" s="390" t="s">
        <v>242</v>
      </c>
      <c r="I176" s="390" t="s">
        <v>224</v>
      </c>
      <c r="J176" s="390" t="s">
        <v>221</v>
      </c>
      <c r="K176" s="396">
        <v>0.1</v>
      </c>
      <c r="L176" s="397">
        <v>30</v>
      </c>
      <c r="M176" s="398">
        <v>0</v>
      </c>
      <c r="N176" s="222"/>
      <c r="O176" s="222"/>
      <c r="P176" s="222"/>
      <c r="Q176" s="222"/>
      <c r="R176" s="222"/>
      <c r="S176" s="131"/>
      <c r="T176" s="131"/>
      <c r="U176" s="131"/>
      <c r="V176" s="131"/>
    </row>
    <row r="177" spans="1:22" ht="47.25" x14ac:dyDescent="0.2">
      <c r="A177" s="389">
        <v>173</v>
      </c>
      <c r="B177" s="393">
        <v>41444</v>
      </c>
      <c r="C177" s="390" t="s">
        <v>141</v>
      </c>
      <c r="D177" s="390" t="s">
        <v>58</v>
      </c>
      <c r="E177" s="390" t="s">
        <v>45</v>
      </c>
      <c r="F177" s="390" t="s">
        <v>439</v>
      </c>
      <c r="G177" s="390" t="s">
        <v>104</v>
      </c>
      <c r="H177" s="390" t="s">
        <v>307</v>
      </c>
      <c r="I177" s="390" t="s">
        <v>224</v>
      </c>
      <c r="J177" s="390" t="s">
        <v>221</v>
      </c>
      <c r="K177" s="396">
        <v>2.6</v>
      </c>
      <c r="L177" s="397">
        <v>780</v>
      </c>
      <c r="M177" s="398">
        <v>0</v>
      </c>
      <c r="N177" s="222"/>
      <c r="O177" s="222"/>
      <c r="P177" s="222"/>
      <c r="Q177" s="222"/>
      <c r="R177" s="222"/>
      <c r="S177" s="131"/>
      <c r="T177" s="131"/>
      <c r="U177" s="131"/>
      <c r="V177" s="131"/>
    </row>
    <row r="178" spans="1:22" ht="31.5" x14ac:dyDescent="0.2">
      <c r="A178" s="389">
        <v>174</v>
      </c>
      <c r="B178" s="393">
        <v>41465</v>
      </c>
      <c r="C178" s="390" t="s">
        <v>99</v>
      </c>
      <c r="D178" s="390" t="s">
        <v>57</v>
      </c>
      <c r="E178" s="390" t="s">
        <v>45</v>
      </c>
      <c r="F178" s="390" t="s">
        <v>439</v>
      </c>
      <c r="G178" s="390" t="s">
        <v>217</v>
      </c>
      <c r="H178" s="390" t="s">
        <v>423</v>
      </c>
      <c r="I178" s="390" t="s">
        <v>359</v>
      </c>
      <c r="J178" s="390" t="s">
        <v>221</v>
      </c>
      <c r="K178" s="396">
        <v>9</v>
      </c>
      <c r="L178" s="397">
        <v>2700</v>
      </c>
      <c r="M178" s="398">
        <v>0</v>
      </c>
      <c r="N178" s="222"/>
      <c r="O178" s="222"/>
      <c r="P178" s="222"/>
      <c r="Q178" s="222"/>
      <c r="R178" s="222"/>
      <c r="S178" s="131"/>
      <c r="T178" s="131"/>
      <c r="U178" s="131"/>
      <c r="V178" s="131"/>
    </row>
    <row r="179" spans="1:22" ht="47.25" x14ac:dyDescent="0.2">
      <c r="A179" s="389">
        <v>175</v>
      </c>
      <c r="B179" s="393">
        <v>41449</v>
      </c>
      <c r="C179" s="390" t="s">
        <v>141</v>
      </c>
      <c r="D179" s="390" t="s">
        <v>58</v>
      </c>
      <c r="E179" s="390" t="s">
        <v>52</v>
      </c>
      <c r="F179" s="390" t="s">
        <v>439</v>
      </c>
      <c r="G179" s="390" t="s">
        <v>104</v>
      </c>
      <c r="H179" s="390" t="s">
        <v>314</v>
      </c>
      <c r="I179" s="390" t="s">
        <v>331</v>
      </c>
      <c r="J179" s="390" t="s">
        <v>221</v>
      </c>
      <c r="K179" s="396">
        <v>0.1</v>
      </c>
      <c r="L179" s="397">
        <v>30</v>
      </c>
      <c r="M179" s="398">
        <v>0</v>
      </c>
      <c r="N179" s="222"/>
      <c r="O179" s="222"/>
      <c r="P179" s="222"/>
      <c r="Q179" s="222"/>
      <c r="R179" s="222"/>
      <c r="S179" s="131"/>
      <c r="T179" s="131"/>
      <c r="U179" s="131"/>
      <c r="V179" s="131"/>
    </row>
    <row r="180" spans="1:22" ht="47.25" x14ac:dyDescent="0.2">
      <c r="A180" s="389">
        <v>176</v>
      </c>
      <c r="B180" s="393">
        <v>41444</v>
      </c>
      <c r="C180" s="390" t="s">
        <v>141</v>
      </c>
      <c r="D180" s="390" t="s">
        <v>58</v>
      </c>
      <c r="E180" s="390" t="s">
        <v>54</v>
      </c>
      <c r="F180" s="390" t="s">
        <v>439</v>
      </c>
      <c r="G180" s="390" t="s">
        <v>104</v>
      </c>
      <c r="H180" s="390" t="s">
        <v>306</v>
      </c>
      <c r="I180" s="390" t="s">
        <v>224</v>
      </c>
      <c r="J180" s="390" t="s">
        <v>221</v>
      </c>
      <c r="K180" s="396">
        <v>3.5</v>
      </c>
      <c r="L180" s="397">
        <v>1050</v>
      </c>
      <c r="M180" s="398">
        <v>0</v>
      </c>
      <c r="N180" s="222"/>
      <c r="O180" s="222"/>
      <c r="P180" s="222"/>
      <c r="Q180" s="222"/>
      <c r="R180" s="222"/>
      <c r="S180" s="131"/>
      <c r="T180" s="131"/>
      <c r="U180" s="131"/>
      <c r="V180" s="131"/>
    </row>
    <row r="181" spans="1:22" ht="47.25" x14ac:dyDescent="0.2">
      <c r="A181" s="389">
        <v>177</v>
      </c>
      <c r="B181" s="393">
        <v>41436</v>
      </c>
      <c r="C181" s="390" t="s">
        <v>141</v>
      </c>
      <c r="D181" s="390" t="s">
        <v>58</v>
      </c>
      <c r="E181" s="390" t="s">
        <v>219</v>
      </c>
      <c r="F181" s="390" t="s">
        <v>439</v>
      </c>
      <c r="G181" s="390" t="s">
        <v>104</v>
      </c>
      <c r="H181" s="390" t="s">
        <v>236</v>
      </c>
      <c r="I181" s="390" t="s">
        <v>359</v>
      </c>
      <c r="J181" s="390" t="s">
        <v>221</v>
      </c>
      <c r="K181" s="396">
        <v>0.1</v>
      </c>
      <c r="L181" s="397">
        <v>30</v>
      </c>
      <c r="M181" s="398">
        <v>0</v>
      </c>
      <c r="N181" s="222"/>
      <c r="O181" s="222"/>
      <c r="P181" s="222"/>
      <c r="Q181" s="222"/>
      <c r="R181" s="222"/>
      <c r="S181" s="131"/>
      <c r="T181" s="131"/>
      <c r="U181" s="131"/>
      <c r="V181" s="131"/>
    </row>
    <row r="182" spans="1:22" ht="47.25" x14ac:dyDescent="0.2">
      <c r="A182" s="389">
        <v>178</v>
      </c>
      <c r="B182" s="394">
        <v>41448</v>
      </c>
      <c r="C182" s="390" t="s">
        <v>141</v>
      </c>
      <c r="D182" s="390" t="s">
        <v>58</v>
      </c>
      <c r="E182" s="390" t="s">
        <v>219</v>
      </c>
      <c r="F182" s="390" t="s">
        <v>439</v>
      </c>
      <c r="G182" s="390" t="s">
        <v>104</v>
      </c>
      <c r="H182" s="390" t="s">
        <v>310</v>
      </c>
      <c r="I182" s="390" t="s">
        <v>359</v>
      </c>
      <c r="J182" s="390" t="s">
        <v>221</v>
      </c>
      <c r="K182" s="396">
        <v>1</v>
      </c>
      <c r="L182" s="397">
        <v>300</v>
      </c>
      <c r="M182" s="398">
        <v>0</v>
      </c>
      <c r="N182" s="222"/>
      <c r="O182" s="222"/>
      <c r="P182" s="222"/>
      <c r="Q182" s="222"/>
      <c r="R182" s="222"/>
      <c r="S182" s="131"/>
      <c r="T182" s="131"/>
      <c r="U182" s="131"/>
      <c r="V182" s="131"/>
    </row>
    <row r="183" spans="1:22" ht="47.25" x14ac:dyDescent="0.2">
      <c r="A183" s="389">
        <v>179</v>
      </c>
      <c r="B183" s="393">
        <v>41444</v>
      </c>
      <c r="C183" s="390" t="s">
        <v>141</v>
      </c>
      <c r="D183" s="390" t="s">
        <v>58</v>
      </c>
      <c r="E183" s="390" t="s">
        <v>439</v>
      </c>
      <c r="F183" s="390" t="s">
        <v>553</v>
      </c>
      <c r="G183" s="390" t="s">
        <v>104</v>
      </c>
      <c r="H183" s="390" t="s">
        <v>309</v>
      </c>
      <c r="I183" s="390" t="s">
        <v>359</v>
      </c>
      <c r="J183" s="390"/>
      <c r="K183" s="396" t="s">
        <v>359</v>
      </c>
      <c r="L183" s="397">
        <v>0</v>
      </c>
      <c r="M183" s="398">
        <v>15.65</v>
      </c>
      <c r="N183" s="222"/>
      <c r="O183" s="222"/>
      <c r="P183" s="222"/>
      <c r="Q183" s="222"/>
      <c r="R183" s="222"/>
      <c r="S183" s="131"/>
      <c r="T183" s="131"/>
      <c r="U183" s="131"/>
      <c r="V183" s="131"/>
    </row>
    <row r="184" spans="1:22" ht="47.25" x14ac:dyDescent="0.2">
      <c r="A184" s="389">
        <v>180</v>
      </c>
      <c r="B184" s="393">
        <v>41444</v>
      </c>
      <c r="C184" s="390" t="s">
        <v>141</v>
      </c>
      <c r="D184" s="390" t="s">
        <v>58</v>
      </c>
      <c r="E184" s="390" t="s">
        <v>439</v>
      </c>
      <c r="F184" s="390" t="s">
        <v>553</v>
      </c>
      <c r="G184" s="390" t="s">
        <v>104</v>
      </c>
      <c r="H184" s="390" t="s">
        <v>308</v>
      </c>
      <c r="I184" s="390" t="s">
        <v>359</v>
      </c>
      <c r="J184" s="390"/>
      <c r="K184" s="396" t="s">
        <v>359</v>
      </c>
      <c r="L184" s="397">
        <v>0</v>
      </c>
      <c r="M184" s="398">
        <v>34</v>
      </c>
      <c r="N184" s="222"/>
      <c r="O184" s="222"/>
      <c r="P184" s="222"/>
      <c r="Q184" s="222"/>
      <c r="R184" s="222"/>
      <c r="S184" s="131"/>
      <c r="T184" s="131"/>
      <c r="U184" s="131"/>
      <c r="V184" s="131"/>
    </row>
    <row r="185" spans="1:22" ht="47.25" x14ac:dyDescent="0.2">
      <c r="A185" s="389">
        <v>181</v>
      </c>
      <c r="B185" s="393">
        <v>41450</v>
      </c>
      <c r="C185" s="390" t="s">
        <v>141</v>
      </c>
      <c r="D185" s="390" t="s">
        <v>58</v>
      </c>
      <c r="E185" s="390" t="s">
        <v>540</v>
      </c>
      <c r="F185" s="390" t="s">
        <v>439</v>
      </c>
      <c r="G185" s="390" t="s">
        <v>104</v>
      </c>
      <c r="H185" s="390" t="s">
        <v>229</v>
      </c>
      <c r="I185" s="390" t="s">
        <v>329</v>
      </c>
      <c r="J185" s="390" t="s">
        <v>221</v>
      </c>
      <c r="K185" s="396">
        <v>0.1</v>
      </c>
      <c r="L185" s="397">
        <v>30</v>
      </c>
      <c r="M185" s="398">
        <v>0</v>
      </c>
      <c r="N185" s="222"/>
      <c r="O185" s="222"/>
      <c r="P185" s="222"/>
      <c r="Q185" s="222"/>
      <c r="R185" s="222"/>
      <c r="S185" s="131"/>
      <c r="T185" s="131"/>
      <c r="U185" s="131"/>
      <c r="V185" s="131"/>
    </row>
    <row r="186" spans="1:22" ht="31.5" x14ac:dyDescent="0.2">
      <c r="A186" s="389">
        <v>182</v>
      </c>
      <c r="B186" s="393">
        <v>40643</v>
      </c>
      <c r="C186" s="390" t="s">
        <v>145</v>
      </c>
      <c r="D186" s="390" t="s">
        <v>147</v>
      </c>
      <c r="E186" s="390" t="s">
        <v>45</v>
      </c>
      <c r="F186" s="390" t="s">
        <v>439</v>
      </c>
      <c r="G186" s="390" t="s">
        <v>104</v>
      </c>
      <c r="H186" s="390" t="s">
        <v>247</v>
      </c>
      <c r="I186" s="390" t="s">
        <v>224</v>
      </c>
      <c r="J186" s="390" t="s">
        <v>221</v>
      </c>
      <c r="K186" s="396">
        <v>0.2</v>
      </c>
      <c r="L186" s="397">
        <v>48</v>
      </c>
      <c r="M186" s="398">
        <v>0</v>
      </c>
      <c r="N186" s="222"/>
      <c r="O186" s="222"/>
      <c r="P186" s="222"/>
      <c r="Q186" s="222"/>
      <c r="R186" s="222"/>
      <c r="S186" s="131"/>
      <c r="T186" s="131"/>
      <c r="U186" s="131"/>
      <c r="V186" s="131"/>
    </row>
    <row r="187" spans="1:22" x14ac:dyDescent="0.2">
      <c r="A187" s="389">
        <v>183</v>
      </c>
      <c r="B187" s="393">
        <v>40652</v>
      </c>
      <c r="C187" s="390" t="s">
        <v>145</v>
      </c>
      <c r="D187" s="390" t="s">
        <v>147</v>
      </c>
      <c r="E187" s="390" t="s">
        <v>45</v>
      </c>
      <c r="F187" s="390" t="s">
        <v>439</v>
      </c>
      <c r="G187" s="390" t="s">
        <v>104</v>
      </c>
      <c r="H187" s="390" t="s">
        <v>249</v>
      </c>
      <c r="I187" s="390" t="s">
        <v>224</v>
      </c>
      <c r="J187" s="390" t="s">
        <v>221</v>
      </c>
      <c r="K187" s="396">
        <v>0.1</v>
      </c>
      <c r="L187" s="397">
        <v>24</v>
      </c>
      <c r="M187" s="398">
        <v>0</v>
      </c>
      <c r="N187" s="222"/>
      <c r="O187" s="222"/>
      <c r="P187" s="222"/>
      <c r="Q187" s="222"/>
      <c r="R187" s="222"/>
      <c r="S187" s="131"/>
      <c r="T187" s="131"/>
      <c r="U187" s="131"/>
      <c r="V187" s="131"/>
    </row>
    <row r="188" spans="1:22" x14ac:dyDescent="0.2">
      <c r="A188" s="389">
        <v>184</v>
      </c>
      <c r="B188" s="393">
        <v>40741</v>
      </c>
      <c r="C188" s="390" t="s">
        <v>145</v>
      </c>
      <c r="D188" s="390" t="s">
        <v>147</v>
      </c>
      <c r="E188" s="390" t="s">
        <v>45</v>
      </c>
      <c r="F188" s="390" t="s">
        <v>439</v>
      </c>
      <c r="G188" s="390" t="s">
        <v>104</v>
      </c>
      <c r="H188" s="390" t="s">
        <v>561</v>
      </c>
      <c r="I188" s="390" t="s">
        <v>224</v>
      </c>
      <c r="J188" s="390" t="s">
        <v>221</v>
      </c>
      <c r="K188" s="396">
        <v>0.1</v>
      </c>
      <c r="L188" s="397">
        <v>24</v>
      </c>
      <c r="M188" s="398">
        <v>0</v>
      </c>
      <c r="N188" s="222"/>
      <c r="O188" s="222"/>
      <c r="P188" s="222"/>
      <c r="Q188" s="222"/>
      <c r="R188" s="222"/>
      <c r="S188" s="131"/>
      <c r="T188" s="131"/>
      <c r="U188" s="131"/>
      <c r="V188" s="131"/>
    </row>
    <row r="189" spans="1:22" x14ac:dyDescent="0.2">
      <c r="A189" s="389">
        <v>185</v>
      </c>
      <c r="B189" s="393">
        <v>40799</v>
      </c>
      <c r="C189" s="390" t="s">
        <v>145</v>
      </c>
      <c r="D189" s="390" t="s">
        <v>147</v>
      </c>
      <c r="E189" s="390" t="s">
        <v>45</v>
      </c>
      <c r="F189" s="390" t="s">
        <v>439</v>
      </c>
      <c r="G189" s="390" t="s">
        <v>104</v>
      </c>
      <c r="H189" s="390" t="s">
        <v>249</v>
      </c>
      <c r="I189" s="390" t="s">
        <v>224</v>
      </c>
      <c r="J189" s="390" t="s">
        <v>221</v>
      </c>
      <c r="K189" s="396">
        <v>0.1</v>
      </c>
      <c r="L189" s="397">
        <v>24</v>
      </c>
      <c r="M189" s="398">
        <v>0</v>
      </c>
      <c r="N189" s="222"/>
      <c r="O189" s="222"/>
      <c r="P189" s="222"/>
      <c r="Q189" s="222"/>
      <c r="R189" s="222"/>
      <c r="S189" s="131"/>
      <c r="T189" s="131"/>
      <c r="U189" s="131"/>
      <c r="V189" s="131"/>
    </row>
    <row r="190" spans="1:22" x14ac:dyDescent="0.2">
      <c r="A190" s="389">
        <v>186</v>
      </c>
      <c r="B190" s="393">
        <v>41206</v>
      </c>
      <c r="C190" s="390" t="s">
        <v>145</v>
      </c>
      <c r="D190" s="390" t="s">
        <v>147</v>
      </c>
      <c r="E190" s="390" t="s">
        <v>45</v>
      </c>
      <c r="F190" s="390" t="s">
        <v>439</v>
      </c>
      <c r="G190" s="390" t="s">
        <v>104</v>
      </c>
      <c r="H190" s="390" t="s">
        <v>560</v>
      </c>
      <c r="I190" s="390" t="s">
        <v>224</v>
      </c>
      <c r="J190" s="390" t="s">
        <v>221</v>
      </c>
      <c r="K190" s="396">
        <v>0.1</v>
      </c>
      <c r="L190" s="397">
        <v>30</v>
      </c>
      <c r="M190" s="398">
        <v>0</v>
      </c>
      <c r="N190" s="222"/>
      <c r="O190" s="222"/>
      <c r="P190" s="222"/>
      <c r="Q190" s="222"/>
      <c r="R190" s="222"/>
      <c r="S190" s="131"/>
      <c r="T190" s="131"/>
      <c r="U190" s="131"/>
      <c r="V190" s="131"/>
    </row>
    <row r="191" spans="1:22" x14ac:dyDescent="0.2">
      <c r="A191" s="389">
        <v>187</v>
      </c>
      <c r="B191" s="393">
        <v>41450</v>
      </c>
      <c r="C191" s="390" t="s">
        <v>145</v>
      </c>
      <c r="D191" s="390" t="s">
        <v>147</v>
      </c>
      <c r="E191" s="390" t="s">
        <v>45</v>
      </c>
      <c r="F191" s="390" t="s">
        <v>439</v>
      </c>
      <c r="G191" s="390" t="s">
        <v>104</v>
      </c>
      <c r="H191" s="390" t="s">
        <v>249</v>
      </c>
      <c r="I191" s="390" t="s">
        <v>224</v>
      </c>
      <c r="J191" s="390" t="s">
        <v>221</v>
      </c>
      <c r="K191" s="396">
        <v>0.1</v>
      </c>
      <c r="L191" s="397">
        <v>30</v>
      </c>
      <c r="M191" s="398">
        <v>0</v>
      </c>
      <c r="N191" s="222"/>
      <c r="O191" s="222"/>
      <c r="P191" s="222"/>
      <c r="Q191" s="222"/>
      <c r="R191" s="222"/>
      <c r="S191" s="131"/>
      <c r="T191" s="131"/>
      <c r="U191" s="131"/>
      <c r="V191" s="131"/>
    </row>
    <row r="192" spans="1:22" ht="47.25" x14ac:dyDescent="0.2">
      <c r="A192" s="389">
        <v>188</v>
      </c>
      <c r="B192" s="393">
        <v>40262</v>
      </c>
      <c r="C192" s="390" t="s">
        <v>145</v>
      </c>
      <c r="D192" s="390" t="s">
        <v>147</v>
      </c>
      <c r="E192" s="390" t="s">
        <v>51</v>
      </c>
      <c r="F192" s="390" t="s">
        <v>439</v>
      </c>
      <c r="G192" s="390" t="s">
        <v>104</v>
      </c>
      <c r="H192" s="390" t="s">
        <v>573</v>
      </c>
      <c r="I192" s="390" t="s">
        <v>327</v>
      </c>
      <c r="J192" s="390" t="s">
        <v>221</v>
      </c>
      <c r="K192" s="396">
        <v>0.1</v>
      </c>
      <c r="L192" s="397">
        <v>24</v>
      </c>
      <c r="M192" s="398">
        <v>0</v>
      </c>
      <c r="N192" s="222"/>
      <c r="O192" s="222"/>
      <c r="P192" s="222"/>
      <c r="Q192" s="222"/>
      <c r="R192" s="222"/>
      <c r="S192" s="131"/>
      <c r="T192" s="131"/>
      <c r="U192" s="131"/>
      <c r="V192" s="131"/>
    </row>
    <row r="193" spans="1:22" ht="47.25" x14ac:dyDescent="0.2">
      <c r="A193" s="389">
        <v>189</v>
      </c>
      <c r="B193" s="393">
        <v>40643</v>
      </c>
      <c r="C193" s="390" t="s">
        <v>145</v>
      </c>
      <c r="D193" s="390" t="s">
        <v>147</v>
      </c>
      <c r="E193" s="390" t="s">
        <v>51</v>
      </c>
      <c r="F193" s="390" t="s">
        <v>439</v>
      </c>
      <c r="G193" s="390" t="s">
        <v>104</v>
      </c>
      <c r="H193" s="390" t="s">
        <v>574</v>
      </c>
      <c r="I193" s="390" t="s">
        <v>328</v>
      </c>
      <c r="J193" s="390" t="s">
        <v>221</v>
      </c>
      <c r="K193" s="396">
        <v>0.1</v>
      </c>
      <c r="L193" s="397">
        <v>24</v>
      </c>
      <c r="M193" s="398">
        <v>0</v>
      </c>
      <c r="N193" s="222"/>
      <c r="O193" s="222"/>
      <c r="P193" s="222"/>
      <c r="Q193" s="222"/>
      <c r="R193" s="222"/>
      <c r="S193" s="131"/>
      <c r="T193" s="131"/>
      <c r="U193" s="131"/>
      <c r="V193" s="131"/>
    </row>
    <row r="194" spans="1:22" ht="47.25" x14ac:dyDescent="0.2">
      <c r="A194" s="389">
        <v>190</v>
      </c>
      <c r="B194" s="393">
        <v>40652</v>
      </c>
      <c r="C194" s="390" t="s">
        <v>145</v>
      </c>
      <c r="D194" s="390" t="s">
        <v>147</v>
      </c>
      <c r="E194" s="390" t="s">
        <v>51</v>
      </c>
      <c r="F194" s="390" t="s">
        <v>439</v>
      </c>
      <c r="G194" s="390" t="s">
        <v>104</v>
      </c>
      <c r="H194" s="390" t="s">
        <v>565</v>
      </c>
      <c r="I194" s="390" t="s">
        <v>327</v>
      </c>
      <c r="J194" s="390" t="s">
        <v>221</v>
      </c>
      <c r="K194" s="396">
        <v>0.1</v>
      </c>
      <c r="L194" s="397">
        <v>24</v>
      </c>
      <c r="M194" s="398">
        <v>0</v>
      </c>
      <c r="N194" s="222"/>
      <c r="O194" s="222"/>
      <c r="P194" s="222"/>
      <c r="Q194" s="222"/>
      <c r="R194" s="222"/>
      <c r="S194" s="131"/>
      <c r="T194" s="131"/>
      <c r="U194" s="131"/>
      <c r="V194" s="131"/>
    </row>
    <row r="195" spans="1:22" ht="47.25" x14ac:dyDescent="0.2">
      <c r="A195" s="389">
        <v>191</v>
      </c>
      <c r="B195" s="393">
        <v>40799</v>
      </c>
      <c r="C195" s="390" t="s">
        <v>145</v>
      </c>
      <c r="D195" s="390" t="s">
        <v>147</v>
      </c>
      <c r="E195" s="390" t="s">
        <v>51</v>
      </c>
      <c r="F195" s="390" t="s">
        <v>439</v>
      </c>
      <c r="G195" s="390" t="s">
        <v>104</v>
      </c>
      <c r="H195" s="390" t="s">
        <v>565</v>
      </c>
      <c r="I195" s="390" t="s">
        <v>328</v>
      </c>
      <c r="J195" s="390" t="s">
        <v>221</v>
      </c>
      <c r="K195" s="396">
        <v>0.1</v>
      </c>
      <c r="L195" s="397">
        <v>24</v>
      </c>
      <c r="M195" s="398">
        <v>0</v>
      </c>
      <c r="N195" s="222"/>
      <c r="O195" s="222"/>
      <c r="P195" s="222"/>
      <c r="Q195" s="222"/>
      <c r="R195" s="222"/>
      <c r="S195" s="131"/>
      <c r="T195" s="131"/>
      <c r="U195" s="131"/>
      <c r="V195" s="131"/>
    </row>
    <row r="196" spans="1:22" ht="47.25" x14ac:dyDescent="0.2">
      <c r="A196" s="389">
        <v>192</v>
      </c>
      <c r="B196" s="393">
        <v>40799</v>
      </c>
      <c r="C196" s="390" t="s">
        <v>145</v>
      </c>
      <c r="D196" s="390" t="s">
        <v>147</v>
      </c>
      <c r="E196" s="390" t="s">
        <v>51</v>
      </c>
      <c r="F196" s="390" t="s">
        <v>439</v>
      </c>
      <c r="G196" s="390" t="s">
        <v>104</v>
      </c>
      <c r="H196" s="390" t="s">
        <v>229</v>
      </c>
      <c r="I196" s="390" t="s">
        <v>328</v>
      </c>
      <c r="J196" s="390" t="s">
        <v>221</v>
      </c>
      <c r="K196" s="396">
        <v>0.1</v>
      </c>
      <c r="L196" s="397">
        <v>24</v>
      </c>
      <c r="M196" s="398">
        <v>0</v>
      </c>
      <c r="N196" s="222"/>
      <c r="O196" s="222"/>
      <c r="P196" s="222"/>
      <c r="Q196" s="222"/>
      <c r="R196" s="222"/>
      <c r="S196" s="131"/>
      <c r="T196" s="131"/>
      <c r="U196" s="131"/>
      <c r="V196" s="131"/>
    </row>
    <row r="197" spans="1:22" ht="31.5" x14ac:dyDescent="0.2">
      <c r="A197" s="389">
        <v>193</v>
      </c>
      <c r="B197" s="393">
        <v>41109</v>
      </c>
      <c r="C197" s="390" t="s">
        <v>145</v>
      </c>
      <c r="D197" s="390" t="s">
        <v>147</v>
      </c>
      <c r="E197" s="390" t="s">
        <v>51</v>
      </c>
      <c r="F197" s="390" t="s">
        <v>439</v>
      </c>
      <c r="G197" s="390" t="s">
        <v>104</v>
      </c>
      <c r="H197" s="390" t="s">
        <v>274</v>
      </c>
      <c r="I197" s="390" t="s">
        <v>224</v>
      </c>
      <c r="J197" s="390" t="s">
        <v>221</v>
      </c>
      <c r="K197" s="396">
        <v>0.2</v>
      </c>
      <c r="L197" s="397">
        <v>60</v>
      </c>
      <c r="M197" s="398">
        <v>0</v>
      </c>
      <c r="N197" s="222"/>
      <c r="O197" s="222"/>
      <c r="P197" s="222"/>
      <c r="Q197" s="222"/>
      <c r="R197" s="222"/>
      <c r="S197" s="131"/>
      <c r="T197" s="131"/>
      <c r="U197" s="131"/>
      <c r="V197" s="131"/>
    </row>
    <row r="198" spans="1:22" ht="47.25" x14ac:dyDescent="0.2">
      <c r="A198" s="389">
        <v>194</v>
      </c>
      <c r="B198" s="393">
        <v>41190</v>
      </c>
      <c r="C198" s="390" t="s">
        <v>145</v>
      </c>
      <c r="D198" s="390" t="s">
        <v>147</v>
      </c>
      <c r="E198" s="390" t="s">
        <v>51</v>
      </c>
      <c r="F198" s="390" t="s">
        <v>439</v>
      </c>
      <c r="G198" s="390" t="s">
        <v>104</v>
      </c>
      <c r="H198" s="390" t="s">
        <v>275</v>
      </c>
      <c r="I198" s="390" t="s">
        <v>328</v>
      </c>
      <c r="J198" s="390" t="s">
        <v>221</v>
      </c>
      <c r="K198" s="396">
        <v>0.1</v>
      </c>
      <c r="L198" s="397">
        <v>30</v>
      </c>
      <c r="M198" s="398">
        <v>0</v>
      </c>
      <c r="N198" s="222"/>
      <c r="O198" s="222"/>
      <c r="P198" s="222"/>
      <c r="Q198" s="222"/>
      <c r="R198" s="222"/>
      <c r="S198" s="131"/>
      <c r="T198" s="131"/>
      <c r="U198" s="131"/>
      <c r="V198" s="131"/>
    </row>
    <row r="199" spans="1:22" ht="47.25" x14ac:dyDescent="0.2">
      <c r="A199" s="389">
        <v>195</v>
      </c>
      <c r="B199" s="393">
        <v>41201</v>
      </c>
      <c r="C199" s="390" t="s">
        <v>145</v>
      </c>
      <c r="D199" s="390" t="s">
        <v>147</v>
      </c>
      <c r="E199" s="390" t="s">
        <v>51</v>
      </c>
      <c r="F199" s="390" t="s">
        <v>439</v>
      </c>
      <c r="G199" s="390" t="s">
        <v>104</v>
      </c>
      <c r="H199" s="390" t="s">
        <v>565</v>
      </c>
      <c r="I199" s="390" t="s">
        <v>328</v>
      </c>
      <c r="J199" s="390" t="s">
        <v>221</v>
      </c>
      <c r="K199" s="396">
        <v>0.1</v>
      </c>
      <c r="L199" s="397">
        <v>30</v>
      </c>
      <c r="M199" s="398">
        <v>0</v>
      </c>
      <c r="N199" s="222"/>
      <c r="O199" s="222"/>
      <c r="P199" s="222"/>
      <c r="Q199" s="222"/>
      <c r="R199" s="222"/>
      <c r="S199" s="131"/>
      <c r="T199" s="131"/>
      <c r="U199" s="131"/>
      <c r="V199" s="131"/>
    </row>
    <row r="200" spans="1:22" ht="47.25" x14ac:dyDescent="0.2">
      <c r="A200" s="389">
        <v>196</v>
      </c>
      <c r="B200" s="393">
        <v>41206</v>
      </c>
      <c r="C200" s="390" t="s">
        <v>145</v>
      </c>
      <c r="D200" s="390" t="s">
        <v>147</v>
      </c>
      <c r="E200" s="390" t="s">
        <v>51</v>
      </c>
      <c r="F200" s="390" t="s">
        <v>439</v>
      </c>
      <c r="G200" s="390" t="s">
        <v>104</v>
      </c>
      <c r="H200" s="390" t="s">
        <v>275</v>
      </c>
      <c r="I200" s="390" t="s">
        <v>328</v>
      </c>
      <c r="J200" s="390" t="s">
        <v>221</v>
      </c>
      <c r="K200" s="396">
        <v>0.1</v>
      </c>
      <c r="L200" s="397">
        <v>30</v>
      </c>
      <c r="M200" s="398">
        <v>0</v>
      </c>
      <c r="N200" s="222"/>
      <c r="O200" s="222"/>
      <c r="P200" s="222"/>
      <c r="Q200" s="222"/>
      <c r="R200" s="222"/>
      <c r="S200" s="131"/>
      <c r="T200" s="131"/>
      <c r="U200" s="131"/>
      <c r="V200" s="131"/>
    </row>
    <row r="201" spans="1:22" ht="47.25" x14ac:dyDescent="0.2">
      <c r="A201" s="389">
        <v>197</v>
      </c>
      <c r="B201" s="393">
        <v>41219</v>
      </c>
      <c r="C201" s="390" t="s">
        <v>145</v>
      </c>
      <c r="D201" s="390" t="s">
        <v>147</v>
      </c>
      <c r="E201" s="390" t="s">
        <v>51</v>
      </c>
      <c r="F201" s="390" t="s">
        <v>439</v>
      </c>
      <c r="G201" s="390" t="s">
        <v>104</v>
      </c>
      <c r="H201" s="390" t="s">
        <v>275</v>
      </c>
      <c r="I201" s="390" t="s">
        <v>327</v>
      </c>
      <c r="J201" s="390" t="s">
        <v>221</v>
      </c>
      <c r="K201" s="396">
        <v>0.1</v>
      </c>
      <c r="L201" s="397">
        <v>30</v>
      </c>
      <c r="M201" s="398">
        <v>0</v>
      </c>
      <c r="N201" s="222"/>
      <c r="O201" s="222"/>
      <c r="P201" s="222"/>
      <c r="Q201" s="222"/>
      <c r="R201" s="222"/>
      <c r="S201" s="131"/>
      <c r="T201" s="131"/>
      <c r="U201" s="131"/>
      <c r="V201" s="131"/>
    </row>
    <row r="202" spans="1:22" ht="47.25" x14ac:dyDescent="0.2">
      <c r="A202" s="389">
        <v>198</v>
      </c>
      <c r="B202" s="393">
        <v>41222</v>
      </c>
      <c r="C202" s="390" t="s">
        <v>145</v>
      </c>
      <c r="D202" s="390" t="s">
        <v>147</v>
      </c>
      <c r="E202" s="390" t="s">
        <v>51</v>
      </c>
      <c r="F202" s="390" t="s">
        <v>439</v>
      </c>
      <c r="G202" s="390" t="s">
        <v>104</v>
      </c>
      <c r="H202" s="390" t="s">
        <v>275</v>
      </c>
      <c r="I202" s="390" t="s">
        <v>327</v>
      </c>
      <c r="J202" s="390" t="s">
        <v>221</v>
      </c>
      <c r="K202" s="396">
        <v>0.1</v>
      </c>
      <c r="L202" s="397">
        <v>30</v>
      </c>
      <c r="M202" s="398">
        <v>0</v>
      </c>
      <c r="N202" s="222"/>
      <c r="O202" s="222"/>
      <c r="P202" s="222"/>
      <c r="Q202" s="222"/>
      <c r="R202" s="222"/>
      <c r="S202" s="131"/>
      <c r="T202" s="131"/>
      <c r="U202" s="131"/>
      <c r="V202" s="131"/>
    </row>
    <row r="203" spans="1:22" ht="47.25" x14ac:dyDescent="0.2">
      <c r="A203" s="389">
        <v>199</v>
      </c>
      <c r="B203" s="393">
        <v>41223</v>
      </c>
      <c r="C203" s="390" t="s">
        <v>145</v>
      </c>
      <c r="D203" s="390" t="s">
        <v>147</v>
      </c>
      <c r="E203" s="390" t="s">
        <v>51</v>
      </c>
      <c r="F203" s="390" t="s">
        <v>439</v>
      </c>
      <c r="G203" s="390" t="s">
        <v>104</v>
      </c>
      <c r="H203" s="390" t="s">
        <v>249</v>
      </c>
      <c r="I203" s="390" t="s">
        <v>327</v>
      </c>
      <c r="J203" s="390" t="s">
        <v>221</v>
      </c>
      <c r="K203" s="396">
        <v>0.1</v>
      </c>
      <c r="L203" s="397">
        <v>30</v>
      </c>
      <c r="M203" s="398">
        <v>0</v>
      </c>
      <c r="N203" s="222"/>
      <c r="O203" s="222"/>
      <c r="P203" s="222"/>
      <c r="Q203" s="222"/>
      <c r="R203" s="222"/>
      <c r="S203" s="131"/>
      <c r="T203" s="131"/>
      <c r="U203" s="131"/>
      <c r="V203" s="131"/>
    </row>
    <row r="204" spans="1:22" ht="47.25" x14ac:dyDescent="0.2">
      <c r="A204" s="389">
        <v>200</v>
      </c>
      <c r="B204" s="393">
        <v>41223</v>
      </c>
      <c r="C204" s="390" t="s">
        <v>145</v>
      </c>
      <c r="D204" s="390" t="s">
        <v>147</v>
      </c>
      <c r="E204" s="390" t="s">
        <v>51</v>
      </c>
      <c r="F204" s="390" t="s">
        <v>439</v>
      </c>
      <c r="G204" s="390" t="s">
        <v>104</v>
      </c>
      <c r="H204" s="390" t="s">
        <v>280</v>
      </c>
      <c r="I204" s="390" t="s">
        <v>327</v>
      </c>
      <c r="J204" s="390" t="s">
        <v>221</v>
      </c>
      <c r="K204" s="396">
        <v>0.2</v>
      </c>
      <c r="L204" s="397">
        <v>60</v>
      </c>
      <c r="M204" s="398">
        <v>0</v>
      </c>
      <c r="N204" s="222"/>
      <c r="O204" s="222"/>
      <c r="P204" s="222"/>
      <c r="Q204" s="222"/>
      <c r="R204" s="222"/>
      <c r="S204" s="131"/>
      <c r="T204" s="131"/>
      <c r="U204" s="131"/>
      <c r="V204" s="131"/>
    </row>
    <row r="205" spans="1:22" ht="47.25" x14ac:dyDescent="0.2">
      <c r="A205" s="389">
        <v>201</v>
      </c>
      <c r="B205" s="393">
        <v>41223</v>
      </c>
      <c r="C205" s="390" t="s">
        <v>145</v>
      </c>
      <c r="D205" s="390" t="s">
        <v>147</v>
      </c>
      <c r="E205" s="390" t="s">
        <v>51</v>
      </c>
      <c r="F205" s="390" t="s">
        <v>439</v>
      </c>
      <c r="G205" s="390" t="s">
        <v>104</v>
      </c>
      <c r="H205" s="390" t="s">
        <v>575</v>
      </c>
      <c r="I205" s="390" t="s">
        <v>327</v>
      </c>
      <c r="J205" s="390" t="s">
        <v>221</v>
      </c>
      <c r="K205" s="396">
        <v>0.1</v>
      </c>
      <c r="L205" s="397">
        <v>30</v>
      </c>
      <c r="M205" s="398">
        <v>0</v>
      </c>
      <c r="N205" s="222"/>
      <c r="O205" s="222"/>
      <c r="P205" s="222"/>
      <c r="Q205" s="222"/>
      <c r="R205" s="222"/>
      <c r="S205" s="131"/>
      <c r="T205" s="131"/>
      <c r="U205" s="131"/>
      <c r="V205" s="131"/>
    </row>
    <row r="206" spans="1:22" ht="47.25" x14ac:dyDescent="0.2">
      <c r="A206" s="389">
        <v>202</v>
      </c>
      <c r="B206" s="393">
        <v>41225</v>
      </c>
      <c r="C206" s="390" t="s">
        <v>145</v>
      </c>
      <c r="D206" s="390" t="s">
        <v>147</v>
      </c>
      <c r="E206" s="390" t="s">
        <v>51</v>
      </c>
      <c r="F206" s="390" t="s">
        <v>439</v>
      </c>
      <c r="G206" s="390" t="s">
        <v>104</v>
      </c>
      <c r="H206" s="390" t="s">
        <v>275</v>
      </c>
      <c r="I206" s="390" t="s">
        <v>328</v>
      </c>
      <c r="J206" s="390" t="s">
        <v>221</v>
      </c>
      <c r="K206" s="396">
        <v>0.1</v>
      </c>
      <c r="L206" s="397">
        <v>30</v>
      </c>
      <c r="M206" s="398">
        <v>0</v>
      </c>
      <c r="N206" s="222"/>
      <c r="O206" s="222"/>
      <c r="P206" s="222"/>
      <c r="Q206" s="222"/>
      <c r="R206" s="222"/>
      <c r="S206" s="131"/>
      <c r="T206" s="131"/>
      <c r="U206" s="131"/>
      <c r="V206" s="131"/>
    </row>
    <row r="207" spans="1:22" ht="47.25" x14ac:dyDescent="0.2">
      <c r="A207" s="389">
        <v>203</v>
      </c>
      <c r="B207" s="393">
        <v>41290</v>
      </c>
      <c r="C207" s="390" t="s">
        <v>145</v>
      </c>
      <c r="D207" s="390" t="s">
        <v>147</v>
      </c>
      <c r="E207" s="390" t="s">
        <v>51</v>
      </c>
      <c r="F207" s="390" t="s">
        <v>439</v>
      </c>
      <c r="G207" s="390" t="s">
        <v>104</v>
      </c>
      <c r="H207" s="390" t="s">
        <v>275</v>
      </c>
      <c r="I207" s="390" t="s">
        <v>328</v>
      </c>
      <c r="J207" s="390" t="s">
        <v>221</v>
      </c>
      <c r="K207" s="396">
        <v>0.1</v>
      </c>
      <c r="L207" s="397">
        <v>30</v>
      </c>
      <c r="M207" s="398">
        <v>0</v>
      </c>
      <c r="N207" s="222"/>
      <c r="O207" s="222"/>
      <c r="P207" s="222"/>
      <c r="Q207" s="222"/>
      <c r="R207" s="222"/>
      <c r="S207" s="131"/>
      <c r="T207" s="131"/>
      <c r="U207" s="131"/>
      <c r="V207" s="131"/>
    </row>
    <row r="208" spans="1:22" ht="47.25" x14ac:dyDescent="0.2">
      <c r="A208" s="389">
        <v>204</v>
      </c>
      <c r="B208" s="393">
        <v>41366</v>
      </c>
      <c r="C208" s="390" t="s">
        <v>145</v>
      </c>
      <c r="D208" s="390" t="s">
        <v>147</v>
      </c>
      <c r="E208" s="390" t="s">
        <v>51</v>
      </c>
      <c r="F208" s="390" t="s">
        <v>439</v>
      </c>
      <c r="G208" s="390" t="s">
        <v>104</v>
      </c>
      <c r="H208" s="390" t="s">
        <v>291</v>
      </c>
      <c r="I208" s="390" t="s">
        <v>224</v>
      </c>
      <c r="J208" s="390" t="s">
        <v>221</v>
      </c>
      <c r="K208" s="396">
        <v>0.2</v>
      </c>
      <c r="L208" s="397">
        <v>60</v>
      </c>
      <c r="M208" s="398">
        <v>0</v>
      </c>
      <c r="N208" s="222"/>
      <c r="O208" s="222"/>
      <c r="P208" s="222"/>
      <c r="Q208" s="222"/>
      <c r="R208" s="222"/>
      <c r="S208" s="131"/>
      <c r="T208" s="131"/>
      <c r="U208" s="131"/>
      <c r="V208" s="131"/>
    </row>
    <row r="209" spans="1:22" ht="47.25" x14ac:dyDescent="0.2">
      <c r="A209" s="389">
        <v>205</v>
      </c>
      <c r="B209" s="393">
        <v>41374</v>
      </c>
      <c r="C209" s="390" t="s">
        <v>145</v>
      </c>
      <c r="D209" s="390" t="s">
        <v>147</v>
      </c>
      <c r="E209" s="390" t="s">
        <v>51</v>
      </c>
      <c r="F209" s="390" t="s">
        <v>439</v>
      </c>
      <c r="G209" s="390" t="s">
        <v>104</v>
      </c>
      <c r="H209" s="390" t="s">
        <v>229</v>
      </c>
      <c r="I209" s="390" t="s">
        <v>328</v>
      </c>
      <c r="J209" s="390" t="s">
        <v>221</v>
      </c>
      <c r="K209" s="396">
        <v>0.1</v>
      </c>
      <c r="L209" s="397">
        <v>30</v>
      </c>
      <c r="M209" s="398">
        <v>0</v>
      </c>
      <c r="N209" s="222"/>
      <c r="O209" s="222"/>
      <c r="P209" s="222"/>
      <c r="Q209" s="222"/>
      <c r="R209" s="222"/>
      <c r="S209" s="131"/>
      <c r="T209" s="131"/>
      <c r="U209" s="131"/>
      <c r="V209" s="131"/>
    </row>
    <row r="210" spans="1:22" ht="47.25" x14ac:dyDescent="0.2">
      <c r="A210" s="389">
        <v>206</v>
      </c>
      <c r="B210" s="393">
        <v>41394</v>
      </c>
      <c r="C210" s="390" t="s">
        <v>145</v>
      </c>
      <c r="D210" s="390" t="s">
        <v>147</v>
      </c>
      <c r="E210" s="390" t="s">
        <v>51</v>
      </c>
      <c r="F210" s="390" t="s">
        <v>439</v>
      </c>
      <c r="G210" s="390" t="s">
        <v>104</v>
      </c>
      <c r="H210" s="390" t="s">
        <v>275</v>
      </c>
      <c r="I210" s="390" t="s">
        <v>328</v>
      </c>
      <c r="J210" s="390" t="s">
        <v>221</v>
      </c>
      <c r="K210" s="396">
        <v>0.1</v>
      </c>
      <c r="L210" s="397">
        <v>30</v>
      </c>
      <c r="M210" s="398">
        <v>0</v>
      </c>
      <c r="N210" s="222"/>
      <c r="O210" s="222"/>
      <c r="P210" s="222"/>
      <c r="Q210" s="222"/>
      <c r="R210" s="222"/>
      <c r="S210" s="131"/>
      <c r="T210" s="131"/>
      <c r="U210" s="131"/>
      <c r="V210" s="131"/>
    </row>
    <row r="211" spans="1:22" ht="47.25" x14ac:dyDescent="0.2">
      <c r="A211" s="389">
        <v>207</v>
      </c>
      <c r="B211" s="393">
        <v>41451</v>
      </c>
      <c r="C211" s="390" t="s">
        <v>145</v>
      </c>
      <c r="D211" s="390" t="s">
        <v>147</v>
      </c>
      <c r="E211" s="390" t="s">
        <v>51</v>
      </c>
      <c r="F211" s="390" t="s">
        <v>439</v>
      </c>
      <c r="G211" s="390" t="s">
        <v>217</v>
      </c>
      <c r="H211" s="390" t="s">
        <v>229</v>
      </c>
      <c r="I211" s="390" t="s">
        <v>327</v>
      </c>
      <c r="J211" s="390" t="s">
        <v>221</v>
      </c>
      <c r="K211" s="396">
        <v>0.1</v>
      </c>
      <c r="L211" s="397">
        <v>30</v>
      </c>
      <c r="M211" s="398">
        <v>0</v>
      </c>
      <c r="N211" s="222"/>
      <c r="O211" s="222"/>
      <c r="P211" s="222"/>
      <c r="Q211" s="222"/>
      <c r="R211" s="222"/>
      <c r="S211" s="131"/>
      <c r="T211" s="131"/>
      <c r="U211" s="131"/>
      <c r="V211" s="131"/>
    </row>
    <row r="212" spans="1:22" ht="47.25" x14ac:dyDescent="0.2">
      <c r="A212" s="389">
        <v>208</v>
      </c>
      <c r="B212" s="393">
        <v>41457</v>
      </c>
      <c r="C212" s="390" t="s">
        <v>145</v>
      </c>
      <c r="D212" s="390" t="s">
        <v>147</v>
      </c>
      <c r="E212" s="390" t="s">
        <v>51</v>
      </c>
      <c r="F212" s="390" t="s">
        <v>439</v>
      </c>
      <c r="G212" s="390" t="s">
        <v>217</v>
      </c>
      <c r="H212" s="390" t="s">
        <v>229</v>
      </c>
      <c r="I212" s="390" t="s">
        <v>328</v>
      </c>
      <c r="J212" s="390" t="s">
        <v>221</v>
      </c>
      <c r="K212" s="396">
        <v>0.1</v>
      </c>
      <c r="L212" s="397">
        <v>30</v>
      </c>
      <c r="M212" s="398">
        <v>0</v>
      </c>
      <c r="N212" s="222"/>
      <c r="O212" s="222"/>
      <c r="P212" s="222"/>
      <c r="Q212" s="222"/>
      <c r="R212" s="222"/>
      <c r="S212" s="131"/>
      <c r="T212" s="131"/>
      <c r="U212" s="131"/>
      <c r="V212" s="131"/>
    </row>
    <row r="213" spans="1:22" ht="47.25" x14ac:dyDescent="0.2">
      <c r="A213" s="389">
        <v>209</v>
      </c>
      <c r="B213" s="393">
        <v>41465</v>
      </c>
      <c r="C213" s="390" t="s">
        <v>145</v>
      </c>
      <c r="D213" s="390" t="s">
        <v>147</v>
      </c>
      <c r="E213" s="390" t="s">
        <v>51</v>
      </c>
      <c r="F213" s="390" t="s">
        <v>439</v>
      </c>
      <c r="G213" s="390" t="s">
        <v>217</v>
      </c>
      <c r="H213" s="390" t="s">
        <v>229</v>
      </c>
      <c r="I213" s="390" t="s">
        <v>328</v>
      </c>
      <c r="J213" s="390" t="s">
        <v>221</v>
      </c>
      <c r="K213" s="396">
        <v>0.1</v>
      </c>
      <c r="L213" s="397">
        <v>30</v>
      </c>
      <c r="M213" s="398">
        <v>0</v>
      </c>
      <c r="N213" s="222"/>
      <c r="O213" s="222"/>
      <c r="P213" s="222"/>
      <c r="Q213" s="222"/>
      <c r="R213" s="222"/>
      <c r="S213" s="131"/>
      <c r="T213" s="131"/>
      <c r="U213" s="131"/>
      <c r="V213" s="131"/>
    </row>
    <row r="214" spans="1:22" ht="31.5" x14ac:dyDescent="0.2">
      <c r="A214" s="389">
        <v>210</v>
      </c>
      <c r="B214" s="393">
        <v>40607</v>
      </c>
      <c r="C214" s="390" t="s">
        <v>145</v>
      </c>
      <c r="D214" s="390" t="s">
        <v>147</v>
      </c>
      <c r="E214" s="390" t="s">
        <v>219</v>
      </c>
      <c r="F214" s="390" t="s">
        <v>439</v>
      </c>
      <c r="G214" s="390" t="s">
        <v>104</v>
      </c>
      <c r="H214" s="390" t="s">
        <v>244</v>
      </c>
      <c r="I214" s="390" t="s">
        <v>359</v>
      </c>
      <c r="J214" s="390" t="s">
        <v>221</v>
      </c>
      <c r="K214" s="396">
        <v>1</v>
      </c>
      <c r="L214" s="397">
        <v>240</v>
      </c>
      <c r="M214" s="398">
        <v>0</v>
      </c>
      <c r="N214" s="222"/>
      <c r="O214" s="222"/>
      <c r="P214" s="222"/>
      <c r="Q214" s="222"/>
      <c r="R214" s="222"/>
      <c r="S214" s="131"/>
      <c r="T214" s="131"/>
      <c r="U214" s="131"/>
      <c r="V214" s="131"/>
    </row>
    <row r="215" spans="1:22" ht="31.5" x14ac:dyDescent="0.2">
      <c r="A215" s="389">
        <v>211</v>
      </c>
      <c r="B215" s="393">
        <v>40643</v>
      </c>
      <c r="C215" s="390" t="s">
        <v>145</v>
      </c>
      <c r="D215" s="390" t="s">
        <v>147</v>
      </c>
      <c r="E215" s="390" t="s">
        <v>219</v>
      </c>
      <c r="F215" s="390" t="s">
        <v>439</v>
      </c>
      <c r="G215" s="390" t="s">
        <v>104</v>
      </c>
      <c r="H215" s="390" t="s">
        <v>246</v>
      </c>
      <c r="I215" s="390" t="s">
        <v>359</v>
      </c>
      <c r="J215" s="390" t="s">
        <v>221</v>
      </c>
      <c r="K215" s="396">
        <v>0.5</v>
      </c>
      <c r="L215" s="397">
        <v>120</v>
      </c>
      <c r="M215" s="398">
        <v>0</v>
      </c>
      <c r="N215" s="222"/>
      <c r="O215" s="222"/>
      <c r="P215" s="222"/>
      <c r="Q215" s="222"/>
      <c r="R215" s="222"/>
      <c r="S215" s="131"/>
      <c r="T215" s="131"/>
      <c r="U215" s="131"/>
      <c r="V215" s="131"/>
    </row>
    <row r="216" spans="1:22" x14ac:dyDescent="0.2">
      <c r="A216" s="389">
        <v>212</v>
      </c>
      <c r="B216" s="393">
        <v>40643</v>
      </c>
      <c r="C216" s="390" t="s">
        <v>145</v>
      </c>
      <c r="D216" s="390" t="s">
        <v>147</v>
      </c>
      <c r="E216" s="390" t="s">
        <v>219</v>
      </c>
      <c r="F216" s="390" t="s">
        <v>439</v>
      </c>
      <c r="G216" s="390" t="s">
        <v>104</v>
      </c>
      <c r="H216" s="390" t="s">
        <v>236</v>
      </c>
      <c r="I216" s="390" t="s">
        <v>359</v>
      </c>
      <c r="J216" s="390" t="s">
        <v>221</v>
      </c>
      <c r="K216" s="396">
        <v>0.1</v>
      </c>
      <c r="L216" s="397">
        <v>24</v>
      </c>
      <c r="M216" s="398">
        <v>0</v>
      </c>
      <c r="N216" s="222"/>
      <c r="O216" s="222"/>
      <c r="P216" s="222"/>
      <c r="Q216" s="222"/>
      <c r="R216" s="222"/>
      <c r="S216" s="131"/>
      <c r="T216" s="131"/>
      <c r="U216" s="131"/>
      <c r="V216" s="131"/>
    </row>
    <row r="217" spans="1:22" x14ac:dyDescent="0.2">
      <c r="A217" s="389">
        <v>213</v>
      </c>
      <c r="B217" s="393">
        <v>40643</v>
      </c>
      <c r="C217" s="390" t="s">
        <v>145</v>
      </c>
      <c r="D217" s="390" t="s">
        <v>147</v>
      </c>
      <c r="E217" s="390" t="s">
        <v>219</v>
      </c>
      <c r="F217" s="390" t="s">
        <v>439</v>
      </c>
      <c r="G217" s="390" t="s">
        <v>104</v>
      </c>
      <c r="H217" s="390" t="s">
        <v>236</v>
      </c>
      <c r="I217" s="390" t="s">
        <v>359</v>
      </c>
      <c r="J217" s="390" t="s">
        <v>221</v>
      </c>
      <c r="K217" s="396">
        <v>0.1</v>
      </c>
      <c r="L217" s="397">
        <v>24</v>
      </c>
      <c r="M217" s="398">
        <v>0</v>
      </c>
      <c r="N217" s="222"/>
      <c r="O217" s="222"/>
      <c r="P217" s="222"/>
      <c r="Q217" s="222"/>
      <c r="R217" s="222"/>
      <c r="S217" s="131"/>
      <c r="T217" s="131"/>
      <c r="U217" s="131"/>
      <c r="V217" s="131"/>
    </row>
    <row r="218" spans="1:22" ht="31.5" x14ac:dyDescent="0.2">
      <c r="A218" s="389">
        <v>214</v>
      </c>
      <c r="B218" s="393">
        <v>40649</v>
      </c>
      <c r="C218" s="390" t="s">
        <v>145</v>
      </c>
      <c r="D218" s="390" t="s">
        <v>147</v>
      </c>
      <c r="E218" s="390" t="s">
        <v>219</v>
      </c>
      <c r="F218" s="390" t="s">
        <v>439</v>
      </c>
      <c r="G218" s="390" t="s">
        <v>104</v>
      </c>
      <c r="H218" s="390" t="s">
        <v>248</v>
      </c>
      <c r="I218" s="390" t="s">
        <v>359</v>
      </c>
      <c r="J218" s="390" t="s">
        <v>221</v>
      </c>
      <c r="K218" s="396">
        <v>1</v>
      </c>
      <c r="L218" s="397">
        <v>240</v>
      </c>
      <c r="M218" s="398">
        <v>0</v>
      </c>
      <c r="N218" s="222"/>
      <c r="O218" s="222"/>
      <c r="P218" s="222"/>
      <c r="Q218" s="222"/>
      <c r="R218" s="222"/>
      <c r="S218" s="131"/>
      <c r="T218" s="131"/>
      <c r="U218" s="131"/>
      <c r="V218" s="131"/>
    </row>
    <row r="219" spans="1:22" x14ac:dyDescent="0.2">
      <c r="A219" s="389">
        <v>215</v>
      </c>
      <c r="B219" s="393">
        <v>40741</v>
      </c>
      <c r="C219" s="390" t="s">
        <v>145</v>
      </c>
      <c r="D219" s="390" t="s">
        <v>147</v>
      </c>
      <c r="E219" s="390" t="s">
        <v>219</v>
      </c>
      <c r="F219" s="390" t="s">
        <v>439</v>
      </c>
      <c r="G219" s="390" t="s">
        <v>104</v>
      </c>
      <c r="H219" s="390" t="s">
        <v>236</v>
      </c>
      <c r="I219" s="390" t="s">
        <v>359</v>
      </c>
      <c r="J219" s="390" t="s">
        <v>221</v>
      </c>
      <c r="K219" s="396">
        <v>0.1</v>
      </c>
      <c r="L219" s="397">
        <v>24</v>
      </c>
      <c r="M219" s="398">
        <v>0</v>
      </c>
      <c r="N219" s="222"/>
      <c r="O219" s="222"/>
      <c r="P219" s="222"/>
      <c r="Q219" s="222"/>
      <c r="R219" s="222"/>
      <c r="S219" s="131"/>
      <c r="T219" s="131"/>
      <c r="U219" s="131"/>
      <c r="V219" s="131"/>
    </row>
    <row r="220" spans="1:22" x14ac:dyDescent="0.2">
      <c r="A220" s="389">
        <v>216</v>
      </c>
      <c r="B220" s="393">
        <v>40796</v>
      </c>
      <c r="C220" s="390" t="s">
        <v>145</v>
      </c>
      <c r="D220" s="390" t="s">
        <v>147</v>
      </c>
      <c r="E220" s="390" t="s">
        <v>219</v>
      </c>
      <c r="F220" s="390" t="s">
        <v>439</v>
      </c>
      <c r="G220" s="390" t="s">
        <v>104</v>
      </c>
      <c r="H220" s="390" t="s">
        <v>252</v>
      </c>
      <c r="I220" s="390" t="s">
        <v>359</v>
      </c>
      <c r="J220" s="390" t="s">
        <v>221</v>
      </c>
      <c r="K220" s="396">
        <v>0.7</v>
      </c>
      <c r="L220" s="397">
        <v>168</v>
      </c>
      <c r="M220" s="398">
        <v>0</v>
      </c>
      <c r="N220" s="222"/>
      <c r="O220" s="222"/>
      <c r="P220" s="222"/>
      <c r="Q220" s="222"/>
      <c r="R220" s="222"/>
      <c r="S220" s="131"/>
      <c r="T220" s="131"/>
      <c r="U220" s="131"/>
      <c r="V220" s="131"/>
    </row>
    <row r="221" spans="1:22" ht="31.5" x14ac:dyDescent="0.2">
      <c r="A221" s="389">
        <v>217</v>
      </c>
      <c r="B221" s="393">
        <v>41187</v>
      </c>
      <c r="C221" s="390" t="s">
        <v>145</v>
      </c>
      <c r="D221" s="390" t="s">
        <v>147</v>
      </c>
      <c r="E221" s="390" t="s">
        <v>219</v>
      </c>
      <c r="F221" s="390" t="s">
        <v>439</v>
      </c>
      <c r="G221" s="390" t="s">
        <v>104</v>
      </c>
      <c r="H221" s="390" t="s">
        <v>276</v>
      </c>
      <c r="I221" s="390" t="s">
        <v>359</v>
      </c>
      <c r="J221" s="390" t="s">
        <v>221</v>
      </c>
      <c r="K221" s="396">
        <v>0.3</v>
      </c>
      <c r="L221" s="397">
        <v>90</v>
      </c>
      <c r="M221" s="398">
        <v>0</v>
      </c>
      <c r="N221" s="222"/>
      <c r="O221" s="222"/>
      <c r="P221" s="222"/>
      <c r="Q221" s="222"/>
      <c r="R221" s="222"/>
      <c r="S221" s="131"/>
      <c r="T221" s="131"/>
      <c r="U221" s="131"/>
      <c r="V221" s="131"/>
    </row>
    <row r="222" spans="1:22" x14ac:dyDescent="0.2">
      <c r="A222" s="389">
        <v>218</v>
      </c>
      <c r="B222" s="393">
        <v>41206</v>
      </c>
      <c r="C222" s="390" t="s">
        <v>145</v>
      </c>
      <c r="D222" s="390" t="s">
        <v>147</v>
      </c>
      <c r="E222" s="390" t="s">
        <v>219</v>
      </c>
      <c r="F222" s="390" t="s">
        <v>439</v>
      </c>
      <c r="G222" s="390" t="s">
        <v>104</v>
      </c>
      <c r="H222" s="390" t="s">
        <v>236</v>
      </c>
      <c r="I222" s="390" t="s">
        <v>359</v>
      </c>
      <c r="J222" s="390" t="s">
        <v>221</v>
      </c>
      <c r="K222" s="396">
        <v>0.1</v>
      </c>
      <c r="L222" s="397">
        <v>30</v>
      </c>
      <c r="M222" s="398">
        <v>0</v>
      </c>
      <c r="N222" s="222"/>
      <c r="O222" s="222"/>
      <c r="P222" s="222"/>
      <c r="Q222" s="222"/>
      <c r="R222" s="222"/>
      <c r="S222" s="131"/>
      <c r="T222" s="131"/>
      <c r="U222" s="131"/>
      <c r="V222" s="131"/>
    </row>
    <row r="223" spans="1:22" x14ac:dyDescent="0.2">
      <c r="A223" s="389">
        <v>219</v>
      </c>
      <c r="B223" s="393">
        <v>41223</v>
      </c>
      <c r="C223" s="390" t="s">
        <v>145</v>
      </c>
      <c r="D223" s="390" t="s">
        <v>147</v>
      </c>
      <c r="E223" s="390" t="s">
        <v>219</v>
      </c>
      <c r="F223" s="390" t="s">
        <v>439</v>
      </c>
      <c r="G223" s="390" t="s">
        <v>104</v>
      </c>
      <c r="H223" s="390" t="s">
        <v>236</v>
      </c>
      <c r="I223" s="390" t="s">
        <v>359</v>
      </c>
      <c r="J223" s="390" t="s">
        <v>221</v>
      </c>
      <c r="K223" s="396">
        <v>0.1</v>
      </c>
      <c r="L223" s="397">
        <v>30</v>
      </c>
      <c r="M223" s="398">
        <v>0</v>
      </c>
      <c r="N223" s="222"/>
      <c r="O223" s="222"/>
      <c r="P223" s="222"/>
      <c r="Q223" s="222"/>
      <c r="R223" s="222"/>
      <c r="S223" s="131"/>
      <c r="T223" s="131"/>
      <c r="U223" s="131"/>
      <c r="V223" s="131"/>
    </row>
    <row r="224" spans="1:22" x14ac:dyDescent="0.2">
      <c r="A224" s="389">
        <v>220</v>
      </c>
      <c r="B224" s="393">
        <v>41223</v>
      </c>
      <c r="C224" s="390" t="s">
        <v>145</v>
      </c>
      <c r="D224" s="390" t="s">
        <v>147</v>
      </c>
      <c r="E224" s="390" t="s">
        <v>219</v>
      </c>
      <c r="F224" s="390" t="s">
        <v>439</v>
      </c>
      <c r="G224" s="390" t="s">
        <v>104</v>
      </c>
      <c r="H224" s="390" t="s">
        <v>236</v>
      </c>
      <c r="I224" s="390" t="s">
        <v>359</v>
      </c>
      <c r="J224" s="390" t="s">
        <v>221</v>
      </c>
      <c r="K224" s="396">
        <v>0.1</v>
      </c>
      <c r="L224" s="397">
        <v>30</v>
      </c>
      <c r="M224" s="398">
        <v>0</v>
      </c>
      <c r="N224" s="222"/>
      <c r="O224" s="222"/>
      <c r="P224" s="222"/>
      <c r="Q224" s="222"/>
      <c r="R224" s="222"/>
      <c r="S224" s="131"/>
      <c r="T224" s="131"/>
      <c r="U224" s="131"/>
      <c r="V224" s="131"/>
    </row>
    <row r="225" spans="1:22" ht="47.25" x14ac:dyDescent="0.2">
      <c r="A225" s="389">
        <v>221</v>
      </c>
      <c r="B225" s="393">
        <v>40634</v>
      </c>
      <c r="C225" s="390" t="s">
        <v>145</v>
      </c>
      <c r="D225" s="390" t="s">
        <v>147</v>
      </c>
      <c r="E225" s="390" t="s">
        <v>439</v>
      </c>
      <c r="F225" s="390" t="s">
        <v>558</v>
      </c>
      <c r="G225" s="390" t="s">
        <v>104</v>
      </c>
      <c r="H225" s="390" t="s">
        <v>245</v>
      </c>
      <c r="I225" s="390" t="s">
        <v>327</v>
      </c>
      <c r="J225" s="390"/>
      <c r="K225" s="396" t="s">
        <v>359</v>
      </c>
      <c r="L225" s="397">
        <v>0</v>
      </c>
      <c r="M225" s="398">
        <v>800</v>
      </c>
      <c r="N225" s="222"/>
      <c r="O225" s="222"/>
      <c r="P225" s="222"/>
      <c r="Q225" s="222"/>
      <c r="R225" s="222"/>
      <c r="S225" s="131"/>
      <c r="T225" s="131"/>
      <c r="U225" s="131"/>
      <c r="V225" s="131"/>
    </row>
    <row r="226" spans="1:22" ht="47.25" x14ac:dyDescent="0.2">
      <c r="A226" s="389">
        <v>222</v>
      </c>
      <c r="B226" s="393">
        <v>40790</v>
      </c>
      <c r="C226" s="390" t="s">
        <v>145</v>
      </c>
      <c r="D226" s="390" t="s">
        <v>147</v>
      </c>
      <c r="E226" s="390" t="s">
        <v>439</v>
      </c>
      <c r="F226" s="390" t="s">
        <v>558</v>
      </c>
      <c r="G226" s="390" t="s">
        <v>104</v>
      </c>
      <c r="H226" s="390" t="s">
        <v>251</v>
      </c>
      <c r="I226" s="390" t="s">
        <v>328</v>
      </c>
      <c r="J226" s="390"/>
      <c r="K226" s="396" t="s">
        <v>359</v>
      </c>
      <c r="L226" s="397">
        <v>0</v>
      </c>
      <c r="M226" s="398">
        <v>1950</v>
      </c>
      <c r="N226" s="222"/>
      <c r="O226" s="222"/>
      <c r="P226" s="222"/>
      <c r="Q226" s="222"/>
      <c r="R226" s="222"/>
      <c r="S226" s="131"/>
      <c r="T226" s="131"/>
      <c r="U226" s="131"/>
      <c r="V226" s="131"/>
    </row>
    <row r="227" spans="1:22" ht="47.25" x14ac:dyDescent="0.2">
      <c r="A227" s="389">
        <v>223</v>
      </c>
      <c r="B227" s="393">
        <v>41186</v>
      </c>
      <c r="C227" s="390" t="s">
        <v>145</v>
      </c>
      <c r="D227" s="390" t="s">
        <v>147</v>
      </c>
      <c r="E227" s="390" t="s">
        <v>439</v>
      </c>
      <c r="F227" s="390" t="s">
        <v>558</v>
      </c>
      <c r="G227" s="390" t="s">
        <v>104</v>
      </c>
      <c r="H227" s="390" t="s">
        <v>251</v>
      </c>
      <c r="I227" s="390" t="s">
        <v>328</v>
      </c>
      <c r="J227" s="390"/>
      <c r="K227" s="396" t="s">
        <v>359</v>
      </c>
      <c r="L227" s="397">
        <v>0</v>
      </c>
      <c r="M227" s="398">
        <v>350</v>
      </c>
      <c r="N227" s="222"/>
      <c r="O227" s="222"/>
      <c r="P227" s="222"/>
      <c r="Q227" s="222"/>
      <c r="R227" s="222"/>
      <c r="S227" s="131"/>
      <c r="T227" s="131"/>
      <c r="U227" s="131"/>
      <c r="V227" s="131"/>
    </row>
    <row r="228" spans="1:22" x14ac:dyDescent="0.2">
      <c r="A228" s="389">
        <v>224</v>
      </c>
      <c r="B228" s="393">
        <v>41805</v>
      </c>
      <c r="C228" s="390" t="s">
        <v>432</v>
      </c>
      <c r="D228" s="390" t="s">
        <v>153</v>
      </c>
      <c r="E228" s="390" t="s">
        <v>83</v>
      </c>
      <c r="F228" s="390" t="s">
        <v>439</v>
      </c>
      <c r="G228" s="390" t="s">
        <v>217</v>
      </c>
      <c r="H228" s="390" t="s">
        <v>425</v>
      </c>
      <c r="I228" s="390" t="s">
        <v>359</v>
      </c>
      <c r="J228" s="390" t="s">
        <v>221</v>
      </c>
      <c r="K228" s="396">
        <v>3</v>
      </c>
      <c r="L228" s="397">
        <v>900</v>
      </c>
      <c r="M228" s="398">
        <v>0</v>
      </c>
      <c r="N228" s="222"/>
      <c r="O228" s="222"/>
      <c r="P228" s="222"/>
      <c r="Q228" s="222"/>
      <c r="R228" s="222"/>
      <c r="S228" s="131"/>
      <c r="T228" s="131"/>
      <c r="U228" s="131"/>
      <c r="V228" s="131"/>
    </row>
    <row r="229" spans="1:22" x14ac:dyDescent="0.2">
      <c r="A229" s="389">
        <v>225</v>
      </c>
      <c r="B229" s="393">
        <v>41801</v>
      </c>
      <c r="C229" s="390" t="s">
        <v>432</v>
      </c>
      <c r="D229" s="390" t="s">
        <v>153</v>
      </c>
      <c r="E229" s="390" t="s">
        <v>219</v>
      </c>
      <c r="F229" s="390" t="s">
        <v>439</v>
      </c>
      <c r="G229" s="390" t="s">
        <v>217</v>
      </c>
      <c r="H229" s="390" t="s">
        <v>424</v>
      </c>
      <c r="I229" s="390" t="s">
        <v>359</v>
      </c>
      <c r="J229" s="390" t="s">
        <v>221</v>
      </c>
      <c r="K229" s="396">
        <v>3</v>
      </c>
      <c r="L229" s="397">
        <v>900</v>
      </c>
      <c r="M229" s="398">
        <v>0</v>
      </c>
      <c r="N229" s="222"/>
      <c r="O229" s="222"/>
      <c r="P229" s="222"/>
      <c r="Q229" s="222"/>
      <c r="R229" s="222"/>
      <c r="S229" s="131"/>
      <c r="T229" s="131"/>
      <c r="U229" s="131"/>
      <c r="V229" s="131"/>
    </row>
    <row r="230" spans="1:22" ht="31.5" x14ac:dyDescent="0.2">
      <c r="A230" s="389">
        <v>226</v>
      </c>
      <c r="B230" s="393">
        <v>41834</v>
      </c>
      <c r="C230" s="390" t="s">
        <v>166</v>
      </c>
      <c r="D230" s="390" t="s">
        <v>69</v>
      </c>
      <c r="E230" s="390" t="s">
        <v>540</v>
      </c>
      <c r="F230" s="390" t="s">
        <v>439</v>
      </c>
      <c r="G230" s="390" t="s">
        <v>217</v>
      </c>
      <c r="H230" s="390" t="s">
        <v>416</v>
      </c>
      <c r="I230" s="390" t="s">
        <v>359</v>
      </c>
      <c r="J230" s="390" t="s">
        <v>221</v>
      </c>
      <c r="K230" s="396">
        <v>2</v>
      </c>
      <c r="L230" s="397">
        <v>600</v>
      </c>
      <c r="M230" s="398">
        <v>0</v>
      </c>
      <c r="N230" s="222"/>
      <c r="O230" s="222"/>
      <c r="P230" s="222"/>
      <c r="Q230" s="222"/>
      <c r="R230" s="222"/>
      <c r="S230" s="131"/>
      <c r="T230" s="131"/>
      <c r="U230" s="131"/>
      <c r="V230" s="131"/>
    </row>
    <row r="231" spans="1:22" ht="31.5" x14ac:dyDescent="0.2">
      <c r="A231" s="389">
        <v>227</v>
      </c>
      <c r="B231" s="393">
        <v>41835</v>
      </c>
      <c r="C231" s="390" t="s">
        <v>166</v>
      </c>
      <c r="D231" s="390" t="s">
        <v>69</v>
      </c>
      <c r="E231" s="390" t="s">
        <v>45</v>
      </c>
      <c r="F231" s="390" t="s">
        <v>439</v>
      </c>
      <c r="G231" s="390" t="s">
        <v>217</v>
      </c>
      <c r="H231" s="390" t="s">
        <v>417</v>
      </c>
      <c r="I231" s="390" t="s">
        <v>359</v>
      </c>
      <c r="J231" s="390" t="s">
        <v>221</v>
      </c>
      <c r="K231" s="396">
        <v>3</v>
      </c>
      <c r="L231" s="397">
        <v>900</v>
      </c>
      <c r="M231" s="398">
        <v>0</v>
      </c>
      <c r="N231" s="222"/>
      <c r="O231" s="222"/>
      <c r="P231" s="222"/>
      <c r="Q231" s="222"/>
      <c r="R231" s="222"/>
      <c r="S231" s="131"/>
      <c r="T231" s="131"/>
      <c r="U231" s="131"/>
      <c r="V231" s="131"/>
    </row>
    <row r="232" spans="1:22" ht="31.5" x14ac:dyDescent="0.2">
      <c r="A232" s="389">
        <v>228</v>
      </c>
      <c r="B232" s="393">
        <v>41836</v>
      </c>
      <c r="C232" s="390" t="s">
        <v>166</v>
      </c>
      <c r="D232" s="390" t="s">
        <v>68</v>
      </c>
      <c r="E232" s="390" t="s">
        <v>47</v>
      </c>
      <c r="F232" s="390" t="s">
        <v>439</v>
      </c>
      <c r="G232" s="390" t="s">
        <v>217</v>
      </c>
      <c r="H232" s="390" t="s">
        <v>422</v>
      </c>
      <c r="I232" s="390" t="s">
        <v>359</v>
      </c>
      <c r="J232" s="390" t="s">
        <v>221</v>
      </c>
      <c r="K232" s="396">
        <v>5</v>
      </c>
      <c r="L232" s="397">
        <v>1500</v>
      </c>
      <c r="M232" s="398">
        <v>0</v>
      </c>
      <c r="N232" s="222"/>
      <c r="O232" s="222"/>
      <c r="P232" s="222"/>
      <c r="Q232" s="222"/>
      <c r="R232" s="222"/>
      <c r="S232" s="131"/>
      <c r="T232" s="131"/>
      <c r="U232" s="131"/>
      <c r="V232" s="131"/>
    </row>
    <row r="233" spans="1:22" ht="31.5" x14ac:dyDescent="0.2">
      <c r="A233" s="389">
        <v>229</v>
      </c>
      <c r="B233" s="393">
        <v>41837</v>
      </c>
      <c r="C233" s="390" t="s">
        <v>166</v>
      </c>
      <c r="D233" s="390" t="s">
        <v>69</v>
      </c>
      <c r="E233" s="390" t="s">
        <v>47</v>
      </c>
      <c r="F233" s="390" t="s">
        <v>439</v>
      </c>
      <c r="G233" s="390" t="s">
        <v>217</v>
      </c>
      <c r="H233" s="390" t="s">
        <v>419</v>
      </c>
      <c r="I233" s="390" t="s">
        <v>359</v>
      </c>
      <c r="J233" s="390" t="s">
        <v>221</v>
      </c>
      <c r="K233" s="396">
        <v>1</v>
      </c>
      <c r="L233" s="397">
        <v>300</v>
      </c>
      <c r="M233" s="398">
        <v>0</v>
      </c>
      <c r="N233" s="222"/>
      <c r="O233" s="222"/>
      <c r="P233" s="222"/>
      <c r="Q233" s="222"/>
      <c r="R233" s="222"/>
      <c r="S233" s="131"/>
      <c r="T233" s="131"/>
      <c r="U233" s="131"/>
      <c r="V233" s="131"/>
    </row>
    <row r="234" spans="1:22" ht="31.5" x14ac:dyDescent="0.2">
      <c r="A234" s="389">
        <v>230</v>
      </c>
      <c r="B234" s="393">
        <v>41831</v>
      </c>
      <c r="C234" s="390" t="s">
        <v>166</v>
      </c>
      <c r="D234" s="390" t="s">
        <v>69</v>
      </c>
      <c r="E234" s="390" t="s">
        <v>219</v>
      </c>
      <c r="F234" s="390" t="s">
        <v>439</v>
      </c>
      <c r="G234" s="390" t="s">
        <v>217</v>
      </c>
      <c r="H234" s="390" t="s">
        <v>415</v>
      </c>
      <c r="I234" s="390" t="s">
        <v>359</v>
      </c>
      <c r="J234" s="390" t="s">
        <v>221</v>
      </c>
      <c r="K234" s="396">
        <v>2</v>
      </c>
      <c r="L234" s="397">
        <v>600</v>
      </c>
      <c r="M234" s="398">
        <v>0</v>
      </c>
      <c r="N234" s="222"/>
      <c r="O234" s="222"/>
      <c r="P234" s="222"/>
      <c r="Q234" s="222"/>
      <c r="R234" s="222"/>
      <c r="S234" s="131"/>
      <c r="T234" s="131"/>
      <c r="U234" s="131"/>
      <c r="V234" s="131"/>
    </row>
    <row r="235" spans="1:22" ht="31.5" x14ac:dyDescent="0.2">
      <c r="A235" s="389">
        <v>231</v>
      </c>
      <c r="B235" s="393">
        <v>41833</v>
      </c>
      <c r="C235" s="390" t="s">
        <v>166</v>
      </c>
      <c r="D235" s="390" t="s">
        <v>69</v>
      </c>
      <c r="E235" s="390" t="s">
        <v>219</v>
      </c>
      <c r="F235" s="390" t="s">
        <v>439</v>
      </c>
      <c r="G235" s="390" t="s">
        <v>217</v>
      </c>
      <c r="H235" s="390" t="s">
        <v>420</v>
      </c>
      <c r="I235" s="390" t="s">
        <v>359</v>
      </c>
      <c r="J235" s="390" t="s">
        <v>221</v>
      </c>
      <c r="K235" s="396">
        <v>4</v>
      </c>
      <c r="L235" s="397">
        <v>1200</v>
      </c>
      <c r="M235" s="398">
        <v>0</v>
      </c>
      <c r="N235" s="222"/>
      <c r="O235" s="222"/>
      <c r="P235" s="222"/>
      <c r="Q235" s="222"/>
      <c r="R235" s="222"/>
      <c r="S235" s="131"/>
      <c r="T235" s="131"/>
      <c r="U235" s="131"/>
      <c r="V235" s="131"/>
    </row>
    <row r="236" spans="1:22" x14ac:dyDescent="0.2">
      <c r="A236" s="389">
        <v>232</v>
      </c>
      <c r="B236" s="393">
        <v>41871</v>
      </c>
      <c r="C236" s="390" t="s">
        <v>102</v>
      </c>
      <c r="D236" s="390" t="s">
        <v>71</v>
      </c>
      <c r="E236" s="390" t="s">
        <v>219</v>
      </c>
      <c r="F236" s="390" t="s">
        <v>439</v>
      </c>
      <c r="G236" s="390" t="s">
        <v>217</v>
      </c>
      <c r="H236" s="390" t="s">
        <v>418</v>
      </c>
      <c r="I236" s="390" t="s">
        <v>359</v>
      </c>
      <c r="J236" s="390" t="s">
        <v>221</v>
      </c>
      <c r="K236" s="396">
        <v>7</v>
      </c>
      <c r="L236" s="397">
        <v>2100</v>
      </c>
      <c r="M236" s="398">
        <v>0</v>
      </c>
      <c r="N236" s="222"/>
      <c r="O236" s="222"/>
      <c r="P236" s="222"/>
      <c r="Q236" s="222"/>
      <c r="R236" s="222"/>
      <c r="S236" s="131"/>
      <c r="T236" s="131"/>
      <c r="U236" s="131"/>
      <c r="V236" s="131"/>
    </row>
    <row r="237" spans="1:22" x14ac:dyDescent="0.2">
      <c r="A237" s="389">
        <v>233</v>
      </c>
      <c r="B237" s="393">
        <v>41871</v>
      </c>
      <c r="C237" s="390" t="s">
        <v>102</v>
      </c>
      <c r="D237" s="390" t="s">
        <v>70</v>
      </c>
      <c r="E237" s="390" t="s">
        <v>439</v>
      </c>
      <c r="F237" s="390" t="s">
        <v>187</v>
      </c>
      <c r="G237" s="390" t="s">
        <v>217</v>
      </c>
      <c r="H237" s="390" t="s">
        <v>421</v>
      </c>
      <c r="I237" s="390" t="s">
        <v>359</v>
      </c>
      <c r="J237" s="390" t="s">
        <v>341</v>
      </c>
      <c r="K237" s="396" t="s">
        <v>359</v>
      </c>
      <c r="L237" s="397">
        <v>0</v>
      </c>
      <c r="M237" s="398">
        <v>5000</v>
      </c>
      <c r="N237" s="222"/>
      <c r="O237" s="222"/>
      <c r="P237" s="222"/>
      <c r="Q237" s="222"/>
      <c r="R237" s="222"/>
      <c r="S237" s="131"/>
      <c r="T237" s="131"/>
      <c r="U237" s="131"/>
      <c r="V237" s="131"/>
    </row>
    <row r="238" spans="1:22" x14ac:dyDescent="0.2">
      <c r="A238" s="389">
        <v>234</v>
      </c>
      <c r="B238" s="393">
        <v>41448</v>
      </c>
      <c r="C238" s="390" t="s">
        <v>123</v>
      </c>
      <c r="D238" s="390" t="s">
        <v>50</v>
      </c>
      <c r="E238" s="390" t="s">
        <v>540</v>
      </c>
      <c r="F238" s="390" t="s">
        <v>439</v>
      </c>
      <c r="G238" s="390" t="s">
        <v>104</v>
      </c>
      <c r="H238" s="390" t="s">
        <v>275</v>
      </c>
      <c r="I238" s="390" t="s">
        <v>329</v>
      </c>
      <c r="J238" s="390" t="s">
        <v>221</v>
      </c>
      <c r="K238" s="396">
        <v>0.1</v>
      </c>
      <c r="L238" s="397">
        <v>30</v>
      </c>
      <c r="M238" s="398">
        <v>0</v>
      </c>
      <c r="N238" s="222"/>
      <c r="O238" s="222"/>
      <c r="P238" s="222"/>
      <c r="Q238" s="222"/>
      <c r="R238" s="222"/>
      <c r="S238" s="131"/>
      <c r="T238" s="131"/>
      <c r="U238" s="131"/>
      <c r="V238" s="131"/>
    </row>
    <row r="239" spans="1:22" x14ac:dyDescent="0.2">
      <c r="A239" s="389">
        <v>235</v>
      </c>
      <c r="B239" s="393">
        <v>41450</v>
      </c>
      <c r="C239" s="390" t="s">
        <v>123</v>
      </c>
      <c r="D239" s="390" t="s">
        <v>50</v>
      </c>
      <c r="E239" s="390" t="s">
        <v>540</v>
      </c>
      <c r="F239" s="390" t="s">
        <v>439</v>
      </c>
      <c r="G239" s="390" t="s">
        <v>104</v>
      </c>
      <c r="H239" s="390" t="s">
        <v>275</v>
      </c>
      <c r="I239" s="390" t="s">
        <v>329</v>
      </c>
      <c r="J239" s="390" t="s">
        <v>221</v>
      </c>
      <c r="K239" s="396">
        <v>0.1</v>
      </c>
      <c r="L239" s="397">
        <v>30</v>
      </c>
      <c r="M239" s="398">
        <v>0</v>
      </c>
      <c r="N239" s="222"/>
      <c r="O239" s="222"/>
      <c r="P239" s="222"/>
      <c r="Q239" s="222"/>
      <c r="R239" s="222"/>
      <c r="S239" s="131"/>
      <c r="T239" s="131"/>
      <c r="U239" s="131"/>
      <c r="V239" s="131"/>
    </row>
    <row r="240" spans="1:22" x14ac:dyDescent="0.2">
      <c r="A240" s="389">
        <v>236</v>
      </c>
      <c r="B240" s="393">
        <v>40945</v>
      </c>
      <c r="C240" s="390" t="s">
        <v>123</v>
      </c>
      <c r="D240" s="390" t="s">
        <v>50</v>
      </c>
      <c r="E240" s="390" t="s">
        <v>45</v>
      </c>
      <c r="F240" s="390" t="s">
        <v>439</v>
      </c>
      <c r="G240" s="390" t="s">
        <v>104</v>
      </c>
      <c r="H240" s="390" t="s">
        <v>249</v>
      </c>
      <c r="I240" s="390" t="s">
        <v>224</v>
      </c>
      <c r="J240" s="390" t="s">
        <v>221</v>
      </c>
      <c r="K240" s="396">
        <v>0.1</v>
      </c>
      <c r="L240" s="397">
        <v>24</v>
      </c>
      <c r="M240" s="398">
        <v>0</v>
      </c>
      <c r="N240" s="222"/>
      <c r="O240" s="222"/>
      <c r="P240" s="222"/>
      <c r="Q240" s="222"/>
      <c r="R240" s="222"/>
      <c r="S240" s="131"/>
      <c r="T240" s="131"/>
      <c r="U240" s="131"/>
      <c r="V240" s="131"/>
    </row>
    <row r="241" spans="1:22" ht="31.5" x14ac:dyDescent="0.2">
      <c r="A241" s="389">
        <v>237</v>
      </c>
      <c r="B241" s="393">
        <v>40979</v>
      </c>
      <c r="C241" s="390" t="s">
        <v>123</v>
      </c>
      <c r="D241" s="390" t="s">
        <v>50</v>
      </c>
      <c r="E241" s="390" t="s">
        <v>47</v>
      </c>
      <c r="F241" s="390" t="s">
        <v>439</v>
      </c>
      <c r="G241" s="390" t="s">
        <v>104</v>
      </c>
      <c r="H241" s="390" t="s">
        <v>249</v>
      </c>
      <c r="I241" s="390" t="s">
        <v>32</v>
      </c>
      <c r="J241" s="390" t="s">
        <v>221</v>
      </c>
      <c r="K241" s="396">
        <v>0.1</v>
      </c>
      <c r="L241" s="397">
        <v>24</v>
      </c>
      <c r="M241" s="398">
        <v>0</v>
      </c>
      <c r="N241" s="222"/>
      <c r="O241" s="222"/>
      <c r="P241" s="222"/>
      <c r="Q241" s="222"/>
      <c r="R241" s="222"/>
      <c r="S241" s="131"/>
      <c r="T241" s="131"/>
      <c r="U241" s="131"/>
      <c r="V241" s="131"/>
    </row>
    <row r="242" spans="1:22" ht="31.5" x14ac:dyDescent="0.2">
      <c r="A242" s="389">
        <v>238</v>
      </c>
      <c r="B242" s="393">
        <v>41449</v>
      </c>
      <c r="C242" s="390" t="s">
        <v>123</v>
      </c>
      <c r="D242" s="390" t="s">
        <v>50</v>
      </c>
      <c r="E242" s="390" t="s">
        <v>47</v>
      </c>
      <c r="F242" s="390" t="s">
        <v>439</v>
      </c>
      <c r="G242" s="390" t="s">
        <v>104</v>
      </c>
      <c r="H242" s="390" t="s">
        <v>313</v>
      </c>
      <c r="I242" s="390" t="s">
        <v>32</v>
      </c>
      <c r="J242" s="390" t="s">
        <v>221</v>
      </c>
      <c r="K242" s="396">
        <v>0.1</v>
      </c>
      <c r="L242" s="397">
        <v>30</v>
      </c>
      <c r="M242" s="398">
        <v>0</v>
      </c>
      <c r="N242" s="222"/>
      <c r="O242" s="222"/>
      <c r="P242" s="222"/>
      <c r="Q242" s="222"/>
      <c r="R242" s="222"/>
      <c r="S242" s="131"/>
      <c r="T242" s="131"/>
      <c r="U242" s="131"/>
      <c r="V242" s="131"/>
    </row>
    <row r="243" spans="1:22" ht="31.5" x14ac:dyDescent="0.2">
      <c r="A243" s="389">
        <v>239</v>
      </c>
      <c r="B243" s="393">
        <v>40812</v>
      </c>
      <c r="C243" s="390" t="s">
        <v>123</v>
      </c>
      <c r="D243" s="390" t="s">
        <v>50</v>
      </c>
      <c r="E243" s="390" t="s">
        <v>219</v>
      </c>
      <c r="F243" s="390" t="s">
        <v>439</v>
      </c>
      <c r="G243" s="390" t="s">
        <v>104</v>
      </c>
      <c r="H243" s="390" t="s">
        <v>255</v>
      </c>
      <c r="I243" s="390" t="s">
        <v>359</v>
      </c>
      <c r="J243" s="390" t="s">
        <v>221</v>
      </c>
      <c r="K243" s="396">
        <v>0.3</v>
      </c>
      <c r="L243" s="397">
        <v>72</v>
      </c>
      <c r="M243" s="398">
        <v>0</v>
      </c>
      <c r="N243" s="222"/>
      <c r="O243" s="222"/>
      <c r="P243" s="222"/>
      <c r="Q243" s="222"/>
      <c r="R243" s="222"/>
      <c r="S243" s="131"/>
      <c r="T243" s="131"/>
      <c r="U243" s="131"/>
      <c r="V243" s="131"/>
    </row>
    <row r="244" spans="1:22" ht="47.25" x14ac:dyDescent="0.2">
      <c r="A244" s="389">
        <v>240</v>
      </c>
      <c r="B244" s="393">
        <v>40945</v>
      </c>
      <c r="C244" s="390" t="s">
        <v>123</v>
      </c>
      <c r="D244" s="390" t="s">
        <v>50</v>
      </c>
      <c r="E244" s="390" t="s">
        <v>219</v>
      </c>
      <c r="F244" s="390" t="s">
        <v>439</v>
      </c>
      <c r="G244" s="390" t="s">
        <v>104</v>
      </c>
      <c r="H244" s="390" t="s">
        <v>269</v>
      </c>
      <c r="I244" s="390" t="s">
        <v>359</v>
      </c>
      <c r="J244" s="390" t="s">
        <v>221</v>
      </c>
      <c r="K244" s="396">
        <v>0.2</v>
      </c>
      <c r="L244" s="397">
        <v>48</v>
      </c>
      <c r="M244" s="398">
        <v>0</v>
      </c>
      <c r="N244" s="222"/>
      <c r="O244" s="222"/>
      <c r="P244" s="222"/>
      <c r="Q244" s="222"/>
      <c r="R244" s="222"/>
      <c r="S244" s="131"/>
      <c r="T244" s="131"/>
      <c r="U244" s="131"/>
      <c r="V244" s="131"/>
    </row>
    <row r="245" spans="1:22" x14ac:dyDescent="0.2">
      <c r="A245" s="389">
        <v>241</v>
      </c>
      <c r="B245" s="393">
        <v>40958</v>
      </c>
      <c r="C245" s="390" t="s">
        <v>123</v>
      </c>
      <c r="D245" s="390" t="s">
        <v>50</v>
      </c>
      <c r="E245" s="390" t="s">
        <v>219</v>
      </c>
      <c r="F245" s="390" t="s">
        <v>439</v>
      </c>
      <c r="G245" s="390" t="s">
        <v>104</v>
      </c>
      <c r="H245" s="390" t="s">
        <v>271</v>
      </c>
      <c r="I245" s="390" t="s">
        <v>359</v>
      </c>
      <c r="J245" s="390" t="s">
        <v>221</v>
      </c>
      <c r="K245" s="396">
        <v>0.3</v>
      </c>
      <c r="L245" s="397">
        <v>72</v>
      </c>
      <c r="M245" s="398">
        <v>0</v>
      </c>
      <c r="N245" s="131"/>
      <c r="O245" s="131"/>
      <c r="P245" s="131"/>
      <c r="Q245" s="131"/>
      <c r="R245" s="131"/>
      <c r="S245" s="131"/>
      <c r="T245" s="131"/>
      <c r="U245" s="131"/>
    </row>
    <row r="246" spans="1:22" x14ac:dyDescent="0.2">
      <c r="A246" s="389">
        <v>242</v>
      </c>
      <c r="B246" s="393">
        <v>41448</v>
      </c>
      <c r="C246" s="390" t="s">
        <v>123</v>
      </c>
      <c r="D246" s="390" t="s">
        <v>50</v>
      </c>
      <c r="E246" s="390" t="s">
        <v>219</v>
      </c>
      <c r="F246" s="390" t="s">
        <v>439</v>
      </c>
      <c r="G246" s="390" t="s">
        <v>104</v>
      </c>
      <c r="H246" s="390" t="s">
        <v>311</v>
      </c>
      <c r="I246" s="390" t="s">
        <v>359</v>
      </c>
      <c r="J246" s="390" t="s">
        <v>221</v>
      </c>
      <c r="K246" s="396">
        <v>0.2</v>
      </c>
      <c r="L246" s="397">
        <v>60</v>
      </c>
      <c r="M246" s="398">
        <v>0</v>
      </c>
      <c r="N246" s="131"/>
      <c r="O246" s="131"/>
      <c r="P246" s="131"/>
      <c r="Q246" s="131"/>
      <c r="R246" s="131"/>
      <c r="S246" s="131"/>
      <c r="T246" s="131"/>
      <c r="U246" s="131"/>
    </row>
    <row r="247" spans="1:22" ht="31.5" x14ac:dyDescent="0.2">
      <c r="A247" s="389">
        <v>243</v>
      </c>
      <c r="B247" s="393">
        <v>41449</v>
      </c>
      <c r="C247" s="390" t="s">
        <v>123</v>
      </c>
      <c r="D247" s="390" t="s">
        <v>50</v>
      </c>
      <c r="E247" s="390" t="s">
        <v>439</v>
      </c>
      <c r="F247" s="390" t="s">
        <v>187</v>
      </c>
      <c r="G247" s="390" t="s">
        <v>104</v>
      </c>
      <c r="H247" s="390" t="s">
        <v>315</v>
      </c>
      <c r="I247" s="390" t="s">
        <v>359</v>
      </c>
      <c r="J247" s="390" t="s">
        <v>341</v>
      </c>
      <c r="K247" s="396" t="s">
        <v>359</v>
      </c>
      <c r="L247" s="397">
        <v>0</v>
      </c>
      <c r="M247" s="398">
        <v>50</v>
      </c>
      <c r="N247" s="134"/>
      <c r="O247" s="135"/>
    </row>
    <row r="248" spans="1:22" x14ac:dyDescent="0.2">
      <c r="A248" s="389">
        <v>244</v>
      </c>
      <c r="B248" s="393">
        <v>41462</v>
      </c>
      <c r="C248" s="390" t="s">
        <v>123</v>
      </c>
      <c r="D248" s="390" t="s">
        <v>50</v>
      </c>
      <c r="E248" s="390" t="s">
        <v>540</v>
      </c>
      <c r="F248" s="390" t="s">
        <v>439</v>
      </c>
      <c r="G248" s="390" t="s">
        <v>217</v>
      </c>
      <c r="H248" s="390" t="s">
        <v>229</v>
      </c>
      <c r="I248" s="390" t="s">
        <v>329</v>
      </c>
      <c r="J248" s="390" t="s">
        <v>221</v>
      </c>
      <c r="K248" s="396">
        <v>0.1</v>
      </c>
      <c r="L248" s="397">
        <v>30</v>
      </c>
      <c r="M248" s="398">
        <v>0</v>
      </c>
      <c r="N248" s="134"/>
      <c r="O248" s="135"/>
    </row>
    <row r="249" spans="1:22" ht="63" x14ac:dyDescent="0.2">
      <c r="A249" s="389">
        <v>245</v>
      </c>
      <c r="B249" s="393">
        <v>41729</v>
      </c>
      <c r="C249" s="390" t="s">
        <v>80</v>
      </c>
      <c r="D249" s="390" t="s">
        <v>62</v>
      </c>
      <c r="E249" s="390" t="s">
        <v>219</v>
      </c>
      <c r="F249" s="390" t="s">
        <v>439</v>
      </c>
      <c r="G249" s="390" t="s">
        <v>217</v>
      </c>
      <c r="H249" s="390" t="s">
        <v>413</v>
      </c>
      <c r="I249" s="390" t="s">
        <v>359</v>
      </c>
      <c r="J249" s="390" t="s">
        <v>221</v>
      </c>
      <c r="K249" s="396">
        <v>2</v>
      </c>
      <c r="L249" s="397">
        <v>600</v>
      </c>
      <c r="M249" s="398">
        <v>0</v>
      </c>
      <c r="N249" s="134"/>
      <c r="O249" s="135"/>
    </row>
    <row r="250" spans="1:22" ht="63" x14ac:dyDescent="0.2">
      <c r="A250" s="389">
        <v>246</v>
      </c>
      <c r="B250" s="393">
        <v>41763</v>
      </c>
      <c r="C250" s="390" t="s">
        <v>80</v>
      </c>
      <c r="D250" s="390" t="s">
        <v>62</v>
      </c>
      <c r="E250" s="390" t="s">
        <v>83</v>
      </c>
      <c r="F250" s="390" t="s">
        <v>439</v>
      </c>
      <c r="G250" s="390" t="s">
        <v>217</v>
      </c>
      <c r="H250" s="390" t="s">
        <v>414</v>
      </c>
      <c r="I250" s="390" t="s">
        <v>359</v>
      </c>
      <c r="J250" s="390" t="s">
        <v>221</v>
      </c>
      <c r="K250" s="396">
        <v>1</v>
      </c>
      <c r="L250" s="397">
        <v>300</v>
      </c>
      <c r="M250" s="398">
        <v>0</v>
      </c>
      <c r="N250" s="134"/>
      <c r="O250" s="135"/>
    </row>
    <row r="251" spans="1:22" x14ac:dyDescent="0.2">
      <c r="A251" s="389">
        <v>247</v>
      </c>
      <c r="B251" s="393">
        <v>41725</v>
      </c>
      <c r="C251" s="390" t="s">
        <v>39</v>
      </c>
      <c r="D251" s="390" t="s">
        <v>39</v>
      </c>
      <c r="E251" s="390" t="s">
        <v>439</v>
      </c>
      <c r="F251" s="390" t="s">
        <v>555</v>
      </c>
      <c r="G251" s="390" t="s">
        <v>104</v>
      </c>
      <c r="H251" s="390" t="s">
        <v>319</v>
      </c>
      <c r="I251" s="390" t="s">
        <v>359</v>
      </c>
      <c r="J251" s="390"/>
      <c r="K251" s="396" t="s">
        <v>359</v>
      </c>
      <c r="L251" s="397">
        <v>0</v>
      </c>
      <c r="M251" s="398">
        <v>11130</v>
      </c>
      <c r="N251" s="134"/>
      <c r="O251" s="135"/>
    </row>
    <row r="252" spans="1:22" ht="31.5" x14ac:dyDescent="0.2">
      <c r="A252" s="389">
        <v>248</v>
      </c>
      <c r="B252" s="393">
        <v>41725</v>
      </c>
      <c r="C252" s="390" t="s">
        <v>77</v>
      </c>
      <c r="D252" s="390" t="s">
        <v>42</v>
      </c>
      <c r="E252" s="390" t="s">
        <v>219</v>
      </c>
      <c r="F252" s="390" t="s">
        <v>439</v>
      </c>
      <c r="G252" s="390" t="s">
        <v>347</v>
      </c>
      <c r="H252" s="390" t="s">
        <v>365</v>
      </c>
      <c r="I252" s="390" t="s">
        <v>359</v>
      </c>
      <c r="J252" s="390" t="s">
        <v>336</v>
      </c>
      <c r="K252" s="396">
        <v>8.4</v>
      </c>
      <c r="L252" s="397">
        <v>1226.4000000000001</v>
      </c>
      <c r="M252" s="398">
        <v>0</v>
      </c>
      <c r="N252" s="134"/>
      <c r="O252" s="135"/>
    </row>
    <row r="253" spans="1:22" ht="31.5" x14ac:dyDescent="0.2">
      <c r="A253" s="389">
        <v>249</v>
      </c>
      <c r="B253" s="393">
        <v>41725</v>
      </c>
      <c r="C253" s="390" t="s">
        <v>77</v>
      </c>
      <c r="D253" s="390" t="s">
        <v>42</v>
      </c>
      <c r="E253" s="390" t="s">
        <v>219</v>
      </c>
      <c r="F253" s="390" t="s">
        <v>439</v>
      </c>
      <c r="G253" s="390" t="s">
        <v>347</v>
      </c>
      <c r="H253" s="390" t="s">
        <v>363</v>
      </c>
      <c r="I253" s="390" t="s">
        <v>359</v>
      </c>
      <c r="J253" s="390" t="s">
        <v>221</v>
      </c>
      <c r="K253" s="396">
        <v>3.5</v>
      </c>
      <c r="L253" s="397">
        <v>1050</v>
      </c>
      <c r="M253" s="398">
        <v>0</v>
      </c>
      <c r="N253" s="134"/>
      <c r="O253" s="135"/>
    </row>
    <row r="254" spans="1:22" x14ac:dyDescent="0.2">
      <c r="A254" s="389">
        <v>250</v>
      </c>
      <c r="B254" s="393">
        <v>42538</v>
      </c>
      <c r="C254" s="390" t="s">
        <v>81</v>
      </c>
      <c r="D254" s="390" t="s">
        <v>72</v>
      </c>
      <c r="E254" s="390" t="s">
        <v>219</v>
      </c>
      <c r="F254" s="390" t="s">
        <v>439</v>
      </c>
      <c r="G254" s="390" t="s">
        <v>347</v>
      </c>
      <c r="H254" s="390" t="s">
        <v>539</v>
      </c>
      <c r="I254" s="390" t="s">
        <v>359</v>
      </c>
      <c r="J254" s="390" t="s">
        <v>336</v>
      </c>
      <c r="K254" s="396">
        <v>6</v>
      </c>
      <c r="L254" s="397">
        <v>876</v>
      </c>
      <c r="M254" s="398">
        <v>0</v>
      </c>
      <c r="N254" s="134"/>
      <c r="O254" s="135"/>
    </row>
    <row r="255" spans="1:22" x14ac:dyDescent="0.2">
      <c r="A255" s="389">
        <v>251</v>
      </c>
      <c r="B255" s="393">
        <v>42539</v>
      </c>
      <c r="C255" s="390" t="s">
        <v>81</v>
      </c>
      <c r="D255" s="390" t="s">
        <v>72</v>
      </c>
      <c r="E255" s="390" t="s">
        <v>219</v>
      </c>
      <c r="F255" s="390" t="s">
        <v>439</v>
      </c>
      <c r="G255" s="390" t="s">
        <v>347</v>
      </c>
      <c r="H255" s="390" t="s">
        <v>320</v>
      </c>
      <c r="I255" s="390" t="s">
        <v>359</v>
      </c>
      <c r="J255" s="390" t="s">
        <v>221</v>
      </c>
      <c r="K255" s="396">
        <v>0.9</v>
      </c>
      <c r="L255" s="397">
        <v>270</v>
      </c>
      <c r="M255" s="398">
        <v>0</v>
      </c>
      <c r="N255" s="134"/>
      <c r="O255" s="135"/>
    </row>
    <row r="256" spans="1:22" x14ac:dyDescent="0.2">
      <c r="A256" s="134"/>
      <c r="B256" s="134"/>
      <c r="C256" s="134"/>
      <c r="D256" s="134"/>
      <c r="E256" s="134"/>
      <c r="F256" s="134"/>
      <c r="G256" s="134"/>
      <c r="H256" s="134"/>
      <c r="I256" s="134"/>
      <c r="J256" s="199"/>
      <c r="K256" s="200"/>
      <c r="L256" s="200"/>
      <c r="M256" s="200"/>
      <c r="N256" s="134"/>
      <c r="O256" s="135"/>
    </row>
    <row r="257" spans="1:15" x14ac:dyDescent="0.2">
      <c r="A257" s="134"/>
      <c r="B257" s="134"/>
      <c r="C257" s="134"/>
      <c r="D257" s="134"/>
      <c r="E257" s="134"/>
      <c r="F257" s="134"/>
      <c r="G257" s="134"/>
      <c r="H257" s="134"/>
      <c r="I257" s="134"/>
      <c r="J257" s="199"/>
      <c r="K257" s="200"/>
      <c r="L257" s="200"/>
      <c r="M257" s="200"/>
      <c r="N257" s="134"/>
      <c r="O257" s="135"/>
    </row>
    <row r="258" spans="1:15" x14ac:dyDescent="0.2">
      <c r="A258" s="134"/>
      <c r="B258" s="134"/>
      <c r="C258" s="134"/>
      <c r="D258" s="134"/>
      <c r="E258" s="134"/>
      <c r="F258" s="134"/>
      <c r="G258" s="134"/>
      <c r="H258" s="134"/>
      <c r="I258" s="134"/>
      <c r="J258" s="199"/>
      <c r="K258" s="200"/>
      <c r="L258" s="200"/>
      <c r="M258" s="200"/>
      <c r="N258" s="134"/>
      <c r="O258" s="135"/>
    </row>
    <row r="259" spans="1:15" x14ac:dyDescent="0.2">
      <c r="A259" s="134"/>
      <c r="B259" s="134"/>
      <c r="C259" s="134"/>
      <c r="D259" s="134"/>
      <c r="E259" s="134"/>
      <c r="F259" s="134"/>
      <c r="G259" s="134"/>
      <c r="H259" s="134"/>
      <c r="I259" s="134"/>
      <c r="J259" s="199"/>
      <c r="K259" s="200"/>
      <c r="L259" s="200"/>
      <c r="M259" s="200"/>
      <c r="N259" s="134"/>
      <c r="O259" s="135"/>
    </row>
    <row r="260" spans="1:15" x14ac:dyDescent="0.2">
      <c r="A260" s="134"/>
      <c r="B260" s="134"/>
      <c r="C260" s="134"/>
      <c r="D260" s="134"/>
      <c r="E260" s="134"/>
      <c r="F260" s="134"/>
      <c r="G260" s="134"/>
      <c r="H260" s="134"/>
      <c r="I260" s="134"/>
      <c r="J260" s="199"/>
      <c r="K260" s="200"/>
      <c r="L260" s="200"/>
      <c r="M260" s="200"/>
      <c r="N260" s="134"/>
      <c r="O260" s="135"/>
    </row>
    <row r="261" spans="1:15" x14ac:dyDescent="0.2">
      <c r="A261" s="134"/>
      <c r="B261" s="134"/>
      <c r="C261" s="134"/>
      <c r="D261" s="134"/>
      <c r="E261" s="134"/>
      <c r="F261" s="134"/>
      <c r="G261" s="134"/>
      <c r="H261" s="134"/>
      <c r="I261" s="134"/>
      <c r="J261" s="199"/>
      <c r="K261" s="200"/>
      <c r="L261" s="200"/>
      <c r="M261" s="200"/>
      <c r="N261" s="134"/>
      <c r="O261" s="135"/>
    </row>
    <row r="262" spans="1:15" x14ac:dyDescent="0.2">
      <c r="A262" s="134"/>
      <c r="B262" s="134"/>
      <c r="C262" s="134"/>
      <c r="D262" s="134"/>
      <c r="E262" s="134"/>
      <c r="F262" s="134"/>
      <c r="G262" s="134"/>
      <c r="H262" s="134"/>
      <c r="I262" s="134"/>
      <c r="J262" s="199"/>
      <c r="K262" s="200"/>
      <c r="L262" s="200"/>
      <c r="M262" s="200"/>
      <c r="N262" s="134"/>
      <c r="O262" s="135"/>
    </row>
    <row r="263" spans="1:15" x14ac:dyDescent="0.2">
      <c r="A263" s="134"/>
      <c r="B263" s="134"/>
      <c r="C263" s="134"/>
      <c r="D263" s="134"/>
      <c r="E263" s="134"/>
      <c r="F263" s="134"/>
      <c r="G263" s="134"/>
      <c r="H263" s="134"/>
      <c r="I263" s="134"/>
      <c r="J263" s="199"/>
      <c r="K263" s="200"/>
      <c r="L263" s="200"/>
      <c r="M263" s="200"/>
      <c r="N263" s="134"/>
      <c r="O263" s="135"/>
    </row>
    <row r="264" spans="1:15" x14ac:dyDescent="0.2">
      <c r="A264" s="134"/>
      <c r="B264" s="134"/>
      <c r="C264" s="134"/>
      <c r="D264" s="134"/>
      <c r="E264" s="134"/>
      <c r="F264" s="134"/>
      <c r="G264" s="134"/>
      <c r="H264" s="134"/>
      <c r="I264" s="134"/>
      <c r="J264" s="199"/>
      <c r="K264" s="200"/>
      <c r="L264" s="200"/>
      <c r="M264" s="200"/>
      <c r="N264" s="134"/>
      <c r="O264" s="135"/>
    </row>
    <row r="265" spans="1:15" x14ac:dyDescent="0.2">
      <c r="A265" s="134"/>
      <c r="B265" s="134"/>
      <c r="C265" s="134"/>
      <c r="D265" s="134"/>
      <c r="E265" s="134"/>
      <c r="F265" s="134"/>
      <c r="G265" s="134"/>
      <c r="H265" s="134"/>
      <c r="I265" s="134"/>
      <c r="J265" s="199"/>
      <c r="K265" s="200"/>
      <c r="L265" s="200"/>
      <c r="M265" s="200"/>
      <c r="N265" s="134"/>
      <c r="O265" s="135"/>
    </row>
    <row r="266" spans="1:15" x14ac:dyDescent="0.2">
      <c r="A266" s="134"/>
      <c r="B266" s="134"/>
      <c r="C266" s="134"/>
      <c r="D266" s="134"/>
      <c r="E266" s="134"/>
      <c r="F266" s="134"/>
      <c r="G266" s="134"/>
      <c r="H266" s="134"/>
      <c r="I266" s="134"/>
      <c r="J266" s="199"/>
      <c r="K266" s="200"/>
      <c r="L266" s="200"/>
      <c r="M266" s="200"/>
      <c r="N266" s="134"/>
      <c r="O266" s="135"/>
    </row>
    <row r="267" spans="1:15" x14ac:dyDescent="0.2">
      <c r="A267" s="134"/>
      <c r="B267" s="134"/>
      <c r="C267" s="134"/>
      <c r="D267" s="134"/>
      <c r="E267" s="134"/>
      <c r="F267" s="134"/>
      <c r="G267" s="134"/>
      <c r="H267" s="134"/>
      <c r="I267" s="134"/>
      <c r="J267" s="199"/>
      <c r="K267" s="200"/>
      <c r="L267" s="200"/>
      <c r="M267" s="200"/>
      <c r="N267" s="134"/>
      <c r="O267" s="135"/>
    </row>
    <row r="268" spans="1:15" x14ac:dyDescent="0.2">
      <c r="A268" s="134"/>
      <c r="B268" s="134"/>
      <c r="C268" s="134"/>
      <c r="D268" s="134"/>
      <c r="E268" s="134"/>
      <c r="F268" s="134"/>
      <c r="G268" s="134"/>
      <c r="H268" s="134"/>
      <c r="I268" s="134"/>
      <c r="J268" s="199"/>
      <c r="K268" s="200"/>
      <c r="L268" s="200"/>
      <c r="M268" s="200"/>
      <c r="N268" s="134"/>
      <c r="O268" s="135"/>
    </row>
    <row r="269" spans="1:15" x14ac:dyDescent="0.2">
      <c r="A269" s="134"/>
      <c r="B269" s="134"/>
      <c r="C269" s="134"/>
      <c r="D269" s="134"/>
      <c r="E269" s="134"/>
      <c r="F269" s="134"/>
      <c r="G269" s="134"/>
      <c r="H269" s="134"/>
      <c r="I269" s="134"/>
      <c r="J269" s="199"/>
      <c r="K269" s="200"/>
      <c r="L269" s="200"/>
      <c r="M269" s="200"/>
      <c r="N269" s="134"/>
      <c r="O269" s="135"/>
    </row>
    <row r="270" spans="1:15" x14ac:dyDescent="0.2">
      <c r="A270" s="134"/>
      <c r="B270" s="134"/>
      <c r="C270" s="134"/>
      <c r="D270" s="134"/>
      <c r="E270" s="134"/>
      <c r="F270" s="134"/>
      <c r="G270" s="134"/>
      <c r="H270" s="134"/>
      <c r="I270" s="134"/>
      <c r="J270" s="199"/>
      <c r="K270" s="200"/>
      <c r="L270" s="200"/>
      <c r="M270" s="200"/>
      <c r="N270" s="134"/>
      <c r="O270" s="135"/>
    </row>
    <row r="271" spans="1:15" x14ac:dyDescent="0.2">
      <c r="A271" s="134"/>
      <c r="B271" s="134"/>
      <c r="C271" s="134"/>
      <c r="D271" s="134"/>
      <c r="E271" s="134"/>
      <c r="F271" s="134"/>
      <c r="G271" s="134"/>
      <c r="H271" s="134"/>
      <c r="I271" s="134"/>
      <c r="J271" s="199"/>
      <c r="K271" s="200"/>
      <c r="L271" s="200"/>
      <c r="M271" s="200"/>
      <c r="N271" s="134"/>
      <c r="O271" s="135"/>
    </row>
    <row r="272" spans="1:15" x14ac:dyDescent="0.2">
      <c r="A272" s="134"/>
      <c r="B272" s="134"/>
      <c r="C272" s="134"/>
      <c r="D272" s="134"/>
      <c r="E272" s="134"/>
      <c r="F272" s="134"/>
      <c r="G272" s="134"/>
      <c r="H272" s="134"/>
      <c r="I272" s="134"/>
      <c r="J272" s="199"/>
      <c r="K272" s="200"/>
      <c r="L272" s="200"/>
      <c r="M272" s="200"/>
      <c r="N272" s="134"/>
      <c r="O272" s="135"/>
    </row>
    <row r="273" spans="1:15" x14ac:dyDescent="0.2">
      <c r="A273" s="134"/>
      <c r="B273" s="134"/>
      <c r="C273" s="134"/>
      <c r="D273" s="134"/>
      <c r="E273" s="134"/>
      <c r="F273" s="134"/>
      <c r="G273" s="134"/>
      <c r="H273" s="134"/>
      <c r="I273" s="134"/>
      <c r="J273" s="199"/>
      <c r="K273" s="200"/>
      <c r="L273" s="200"/>
      <c r="M273" s="200"/>
      <c r="N273" s="134"/>
      <c r="O273" s="135"/>
    </row>
    <row r="274" spans="1:15" x14ac:dyDescent="0.2">
      <c r="A274" s="134"/>
      <c r="B274" s="134"/>
      <c r="C274" s="134"/>
      <c r="D274" s="134"/>
      <c r="E274" s="134"/>
      <c r="F274" s="134"/>
      <c r="G274" s="134"/>
      <c r="H274" s="134"/>
      <c r="I274" s="134"/>
      <c r="J274" s="199"/>
      <c r="K274" s="200"/>
      <c r="L274" s="200"/>
      <c r="M274" s="200"/>
      <c r="N274" s="134"/>
      <c r="O274" s="135"/>
    </row>
    <row r="275" spans="1:15" x14ac:dyDescent="0.2">
      <c r="A275" s="134"/>
      <c r="B275" s="134"/>
      <c r="C275" s="134"/>
      <c r="D275" s="134"/>
      <c r="E275" s="134"/>
      <c r="F275" s="134"/>
      <c r="G275" s="134"/>
      <c r="H275" s="134"/>
      <c r="I275" s="134"/>
      <c r="J275" s="199"/>
      <c r="K275" s="200"/>
      <c r="L275" s="200"/>
      <c r="M275" s="200"/>
      <c r="N275" s="134"/>
      <c r="O275" s="135"/>
    </row>
    <row r="276" spans="1:15" x14ac:dyDescent="0.2">
      <c r="A276" s="134"/>
      <c r="B276" s="134"/>
      <c r="C276" s="134"/>
      <c r="D276" s="134"/>
      <c r="E276" s="134"/>
      <c r="F276" s="134"/>
      <c r="G276" s="134"/>
      <c r="H276" s="134"/>
      <c r="I276" s="134"/>
      <c r="J276" s="199"/>
      <c r="K276" s="200"/>
      <c r="L276" s="200"/>
      <c r="M276" s="200"/>
      <c r="N276" s="134"/>
      <c r="O276" s="135"/>
    </row>
    <row r="277" spans="1:15" x14ac:dyDescent="0.2">
      <c r="A277" s="134"/>
      <c r="B277" s="134"/>
      <c r="C277" s="134"/>
      <c r="D277" s="134"/>
      <c r="E277" s="134"/>
      <c r="F277" s="134"/>
      <c r="G277" s="134"/>
      <c r="H277" s="134"/>
      <c r="I277" s="134"/>
      <c r="J277" s="199"/>
      <c r="K277" s="200"/>
      <c r="L277" s="200"/>
      <c r="M277" s="200"/>
      <c r="N277" s="134"/>
      <c r="O277" s="135"/>
    </row>
    <row r="278" spans="1:15" x14ac:dyDescent="0.2">
      <c r="A278" s="134"/>
      <c r="B278" s="134"/>
      <c r="C278" s="134"/>
      <c r="D278" s="134"/>
      <c r="E278" s="134"/>
      <c r="F278" s="134"/>
      <c r="G278" s="134"/>
      <c r="H278" s="134"/>
      <c r="I278" s="134"/>
      <c r="J278" s="199"/>
      <c r="K278" s="200"/>
      <c r="L278" s="200"/>
      <c r="M278" s="200"/>
      <c r="N278" s="134"/>
      <c r="O278" s="135"/>
    </row>
    <row r="279" spans="1:15" x14ac:dyDescent="0.2">
      <c r="A279" s="134"/>
      <c r="B279" s="134"/>
      <c r="C279" s="134"/>
      <c r="D279" s="134"/>
      <c r="E279" s="134"/>
      <c r="F279" s="134"/>
      <c r="G279" s="134"/>
      <c r="H279" s="134"/>
      <c r="I279" s="134"/>
      <c r="J279" s="199"/>
      <c r="K279" s="200"/>
      <c r="L279" s="200"/>
      <c r="M279" s="200"/>
      <c r="N279" s="134"/>
      <c r="O279" s="135"/>
    </row>
    <row r="280" spans="1:15" x14ac:dyDescent="0.2">
      <c r="A280" s="134"/>
      <c r="B280" s="134"/>
      <c r="C280" s="134"/>
      <c r="D280" s="134"/>
      <c r="E280" s="134"/>
      <c r="F280" s="134"/>
      <c r="G280" s="134"/>
      <c r="H280" s="134"/>
      <c r="I280" s="134"/>
      <c r="J280" s="199"/>
      <c r="K280" s="200"/>
      <c r="L280" s="200"/>
      <c r="M280" s="200"/>
      <c r="N280" s="134"/>
      <c r="O280" s="135"/>
    </row>
    <row r="281" spans="1:15" x14ac:dyDescent="0.2">
      <c r="A281" s="134"/>
      <c r="B281" s="134"/>
      <c r="C281" s="134"/>
      <c r="D281" s="134"/>
      <c r="E281" s="134"/>
      <c r="F281" s="134"/>
      <c r="G281" s="134"/>
      <c r="H281" s="134"/>
      <c r="I281" s="134"/>
      <c r="J281" s="199"/>
      <c r="K281" s="200"/>
      <c r="L281" s="200"/>
      <c r="M281" s="200"/>
      <c r="N281" s="134"/>
      <c r="O281" s="135"/>
    </row>
    <row r="282" spans="1:15" x14ac:dyDescent="0.2">
      <c r="A282" s="134"/>
      <c r="B282" s="134"/>
      <c r="C282" s="134"/>
      <c r="D282" s="134"/>
      <c r="E282" s="134"/>
      <c r="F282" s="134"/>
      <c r="G282" s="134"/>
      <c r="H282" s="134"/>
      <c r="I282" s="134"/>
      <c r="J282" s="199"/>
      <c r="K282" s="200"/>
      <c r="L282" s="200"/>
      <c r="M282" s="200"/>
      <c r="N282" s="134"/>
      <c r="O282" s="135"/>
    </row>
    <row r="283" spans="1:15" x14ac:dyDescent="0.2">
      <c r="A283" s="134"/>
      <c r="B283" s="134"/>
      <c r="C283" s="134"/>
      <c r="D283" s="134"/>
      <c r="E283" s="134"/>
      <c r="F283" s="134"/>
      <c r="G283" s="134"/>
      <c r="H283" s="134"/>
      <c r="I283" s="134"/>
      <c r="J283" s="199"/>
      <c r="K283" s="200"/>
      <c r="L283" s="200"/>
      <c r="M283" s="200"/>
      <c r="N283" s="134"/>
      <c r="O283" s="135"/>
    </row>
    <row r="284" spans="1:15" x14ac:dyDescent="0.2">
      <c r="A284" s="134"/>
      <c r="B284" s="134"/>
      <c r="C284" s="134"/>
      <c r="D284" s="134"/>
      <c r="E284" s="134"/>
      <c r="F284" s="134"/>
      <c r="G284" s="134"/>
      <c r="H284" s="134"/>
      <c r="I284" s="134"/>
      <c r="J284" s="199"/>
      <c r="K284" s="200"/>
      <c r="L284" s="200"/>
      <c r="M284" s="200"/>
      <c r="N284" s="134"/>
      <c r="O284" s="135"/>
    </row>
    <row r="285" spans="1:15" x14ac:dyDescent="0.2">
      <c r="A285" s="134"/>
      <c r="B285" s="134"/>
      <c r="C285" s="134"/>
      <c r="D285" s="134"/>
      <c r="E285" s="134"/>
      <c r="F285" s="134"/>
      <c r="G285" s="134"/>
      <c r="H285" s="134"/>
      <c r="I285" s="134"/>
      <c r="J285" s="199"/>
      <c r="K285" s="200"/>
      <c r="L285" s="200"/>
      <c r="M285" s="200"/>
      <c r="N285" s="134"/>
      <c r="O285" s="135"/>
    </row>
    <row r="286" spans="1:15" x14ac:dyDescent="0.2">
      <c r="A286" s="134"/>
      <c r="B286" s="134"/>
      <c r="C286" s="134"/>
      <c r="D286" s="134"/>
      <c r="E286" s="134"/>
      <c r="F286" s="134"/>
      <c r="G286" s="134"/>
      <c r="H286" s="134"/>
      <c r="I286" s="134"/>
      <c r="J286" s="199"/>
      <c r="K286" s="200"/>
      <c r="L286" s="200"/>
      <c r="M286" s="200"/>
      <c r="N286" s="134"/>
      <c r="O286" s="135"/>
    </row>
    <row r="287" spans="1:15" x14ac:dyDescent="0.2">
      <c r="A287" s="134"/>
      <c r="B287" s="134"/>
      <c r="C287" s="134"/>
      <c r="D287" s="134"/>
      <c r="E287" s="134"/>
      <c r="F287" s="134"/>
      <c r="G287" s="134"/>
      <c r="H287" s="134"/>
      <c r="I287" s="134"/>
      <c r="J287" s="199"/>
      <c r="K287" s="200"/>
      <c r="L287" s="200"/>
      <c r="M287" s="200"/>
      <c r="N287" s="134"/>
      <c r="O287" s="135"/>
    </row>
    <row r="288" spans="1:15" x14ac:dyDescent="0.2">
      <c r="A288" s="134"/>
      <c r="B288" s="134"/>
      <c r="C288" s="134"/>
      <c r="D288" s="134"/>
      <c r="E288" s="134"/>
      <c r="F288" s="134"/>
      <c r="G288" s="134"/>
      <c r="H288" s="134"/>
      <c r="I288" s="134"/>
      <c r="J288" s="199"/>
      <c r="K288" s="200"/>
      <c r="L288" s="200"/>
      <c r="M288" s="200"/>
      <c r="N288" s="134"/>
      <c r="O288" s="135"/>
    </row>
    <row r="289" spans="1:15" x14ac:dyDescent="0.2">
      <c r="A289" s="134"/>
      <c r="B289" s="134"/>
      <c r="C289" s="134"/>
      <c r="D289" s="134"/>
      <c r="E289" s="134"/>
      <c r="F289" s="134"/>
      <c r="G289" s="134"/>
      <c r="H289" s="134"/>
      <c r="I289" s="134"/>
      <c r="J289" s="199"/>
      <c r="K289" s="200"/>
      <c r="L289" s="200"/>
      <c r="M289" s="200"/>
      <c r="N289" s="134"/>
      <c r="O289" s="135"/>
    </row>
    <row r="290" spans="1:15" x14ac:dyDescent="0.2">
      <c r="A290" s="134"/>
      <c r="B290" s="134"/>
      <c r="C290" s="134"/>
      <c r="D290" s="134"/>
      <c r="E290" s="134"/>
      <c r="F290" s="134"/>
      <c r="G290" s="134"/>
      <c r="H290" s="134"/>
      <c r="I290" s="134"/>
      <c r="J290" s="199"/>
      <c r="K290" s="200"/>
      <c r="L290" s="200"/>
      <c r="M290" s="200"/>
      <c r="N290" s="134"/>
      <c r="O290" s="135"/>
    </row>
    <row r="291" spans="1:15" x14ac:dyDescent="0.2">
      <c r="A291" s="134"/>
      <c r="B291" s="134"/>
      <c r="C291" s="134"/>
      <c r="D291" s="134"/>
      <c r="E291" s="134"/>
      <c r="F291" s="134"/>
      <c r="G291" s="134"/>
      <c r="H291" s="134"/>
      <c r="I291" s="134"/>
      <c r="J291" s="199"/>
      <c r="K291" s="200"/>
      <c r="L291" s="200"/>
      <c r="M291" s="200"/>
      <c r="N291" s="134"/>
      <c r="O291" s="135"/>
    </row>
    <row r="292" spans="1:15" x14ac:dyDescent="0.2">
      <c r="A292" s="134"/>
      <c r="B292" s="134"/>
      <c r="C292" s="134"/>
      <c r="D292" s="134"/>
      <c r="E292" s="134"/>
      <c r="F292" s="134"/>
      <c r="G292" s="134"/>
      <c r="H292" s="134"/>
      <c r="I292" s="134"/>
      <c r="J292" s="199"/>
      <c r="K292" s="200"/>
      <c r="L292" s="200"/>
      <c r="M292" s="200"/>
      <c r="N292" s="134"/>
      <c r="O292" s="135"/>
    </row>
    <row r="293" spans="1:15" x14ac:dyDescent="0.2">
      <c r="A293" s="134"/>
      <c r="B293" s="134"/>
      <c r="C293" s="134"/>
      <c r="D293" s="134"/>
      <c r="E293" s="134"/>
      <c r="F293" s="134"/>
      <c r="G293" s="134"/>
      <c r="H293" s="134"/>
      <c r="I293" s="134"/>
      <c r="J293" s="199"/>
      <c r="K293" s="200"/>
      <c r="L293" s="200"/>
      <c r="M293" s="200"/>
      <c r="N293" s="134"/>
      <c r="O293" s="135"/>
    </row>
    <row r="294" spans="1:15" x14ac:dyDescent="0.2">
      <c r="A294" s="134"/>
      <c r="B294" s="134"/>
      <c r="C294" s="134"/>
      <c r="D294" s="134"/>
      <c r="E294" s="134"/>
      <c r="F294" s="134"/>
      <c r="G294" s="134"/>
      <c r="H294" s="134"/>
      <c r="I294" s="134"/>
      <c r="J294" s="199"/>
      <c r="K294" s="200"/>
      <c r="L294" s="200"/>
      <c r="M294" s="200"/>
      <c r="N294" s="134"/>
      <c r="O294" s="135"/>
    </row>
    <row r="295" spans="1:15" x14ac:dyDescent="0.2">
      <c r="A295" s="134"/>
      <c r="B295" s="134"/>
      <c r="C295" s="134"/>
      <c r="D295" s="134"/>
      <c r="E295" s="134"/>
      <c r="F295" s="134"/>
      <c r="G295" s="134"/>
      <c r="H295" s="134"/>
      <c r="I295" s="134"/>
      <c r="J295" s="199"/>
      <c r="K295" s="200"/>
      <c r="L295" s="200"/>
      <c r="M295" s="200"/>
      <c r="N295" s="134"/>
      <c r="O295" s="135"/>
    </row>
    <row r="296" spans="1:15" x14ac:dyDescent="0.2">
      <c r="A296" s="134"/>
      <c r="B296" s="134"/>
      <c r="C296" s="134"/>
      <c r="D296" s="134"/>
      <c r="E296" s="134"/>
      <c r="F296" s="134"/>
      <c r="G296" s="134"/>
      <c r="H296" s="134"/>
      <c r="I296" s="134"/>
      <c r="J296" s="199"/>
      <c r="K296" s="200"/>
      <c r="L296" s="200"/>
      <c r="M296" s="200"/>
      <c r="N296" s="134"/>
      <c r="O296" s="135"/>
    </row>
    <row r="297" spans="1:15" x14ac:dyDescent="0.2">
      <c r="A297" s="134"/>
      <c r="B297" s="134"/>
      <c r="C297" s="134"/>
      <c r="D297" s="134"/>
      <c r="E297" s="134"/>
      <c r="F297" s="134"/>
      <c r="G297" s="134"/>
      <c r="H297" s="134"/>
      <c r="I297" s="134"/>
      <c r="J297" s="199"/>
      <c r="K297" s="200"/>
      <c r="L297" s="200"/>
      <c r="M297" s="200"/>
      <c r="N297" s="134"/>
      <c r="O297" s="135"/>
    </row>
    <row r="298" spans="1:15" x14ac:dyDescent="0.2">
      <c r="A298" s="134"/>
      <c r="B298" s="134"/>
      <c r="C298" s="134"/>
      <c r="D298" s="134"/>
      <c r="E298" s="134"/>
      <c r="F298" s="134"/>
      <c r="G298" s="134"/>
      <c r="H298" s="134"/>
      <c r="I298" s="134"/>
      <c r="J298" s="199"/>
      <c r="K298" s="200"/>
      <c r="L298" s="200"/>
      <c r="M298" s="200"/>
      <c r="N298" s="134"/>
      <c r="O298" s="135"/>
    </row>
    <row r="299" spans="1:15" x14ac:dyDescent="0.2">
      <c r="A299" s="134"/>
      <c r="B299" s="134"/>
      <c r="C299" s="134"/>
      <c r="D299" s="134"/>
      <c r="E299" s="134"/>
      <c r="F299" s="134"/>
      <c r="G299" s="134"/>
      <c r="H299" s="134"/>
      <c r="I299" s="134"/>
      <c r="J299" s="199"/>
      <c r="K299" s="200"/>
      <c r="L299" s="200"/>
      <c r="M299" s="200"/>
      <c r="N299" s="134"/>
      <c r="O299" s="135"/>
    </row>
    <row r="300" spans="1:15" x14ac:dyDescent="0.2">
      <c r="A300" s="134"/>
      <c r="B300" s="134"/>
      <c r="C300" s="134"/>
      <c r="D300" s="134"/>
      <c r="E300" s="134"/>
      <c r="F300" s="134"/>
      <c r="G300" s="134"/>
      <c r="H300" s="134"/>
      <c r="I300" s="134"/>
      <c r="J300" s="199"/>
      <c r="K300" s="200"/>
      <c r="L300" s="200"/>
      <c r="M300" s="200"/>
      <c r="N300" s="134"/>
      <c r="O300" s="135"/>
    </row>
    <row r="301" spans="1:15" x14ac:dyDescent="0.2">
      <c r="A301" s="134"/>
      <c r="B301" s="134"/>
      <c r="C301" s="134"/>
      <c r="D301" s="134"/>
      <c r="E301" s="134"/>
      <c r="F301" s="134"/>
      <c r="G301" s="134"/>
      <c r="H301" s="134"/>
      <c r="I301" s="134"/>
      <c r="J301" s="199"/>
      <c r="K301" s="200"/>
      <c r="L301" s="200"/>
      <c r="M301" s="200"/>
      <c r="N301" s="134"/>
      <c r="O301" s="135"/>
    </row>
    <row r="302" spans="1:15" x14ac:dyDescent="0.2">
      <c r="A302" s="134"/>
      <c r="B302" s="134"/>
      <c r="C302" s="134"/>
      <c r="D302" s="134"/>
      <c r="E302" s="134"/>
      <c r="F302" s="134"/>
      <c r="G302" s="134"/>
      <c r="H302" s="134"/>
      <c r="I302" s="134"/>
      <c r="J302" s="199"/>
      <c r="K302" s="200"/>
      <c r="L302" s="200"/>
      <c r="M302" s="200"/>
      <c r="N302" s="134"/>
      <c r="O302" s="135"/>
    </row>
    <row r="303" spans="1:15" x14ac:dyDescent="0.2">
      <c r="A303" s="134"/>
      <c r="B303" s="134"/>
      <c r="C303" s="134"/>
      <c r="D303" s="134"/>
      <c r="E303" s="134"/>
      <c r="F303" s="134"/>
      <c r="G303" s="134"/>
      <c r="H303" s="134"/>
      <c r="I303" s="134"/>
      <c r="J303" s="199"/>
      <c r="K303" s="200"/>
      <c r="L303" s="200"/>
      <c r="M303" s="200"/>
      <c r="N303" s="134"/>
      <c r="O303" s="135"/>
    </row>
    <row r="304" spans="1:15" x14ac:dyDescent="0.2">
      <c r="A304" s="134"/>
      <c r="B304" s="134"/>
      <c r="C304" s="134"/>
      <c r="D304" s="134"/>
      <c r="E304" s="134"/>
      <c r="F304" s="134"/>
      <c r="G304" s="134"/>
      <c r="H304" s="134"/>
      <c r="I304" s="134"/>
      <c r="J304" s="199"/>
      <c r="K304" s="200"/>
      <c r="L304" s="200"/>
      <c r="M304" s="200"/>
      <c r="N304" s="134"/>
      <c r="O304" s="135"/>
    </row>
    <row r="305" spans="1:15" x14ac:dyDescent="0.2">
      <c r="A305" s="134"/>
      <c r="B305" s="134"/>
      <c r="C305" s="134"/>
      <c r="D305" s="134"/>
      <c r="E305" s="134"/>
      <c r="F305" s="134"/>
      <c r="G305" s="134"/>
      <c r="H305" s="134"/>
      <c r="I305" s="134"/>
      <c r="J305" s="199"/>
      <c r="K305" s="200"/>
      <c r="L305" s="200"/>
      <c r="M305" s="200"/>
      <c r="N305" s="134"/>
      <c r="O305" s="135"/>
    </row>
    <row r="306" spans="1:15" x14ac:dyDescent="0.2">
      <c r="A306" s="134"/>
      <c r="B306" s="134"/>
      <c r="C306" s="134"/>
      <c r="D306" s="134"/>
      <c r="E306" s="134"/>
      <c r="F306" s="134"/>
      <c r="G306" s="134"/>
      <c r="H306" s="134"/>
      <c r="I306" s="134"/>
      <c r="J306" s="199"/>
      <c r="K306" s="200"/>
      <c r="L306" s="200"/>
      <c r="M306" s="200"/>
      <c r="N306" s="134"/>
      <c r="O306" s="135"/>
    </row>
    <row r="307" spans="1:15" x14ac:dyDescent="0.2">
      <c r="A307" s="134"/>
      <c r="B307" s="134"/>
      <c r="C307" s="134"/>
      <c r="D307" s="134"/>
      <c r="E307" s="134"/>
      <c r="F307" s="134"/>
      <c r="G307" s="134"/>
      <c r="H307" s="134"/>
      <c r="I307" s="134"/>
      <c r="J307" s="199"/>
      <c r="K307" s="200"/>
      <c r="L307" s="200"/>
      <c r="M307" s="200"/>
      <c r="N307" s="134"/>
      <c r="O307" s="135"/>
    </row>
    <row r="308" spans="1:15" x14ac:dyDescent="0.2">
      <c r="A308" s="134"/>
      <c r="B308" s="134"/>
      <c r="C308" s="134"/>
      <c r="D308" s="134"/>
      <c r="E308" s="134"/>
      <c r="F308" s="134"/>
      <c r="G308" s="134"/>
      <c r="H308" s="134"/>
      <c r="I308" s="134"/>
      <c r="J308" s="199"/>
      <c r="K308" s="200"/>
      <c r="L308" s="200"/>
      <c r="M308" s="200"/>
      <c r="N308" s="134"/>
      <c r="O308" s="135"/>
    </row>
    <row r="309" spans="1:15" x14ac:dyDescent="0.2">
      <c r="A309" s="134"/>
      <c r="B309" s="134"/>
      <c r="C309" s="134"/>
      <c r="D309" s="134"/>
      <c r="E309" s="134"/>
      <c r="F309" s="134"/>
      <c r="G309" s="134"/>
      <c r="H309" s="134"/>
      <c r="I309" s="134"/>
      <c r="J309" s="199"/>
      <c r="K309" s="200"/>
      <c r="L309" s="200"/>
      <c r="M309" s="200"/>
      <c r="N309" s="134"/>
      <c r="O309" s="135"/>
    </row>
    <row r="310" spans="1:15" x14ac:dyDescent="0.2">
      <c r="A310" s="134"/>
      <c r="B310" s="134"/>
      <c r="C310" s="134"/>
      <c r="D310" s="134"/>
      <c r="E310" s="134"/>
      <c r="F310" s="134"/>
      <c r="G310" s="134"/>
      <c r="H310" s="134"/>
      <c r="I310" s="134"/>
      <c r="J310" s="199"/>
      <c r="K310" s="200"/>
      <c r="L310" s="200"/>
      <c r="M310" s="200"/>
      <c r="N310" s="134"/>
      <c r="O310" s="135"/>
    </row>
    <row r="311" spans="1:15" x14ac:dyDescent="0.2">
      <c r="A311" s="134"/>
      <c r="B311" s="134"/>
      <c r="C311" s="134"/>
      <c r="D311" s="134"/>
      <c r="E311" s="134"/>
      <c r="F311" s="134"/>
      <c r="G311" s="134"/>
      <c r="H311" s="134"/>
      <c r="I311" s="134"/>
      <c r="J311" s="199"/>
      <c r="K311" s="200"/>
      <c r="L311" s="200"/>
      <c r="M311" s="200"/>
      <c r="N311" s="134"/>
      <c r="O311" s="135"/>
    </row>
    <row r="312" spans="1:15" x14ac:dyDescent="0.2">
      <c r="A312" s="134"/>
      <c r="B312" s="134"/>
      <c r="C312" s="134"/>
      <c r="D312" s="134"/>
      <c r="E312" s="134"/>
      <c r="F312" s="134"/>
      <c r="G312" s="134"/>
      <c r="H312" s="134"/>
      <c r="I312" s="134"/>
      <c r="J312" s="199"/>
      <c r="K312" s="200"/>
      <c r="L312" s="200"/>
      <c r="M312" s="200"/>
      <c r="N312" s="134"/>
      <c r="O312" s="135"/>
    </row>
    <row r="313" spans="1:15" x14ac:dyDescent="0.2">
      <c r="A313" s="134"/>
      <c r="B313" s="134"/>
      <c r="C313" s="134"/>
      <c r="D313" s="134"/>
      <c r="E313" s="134"/>
      <c r="F313" s="134"/>
      <c r="G313" s="134"/>
      <c r="H313" s="134"/>
      <c r="I313" s="134"/>
      <c r="J313" s="199"/>
      <c r="K313" s="200"/>
      <c r="L313" s="200"/>
      <c r="M313" s="200"/>
      <c r="N313" s="134"/>
      <c r="O313" s="135"/>
    </row>
    <row r="314" spans="1:15" x14ac:dyDescent="0.2">
      <c r="A314" s="134"/>
      <c r="B314" s="134"/>
      <c r="C314" s="134"/>
      <c r="D314" s="134"/>
      <c r="E314" s="134"/>
      <c r="F314" s="134"/>
      <c r="G314" s="134"/>
      <c r="H314" s="134"/>
      <c r="I314" s="134"/>
      <c r="J314" s="199"/>
      <c r="K314" s="200"/>
      <c r="L314" s="200"/>
      <c r="M314" s="200"/>
      <c r="N314" s="134"/>
      <c r="O314" s="135"/>
    </row>
    <row r="315" spans="1:15" x14ac:dyDescent="0.2">
      <c r="A315" s="134"/>
      <c r="B315" s="134"/>
      <c r="C315" s="134"/>
      <c r="D315" s="134"/>
      <c r="E315" s="134"/>
      <c r="F315" s="134"/>
      <c r="G315" s="134"/>
      <c r="H315" s="134"/>
      <c r="I315" s="134"/>
      <c r="J315" s="199"/>
      <c r="K315" s="200"/>
      <c r="L315" s="200"/>
      <c r="M315" s="200"/>
      <c r="N315" s="134"/>
      <c r="O315" s="135"/>
    </row>
    <row r="316" spans="1:15" x14ac:dyDescent="0.2">
      <c r="A316" s="134"/>
      <c r="B316" s="134"/>
      <c r="C316" s="134"/>
      <c r="D316" s="134"/>
      <c r="E316" s="134"/>
      <c r="F316" s="134"/>
      <c r="G316" s="134"/>
      <c r="H316" s="134"/>
      <c r="I316" s="134"/>
      <c r="J316" s="199"/>
      <c r="K316" s="200"/>
      <c r="L316" s="200"/>
      <c r="M316" s="200"/>
      <c r="N316" s="134"/>
      <c r="O316" s="135"/>
    </row>
    <row r="317" spans="1:15" x14ac:dyDescent="0.2">
      <c r="A317" s="134"/>
      <c r="B317" s="134"/>
      <c r="C317" s="134"/>
      <c r="D317" s="134"/>
      <c r="E317" s="134"/>
      <c r="F317" s="134"/>
      <c r="G317" s="134"/>
      <c r="H317" s="134"/>
      <c r="I317" s="134"/>
      <c r="J317" s="199"/>
      <c r="K317" s="200"/>
      <c r="L317" s="200"/>
      <c r="M317" s="200"/>
      <c r="N317" s="134"/>
      <c r="O317" s="135"/>
    </row>
    <row r="318" spans="1:15" x14ac:dyDescent="0.2">
      <c r="A318" s="134"/>
      <c r="B318" s="134"/>
      <c r="C318" s="134"/>
      <c r="D318" s="134"/>
      <c r="E318" s="134"/>
      <c r="F318" s="134"/>
      <c r="G318" s="134"/>
      <c r="H318" s="134"/>
      <c r="I318" s="134"/>
      <c r="J318" s="199"/>
      <c r="K318" s="200"/>
      <c r="L318" s="200"/>
      <c r="M318" s="200"/>
      <c r="N318" s="134"/>
      <c r="O318" s="135"/>
    </row>
    <row r="319" spans="1:15" x14ac:dyDescent="0.2">
      <c r="A319" s="134"/>
      <c r="B319" s="134"/>
      <c r="C319" s="134"/>
      <c r="D319" s="134"/>
      <c r="E319" s="134"/>
      <c r="F319" s="134"/>
      <c r="G319" s="134"/>
      <c r="H319" s="134"/>
      <c r="I319" s="134"/>
      <c r="J319" s="199"/>
      <c r="K319" s="200"/>
      <c r="L319" s="200"/>
      <c r="M319" s="200"/>
      <c r="N319" s="134"/>
      <c r="O319" s="135"/>
    </row>
    <row r="320" spans="1:15" x14ac:dyDescent="0.2">
      <c r="A320" s="134"/>
      <c r="B320" s="134"/>
      <c r="C320" s="134"/>
      <c r="D320" s="134"/>
      <c r="E320" s="134"/>
      <c r="F320" s="134"/>
      <c r="G320" s="134"/>
      <c r="H320" s="134"/>
      <c r="I320" s="134"/>
      <c r="J320" s="199"/>
      <c r="K320" s="200"/>
      <c r="L320" s="200"/>
      <c r="M320" s="200"/>
      <c r="N320" s="134"/>
      <c r="O320" s="135"/>
    </row>
    <row r="321" spans="1:15" x14ac:dyDescent="0.2">
      <c r="A321" s="134"/>
      <c r="B321" s="134"/>
      <c r="C321" s="134"/>
      <c r="D321" s="134"/>
      <c r="E321" s="134"/>
      <c r="F321" s="134"/>
      <c r="G321" s="134"/>
      <c r="H321" s="134"/>
      <c r="I321" s="134"/>
      <c r="J321" s="199"/>
      <c r="K321" s="200"/>
      <c r="L321" s="200"/>
      <c r="M321" s="200"/>
      <c r="N321" s="134"/>
      <c r="O321" s="135"/>
    </row>
    <row r="322" spans="1:15" x14ac:dyDescent="0.2">
      <c r="A322" s="134"/>
      <c r="B322" s="134"/>
      <c r="C322" s="134"/>
      <c r="D322" s="134"/>
      <c r="E322" s="134"/>
      <c r="F322" s="134"/>
      <c r="G322" s="134"/>
      <c r="H322" s="134"/>
      <c r="I322" s="134"/>
      <c r="J322" s="199"/>
      <c r="K322" s="200"/>
      <c r="L322" s="200"/>
      <c r="M322" s="200"/>
      <c r="N322" s="134"/>
      <c r="O322" s="135"/>
    </row>
    <row r="323" spans="1:15" x14ac:dyDescent="0.2">
      <c r="A323" s="134"/>
      <c r="B323" s="134"/>
      <c r="C323" s="134"/>
      <c r="D323" s="134"/>
      <c r="E323" s="134"/>
      <c r="F323" s="134"/>
      <c r="G323" s="134"/>
      <c r="H323" s="134"/>
      <c r="I323" s="134"/>
      <c r="J323" s="199"/>
      <c r="K323" s="200"/>
      <c r="L323" s="200"/>
      <c r="M323" s="200"/>
      <c r="N323" s="134"/>
      <c r="O323" s="135"/>
    </row>
    <row r="324" spans="1:15" x14ac:dyDescent="0.2">
      <c r="A324" s="134"/>
      <c r="B324" s="134"/>
      <c r="C324" s="134"/>
      <c r="D324" s="134"/>
      <c r="E324" s="134"/>
      <c r="F324" s="134"/>
      <c r="G324" s="134"/>
      <c r="H324" s="134"/>
      <c r="I324" s="134"/>
      <c r="J324" s="199"/>
      <c r="K324" s="200"/>
      <c r="L324" s="200"/>
      <c r="M324" s="200"/>
      <c r="N324" s="134"/>
      <c r="O324" s="135"/>
    </row>
    <row r="325" spans="1:15" x14ac:dyDescent="0.2">
      <c r="A325" s="134"/>
      <c r="B325" s="134"/>
      <c r="C325" s="134"/>
      <c r="D325" s="134"/>
      <c r="E325" s="134"/>
      <c r="F325" s="134"/>
      <c r="G325" s="134"/>
      <c r="H325" s="134"/>
      <c r="I325" s="134"/>
      <c r="J325" s="199"/>
      <c r="K325" s="200"/>
      <c r="L325" s="200"/>
      <c r="M325" s="200"/>
      <c r="N325" s="134"/>
      <c r="O325" s="135"/>
    </row>
    <row r="326" spans="1:15" x14ac:dyDescent="0.2">
      <c r="A326" s="134"/>
      <c r="B326" s="134"/>
      <c r="C326" s="134"/>
      <c r="D326" s="134"/>
      <c r="E326" s="134"/>
      <c r="F326" s="134"/>
      <c r="G326" s="134"/>
      <c r="H326" s="134"/>
      <c r="I326" s="134"/>
      <c r="J326" s="199"/>
      <c r="K326" s="200"/>
      <c r="L326" s="200"/>
      <c r="M326" s="200"/>
      <c r="N326" s="134"/>
      <c r="O326" s="135"/>
    </row>
    <row r="327" spans="1:15" x14ac:dyDescent="0.2">
      <c r="A327" s="134"/>
      <c r="B327" s="134"/>
      <c r="C327" s="134"/>
      <c r="D327" s="134"/>
      <c r="E327" s="134"/>
      <c r="F327" s="134"/>
      <c r="G327" s="134"/>
      <c r="H327" s="134"/>
      <c r="I327" s="134"/>
      <c r="J327" s="199"/>
      <c r="K327" s="200"/>
      <c r="L327" s="200"/>
      <c r="M327" s="200"/>
      <c r="N327" s="134"/>
      <c r="O327" s="135"/>
    </row>
    <row r="328" spans="1:15" x14ac:dyDescent="0.2">
      <c r="A328" s="134"/>
      <c r="B328" s="134"/>
      <c r="C328" s="134"/>
      <c r="D328" s="134"/>
      <c r="E328" s="134"/>
      <c r="F328" s="134"/>
      <c r="G328" s="134"/>
      <c r="H328" s="134"/>
      <c r="I328" s="134"/>
      <c r="J328" s="199"/>
      <c r="K328" s="200"/>
      <c r="L328" s="200"/>
      <c r="M328" s="200"/>
      <c r="N328" s="134"/>
      <c r="O328" s="135"/>
    </row>
    <row r="329" spans="1:15" x14ac:dyDescent="0.2">
      <c r="A329" s="134"/>
      <c r="B329" s="134"/>
      <c r="C329" s="134"/>
      <c r="D329" s="134"/>
      <c r="E329" s="134"/>
      <c r="F329" s="134"/>
      <c r="G329" s="134"/>
      <c r="H329" s="134"/>
      <c r="I329" s="134"/>
      <c r="J329" s="199"/>
      <c r="K329" s="200"/>
      <c r="L329" s="200"/>
      <c r="M329" s="200"/>
      <c r="N329" s="134"/>
      <c r="O329" s="135"/>
    </row>
    <row r="330" spans="1:15" x14ac:dyDescent="0.2">
      <c r="A330" s="134"/>
      <c r="B330" s="134"/>
      <c r="C330" s="134"/>
      <c r="D330" s="134"/>
      <c r="E330" s="134"/>
      <c r="F330" s="134"/>
      <c r="G330" s="134"/>
      <c r="H330" s="134"/>
      <c r="I330" s="134"/>
      <c r="J330" s="199"/>
      <c r="K330" s="200"/>
      <c r="L330" s="200"/>
      <c r="M330" s="200"/>
      <c r="N330" s="134"/>
      <c r="O330" s="135"/>
    </row>
    <row r="331" spans="1:15" x14ac:dyDescent="0.2">
      <c r="A331" s="134"/>
      <c r="B331" s="134"/>
      <c r="C331" s="134"/>
      <c r="D331" s="134"/>
      <c r="E331" s="134"/>
      <c r="F331" s="134"/>
      <c r="G331" s="134"/>
      <c r="H331" s="134"/>
      <c r="I331" s="134"/>
      <c r="J331" s="199"/>
      <c r="K331" s="200"/>
      <c r="L331" s="200"/>
      <c r="M331" s="200"/>
      <c r="N331" s="134"/>
      <c r="O331" s="135"/>
    </row>
    <row r="332" spans="1:15" x14ac:dyDescent="0.2">
      <c r="A332" s="134"/>
      <c r="B332" s="134"/>
      <c r="C332" s="134"/>
      <c r="D332" s="134"/>
      <c r="E332" s="134"/>
      <c r="F332" s="134"/>
      <c r="G332" s="134"/>
      <c r="H332" s="134"/>
      <c r="I332" s="134"/>
      <c r="J332" s="199"/>
      <c r="K332" s="200"/>
      <c r="L332" s="200"/>
      <c r="M332" s="200"/>
      <c r="N332" s="134"/>
      <c r="O332" s="135"/>
    </row>
    <row r="333" spans="1:15" x14ac:dyDescent="0.2">
      <c r="A333" s="134"/>
      <c r="B333" s="134"/>
      <c r="C333" s="134"/>
      <c r="D333" s="134"/>
      <c r="E333" s="134"/>
      <c r="F333" s="134"/>
      <c r="G333" s="134"/>
      <c r="H333" s="134"/>
      <c r="I333" s="134"/>
      <c r="J333" s="199"/>
      <c r="K333" s="200"/>
      <c r="L333" s="200"/>
      <c r="M333" s="200"/>
      <c r="N333" s="134"/>
      <c r="O333" s="135"/>
    </row>
    <row r="334" spans="1:15" x14ac:dyDescent="0.2">
      <c r="A334" s="134"/>
      <c r="B334" s="134"/>
      <c r="C334" s="134"/>
      <c r="D334" s="134"/>
      <c r="E334" s="134"/>
      <c r="F334" s="134"/>
      <c r="G334" s="134"/>
      <c r="H334" s="134"/>
      <c r="I334" s="134"/>
      <c r="J334" s="199"/>
      <c r="K334" s="200"/>
      <c r="L334" s="200"/>
      <c r="M334" s="200"/>
      <c r="N334" s="134"/>
      <c r="O334" s="135"/>
    </row>
    <row r="335" spans="1:15" x14ac:dyDescent="0.2">
      <c r="A335" s="134"/>
      <c r="B335" s="134"/>
      <c r="C335" s="134"/>
      <c r="D335" s="134"/>
      <c r="E335" s="134"/>
      <c r="F335" s="134"/>
      <c r="G335" s="134"/>
      <c r="H335" s="134"/>
      <c r="I335" s="134"/>
      <c r="J335" s="199"/>
      <c r="K335" s="200"/>
      <c r="L335" s="200"/>
      <c r="M335" s="200"/>
      <c r="N335" s="134"/>
      <c r="O335" s="135"/>
    </row>
    <row r="336" spans="1:15" x14ac:dyDescent="0.2">
      <c r="A336" s="134"/>
      <c r="B336" s="134"/>
      <c r="C336" s="134"/>
      <c r="D336" s="134"/>
      <c r="E336" s="134"/>
      <c r="F336" s="134"/>
      <c r="G336" s="134"/>
      <c r="H336" s="134"/>
      <c r="I336" s="134"/>
      <c r="J336" s="199"/>
      <c r="K336" s="200"/>
      <c r="L336" s="200"/>
      <c r="M336" s="200"/>
      <c r="N336" s="134"/>
      <c r="O336" s="135"/>
    </row>
    <row r="337" spans="1:15" x14ac:dyDescent="0.2">
      <c r="A337" s="134"/>
      <c r="B337" s="134"/>
      <c r="C337" s="134"/>
      <c r="D337" s="134"/>
      <c r="E337" s="134"/>
      <c r="F337" s="134"/>
      <c r="G337" s="134"/>
      <c r="H337" s="134"/>
      <c r="I337" s="134"/>
      <c r="J337" s="199"/>
      <c r="K337" s="200"/>
      <c r="L337" s="200"/>
      <c r="M337" s="200"/>
      <c r="N337" s="134"/>
      <c r="O337" s="135"/>
    </row>
    <row r="338" spans="1:15" x14ac:dyDescent="0.2">
      <c r="A338" s="134"/>
      <c r="B338" s="134"/>
      <c r="C338" s="134"/>
      <c r="D338" s="134"/>
      <c r="E338" s="134"/>
      <c r="F338" s="134"/>
      <c r="G338" s="134"/>
      <c r="H338" s="134"/>
      <c r="I338" s="134"/>
      <c r="J338" s="199"/>
      <c r="K338" s="200"/>
      <c r="L338" s="200"/>
      <c r="M338" s="200"/>
      <c r="N338" s="134"/>
      <c r="O338" s="135"/>
    </row>
    <row r="339" spans="1:15" x14ac:dyDescent="0.2">
      <c r="A339" s="134"/>
      <c r="B339" s="134"/>
      <c r="C339" s="134"/>
      <c r="D339" s="134"/>
      <c r="E339" s="134"/>
      <c r="F339" s="134"/>
      <c r="G339" s="134"/>
      <c r="H339" s="134"/>
      <c r="I339" s="134"/>
      <c r="J339" s="199"/>
      <c r="K339" s="200"/>
      <c r="L339" s="200"/>
      <c r="M339" s="200"/>
      <c r="N339" s="134"/>
      <c r="O339" s="135"/>
    </row>
    <row r="340" spans="1:15" x14ac:dyDescent="0.2">
      <c r="A340" s="134"/>
      <c r="B340" s="134"/>
      <c r="C340" s="134"/>
      <c r="D340" s="134"/>
      <c r="E340" s="134"/>
      <c r="F340" s="134"/>
      <c r="G340" s="134"/>
      <c r="H340" s="134"/>
      <c r="I340" s="134"/>
      <c r="J340" s="199"/>
      <c r="K340" s="200"/>
      <c r="L340" s="200"/>
      <c r="M340" s="200"/>
      <c r="N340" s="134"/>
      <c r="O340" s="135"/>
    </row>
    <row r="341" spans="1:15" x14ac:dyDescent="0.2">
      <c r="A341" s="134"/>
      <c r="B341" s="134"/>
      <c r="C341" s="134"/>
      <c r="D341" s="134"/>
      <c r="E341" s="134"/>
      <c r="F341" s="134"/>
      <c r="G341" s="134"/>
      <c r="H341" s="134"/>
      <c r="I341" s="134"/>
      <c r="J341" s="199"/>
      <c r="K341" s="200"/>
      <c r="L341" s="200"/>
      <c r="M341" s="200"/>
      <c r="N341" s="134"/>
      <c r="O341" s="135"/>
    </row>
    <row r="342" spans="1:15" x14ac:dyDescent="0.2">
      <c r="A342" s="134"/>
      <c r="B342" s="134"/>
      <c r="C342" s="134"/>
      <c r="D342" s="134"/>
      <c r="E342" s="134"/>
      <c r="F342" s="134"/>
      <c r="G342" s="134"/>
      <c r="H342" s="134"/>
      <c r="I342" s="134"/>
      <c r="J342" s="199"/>
      <c r="K342" s="200"/>
      <c r="L342" s="200"/>
      <c r="M342" s="200"/>
      <c r="N342" s="134"/>
      <c r="O342" s="135"/>
    </row>
    <row r="343" spans="1:15" x14ac:dyDescent="0.2">
      <c r="A343" s="134"/>
      <c r="B343" s="134"/>
      <c r="C343" s="134"/>
      <c r="D343" s="134"/>
      <c r="E343" s="134"/>
      <c r="F343" s="134"/>
      <c r="G343" s="134"/>
      <c r="H343" s="134"/>
      <c r="I343" s="134"/>
      <c r="J343" s="199"/>
      <c r="K343" s="200"/>
      <c r="L343" s="200"/>
      <c r="M343" s="200"/>
      <c r="N343" s="134"/>
      <c r="O343" s="135"/>
    </row>
    <row r="344" spans="1:15" x14ac:dyDescent="0.2">
      <c r="A344" s="134"/>
      <c r="B344" s="134"/>
      <c r="C344" s="134"/>
      <c r="D344" s="134"/>
      <c r="E344" s="134"/>
      <c r="F344" s="134"/>
      <c r="G344" s="134"/>
      <c r="H344" s="134"/>
      <c r="I344" s="134"/>
      <c r="J344" s="199"/>
      <c r="K344" s="200"/>
      <c r="L344" s="200"/>
      <c r="M344" s="200"/>
      <c r="N344" s="134"/>
      <c r="O344" s="135"/>
    </row>
    <row r="345" spans="1:15" x14ac:dyDescent="0.2">
      <c r="A345" s="134"/>
      <c r="B345" s="134"/>
      <c r="C345" s="134"/>
      <c r="D345" s="134"/>
      <c r="E345" s="134"/>
      <c r="F345" s="134"/>
      <c r="G345" s="134"/>
      <c r="H345" s="134"/>
      <c r="I345" s="134"/>
      <c r="J345" s="199"/>
      <c r="K345" s="200"/>
      <c r="L345" s="200"/>
      <c r="M345" s="200"/>
      <c r="N345" s="134"/>
      <c r="O345" s="135"/>
    </row>
    <row r="346" spans="1:15" x14ac:dyDescent="0.2">
      <c r="A346" s="134"/>
      <c r="B346" s="134"/>
      <c r="C346" s="134"/>
      <c r="D346" s="134"/>
      <c r="E346" s="134"/>
      <c r="F346" s="134"/>
      <c r="G346" s="134"/>
      <c r="H346" s="134"/>
      <c r="I346" s="134"/>
      <c r="J346" s="199"/>
      <c r="K346" s="200"/>
      <c r="L346" s="200"/>
      <c r="M346" s="200"/>
      <c r="N346" s="134"/>
      <c r="O346" s="135"/>
    </row>
    <row r="347" spans="1:15" x14ac:dyDescent="0.2">
      <c r="A347" s="134"/>
      <c r="B347" s="134"/>
      <c r="C347" s="134"/>
      <c r="D347" s="134"/>
      <c r="E347" s="134"/>
      <c r="F347" s="134"/>
      <c r="G347" s="134"/>
      <c r="H347" s="134"/>
      <c r="I347" s="134"/>
      <c r="J347" s="199"/>
      <c r="K347" s="200"/>
      <c r="L347" s="200"/>
      <c r="M347" s="200"/>
      <c r="N347" s="134"/>
      <c r="O347" s="135"/>
    </row>
    <row r="348" spans="1:15" x14ac:dyDescent="0.2">
      <c r="A348" s="134"/>
      <c r="B348" s="134"/>
      <c r="C348" s="134"/>
      <c r="D348" s="134"/>
      <c r="E348" s="134"/>
      <c r="F348" s="134"/>
      <c r="G348" s="134"/>
      <c r="H348" s="134"/>
      <c r="I348" s="134"/>
      <c r="J348" s="199"/>
      <c r="K348" s="200"/>
      <c r="L348" s="200"/>
      <c r="M348" s="200"/>
      <c r="N348" s="134"/>
      <c r="O348" s="135"/>
    </row>
    <row r="349" spans="1:15" x14ac:dyDescent="0.2">
      <c r="A349" s="134"/>
      <c r="B349" s="134"/>
      <c r="C349" s="134"/>
      <c r="D349" s="134"/>
      <c r="E349" s="134"/>
      <c r="F349" s="134"/>
      <c r="G349" s="134"/>
      <c r="H349" s="134"/>
      <c r="I349" s="134"/>
      <c r="J349" s="199"/>
      <c r="K349" s="200"/>
      <c r="L349" s="200"/>
      <c r="M349" s="200"/>
      <c r="N349" s="134"/>
      <c r="O349" s="135"/>
    </row>
    <row r="350" spans="1:15" x14ac:dyDescent="0.2">
      <c r="A350" s="134"/>
      <c r="B350" s="134"/>
      <c r="C350" s="134"/>
      <c r="D350" s="134"/>
      <c r="E350" s="134"/>
      <c r="F350" s="134"/>
      <c r="G350" s="134"/>
      <c r="H350" s="134"/>
      <c r="I350" s="134"/>
      <c r="J350" s="199"/>
      <c r="K350" s="200"/>
      <c r="L350" s="200"/>
      <c r="M350" s="200"/>
      <c r="N350" s="134"/>
      <c r="O350" s="135"/>
    </row>
    <row r="351" spans="1:15" x14ac:dyDescent="0.2">
      <c r="A351" s="134"/>
      <c r="B351" s="134"/>
      <c r="C351" s="134"/>
      <c r="D351" s="134"/>
      <c r="E351" s="134"/>
      <c r="F351" s="134"/>
      <c r="G351" s="134"/>
      <c r="H351" s="134"/>
      <c r="I351" s="134"/>
      <c r="J351" s="199"/>
      <c r="K351" s="200"/>
      <c r="L351" s="200"/>
      <c r="M351" s="200"/>
      <c r="N351" s="134"/>
      <c r="O351" s="135"/>
    </row>
    <row r="352" spans="1:15" x14ac:dyDescent="0.2">
      <c r="A352" s="134"/>
      <c r="B352" s="134"/>
      <c r="C352" s="134"/>
      <c r="D352" s="134"/>
      <c r="E352" s="134"/>
      <c r="F352" s="134"/>
      <c r="G352" s="134"/>
      <c r="H352" s="134"/>
      <c r="I352" s="134"/>
      <c r="J352" s="199"/>
      <c r="K352" s="200"/>
      <c r="L352" s="200"/>
      <c r="M352" s="200"/>
      <c r="N352" s="134"/>
      <c r="O352" s="135"/>
    </row>
    <row r="353" spans="1:15" x14ac:dyDescent="0.2">
      <c r="A353" s="134"/>
      <c r="B353" s="134"/>
      <c r="C353" s="134"/>
      <c r="D353" s="134"/>
      <c r="E353" s="134"/>
      <c r="F353" s="134"/>
      <c r="G353" s="134"/>
      <c r="H353" s="134"/>
      <c r="I353" s="134"/>
      <c r="J353" s="199"/>
      <c r="K353" s="200"/>
      <c r="L353" s="200"/>
      <c r="M353" s="200"/>
      <c r="N353" s="134"/>
      <c r="O353" s="135"/>
    </row>
    <row r="354" spans="1:15" x14ac:dyDescent="0.2">
      <c r="A354" s="134"/>
      <c r="B354" s="134"/>
      <c r="C354" s="134"/>
      <c r="D354" s="134"/>
      <c r="E354" s="134"/>
      <c r="F354" s="134"/>
      <c r="G354" s="134"/>
      <c r="H354" s="134"/>
      <c r="I354" s="134"/>
      <c r="J354" s="199"/>
      <c r="K354" s="200"/>
      <c r="L354" s="200"/>
      <c r="M354" s="200"/>
      <c r="N354" s="134"/>
      <c r="O354" s="135"/>
    </row>
    <row r="355" spans="1:15" x14ac:dyDescent="0.2">
      <c r="A355" s="134"/>
      <c r="B355" s="134"/>
      <c r="C355" s="134"/>
      <c r="D355" s="134"/>
      <c r="E355" s="134"/>
      <c r="F355" s="134"/>
      <c r="G355" s="134"/>
      <c r="H355" s="134"/>
      <c r="I355" s="134"/>
      <c r="J355" s="199"/>
      <c r="K355" s="200"/>
      <c r="L355" s="200"/>
      <c r="M355" s="200"/>
      <c r="N355" s="134"/>
      <c r="O355" s="135"/>
    </row>
    <row r="356" spans="1:15" x14ac:dyDescent="0.2">
      <c r="A356" s="134"/>
      <c r="B356" s="134"/>
      <c r="C356" s="134"/>
      <c r="D356" s="134"/>
      <c r="E356" s="134"/>
      <c r="F356" s="134"/>
      <c r="G356" s="134"/>
      <c r="H356" s="134"/>
      <c r="I356" s="134"/>
      <c r="J356" s="199"/>
      <c r="K356" s="200"/>
      <c r="L356" s="200"/>
      <c r="M356" s="200"/>
      <c r="N356" s="134"/>
      <c r="O356" s="135"/>
    </row>
    <row r="357" spans="1:15" x14ac:dyDescent="0.2">
      <c r="A357" s="134"/>
      <c r="B357" s="134"/>
      <c r="C357" s="134"/>
      <c r="D357" s="134"/>
      <c r="E357" s="134"/>
      <c r="F357" s="134"/>
      <c r="G357" s="134"/>
      <c r="H357" s="134"/>
      <c r="I357" s="134"/>
      <c r="J357" s="199"/>
      <c r="K357" s="200"/>
      <c r="L357" s="200"/>
      <c r="M357" s="200"/>
      <c r="N357" s="134"/>
      <c r="O357" s="135"/>
    </row>
    <row r="358" spans="1:15" x14ac:dyDescent="0.2">
      <c r="A358" s="134"/>
      <c r="B358" s="134"/>
      <c r="C358" s="134"/>
      <c r="D358" s="134"/>
      <c r="E358" s="134"/>
      <c r="F358" s="134"/>
      <c r="G358" s="134"/>
      <c r="H358" s="134"/>
      <c r="I358" s="134"/>
      <c r="J358" s="199"/>
      <c r="K358" s="200"/>
      <c r="L358" s="200"/>
      <c r="M358" s="200"/>
      <c r="N358" s="134"/>
      <c r="O358" s="135"/>
    </row>
    <row r="359" spans="1:15" x14ac:dyDescent="0.2">
      <c r="A359" s="134"/>
      <c r="B359" s="134"/>
      <c r="C359" s="134"/>
      <c r="D359" s="134"/>
      <c r="E359" s="134"/>
      <c r="F359" s="134"/>
      <c r="G359" s="134"/>
      <c r="H359" s="134"/>
      <c r="I359" s="134"/>
      <c r="J359" s="199"/>
      <c r="K359" s="200"/>
      <c r="L359" s="200"/>
      <c r="M359" s="200"/>
      <c r="N359" s="134"/>
      <c r="O359" s="135"/>
    </row>
    <row r="360" spans="1:15" x14ac:dyDescent="0.2">
      <c r="A360" s="134"/>
      <c r="B360" s="134"/>
      <c r="C360" s="134"/>
      <c r="D360" s="134"/>
      <c r="E360" s="134"/>
      <c r="F360" s="134"/>
      <c r="G360" s="134"/>
      <c r="H360" s="134"/>
      <c r="I360" s="134"/>
      <c r="J360" s="199"/>
      <c r="K360" s="200"/>
      <c r="L360" s="200"/>
      <c r="M360" s="200"/>
      <c r="N360" s="134"/>
      <c r="O360" s="135"/>
    </row>
    <row r="361" spans="1:15" x14ac:dyDescent="0.2">
      <c r="A361" s="134"/>
      <c r="B361" s="134"/>
      <c r="C361" s="134"/>
      <c r="D361" s="134"/>
      <c r="E361" s="134"/>
      <c r="F361" s="134"/>
      <c r="G361" s="134"/>
      <c r="H361" s="134"/>
      <c r="I361" s="134"/>
      <c r="J361" s="199"/>
      <c r="K361" s="200"/>
      <c r="L361" s="200"/>
      <c r="M361" s="200"/>
      <c r="N361" s="134"/>
      <c r="O361" s="135"/>
    </row>
    <row r="362" spans="1:15" x14ac:dyDescent="0.2">
      <c r="A362" s="134"/>
      <c r="B362" s="134"/>
      <c r="C362" s="134"/>
      <c r="D362" s="134"/>
      <c r="E362" s="134"/>
      <c r="F362" s="134"/>
      <c r="G362" s="134"/>
      <c r="H362" s="134"/>
      <c r="I362" s="134"/>
      <c r="J362" s="199"/>
      <c r="K362" s="200"/>
      <c r="L362" s="200"/>
      <c r="M362" s="200"/>
      <c r="N362" s="134"/>
      <c r="O362" s="135"/>
    </row>
    <row r="363" spans="1:15" x14ac:dyDescent="0.2">
      <c r="A363" s="134"/>
      <c r="B363" s="134"/>
      <c r="C363" s="134"/>
      <c r="D363" s="134"/>
      <c r="E363" s="134"/>
      <c r="F363" s="134"/>
      <c r="G363" s="134"/>
      <c r="H363" s="134"/>
      <c r="I363" s="134"/>
      <c r="J363" s="199"/>
      <c r="K363" s="200"/>
      <c r="L363" s="200"/>
      <c r="M363" s="200"/>
      <c r="N363" s="134"/>
      <c r="O363" s="135"/>
    </row>
    <row r="364" spans="1:15" x14ac:dyDescent="0.2">
      <c r="A364" s="134"/>
      <c r="B364" s="134"/>
      <c r="C364" s="134"/>
      <c r="D364" s="134"/>
      <c r="E364" s="134"/>
      <c r="F364" s="134"/>
      <c r="G364" s="134"/>
      <c r="H364" s="134"/>
      <c r="I364" s="134"/>
      <c r="J364" s="199"/>
      <c r="K364" s="200"/>
      <c r="L364" s="200"/>
      <c r="M364" s="200"/>
      <c r="N364" s="134"/>
      <c r="O364" s="135"/>
    </row>
    <row r="365" spans="1:15" x14ac:dyDescent="0.2">
      <c r="A365" s="134"/>
      <c r="B365" s="134"/>
      <c r="C365" s="134"/>
      <c r="D365" s="134"/>
      <c r="E365" s="134"/>
      <c r="F365" s="134"/>
      <c r="G365" s="134"/>
      <c r="H365" s="134"/>
      <c r="I365" s="134"/>
      <c r="J365" s="199"/>
      <c r="K365" s="200"/>
      <c r="L365" s="200"/>
      <c r="M365" s="200"/>
      <c r="N365" s="134"/>
      <c r="O365" s="135"/>
    </row>
    <row r="366" spans="1:15" x14ac:dyDescent="0.2">
      <c r="A366" s="134"/>
      <c r="B366" s="134"/>
      <c r="C366" s="134"/>
      <c r="D366" s="134"/>
      <c r="E366" s="134"/>
      <c r="F366" s="134"/>
      <c r="G366" s="134"/>
      <c r="H366" s="134"/>
      <c r="I366" s="134"/>
      <c r="J366" s="199"/>
      <c r="K366" s="200"/>
      <c r="L366" s="200"/>
      <c r="M366" s="200"/>
      <c r="N366" s="134"/>
      <c r="O366" s="135"/>
    </row>
    <row r="367" spans="1:15" x14ac:dyDescent="0.2">
      <c r="A367" s="134"/>
      <c r="B367" s="134"/>
      <c r="C367" s="134"/>
      <c r="D367" s="134"/>
      <c r="E367" s="134"/>
      <c r="F367" s="134"/>
      <c r="G367" s="134"/>
      <c r="H367" s="134"/>
      <c r="I367" s="134"/>
      <c r="J367" s="199"/>
      <c r="K367" s="200"/>
      <c r="L367" s="200"/>
      <c r="M367" s="200"/>
      <c r="N367" s="134"/>
      <c r="O367" s="135"/>
    </row>
    <row r="368" spans="1:15" x14ac:dyDescent="0.2">
      <c r="A368" s="134"/>
      <c r="B368" s="134"/>
      <c r="C368" s="134"/>
      <c r="D368" s="134"/>
      <c r="E368" s="134"/>
      <c r="F368" s="134"/>
      <c r="G368" s="134"/>
      <c r="H368" s="134"/>
      <c r="I368" s="134"/>
      <c r="J368" s="199"/>
      <c r="K368" s="200"/>
      <c r="L368" s="200"/>
      <c r="M368" s="200"/>
      <c r="N368" s="134"/>
      <c r="O368" s="135"/>
    </row>
    <row r="369" spans="1:15" x14ac:dyDescent="0.2">
      <c r="A369" s="134"/>
      <c r="B369" s="134"/>
      <c r="C369" s="134"/>
      <c r="D369" s="134"/>
      <c r="E369" s="134"/>
      <c r="F369" s="134"/>
      <c r="G369" s="134"/>
      <c r="H369" s="134"/>
      <c r="I369" s="134"/>
      <c r="J369" s="199"/>
      <c r="K369" s="200"/>
      <c r="L369" s="200"/>
      <c r="M369" s="200"/>
      <c r="N369" s="134"/>
      <c r="O369" s="135"/>
    </row>
    <row r="370" spans="1:15" x14ac:dyDescent="0.2">
      <c r="A370" s="134"/>
      <c r="B370" s="134"/>
      <c r="C370" s="134"/>
      <c r="D370" s="134"/>
      <c r="E370" s="134"/>
      <c r="F370" s="134"/>
      <c r="G370" s="134"/>
      <c r="H370" s="134"/>
      <c r="I370" s="134"/>
      <c r="J370" s="199"/>
      <c r="K370" s="200"/>
      <c r="L370" s="200"/>
      <c r="M370" s="200"/>
      <c r="N370" s="134"/>
      <c r="O370" s="135"/>
    </row>
    <row r="371" spans="1:15" x14ac:dyDescent="0.2">
      <c r="A371" s="134"/>
      <c r="B371" s="134"/>
      <c r="C371" s="134"/>
      <c r="D371" s="134"/>
      <c r="E371" s="134"/>
      <c r="F371" s="134"/>
      <c r="G371" s="134"/>
      <c r="H371" s="134"/>
      <c r="I371" s="134"/>
      <c r="J371" s="199"/>
      <c r="K371" s="200"/>
      <c r="L371" s="200"/>
      <c r="M371" s="200"/>
      <c r="N371" s="134"/>
      <c r="O371" s="135"/>
    </row>
    <row r="372" spans="1:15" x14ac:dyDescent="0.2">
      <c r="A372" s="134"/>
      <c r="B372" s="134"/>
      <c r="C372" s="134"/>
      <c r="D372" s="134"/>
      <c r="E372" s="134"/>
      <c r="F372" s="134"/>
      <c r="G372" s="134"/>
      <c r="H372" s="134"/>
      <c r="I372" s="134"/>
      <c r="J372" s="199"/>
      <c r="K372" s="200"/>
      <c r="L372" s="200"/>
      <c r="M372" s="200"/>
      <c r="N372" s="134"/>
      <c r="O372" s="135"/>
    </row>
    <row r="373" spans="1:15" x14ac:dyDescent="0.2">
      <c r="A373" s="134"/>
      <c r="B373" s="134"/>
      <c r="C373" s="134"/>
      <c r="D373" s="134"/>
      <c r="E373" s="134"/>
      <c r="F373" s="134"/>
      <c r="G373" s="134"/>
      <c r="H373" s="134"/>
      <c r="I373" s="134"/>
      <c r="J373" s="199"/>
      <c r="K373" s="200"/>
      <c r="L373" s="200"/>
      <c r="M373" s="200"/>
      <c r="N373" s="134"/>
      <c r="O373" s="135"/>
    </row>
    <row r="374" spans="1:15" x14ac:dyDescent="0.2">
      <c r="A374" s="134"/>
      <c r="B374" s="134"/>
      <c r="C374" s="134"/>
      <c r="D374" s="134"/>
      <c r="E374" s="134"/>
      <c r="F374" s="134"/>
      <c r="G374" s="134"/>
      <c r="H374" s="134"/>
      <c r="I374" s="134"/>
      <c r="J374" s="199"/>
      <c r="K374" s="200"/>
      <c r="L374" s="200"/>
      <c r="M374" s="200"/>
      <c r="N374" s="134"/>
      <c r="O374" s="135"/>
    </row>
    <row r="375" spans="1:15" x14ac:dyDescent="0.2">
      <c r="A375" s="134"/>
      <c r="B375" s="134"/>
      <c r="C375" s="134"/>
      <c r="D375" s="134"/>
      <c r="E375" s="134"/>
      <c r="F375" s="134"/>
      <c r="G375" s="134"/>
      <c r="H375" s="134"/>
      <c r="I375" s="134"/>
      <c r="J375" s="199"/>
      <c r="K375" s="200"/>
      <c r="L375" s="200"/>
      <c r="M375" s="200"/>
      <c r="N375" s="134"/>
      <c r="O375" s="135"/>
    </row>
    <row r="376" spans="1:15" x14ac:dyDescent="0.2">
      <c r="A376" s="134"/>
      <c r="B376" s="134"/>
      <c r="C376" s="134"/>
      <c r="D376" s="134"/>
      <c r="E376" s="134"/>
      <c r="F376" s="134"/>
      <c r="G376" s="134"/>
      <c r="H376" s="134"/>
      <c r="I376" s="134"/>
      <c r="J376" s="199"/>
      <c r="K376" s="200"/>
      <c r="L376" s="200"/>
      <c r="M376" s="200"/>
      <c r="N376" s="134"/>
      <c r="O376" s="135"/>
    </row>
    <row r="377" spans="1:15" x14ac:dyDescent="0.2">
      <c r="A377" s="134"/>
      <c r="B377" s="134"/>
      <c r="C377" s="134"/>
      <c r="D377" s="134"/>
      <c r="E377" s="134"/>
      <c r="F377" s="134"/>
      <c r="G377" s="134"/>
      <c r="H377" s="134"/>
      <c r="I377" s="134"/>
      <c r="J377" s="199"/>
      <c r="K377" s="200"/>
      <c r="L377" s="200"/>
      <c r="M377" s="200"/>
      <c r="N377" s="134"/>
      <c r="O377" s="135"/>
    </row>
    <row r="378" spans="1:15" x14ac:dyDescent="0.2">
      <c r="A378" s="134"/>
      <c r="B378" s="134"/>
      <c r="C378" s="134"/>
      <c r="D378" s="134"/>
      <c r="E378" s="134"/>
      <c r="F378" s="134"/>
      <c r="G378" s="134"/>
      <c r="H378" s="134"/>
      <c r="I378" s="134"/>
      <c r="J378" s="199"/>
      <c r="K378" s="200"/>
      <c r="L378" s="200"/>
      <c r="M378" s="200"/>
      <c r="N378" s="134"/>
      <c r="O378" s="135"/>
    </row>
    <row r="379" spans="1:15" x14ac:dyDescent="0.2">
      <c r="A379" s="134"/>
      <c r="B379" s="134"/>
      <c r="C379" s="134"/>
      <c r="D379" s="134"/>
      <c r="E379" s="134"/>
      <c r="F379" s="134"/>
      <c r="G379" s="134"/>
      <c r="H379" s="134"/>
      <c r="I379" s="134"/>
      <c r="J379" s="199"/>
      <c r="K379" s="200"/>
      <c r="L379" s="200"/>
      <c r="M379" s="200"/>
      <c r="N379" s="134"/>
      <c r="O379" s="135"/>
    </row>
    <row r="380" spans="1:15" x14ac:dyDescent="0.2">
      <c r="A380" s="134"/>
      <c r="B380" s="134"/>
      <c r="C380" s="134"/>
      <c r="D380" s="134"/>
      <c r="E380" s="134"/>
      <c r="F380" s="134"/>
      <c r="G380" s="134"/>
      <c r="H380" s="134"/>
      <c r="I380" s="134"/>
      <c r="J380" s="199"/>
      <c r="K380" s="200"/>
      <c r="L380" s="200"/>
      <c r="M380" s="200"/>
      <c r="N380" s="134"/>
      <c r="O380" s="135"/>
    </row>
    <row r="381" spans="1:15" x14ac:dyDescent="0.2">
      <c r="A381" s="134"/>
      <c r="B381" s="134"/>
      <c r="C381" s="134"/>
      <c r="D381" s="134"/>
      <c r="E381" s="134"/>
      <c r="F381" s="134"/>
      <c r="G381" s="134"/>
      <c r="H381" s="134"/>
      <c r="I381" s="134"/>
      <c r="J381" s="199"/>
      <c r="K381" s="200"/>
      <c r="L381" s="200"/>
      <c r="M381" s="200"/>
      <c r="N381" s="134"/>
      <c r="O381" s="135"/>
    </row>
    <row r="382" spans="1:15" x14ac:dyDescent="0.2">
      <c r="A382" s="134"/>
      <c r="B382" s="134"/>
      <c r="C382" s="134"/>
      <c r="D382" s="134"/>
      <c r="E382" s="134"/>
      <c r="F382" s="134"/>
      <c r="G382" s="134"/>
      <c r="H382" s="134"/>
      <c r="I382" s="134"/>
      <c r="J382" s="199"/>
      <c r="K382" s="200"/>
      <c r="L382" s="200"/>
      <c r="M382" s="200"/>
      <c r="N382" s="134"/>
      <c r="O382" s="135"/>
    </row>
    <row r="383" spans="1:15" x14ac:dyDescent="0.2">
      <c r="A383" s="134"/>
      <c r="B383" s="134"/>
      <c r="C383" s="134"/>
      <c r="D383" s="134"/>
      <c r="E383" s="134"/>
      <c r="F383" s="134"/>
      <c r="G383" s="134"/>
      <c r="H383" s="134"/>
      <c r="I383" s="134"/>
      <c r="J383" s="199"/>
      <c r="K383" s="200"/>
      <c r="L383" s="200"/>
      <c r="M383" s="200"/>
      <c r="N383" s="134"/>
      <c r="O383" s="135"/>
    </row>
    <row r="384" spans="1:15" x14ac:dyDescent="0.2">
      <c r="A384" s="134"/>
      <c r="B384" s="134"/>
      <c r="C384" s="134"/>
      <c r="D384" s="134"/>
      <c r="E384" s="134"/>
      <c r="F384" s="134"/>
      <c r="G384" s="134"/>
      <c r="H384" s="134"/>
      <c r="I384" s="134"/>
      <c r="J384" s="199"/>
      <c r="K384" s="200"/>
      <c r="L384" s="200"/>
      <c r="M384" s="200"/>
      <c r="N384" s="134"/>
      <c r="O384" s="135"/>
    </row>
    <row r="385" spans="1:15" x14ac:dyDescent="0.2">
      <c r="A385" s="134"/>
      <c r="B385" s="134"/>
      <c r="C385" s="134"/>
      <c r="D385" s="134"/>
      <c r="E385" s="134"/>
      <c r="F385" s="134"/>
      <c r="G385" s="134"/>
      <c r="H385" s="134"/>
      <c r="I385" s="134"/>
      <c r="J385" s="199"/>
      <c r="K385" s="200"/>
      <c r="L385" s="200"/>
      <c r="M385" s="200"/>
      <c r="N385" s="134"/>
      <c r="O385" s="135"/>
    </row>
    <row r="386" spans="1:15" x14ac:dyDescent="0.2">
      <c r="A386" s="134"/>
      <c r="B386" s="134"/>
      <c r="C386" s="134"/>
      <c r="D386" s="134"/>
      <c r="E386" s="134"/>
      <c r="F386" s="134"/>
      <c r="G386" s="134"/>
      <c r="H386" s="134"/>
      <c r="I386" s="134"/>
      <c r="J386" s="199"/>
      <c r="K386" s="200"/>
      <c r="L386" s="200"/>
      <c r="M386" s="200"/>
      <c r="N386" s="134"/>
      <c r="O386" s="135"/>
    </row>
    <row r="387" spans="1:15" x14ac:dyDescent="0.2">
      <c r="A387" s="134"/>
      <c r="B387" s="134"/>
      <c r="C387" s="134"/>
      <c r="D387" s="134"/>
      <c r="E387" s="134"/>
      <c r="F387" s="134"/>
      <c r="G387" s="134"/>
      <c r="H387" s="134"/>
      <c r="I387" s="134"/>
      <c r="J387" s="199"/>
      <c r="K387" s="200"/>
      <c r="L387" s="200"/>
      <c r="M387" s="200"/>
      <c r="N387" s="134"/>
      <c r="O387" s="135"/>
    </row>
    <row r="388" spans="1:15" x14ac:dyDescent="0.2">
      <c r="A388" s="134"/>
      <c r="B388" s="134"/>
      <c r="C388" s="134"/>
      <c r="D388" s="134"/>
      <c r="E388" s="134"/>
      <c r="F388" s="134"/>
      <c r="G388" s="134"/>
      <c r="H388" s="134"/>
      <c r="I388" s="134"/>
      <c r="J388" s="199"/>
      <c r="K388" s="200"/>
      <c r="L388" s="200"/>
      <c r="M388" s="200"/>
      <c r="N388" s="134"/>
      <c r="O388" s="135"/>
    </row>
    <row r="389" spans="1:15" x14ac:dyDescent="0.2">
      <c r="A389" s="134"/>
      <c r="B389" s="134"/>
      <c r="C389" s="134"/>
      <c r="D389" s="134"/>
      <c r="E389" s="134"/>
      <c r="F389" s="134"/>
      <c r="G389" s="134"/>
      <c r="H389" s="134"/>
      <c r="I389" s="134"/>
      <c r="J389" s="199"/>
      <c r="K389" s="200"/>
      <c r="L389" s="200"/>
      <c r="M389" s="200"/>
      <c r="N389" s="134"/>
      <c r="O389" s="135"/>
    </row>
    <row r="390" spans="1:15" x14ac:dyDescent="0.2">
      <c r="A390" s="134"/>
      <c r="B390" s="134"/>
      <c r="C390" s="134"/>
      <c r="D390" s="134"/>
      <c r="E390" s="134"/>
      <c r="F390" s="134"/>
      <c r="G390" s="134"/>
      <c r="H390" s="134"/>
      <c r="I390" s="134"/>
      <c r="J390" s="199"/>
      <c r="K390" s="200"/>
      <c r="L390" s="200"/>
      <c r="M390" s="200"/>
      <c r="N390" s="134"/>
      <c r="O390" s="135"/>
    </row>
    <row r="391" spans="1:15" x14ac:dyDescent="0.2">
      <c r="A391" s="134"/>
      <c r="B391" s="134"/>
      <c r="C391" s="134"/>
      <c r="D391" s="134"/>
      <c r="E391" s="134"/>
      <c r="F391" s="134"/>
      <c r="G391" s="134"/>
      <c r="H391" s="134"/>
      <c r="I391" s="134"/>
      <c r="J391" s="199"/>
      <c r="K391" s="200"/>
      <c r="L391" s="200"/>
      <c r="M391" s="200"/>
      <c r="N391" s="134"/>
      <c r="O391" s="135"/>
    </row>
    <row r="392" spans="1:15" x14ac:dyDescent="0.2">
      <c r="A392" s="134"/>
      <c r="B392" s="134"/>
      <c r="C392" s="134"/>
      <c r="D392" s="134"/>
      <c r="E392" s="134"/>
      <c r="F392" s="134"/>
      <c r="G392" s="134"/>
      <c r="H392" s="134"/>
      <c r="I392" s="134"/>
      <c r="J392" s="199"/>
      <c r="K392" s="200"/>
      <c r="L392" s="200"/>
      <c r="M392" s="200"/>
      <c r="N392" s="134"/>
      <c r="O392" s="135"/>
    </row>
    <row r="393" spans="1:15" x14ac:dyDescent="0.2">
      <c r="A393" s="134"/>
      <c r="B393" s="134"/>
      <c r="C393" s="134"/>
      <c r="D393" s="134"/>
      <c r="E393" s="134"/>
      <c r="F393" s="134"/>
      <c r="G393" s="134"/>
      <c r="H393" s="134"/>
      <c r="I393" s="134"/>
      <c r="J393" s="199"/>
      <c r="K393" s="200"/>
      <c r="L393" s="200"/>
      <c r="M393" s="200"/>
      <c r="N393" s="134"/>
      <c r="O393" s="135"/>
    </row>
    <row r="394" spans="1:15" x14ac:dyDescent="0.2">
      <c r="A394" s="134"/>
      <c r="B394" s="134"/>
      <c r="C394" s="134"/>
      <c r="D394" s="134"/>
      <c r="E394" s="134"/>
      <c r="F394" s="134"/>
      <c r="G394" s="134"/>
      <c r="H394" s="134"/>
      <c r="I394" s="134"/>
      <c r="J394" s="199"/>
      <c r="K394" s="200"/>
      <c r="L394" s="200"/>
      <c r="M394" s="200"/>
      <c r="N394" s="134"/>
      <c r="O394" s="135"/>
    </row>
    <row r="395" spans="1:15" x14ac:dyDescent="0.2">
      <c r="A395" s="134"/>
      <c r="B395" s="134"/>
      <c r="C395" s="134"/>
      <c r="D395" s="134"/>
      <c r="E395" s="134"/>
      <c r="F395" s="134"/>
      <c r="G395" s="134"/>
      <c r="H395" s="134"/>
      <c r="I395" s="134"/>
      <c r="J395" s="199"/>
      <c r="K395" s="200"/>
      <c r="L395" s="200"/>
      <c r="M395" s="200"/>
      <c r="N395" s="134"/>
      <c r="O395" s="135"/>
    </row>
    <row r="396" spans="1:15" x14ac:dyDescent="0.2">
      <c r="A396" s="134"/>
      <c r="B396" s="134"/>
      <c r="C396" s="134"/>
      <c r="D396" s="134"/>
      <c r="E396" s="134"/>
      <c r="F396" s="134"/>
      <c r="G396" s="134"/>
      <c r="H396" s="134"/>
      <c r="I396" s="134"/>
      <c r="J396" s="199"/>
      <c r="K396" s="200"/>
      <c r="L396" s="200"/>
      <c r="M396" s="200"/>
      <c r="N396" s="134"/>
      <c r="O396" s="135"/>
    </row>
    <row r="397" spans="1:15" x14ac:dyDescent="0.2">
      <c r="A397" s="134"/>
      <c r="B397" s="134"/>
      <c r="C397" s="134"/>
      <c r="D397" s="134"/>
      <c r="E397" s="134"/>
      <c r="F397" s="134"/>
      <c r="G397" s="134"/>
      <c r="H397" s="134"/>
      <c r="I397" s="134"/>
      <c r="J397" s="199"/>
      <c r="K397" s="200"/>
      <c r="L397" s="200"/>
      <c r="M397" s="200"/>
      <c r="N397" s="134"/>
      <c r="O397" s="135"/>
    </row>
    <row r="398" spans="1:15" x14ac:dyDescent="0.2">
      <c r="A398" s="134"/>
      <c r="B398" s="134"/>
      <c r="C398" s="134"/>
      <c r="D398" s="134"/>
      <c r="E398" s="134"/>
      <c r="F398" s="134"/>
      <c r="G398" s="134"/>
      <c r="H398" s="134"/>
      <c r="I398" s="134"/>
      <c r="J398" s="199"/>
      <c r="K398" s="200"/>
      <c r="L398" s="200"/>
      <c r="M398" s="200"/>
      <c r="N398" s="134"/>
      <c r="O398" s="135"/>
    </row>
    <row r="399" spans="1:15" x14ac:dyDescent="0.2">
      <c r="A399" s="134"/>
      <c r="B399" s="134"/>
      <c r="C399" s="134"/>
      <c r="D399" s="134"/>
      <c r="E399" s="134"/>
      <c r="F399" s="134"/>
      <c r="G399" s="134"/>
      <c r="H399" s="134"/>
      <c r="I399" s="134"/>
      <c r="J399" s="199"/>
      <c r="K399" s="200"/>
      <c r="L399" s="200"/>
      <c r="M399" s="200"/>
      <c r="N399" s="134"/>
      <c r="O399" s="135"/>
    </row>
    <row r="400" spans="1:15" x14ac:dyDescent="0.2">
      <c r="A400" s="134"/>
      <c r="B400" s="134"/>
      <c r="C400" s="134"/>
      <c r="D400" s="134"/>
      <c r="E400" s="134"/>
      <c r="F400" s="134"/>
      <c r="G400" s="134"/>
      <c r="H400" s="134"/>
      <c r="I400" s="134"/>
      <c r="J400" s="199"/>
      <c r="K400" s="200"/>
      <c r="L400" s="200"/>
      <c r="M400" s="200"/>
      <c r="N400" s="134"/>
      <c r="O400" s="135"/>
    </row>
    <row r="401" spans="1:15" x14ac:dyDescent="0.2">
      <c r="A401" s="134"/>
      <c r="B401" s="134"/>
      <c r="C401" s="134"/>
      <c r="D401" s="134"/>
      <c r="E401" s="134"/>
      <c r="F401" s="134"/>
      <c r="G401" s="134"/>
      <c r="H401" s="134"/>
      <c r="I401" s="134"/>
      <c r="J401" s="199"/>
      <c r="K401" s="200"/>
      <c r="L401" s="200"/>
      <c r="M401" s="200"/>
      <c r="N401" s="134"/>
      <c r="O401" s="135"/>
    </row>
    <row r="402" spans="1:15" x14ac:dyDescent="0.2">
      <c r="A402" s="134"/>
      <c r="B402" s="134"/>
      <c r="C402" s="134"/>
      <c r="D402" s="134"/>
      <c r="E402" s="134"/>
      <c r="F402" s="134"/>
      <c r="G402" s="134"/>
      <c r="H402" s="134"/>
      <c r="I402" s="134"/>
      <c r="J402" s="199"/>
      <c r="K402" s="200"/>
      <c r="L402" s="200"/>
      <c r="M402" s="200"/>
      <c r="N402" s="134"/>
      <c r="O402" s="135"/>
    </row>
    <row r="403" spans="1:15" x14ac:dyDescent="0.2">
      <c r="A403" s="134"/>
      <c r="B403" s="134"/>
      <c r="C403" s="134"/>
      <c r="D403" s="134"/>
      <c r="E403" s="134"/>
      <c r="F403" s="134"/>
      <c r="G403" s="134"/>
      <c r="H403" s="134"/>
      <c r="I403" s="134"/>
      <c r="J403" s="199"/>
      <c r="K403" s="200"/>
      <c r="L403" s="200"/>
      <c r="M403" s="200"/>
      <c r="N403" s="134"/>
      <c r="O403" s="135"/>
    </row>
    <row r="404" spans="1:15" x14ac:dyDescent="0.2">
      <c r="A404" s="134"/>
      <c r="B404" s="134"/>
      <c r="C404" s="134"/>
      <c r="D404" s="134"/>
      <c r="E404" s="134"/>
      <c r="F404" s="134"/>
      <c r="G404" s="134"/>
      <c r="H404" s="134"/>
      <c r="I404" s="134"/>
      <c r="J404" s="199"/>
      <c r="K404" s="200"/>
      <c r="L404" s="200"/>
      <c r="M404" s="200"/>
      <c r="N404" s="134"/>
      <c r="O404" s="135"/>
    </row>
    <row r="405" spans="1:15" x14ac:dyDescent="0.2">
      <c r="A405" s="134"/>
      <c r="B405" s="134"/>
      <c r="C405" s="134"/>
      <c r="D405" s="134"/>
      <c r="E405" s="134"/>
      <c r="F405" s="134"/>
      <c r="G405" s="134"/>
      <c r="H405" s="134"/>
      <c r="I405" s="134"/>
      <c r="J405" s="199"/>
      <c r="K405" s="200"/>
      <c r="L405" s="200"/>
      <c r="M405" s="200"/>
      <c r="N405" s="134"/>
      <c r="O405" s="135"/>
    </row>
    <row r="406" spans="1:15" x14ac:dyDescent="0.2">
      <c r="A406" s="134"/>
      <c r="B406" s="134"/>
      <c r="C406" s="134"/>
      <c r="D406" s="134"/>
      <c r="E406" s="134"/>
      <c r="F406" s="134"/>
      <c r="G406" s="134"/>
      <c r="H406" s="134"/>
      <c r="I406" s="134"/>
      <c r="J406" s="199"/>
      <c r="K406" s="200"/>
      <c r="L406" s="200"/>
      <c r="M406" s="200"/>
      <c r="N406" s="134"/>
      <c r="O406" s="135"/>
    </row>
    <row r="407" spans="1:15" x14ac:dyDescent="0.2">
      <c r="A407" s="134"/>
      <c r="B407" s="134"/>
      <c r="C407" s="134"/>
      <c r="D407" s="134"/>
      <c r="E407" s="134"/>
      <c r="F407" s="134"/>
      <c r="G407" s="134"/>
      <c r="H407" s="134"/>
      <c r="I407" s="134"/>
      <c r="J407" s="199"/>
      <c r="K407" s="200"/>
      <c r="L407" s="200"/>
      <c r="M407" s="200"/>
      <c r="N407" s="134"/>
      <c r="O407" s="135"/>
    </row>
    <row r="408" spans="1:15" x14ac:dyDescent="0.2">
      <c r="A408" s="134"/>
      <c r="B408" s="134"/>
      <c r="C408" s="134"/>
      <c r="D408" s="134"/>
      <c r="E408" s="134"/>
      <c r="F408" s="134"/>
      <c r="G408" s="134"/>
      <c r="H408" s="134"/>
      <c r="I408" s="134"/>
      <c r="J408" s="199"/>
      <c r="K408" s="200"/>
      <c r="L408" s="200"/>
      <c r="M408" s="200"/>
      <c r="N408" s="134"/>
      <c r="O408" s="135"/>
    </row>
    <row r="409" spans="1:15" x14ac:dyDescent="0.2">
      <c r="A409" s="134"/>
      <c r="B409" s="134"/>
      <c r="C409" s="134"/>
      <c r="D409" s="134"/>
      <c r="E409" s="134"/>
      <c r="F409" s="134"/>
      <c r="G409" s="134"/>
      <c r="H409" s="134"/>
      <c r="I409" s="134"/>
      <c r="J409" s="199"/>
      <c r="K409" s="200"/>
      <c r="L409" s="200"/>
      <c r="M409" s="200"/>
      <c r="N409" s="134"/>
      <c r="O409" s="135"/>
    </row>
    <row r="410" spans="1:15" x14ac:dyDescent="0.2">
      <c r="A410" s="134"/>
      <c r="B410" s="134"/>
      <c r="C410" s="134"/>
      <c r="D410" s="134"/>
      <c r="E410" s="134"/>
      <c r="F410" s="134"/>
      <c r="G410" s="134"/>
      <c r="H410" s="134"/>
      <c r="I410" s="134"/>
      <c r="J410" s="199"/>
      <c r="K410" s="200"/>
      <c r="L410" s="200"/>
      <c r="M410" s="200"/>
      <c r="N410" s="134"/>
      <c r="O410" s="135"/>
    </row>
    <row r="411" spans="1:15" x14ac:dyDescent="0.2">
      <c r="A411" s="134"/>
      <c r="B411" s="134"/>
      <c r="C411" s="134"/>
      <c r="D411" s="134"/>
      <c r="E411" s="134"/>
      <c r="F411" s="134"/>
      <c r="G411" s="134"/>
      <c r="H411" s="134"/>
      <c r="I411" s="134"/>
      <c r="J411" s="199"/>
      <c r="K411" s="200"/>
      <c r="L411" s="200"/>
      <c r="M411" s="200"/>
      <c r="N411" s="134"/>
      <c r="O411" s="135"/>
    </row>
    <row r="412" spans="1:15" x14ac:dyDescent="0.2">
      <c r="A412" s="134"/>
      <c r="B412" s="134"/>
      <c r="C412" s="134"/>
      <c r="D412" s="134"/>
      <c r="E412" s="134"/>
      <c r="F412" s="134"/>
      <c r="G412" s="134"/>
      <c r="H412" s="134"/>
      <c r="I412" s="134"/>
      <c r="J412" s="199"/>
      <c r="K412" s="200"/>
      <c r="L412" s="200"/>
      <c r="M412" s="200"/>
      <c r="N412" s="134"/>
      <c r="O412" s="135"/>
    </row>
    <row r="413" spans="1:15" x14ac:dyDescent="0.2">
      <c r="A413" s="134"/>
      <c r="B413" s="134"/>
      <c r="C413" s="134"/>
      <c r="D413" s="134"/>
      <c r="E413" s="134"/>
      <c r="F413" s="134"/>
      <c r="G413" s="134"/>
      <c r="H413" s="134"/>
      <c r="I413" s="134"/>
      <c r="J413" s="199"/>
      <c r="K413" s="200"/>
      <c r="L413" s="200"/>
      <c r="M413" s="200"/>
      <c r="N413" s="134"/>
      <c r="O413" s="135"/>
    </row>
    <row r="414" spans="1:15" x14ac:dyDescent="0.2">
      <c r="A414" s="134"/>
      <c r="B414" s="134"/>
      <c r="C414" s="134"/>
      <c r="D414" s="134"/>
      <c r="E414" s="134"/>
      <c r="F414" s="134"/>
      <c r="G414" s="134"/>
      <c r="H414" s="134"/>
      <c r="I414" s="134"/>
      <c r="J414" s="199"/>
      <c r="K414" s="200"/>
      <c r="L414" s="200"/>
      <c r="M414" s="200"/>
      <c r="N414" s="134"/>
      <c r="O414" s="135"/>
    </row>
    <row r="415" spans="1:15" x14ac:dyDescent="0.2">
      <c r="A415" s="134"/>
      <c r="B415" s="134"/>
      <c r="C415" s="134"/>
      <c r="D415" s="134"/>
      <c r="E415" s="134"/>
      <c r="F415" s="134"/>
      <c r="G415" s="134"/>
      <c r="H415" s="134"/>
      <c r="I415" s="134"/>
      <c r="J415" s="199"/>
      <c r="K415" s="200"/>
      <c r="L415" s="200"/>
      <c r="M415" s="200"/>
      <c r="N415" s="134"/>
      <c r="O415" s="135"/>
    </row>
    <row r="416" spans="1:15" x14ac:dyDescent="0.2">
      <c r="A416" s="134"/>
      <c r="B416" s="134"/>
      <c r="C416" s="134"/>
      <c r="D416" s="134"/>
      <c r="E416" s="134"/>
      <c r="F416" s="134"/>
      <c r="G416" s="134"/>
      <c r="H416" s="134"/>
      <c r="I416" s="134"/>
      <c r="J416" s="199"/>
      <c r="K416" s="200"/>
      <c r="L416" s="200"/>
      <c r="M416" s="200"/>
      <c r="N416" s="134"/>
      <c r="O416" s="135"/>
    </row>
    <row r="417" spans="1:15" x14ac:dyDescent="0.2">
      <c r="A417" s="134"/>
      <c r="B417" s="134"/>
      <c r="C417" s="134"/>
      <c r="D417" s="134"/>
      <c r="E417" s="134"/>
      <c r="F417" s="134"/>
      <c r="G417" s="134"/>
      <c r="H417" s="134"/>
      <c r="I417" s="134"/>
      <c r="J417" s="199"/>
      <c r="K417" s="200"/>
      <c r="L417" s="200"/>
      <c r="M417" s="200"/>
      <c r="N417" s="134"/>
      <c r="O417" s="135"/>
    </row>
    <row r="418" spans="1:15" x14ac:dyDescent="0.2">
      <c r="A418" s="134"/>
      <c r="B418" s="134"/>
      <c r="C418" s="134"/>
      <c r="D418" s="134"/>
      <c r="E418" s="134"/>
      <c r="F418" s="134"/>
      <c r="G418" s="134"/>
      <c r="H418" s="134"/>
      <c r="I418" s="134"/>
      <c r="J418" s="199"/>
      <c r="K418" s="200"/>
      <c r="L418" s="200"/>
      <c r="M418" s="200"/>
      <c r="N418" s="134"/>
      <c r="O418" s="135"/>
    </row>
    <row r="419" spans="1:15" x14ac:dyDescent="0.2">
      <c r="A419" s="134"/>
      <c r="B419" s="134"/>
      <c r="C419" s="134"/>
      <c r="D419" s="134"/>
      <c r="E419" s="134"/>
      <c r="F419" s="134"/>
      <c r="G419" s="134"/>
      <c r="H419" s="134"/>
      <c r="I419" s="134"/>
      <c r="J419" s="199"/>
      <c r="K419" s="200"/>
      <c r="L419" s="200"/>
      <c r="M419" s="200"/>
      <c r="N419" s="134"/>
      <c r="O419" s="135"/>
    </row>
    <row r="420" spans="1:15" x14ac:dyDescent="0.2">
      <c r="A420" s="134"/>
      <c r="B420" s="134"/>
      <c r="C420" s="134"/>
      <c r="D420" s="134"/>
      <c r="E420" s="134"/>
      <c r="F420" s="134"/>
      <c r="G420" s="134"/>
      <c r="H420" s="134"/>
      <c r="I420" s="134"/>
      <c r="J420" s="199"/>
      <c r="K420" s="200"/>
      <c r="L420" s="200"/>
      <c r="M420" s="200"/>
      <c r="N420" s="134"/>
      <c r="O420" s="135"/>
    </row>
    <row r="421" spans="1:15" x14ac:dyDescent="0.2">
      <c r="A421" s="134"/>
      <c r="B421" s="134"/>
      <c r="C421" s="134"/>
      <c r="D421" s="134"/>
      <c r="E421" s="134"/>
      <c r="F421" s="134"/>
      <c r="G421" s="134"/>
      <c r="H421" s="134"/>
      <c r="I421" s="134"/>
      <c r="J421" s="199"/>
      <c r="K421" s="200"/>
      <c r="L421" s="200"/>
      <c r="M421" s="200"/>
      <c r="N421" s="134"/>
      <c r="O421" s="135"/>
    </row>
    <row r="422" spans="1:15" x14ac:dyDescent="0.2">
      <c r="A422" s="134"/>
      <c r="B422" s="134"/>
      <c r="C422" s="134"/>
      <c r="D422" s="134"/>
      <c r="E422" s="134"/>
      <c r="F422" s="134"/>
      <c r="G422" s="134"/>
      <c r="H422" s="134"/>
      <c r="I422" s="134"/>
      <c r="J422" s="199"/>
      <c r="K422" s="200"/>
      <c r="L422" s="200"/>
      <c r="M422" s="200"/>
      <c r="N422" s="134"/>
      <c r="O422" s="135"/>
    </row>
    <row r="423" spans="1:15" x14ac:dyDescent="0.2">
      <c r="A423" s="134"/>
      <c r="B423" s="134"/>
      <c r="C423" s="134"/>
      <c r="D423" s="134"/>
      <c r="E423" s="134"/>
      <c r="F423" s="134"/>
      <c r="G423" s="134"/>
      <c r="H423" s="134"/>
      <c r="I423" s="134"/>
      <c r="J423" s="199"/>
      <c r="K423" s="200"/>
      <c r="L423" s="200"/>
      <c r="M423" s="200"/>
      <c r="N423" s="134"/>
      <c r="O423" s="135"/>
    </row>
    <row r="424" spans="1:15" x14ac:dyDescent="0.2">
      <c r="A424" s="134"/>
      <c r="B424" s="134"/>
      <c r="C424" s="134"/>
      <c r="D424" s="134"/>
      <c r="E424" s="134"/>
      <c r="F424" s="134"/>
      <c r="G424" s="134"/>
      <c r="H424" s="134"/>
      <c r="I424" s="134"/>
      <c r="J424" s="199"/>
      <c r="K424" s="200"/>
      <c r="L424" s="200"/>
      <c r="M424" s="200"/>
      <c r="N424" s="134"/>
      <c r="O424" s="135"/>
    </row>
    <row r="425" spans="1:15" x14ac:dyDescent="0.2">
      <c r="A425" s="134"/>
      <c r="B425" s="134"/>
      <c r="C425" s="134"/>
      <c r="D425" s="134"/>
      <c r="E425" s="134"/>
      <c r="F425" s="134"/>
      <c r="G425" s="134"/>
      <c r="H425" s="134"/>
      <c r="I425" s="134"/>
      <c r="J425" s="199"/>
      <c r="K425" s="200"/>
      <c r="L425" s="200"/>
      <c r="M425" s="200"/>
      <c r="N425" s="134"/>
      <c r="O425" s="135"/>
    </row>
    <row r="426" spans="1:15" x14ac:dyDescent="0.2">
      <c r="A426" s="134"/>
      <c r="B426" s="134"/>
      <c r="C426" s="134"/>
      <c r="D426" s="134"/>
      <c r="E426" s="134"/>
      <c r="F426" s="134"/>
      <c r="G426" s="134"/>
      <c r="H426" s="134"/>
      <c r="I426" s="134"/>
      <c r="J426" s="199"/>
      <c r="K426" s="200"/>
      <c r="L426" s="200"/>
      <c r="M426" s="200"/>
      <c r="N426" s="134"/>
      <c r="O426" s="135"/>
    </row>
    <row r="427" spans="1:15" x14ac:dyDescent="0.2">
      <c r="A427" s="134"/>
      <c r="B427" s="134"/>
      <c r="C427" s="134"/>
      <c r="D427" s="134"/>
      <c r="E427" s="134"/>
      <c r="F427" s="134"/>
      <c r="G427" s="134"/>
      <c r="H427" s="134"/>
      <c r="I427" s="134"/>
      <c r="J427" s="199"/>
      <c r="K427" s="200"/>
      <c r="L427" s="200"/>
      <c r="M427" s="200"/>
      <c r="N427" s="134"/>
      <c r="O427" s="135"/>
    </row>
    <row r="428" spans="1:15" x14ac:dyDescent="0.2">
      <c r="A428" s="134"/>
      <c r="B428" s="134"/>
      <c r="C428" s="134"/>
      <c r="D428" s="134"/>
      <c r="E428" s="134"/>
      <c r="F428" s="134"/>
      <c r="G428" s="134"/>
      <c r="H428" s="134"/>
      <c r="I428" s="134"/>
      <c r="J428" s="199"/>
      <c r="K428" s="200"/>
      <c r="L428" s="200"/>
      <c r="M428" s="200"/>
      <c r="N428" s="134"/>
      <c r="O428" s="135"/>
    </row>
    <row r="429" spans="1:15" x14ac:dyDescent="0.2">
      <c r="A429" s="134"/>
      <c r="B429" s="134"/>
      <c r="C429" s="134"/>
      <c r="D429" s="134"/>
      <c r="E429" s="134"/>
      <c r="F429" s="134"/>
      <c r="G429" s="134"/>
      <c r="H429" s="134"/>
      <c r="I429" s="134"/>
      <c r="J429" s="199"/>
      <c r="K429" s="200"/>
      <c r="L429" s="200"/>
      <c r="M429" s="200"/>
      <c r="N429" s="134"/>
      <c r="O429" s="135"/>
    </row>
    <row r="430" spans="1:15" x14ac:dyDescent="0.2">
      <c r="A430" s="134"/>
      <c r="B430" s="134"/>
      <c r="C430" s="134"/>
      <c r="D430" s="134"/>
      <c r="E430" s="134"/>
      <c r="F430" s="134"/>
      <c r="G430" s="134"/>
      <c r="H430" s="134"/>
      <c r="I430" s="134"/>
      <c r="J430" s="199"/>
      <c r="K430" s="200"/>
      <c r="L430" s="200"/>
      <c r="M430" s="200"/>
      <c r="N430" s="134"/>
      <c r="O430" s="135"/>
    </row>
    <row r="431" spans="1:15" x14ac:dyDescent="0.2">
      <c r="A431" s="134"/>
      <c r="B431" s="134"/>
      <c r="C431" s="134"/>
      <c r="D431" s="134"/>
      <c r="E431" s="134"/>
      <c r="F431" s="134"/>
      <c r="G431" s="134"/>
      <c r="H431" s="134"/>
      <c r="I431" s="134"/>
      <c r="J431" s="199"/>
      <c r="K431" s="200"/>
      <c r="L431" s="200"/>
      <c r="M431" s="200"/>
      <c r="N431" s="134"/>
      <c r="O431" s="135"/>
    </row>
    <row r="432" spans="1:15" x14ac:dyDescent="0.2">
      <c r="A432" s="134"/>
      <c r="B432" s="134"/>
      <c r="C432" s="134"/>
      <c r="D432" s="134"/>
      <c r="E432" s="134"/>
      <c r="F432" s="134"/>
      <c r="G432" s="134"/>
      <c r="H432" s="134"/>
      <c r="I432" s="134"/>
      <c r="J432" s="199"/>
      <c r="K432" s="200"/>
      <c r="L432" s="200"/>
      <c r="M432" s="200"/>
      <c r="N432" s="134"/>
      <c r="O432" s="135"/>
    </row>
    <row r="433" spans="1:15" x14ac:dyDescent="0.2">
      <c r="A433" s="134"/>
      <c r="B433" s="134"/>
      <c r="C433" s="134"/>
      <c r="D433" s="134"/>
      <c r="E433" s="134"/>
      <c r="F433" s="134"/>
      <c r="G433" s="134"/>
      <c r="H433" s="134"/>
      <c r="I433" s="134"/>
      <c r="J433" s="199"/>
      <c r="K433" s="200"/>
      <c r="L433" s="200"/>
      <c r="M433" s="200"/>
      <c r="N433" s="134"/>
      <c r="O433" s="135"/>
    </row>
    <row r="434" spans="1:15" x14ac:dyDescent="0.2">
      <c r="A434" s="134"/>
      <c r="B434" s="134"/>
      <c r="C434" s="134"/>
      <c r="D434" s="134"/>
      <c r="E434" s="134"/>
      <c r="F434" s="134"/>
      <c r="G434" s="134"/>
      <c r="H434" s="134"/>
      <c r="I434" s="134"/>
      <c r="J434" s="199"/>
      <c r="K434" s="200"/>
      <c r="L434" s="200"/>
      <c r="M434" s="200"/>
      <c r="N434" s="134"/>
      <c r="O434" s="135"/>
    </row>
    <row r="435" spans="1:15" x14ac:dyDescent="0.2">
      <c r="A435" s="134"/>
      <c r="B435" s="134"/>
      <c r="C435" s="134"/>
      <c r="D435" s="134"/>
      <c r="E435" s="134"/>
      <c r="F435" s="134"/>
      <c r="G435" s="134"/>
      <c r="H435" s="134"/>
      <c r="I435" s="134"/>
      <c r="J435" s="199"/>
      <c r="K435" s="200"/>
      <c r="L435" s="200"/>
      <c r="M435" s="200"/>
      <c r="N435" s="134"/>
      <c r="O435" s="135"/>
    </row>
    <row r="436" spans="1:15" x14ac:dyDescent="0.2">
      <c r="A436" s="134"/>
      <c r="B436" s="134"/>
      <c r="C436" s="134"/>
      <c r="D436" s="134"/>
      <c r="E436" s="134"/>
      <c r="F436" s="134"/>
      <c r="G436" s="134"/>
      <c r="H436" s="134"/>
      <c r="I436" s="134"/>
      <c r="J436" s="199"/>
      <c r="K436" s="200"/>
      <c r="L436" s="200"/>
      <c r="M436" s="200"/>
      <c r="N436" s="134"/>
      <c r="O436" s="135"/>
    </row>
    <row r="437" spans="1:15" x14ac:dyDescent="0.2">
      <c r="A437" s="134"/>
      <c r="B437" s="134"/>
      <c r="C437" s="134"/>
      <c r="D437" s="134"/>
      <c r="E437" s="134"/>
      <c r="F437" s="134"/>
      <c r="G437" s="134"/>
      <c r="H437" s="134"/>
      <c r="I437" s="134"/>
      <c r="J437" s="199"/>
      <c r="K437" s="200"/>
      <c r="L437" s="200"/>
      <c r="M437" s="200"/>
      <c r="N437" s="134"/>
      <c r="O437" s="135"/>
    </row>
    <row r="438" spans="1:15" x14ac:dyDescent="0.2">
      <c r="A438" s="134"/>
      <c r="B438" s="134"/>
      <c r="C438" s="134"/>
      <c r="D438" s="134"/>
      <c r="E438" s="134"/>
      <c r="F438" s="134"/>
      <c r="G438" s="134"/>
      <c r="H438" s="134"/>
      <c r="I438" s="134"/>
      <c r="J438" s="199"/>
      <c r="K438" s="200"/>
      <c r="L438" s="200"/>
      <c r="M438" s="200"/>
      <c r="N438" s="134"/>
      <c r="O438" s="135"/>
    </row>
    <row r="439" spans="1:15" x14ac:dyDescent="0.2">
      <c r="A439" s="134"/>
      <c r="B439" s="134"/>
      <c r="C439" s="134"/>
      <c r="D439" s="134"/>
      <c r="E439" s="134"/>
      <c r="F439" s="134"/>
      <c r="G439" s="134"/>
      <c r="H439" s="134"/>
      <c r="I439" s="134"/>
      <c r="J439" s="199"/>
      <c r="K439" s="200"/>
      <c r="L439" s="200"/>
      <c r="M439" s="200"/>
      <c r="N439" s="134"/>
      <c r="O439" s="135"/>
    </row>
    <row r="440" spans="1:15" x14ac:dyDescent="0.2">
      <c r="A440" s="134"/>
      <c r="B440" s="134"/>
      <c r="C440" s="134"/>
      <c r="D440" s="134"/>
      <c r="E440" s="134"/>
      <c r="F440" s="134"/>
      <c r="G440" s="134"/>
      <c r="H440" s="134"/>
      <c r="I440" s="134"/>
      <c r="J440" s="199"/>
      <c r="K440" s="200"/>
      <c r="L440" s="200"/>
      <c r="M440" s="200"/>
      <c r="N440" s="134"/>
      <c r="O440" s="135"/>
    </row>
    <row r="441" spans="1:15" x14ac:dyDescent="0.2">
      <c r="A441" s="134"/>
      <c r="B441" s="134"/>
      <c r="C441" s="134"/>
      <c r="D441" s="134"/>
      <c r="E441" s="134"/>
      <c r="F441" s="134"/>
      <c r="G441" s="134"/>
      <c r="H441" s="134"/>
      <c r="I441" s="134"/>
      <c r="J441" s="199"/>
      <c r="K441" s="200"/>
      <c r="L441" s="200"/>
      <c r="M441" s="200"/>
      <c r="N441" s="134"/>
      <c r="O441" s="135"/>
    </row>
    <row r="442" spans="1:15" x14ac:dyDescent="0.2">
      <c r="A442" s="134"/>
      <c r="B442" s="134"/>
      <c r="C442" s="134"/>
      <c r="D442" s="134"/>
      <c r="E442" s="134"/>
      <c r="F442" s="134"/>
      <c r="G442" s="134"/>
      <c r="H442" s="134"/>
      <c r="I442" s="134"/>
      <c r="J442" s="199"/>
      <c r="K442" s="200"/>
      <c r="L442" s="200"/>
      <c r="M442" s="200"/>
      <c r="N442" s="134"/>
      <c r="O442" s="135"/>
    </row>
    <row r="443" spans="1:15" x14ac:dyDescent="0.2">
      <c r="A443" s="134"/>
      <c r="B443" s="134"/>
      <c r="C443" s="134"/>
      <c r="D443" s="134"/>
      <c r="E443" s="134"/>
      <c r="F443" s="134"/>
      <c r="G443" s="134"/>
      <c r="H443" s="134"/>
      <c r="I443" s="134"/>
      <c r="J443" s="199"/>
      <c r="K443" s="200"/>
      <c r="L443" s="200"/>
      <c r="M443" s="200"/>
      <c r="N443" s="134"/>
      <c r="O443" s="135"/>
    </row>
    <row r="444" spans="1:15" x14ac:dyDescent="0.2">
      <c r="A444" s="134"/>
      <c r="B444" s="134"/>
      <c r="C444" s="134"/>
      <c r="D444" s="134"/>
      <c r="E444" s="134"/>
      <c r="F444" s="134"/>
      <c r="G444" s="134"/>
      <c r="H444" s="134"/>
      <c r="I444" s="134"/>
      <c r="J444" s="199"/>
      <c r="K444" s="200"/>
      <c r="L444" s="200"/>
      <c r="M444" s="200"/>
      <c r="N444" s="134"/>
      <c r="O444" s="135"/>
    </row>
    <row r="445" spans="1:15" x14ac:dyDescent="0.2">
      <c r="A445" s="134"/>
      <c r="B445" s="134"/>
      <c r="C445" s="134"/>
      <c r="D445" s="134"/>
      <c r="E445" s="134"/>
      <c r="F445" s="134"/>
      <c r="G445" s="134"/>
      <c r="H445" s="134"/>
      <c r="I445" s="134"/>
      <c r="J445" s="199"/>
      <c r="K445" s="200"/>
      <c r="L445" s="200"/>
      <c r="M445" s="200"/>
      <c r="N445" s="134"/>
      <c r="O445" s="135"/>
    </row>
    <row r="446" spans="1:15" x14ac:dyDescent="0.2">
      <c r="A446" s="134"/>
      <c r="B446" s="134"/>
      <c r="C446" s="134"/>
      <c r="D446" s="134"/>
      <c r="E446" s="134"/>
      <c r="F446" s="134"/>
      <c r="G446" s="134"/>
      <c r="H446" s="134"/>
      <c r="I446" s="134"/>
      <c r="J446" s="199"/>
      <c r="K446" s="200"/>
      <c r="L446" s="200"/>
      <c r="M446" s="200"/>
      <c r="N446" s="134"/>
      <c r="O446" s="135"/>
    </row>
    <row r="447" spans="1:15" x14ac:dyDescent="0.2">
      <c r="A447" s="134"/>
      <c r="B447" s="134"/>
      <c r="C447" s="134"/>
      <c r="D447" s="134"/>
      <c r="E447" s="134"/>
      <c r="F447" s="134"/>
      <c r="G447" s="134"/>
      <c r="H447" s="134"/>
      <c r="I447" s="134"/>
      <c r="J447" s="199"/>
      <c r="K447" s="200"/>
      <c r="L447" s="200"/>
      <c r="M447" s="200"/>
      <c r="N447" s="134"/>
      <c r="O447" s="135"/>
    </row>
    <row r="448" spans="1:15" x14ac:dyDescent="0.2">
      <c r="A448" s="134"/>
      <c r="B448" s="134"/>
      <c r="C448" s="134"/>
      <c r="D448" s="134"/>
      <c r="E448" s="134"/>
      <c r="F448" s="134"/>
      <c r="G448" s="134"/>
      <c r="H448" s="134"/>
      <c r="I448" s="134"/>
      <c r="J448" s="199"/>
      <c r="K448" s="200"/>
      <c r="L448" s="200"/>
      <c r="M448" s="200"/>
      <c r="N448" s="134"/>
      <c r="O448" s="135"/>
    </row>
    <row r="449" spans="1:15" x14ac:dyDescent="0.2">
      <c r="A449" s="134"/>
      <c r="B449" s="134"/>
      <c r="C449" s="134"/>
      <c r="D449" s="134"/>
      <c r="E449" s="134"/>
      <c r="F449" s="134"/>
      <c r="G449" s="134"/>
      <c r="H449" s="134"/>
      <c r="I449" s="134"/>
      <c r="J449" s="199"/>
      <c r="K449" s="200"/>
      <c r="L449" s="200"/>
      <c r="M449" s="200"/>
      <c r="N449" s="134"/>
      <c r="O449" s="135"/>
    </row>
    <row r="450" spans="1:15" x14ac:dyDescent="0.2">
      <c r="A450" s="134"/>
      <c r="B450" s="134"/>
      <c r="C450" s="134"/>
      <c r="D450" s="134"/>
      <c r="E450" s="134"/>
      <c r="F450" s="134"/>
      <c r="G450" s="134"/>
      <c r="H450" s="134"/>
      <c r="I450" s="134"/>
      <c r="J450" s="199"/>
      <c r="K450" s="200"/>
      <c r="L450" s="200"/>
      <c r="M450" s="200"/>
      <c r="N450" s="134"/>
      <c r="O450" s="135"/>
    </row>
    <row r="451" spans="1:15" x14ac:dyDescent="0.2">
      <c r="A451" s="134"/>
      <c r="B451" s="134"/>
      <c r="C451" s="134"/>
      <c r="D451" s="134"/>
      <c r="E451" s="134"/>
      <c r="F451" s="134"/>
      <c r="G451" s="134"/>
      <c r="H451" s="134"/>
      <c r="I451" s="134"/>
      <c r="J451" s="199"/>
      <c r="K451" s="200"/>
      <c r="L451" s="200"/>
      <c r="M451" s="200"/>
      <c r="N451" s="134"/>
      <c r="O451" s="135"/>
    </row>
    <row r="452" spans="1:15" x14ac:dyDescent="0.2">
      <c r="A452" s="134"/>
      <c r="B452" s="134"/>
      <c r="C452" s="134"/>
      <c r="D452" s="134"/>
      <c r="E452" s="134"/>
      <c r="F452" s="134"/>
      <c r="G452" s="134"/>
      <c r="H452" s="134"/>
      <c r="I452" s="134"/>
      <c r="J452" s="199"/>
      <c r="K452" s="200"/>
      <c r="L452" s="200"/>
      <c r="M452" s="200"/>
      <c r="N452" s="134"/>
      <c r="O452" s="135"/>
    </row>
    <row r="453" spans="1:15" x14ac:dyDescent="0.2">
      <c r="A453" s="134"/>
      <c r="B453" s="134"/>
      <c r="C453" s="134"/>
      <c r="D453" s="134"/>
      <c r="E453" s="134"/>
      <c r="F453" s="134"/>
      <c r="G453" s="134"/>
      <c r="H453" s="134"/>
      <c r="I453" s="134"/>
      <c r="J453" s="199"/>
      <c r="K453" s="200"/>
      <c r="L453" s="200"/>
      <c r="M453" s="200"/>
      <c r="N453" s="134"/>
      <c r="O453" s="135"/>
    </row>
    <row r="454" spans="1:15" x14ac:dyDescent="0.2">
      <c r="A454" s="134"/>
      <c r="B454" s="134"/>
      <c r="C454" s="134"/>
      <c r="D454" s="134"/>
      <c r="E454" s="134"/>
      <c r="F454" s="134"/>
      <c r="G454" s="134"/>
      <c r="H454" s="134"/>
      <c r="I454" s="134"/>
      <c r="J454" s="199"/>
      <c r="K454" s="200"/>
      <c r="L454" s="200"/>
      <c r="M454" s="200"/>
      <c r="N454" s="134"/>
      <c r="O454" s="135"/>
    </row>
    <row r="455" spans="1:15" x14ac:dyDescent="0.2">
      <c r="A455" s="134"/>
      <c r="B455" s="134"/>
      <c r="C455" s="134"/>
      <c r="D455" s="134"/>
      <c r="E455" s="134"/>
      <c r="F455" s="134"/>
      <c r="G455" s="134"/>
      <c r="H455" s="134"/>
      <c r="I455" s="134"/>
      <c r="J455" s="199"/>
      <c r="K455" s="200"/>
      <c r="L455" s="200"/>
      <c r="M455" s="200"/>
      <c r="N455" s="134"/>
      <c r="O455" s="135"/>
    </row>
    <row r="456" spans="1:15" x14ac:dyDescent="0.2">
      <c r="A456" s="134"/>
      <c r="B456" s="134"/>
      <c r="C456" s="134"/>
      <c r="D456" s="134"/>
      <c r="E456" s="134"/>
      <c r="F456" s="134"/>
      <c r="G456" s="134"/>
      <c r="H456" s="134"/>
      <c r="I456" s="134"/>
      <c r="J456" s="199"/>
      <c r="K456" s="200"/>
      <c r="L456" s="200"/>
      <c r="M456" s="200"/>
      <c r="N456" s="134"/>
      <c r="O456" s="135"/>
    </row>
    <row r="457" spans="1:15" x14ac:dyDescent="0.2">
      <c r="A457" s="134"/>
      <c r="B457" s="134"/>
      <c r="C457" s="134"/>
      <c r="D457" s="134"/>
      <c r="E457" s="134"/>
      <c r="F457" s="134"/>
      <c r="G457" s="134"/>
      <c r="H457" s="134"/>
      <c r="I457" s="134"/>
      <c r="J457" s="199"/>
      <c r="K457" s="200"/>
      <c r="L457" s="200"/>
      <c r="M457" s="200"/>
      <c r="N457" s="134"/>
      <c r="O457" s="135"/>
    </row>
    <row r="458" spans="1:15" x14ac:dyDescent="0.2">
      <c r="A458" s="134"/>
      <c r="B458" s="134"/>
      <c r="C458" s="134"/>
      <c r="D458" s="134"/>
      <c r="E458" s="134"/>
      <c r="F458" s="134"/>
      <c r="G458" s="134"/>
      <c r="H458" s="134"/>
      <c r="I458" s="134"/>
      <c r="J458" s="199"/>
      <c r="K458" s="200"/>
      <c r="L458" s="200"/>
      <c r="M458" s="200"/>
      <c r="N458" s="134"/>
      <c r="O458" s="135"/>
    </row>
    <row r="459" spans="1:15" x14ac:dyDescent="0.2">
      <c r="A459" s="134"/>
      <c r="B459" s="134"/>
      <c r="C459" s="134"/>
      <c r="D459" s="134"/>
      <c r="E459" s="134"/>
      <c r="F459" s="134"/>
      <c r="G459" s="134"/>
      <c r="H459" s="134"/>
      <c r="I459" s="134"/>
      <c r="J459" s="199"/>
      <c r="K459" s="200"/>
      <c r="L459" s="200"/>
      <c r="M459" s="200"/>
      <c r="N459" s="134"/>
      <c r="O459" s="135"/>
    </row>
    <row r="460" spans="1:15" x14ac:dyDescent="0.2">
      <c r="A460" s="134"/>
      <c r="B460" s="134"/>
      <c r="C460" s="134"/>
      <c r="D460" s="134"/>
      <c r="E460" s="134"/>
      <c r="F460" s="134"/>
      <c r="G460" s="134"/>
      <c r="H460" s="134"/>
      <c r="I460" s="134"/>
      <c r="J460" s="199"/>
      <c r="K460" s="200"/>
      <c r="L460" s="200"/>
      <c r="M460" s="200"/>
      <c r="N460" s="134"/>
      <c r="O460" s="135"/>
    </row>
    <row r="461" spans="1:15" x14ac:dyDescent="0.2">
      <c r="A461" s="134"/>
      <c r="B461" s="134"/>
      <c r="C461" s="134"/>
      <c r="D461" s="134"/>
      <c r="E461" s="134"/>
      <c r="F461" s="134"/>
      <c r="G461" s="134"/>
      <c r="H461" s="134"/>
      <c r="I461" s="134"/>
      <c r="J461" s="199"/>
      <c r="K461" s="200"/>
      <c r="L461" s="200"/>
      <c r="M461" s="200"/>
      <c r="N461" s="134"/>
      <c r="O461" s="135"/>
    </row>
    <row r="462" spans="1:15" x14ac:dyDescent="0.2">
      <c r="A462" s="134"/>
      <c r="B462" s="134"/>
      <c r="C462" s="134"/>
      <c r="D462" s="134"/>
      <c r="E462" s="134"/>
      <c r="F462" s="134"/>
      <c r="G462" s="134"/>
      <c r="H462" s="134"/>
      <c r="I462" s="134"/>
      <c r="J462" s="199"/>
      <c r="K462" s="200"/>
      <c r="L462" s="200"/>
      <c r="M462" s="200"/>
      <c r="N462" s="134"/>
      <c r="O462" s="135"/>
    </row>
    <row r="463" spans="1:15" x14ac:dyDescent="0.2">
      <c r="A463" s="134"/>
      <c r="B463" s="134"/>
      <c r="C463" s="134"/>
      <c r="D463" s="134"/>
      <c r="E463" s="134"/>
      <c r="F463" s="134"/>
      <c r="G463" s="134"/>
      <c r="H463" s="134"/>
      <c r="I463" s="134"/>
      <c r="J463" s="199"/>
      <c r="K463" s="200"/>
      <c r="L463" s="200"/>
      <c r="M463" s="200"/>
      <c r="N463" s="134"/>
      <c r="O463" s="135"/>
    </row>
    <row r="464" spans="1:15" x14ac:dyDescent="0.2">
      <c r="A464" s="134"/>
      <c r="B464" s="134"/>
      <c r="C464" s="134"/>
      <c r="D464" s="134"/>
      <c r="E464" s="134"/>
      <c r="F464" s="134"/>
      <c r="G464" s="134"/>
      <c r="H464" s="134"/>
      <c r="I464" s="134"/>
      <c r="J464" s="199"/>
      <c r="K464" s="200"/>
      <c r="L464" s="200"/>
      <c r="M464" s="200"/>
      <c r="N464" s="134"/>
      <c r="O464" s="135"/>
    </row>
    <row r="465" spans="1:15" x14ac:dyDescent="0.2">
      <c r="A465" s="134"/>
      <c r="B465" s="134"/>
      <c r="C465" s="134"/>
      <c r="D465" s="134"/>
      <c r="E465" s="134"/>
      <c r="F465" s="134"/>
      <c r="G465" s="134"/>
      <c r="H465" s="134"/>
      <c r="I465" s="134"/>
      <c r="J465" s="199"/>
      <c r="K465" s="200"/>
      <c r="L465" s="200"/>
      <c r="M465" s="200"/>
      <c r="N465" s="134"/>
      <c r="O465" s="135"/>
    </row>
    <row r="466" spans="1:15" x14ac:dyDescent="0.2">
      <c r="A466" s="134"/>
      <c r="B466" s="134"/>
      <c r="C466" s="134"/>
      <c r="D466" s="134"/>
      <c r="E466" s="134"/>
      <c r="F466" s="134"/>
      <c r="G466" s="134"/>
      <c r="H466" s="134"/>
      <c r="I466" s="134"/>
      <c r="J466" s="199"/>
      <c r="K466" s="200"/>
      <c r="L466" s="200"/>
      <c r="M466" s="200"/>
      <c r="N466" s="134"/>
      <c r="O466" s="135"/>
    </row>
    <row r="467" spans="1:15" x14ac:dyDescent="0.2">
      <c r="A467" s="134"/>
      <c r="B467" s="134"/>
      <c r="C467" s="134"/>
      <c r="D467" s="134"/>
      <c r="E467" s="134"/>
      <c r="F467" s="134"/>
      <c r="G467" s="134"/>
      <c r="H467" s="134"/>
      <c r="I467" s="134"/>
      <c r="J467" s="199"/>
      <c r="K467" s="200"/>
      <c r="L467" s="200"/>
      <c r="M467" s="200"/>
      <c r="N467" s="134"/>
      <c r="O467" s="135"/>
    </row>
    <row r="468" spans="1:15" x14ac:dyDescent="0.2">
      <c r="A468" s="134"/>
      <c r="B468" s="134"/>
      <c r="C468" s="134"/>
      <c r="D468" s="134"/>
      <c r="E468" s="134"/>
      <c r="F468" s="134"/>
      <c r="G468" s="134"/>
      <c r="H468" s="134"/>
      <c r="I468" s="134"/>
      <c r="J468" s="199"/>
      <c r="K468" s="200"/>
      <c r="L468" s="200"/>
      <c r="M468" s="200"/>
      <c r="N468" s="134"/>
      <c r="O468" s="135"/>
    </row>
    <row r="469" spans="1:15" x14ac:dyDescent="0.2">
      <c r="A469" s="134"/>
      <c r="B469" s="134"/>
      <c r="C469" s="134"/>
      <c r="D469" s="134"/>
      <c r="E469" s="134"/>
      <c r="F469" s="134"/>
      <c r="G469" s="134"/>
      <c r="H469" s="134"/>
      <c r="I469" s="134"/>
      <c r="J469" s="199"/>
      <c r="K469" s="200"/>
      <c r="L469" s="200"/>
      <c r="M469" s="200"/>
      <c r="N469" s="134"/>
      <c r="O469" s="135"/>
    </row>
    <row r="470" spans="1:15" x14ac:dyDescent="0.2">
      <c r="A470" s="134"/>
      <c r="B470" s="134"/>
      <c r="C470" s="134"/>
      <c r="D470" s="134"/>
      <c r="E470" s="134"/>
      <c r="F470" s="134"/>
      <c r="G470" s="134"/>
      <c r="H470" s="134"/>
      <c r="I470" s="134"/>
      <c r="J470" s="199"/>
      <c r="K470" s="200"/>
      <c r="L470" s="200"/>
      <c r="M470" s="200"/>
      <c r="N470" s="134"/>
      <c r="O470" s="135"/>
    </row>
    <row r="471" spans="1:15" x14ac:dyDescent="0.2">
      <c r="A471" s="134"/>
      <c r="B471" s="134"/>
      <c r="C471" s="134"/>
      <c r="D471" s="134"/>
      <c r="E471" s="134"/>
      <c r="F471" s="134"/>
      <c r="G471" s="134"/>
      <c r="H471" s="134"/>
      <c r="I471" s="134"/>
      <c r="J471" s="199"/>
      <c r="K471" s="200"/>
      <c r="L471" s="200"/>
      <c r="M471" s="200"/>
      <c r="N471" s="134"/>
      <c r="O471" s="135"/>
    </row>
    <row r="472" spans="1:15" x14ac:dyDescent="0.2">
      <c r="A472" s="134"/>
      <c r="B472" s="134"/>
      <c r="C472" s="134"/>
      <c r="D472" s="134"/>
      <c r="E472" s="134"/>
      <c r="F472" s="134"/>
      <c r="G472" s="134"/>
      <c r="H472" s="134"/>
      <c r="I472" s="134"/>
      <c r="J472" s="199"/>
      <c r="K472" s="200"/>
      <c r="L472" s="200"/>
      <c r="M472" s="200"/>
      <c r="N472" s="134"/>
      <c r="O472" s="135"/>
    </row>
    <row r="473" spans="1:15" x14ac:dyDescent="0.2">
      <c r="A473" s="134"/>
      <c r="B473" s="134"/>
      <c r="C473" s="134"/>
      <c r="D473" s="134"/>
      <c r="E473" s="134"/>
      <c r="F473" s="134"/>
      <c r="G473" s="134"/>
      <c r="H473" s="134"/>
      <c r="I473" s="134"/>
      <c r="J473" s="199"/>
      <c r="K473" s="200"/>
      <c r="L473" s="200"/>
      <c r="M473" s="200"/>
      <c r="N473" s="134"/>
      <c r="O473" s="135"/>
    </row>
    <row r="474" spans="1:15" x14ac:dyDescent="0.2">
      <c r="A474" s="134"/>
      <c r="B474" s="134"/>
      <c r="C474" s="134"/>
      <c r="D474" s="134"/>
      <c r="E474" s="134"/>
      <c r="F474" s="134"/>
      <c r="G474" s="134"/>
      <c r="H474" s="134"/>
      <c r="I474" s="134"/>
      <c r="J474" s="199"/>
      <c r="K474" s="200"/>
      <c r="L474" s="200"/>
      <c r="M474" s="200"/>
      <c r="N474" s="134"/>
      <c r="O474" s="135"/>
    </row>
    <row r="475" spans="1:15" x14ac:dyDescent="0.2">
      <c r="A475" s="134"/>
      <c r="B475" s="134"/>
      <c r="C475" s="134"/>
      <c r="D475" s="134"/>
      <c r="E475" s="134"/>
      <c r="F475" s="134"/>
      <c r="G475" s="134"/>
      <c r="H475" s="134"/>
      <c r="I475" s="134"/>
      <c r="J475" s="199"/>
      <c r="K475" s="200"/>
      <c r="L475" s="200"/>
      <c r="M475" s="200"/>
      <c r="N475" s="134"/>
      <c r="O475" s="135"/>
    </row>
    <row r="476" spans="1:15" x14ac:dyDescent="0.2">
      <c r="A476" s="134"/>
      <c r="B476" s="134"/>
      <c r="C476" s="134"/>
      <c r="D476" s="134"/>
      <c r="E476" s="134"/>
      <c r="F476" s="134"/>
      <c r="G476" s="134"/>
      <c r="H476" s="134"/>
      <c r="I476" s="134"/>
      <c r="J476" s="199"/>
      <c r="K476" s="200"/>
      <c r="L476" s="200"/>
      <c r="M476" s="200"/>
      <c r="N476" s="134"/>
      <c r="O476" s="135"/>
    </row>
    <row r="477" spans="1:15" x14ac:dyDescent="0.2">
      <c r="A477" s="134"/>
      <c r="B477" s="134"/>
      <c r="C477" s="134"/>
      <c r="D477" s="134"/>
      <c r="E477" s="134"/>
      <c r="F477" s="134"/>
      <c r="G477" s="134"/>
      <c r="H477" s="134"/>
      <c r="I477" s="134"/>
      <c r="J477" s="199"/>
      <c r="K477" s="200"/>
      <c r="L477" s="200"/>
      <c r="M477" s="200"/>
      <c r="N477" s="134"/>
      <c r="O477" s="135"/>
    </row>
    <row r="478" spans="1:15" x14ac:dyDescent="0.2">
      <c r="A478" s="134"/>
      <c r="B478" s="134"/>
      <c r="C478" s="134"/>
      <c r="D478" s="134"/>
      <c r="E478" s="134"/>
      <c r="F478" s="134"/>
      <c r="G478" s="134"/>
      <c r="H478" s="134"/>
      <c r="I478" s="134"/>
      <c r="J478" s="199"/>
      <c r="K478" s="200"/>
      <c r="L478" s="200"/>
      <c r="M478" s="200"/>
      <c r="N478" s="134"/>
      <c r="O478" s="135"/>
    </row>
    <row r="479" spans="1:15" x14ac:dyDescent="0.2">
      <c r="A479" s="134"/>
      <c r="B479" s="134"/>
      <c r="C479" s="134"/>
      <c r="D479" s="134"/>
      <c r="E479" s="134"/>
      <c r="F479" s="134"/>
      <c r="G479" s="134"/>
      <c r="H479" s="134"/>
      <c r="I479" s="134"/>
      <c r="J479" s="199"/>
      <c r="K479" s="200"/>
      <c r="L479" s="200"/>
      <c r="M479" s="200"/>
      <c r="N479" s="134"/>
      <c r="O479" s="135"/>
    </row>
    <row r="480" spans="1:15" x14ac:dyDescent="0.2">
      <c r="A480" s="134"/>
      <c r="B480" s="134"/>
      <c r="C480" s="134"/>
      <c r="D480" s="134"/>
      <c r="E480" s="134"/>
      <c r="F480" s="134"/>
      <c r="G480" s="134"/>
      <c r="H480" s="134"/>
      <c r="I480" s="134"/>
      <c r="J480" s="199"/>
      <c r="K480" s="200"/>
      <c r="L480" s="200"/>
      <c r="M480" s="200"/>
      <c r="N480" s="134"/>
      <c r="O480" s="135"/>
    </row>
    <row r="481" spans="1:15" x14ac:dyDescent="0.2">
      <c r="A481" s="134"/>
      <c r="B481" s="134"/>
      <c r="C481" s="134"/>
      <c r="D481" s="134"/>
      <c r="E481" s="134"/>
      <c r="F481" s="134"/>
      <c r="G481" s="134"/>
      <c r="H481" s="134"/>
      <c r="I481" s="134"/>
      <c r="J481" s="199"/>
      <c r="K481" s="200"/>
      <c r="L481" s="200"/>
      <c r="M481" s="200"/>
      <c r="N481" s="134"/>
      <c r="O481" s="135"/>
    </row>
    <row r="482" spans="1:15" x14ac:dyDescent="0.2">
      <c r="A482" s="134"/>
      <c r="B482" s="134"/>
      <c r="C482" s="134"/>
      <c r="D482" s="134"/>
      <c r="E482" s="134"/>
      <c r="F482" s="134"/>
      <c r="G482" s="134"/>
      <c r="H482" s="134"/>
      <c r="I482" s="134"/>
      <c r="J482" s="199"/>
      <c r="K482" s="200"/>
      <c r="L482" s="200"/>
      <c r="M482" s="200"/>
      <c r="N482" s="134"/>
      <c r="O482" s="135"/>
    </row>
    <row r="483" spans="1:15" x14ac:dyDescent="0.2">
      <c r="A483" s="134"/>
      <c r="B483" s="134"/>
      <c r="C483" s="134"/>
      <c r="D483" s="134"/>
      <c r="E483" s="134"/>
      <c r="F483" s="134"/>
      <c r="G483" s="134"/>
      <c r="H483" s="134"/>
      <c r="I483" s="134"/>
      <c r="J483" s="199"/>
      <c r="K483" s="200"/>
      <c r="L483" s="200"/>
      <c r="M483" s="200"/>
      <c r="N483" s="134"/>
      <c r="O483" s="135"/>
    </row>
    <row r="484" spans="1:15" x14ac:dyDescent="0.2">
      <c r="A484" s="134"/>
      <c r="B484" s="134"/>
      <c r="C484" s="134"/>
      <c r="D484" s="134"/>
      <c r="E484" s="134"/>
      <c r="F484" s="134"/>
      <c r="G484" s="134"/>
      <c r="H484" s="134"/>
      <c r="I484" s="134"/>
      <c r="J484" s="199"/>
      <c r="K484" s="200"/>
      <c r="L484" s="200"/>
      <c r="M484" s="200"/>
      <c r="N484" s="134"/>
      <c r="O484" s="135"/>
    </row>
    <row r="485" spans="1:15" x14ac:dyDescent="0.2">
      <c r="A485" s="134"/>
      <c r="B485" s="134"/>
      <c r="C485" s="134"/>
      <c r="D485" s="134"/>
      <c r="E485" s="134"/>
      <c r="F485" s="134"/>
      <c r="G485" s="134"/>
      <c r="H485" s="134"/>
      <c r="I485" s="134"/>
      <c r="J485" s="199"/>
      <c r="K485" s="200"/>
      <c r="L485" s="200"/>
      <c r="M485" s="200"/>
      <c r="N485" s="134"/>
      <c r="O485" s="135"/>
    </row>
    <row r="486" spans="1:15" x14ac:dyDescent="0.2">
      <c r="A486" s="134"/>
      <c r="B486" s="134"/>
      <c r="C486" s="134"/>
      <c r="D486" s="134"/>
      <c r="E486" s="134"/>
      <c r="F486" s="134"/>
      <c r="G486" s="134"/>
      <c r="H486" s="134"/>
      <c r="I486" s="134"/>
      <c r="J486" s="199"/>
      <c r="K486" s="200"/>
      <c r="L486" s="200"/>
      <c r="M486" s="200"/>
      <c r="N486" s="134"/>
      <c r="O486" s="135"/>
    </row>
    <row r="487" spans="1:15" x14ac:dyDescent="0.2">
      <c r="A487" s="134"/>
      <c r="B487" s="134"/>
      <c r="C487" s="134"/>
      <c r="D487" s="134"/>
      <c r="E487" s="134"/>
      <c r="F487" s="134"/>
      <c r="G487" s="134"/>
      <c r="H487" s="134"/>
      <c r="I487" s="134"/>
      <c r="J487" s="199"/>
      <c r="K487" s="200"/>
      <c r="L487" s="200"/>
      <c r="M487" s="200"/>
      <c r="N487" s="134"/>
      <c r="O487" s="135"/>
    </row>
    <row r="488" spans="1:15" x14ac:dyDescent="0.2">
      <c r="A488" s="134"/>
      <c r="B488" s="134"/>
      <c r="C488" s="134"/>
      <c r="D488" s="134"/>
      <c r="E488" s="134"/>
      <c r="F488" s="134"/>
      <c r="G488" s="134"/>
      <c r="H488" s="134"/>
      <c r="I488" s="134"/>
      <c r="J488" s="199"/>
      <c r="K488" s="200"/>
      <c r="L488" s="200"/>
      <c r="M488" s="200"/>
      <c r="N488" s="134"/>
      <c r="O488" s="135"/>
    </row>
    <row r="489" spans="1:15" x14ac:dyDescent="0.2">
      <c r="A489" s="134"/>
      <c r="B489" s="134"/>
      <c r="C489" s="134"/>
      <c r="D489" s="134"/>
      <c r="E489" s="134"/>
      <c r="F489" s="134"/>
      <c r="G489" s="134"/>
      <c r="H489" s="134"/>
      <c r="I489" s="134"/>
      <c r="J489" s="199"/>
      <c r="K489" s="200"/>
      <c r="L489" s="200"/>
      <c r="M489" s="200"/>
      <c r="N489" s="134"/>
      <c r="O489" s="135"/>
    </row>
    <row r="490" spans="1:15" x14ac:dyDescent="0.2">
      <c r="A490" s="134"/>
      <c r="B490" s="134"/>
      <c r="C490" s="134"/>
      <c r="D490" s="134"/>
      <c r="E490" s="134"/>
      <c r="F490" s="134"/>
      <c r="G490" s="134"/>
      <c r="H490" s="134"/>
      <c r="I490" s="134"/>
      <c r="J490" s="199"/>
      <c r="K490" s="200"/>
      <c r="L490" s="200"/>
      <c r="M490" s="200"/>
      <c r="N490" s="134"/>
      <c r="O490" s="135"/>
    </row>
    <row r="491" spans="1:15" x14ac:dyDescent="0.2">
      <c r="A491" s="134"/>
      <c r="B491" s="134"/>
      <c r="C491" s="134"/>
      <c r="D491" s="134"/>
      <c r="E491" s="134"/>
      <c r="F491" s="134"/>
      <c r="G491" s="134"/>
      <c r="H491" s="134"/>
      <c r="I491" s="134"/>
      <c r="J491" s="199"/>
      <c r="K491" s="200"/>
      <c r="L491" s="200"/>
      <c r="M491" s="200"/>
      <c r="N491" s="134"/>
      <c r="O491" s="135"/>
    </row>
    <row r="492" spans="1:15" x14ac:dyDescent="0.2">
      <c r="A492" s="134"/>
      <c r="B492" s="134"/>
      <c r="C492" s="134"/>
      <c r="D492" s="134"/>
      <c r="E492" s="134"/>
      <c r="F492" s="134"/>
      <c r="G492" s="134"/>
      <c r="H492" s="134"/>
      <c r="I492" s="134"/>
      <c r="J492" s="199"/>
      <c r="K492" s="200"/>
      <c r="L492" s="200"/>
      <c r="M492" s="200"/>
      <c r="N492" s="134"/>
      <c r="O492" s="135"/>
    </row>
    <row r="493" spans="1:15" x14ac:dyDescent="0.2">
      <c r="A493" s="134"/>
      <c r="B493" s="134"/>
      <c r="C493" s="134"/>
      <c r="D493" s="134"/>
      <c r="E493" s="134"/>
      <c r="F493" s="134"/>
      <c r="G493" s="134"/>
      <c r="H493" s="134"/>
      <c r="I493" s="134"/>
      <c r="J493" s="199"/>
      <c r="K493" s="200"/>
      <c r="L493" s="200"/>
      <c r="M493" s="200"/>
      <c r="N493" s="134"/>
      <c r="O493" s="135"/>
    </row>
    <row r="494" spans="1:15" x14ac:dyDescent="0.2">
      <c r="A494" s="134"/>
      <c r="B494" s="134"/>
      <c r="C494" s="134"/>
      <c r="D494" s="134"/>
      <c r="E494" s="134"/>
      <c r="F494" s="134"/>
      <c r="G494" s="134"/>
      <c r="H494" s="134"/>
      <c r="I494" s="134"/>
      <c r="J494" s="199"/>
      <c r="K494" s="200"/>
      <c r="L494" s="200"/>
      <c r="M494" s="200"/>
      <c r="N494" s="134"/>
      <c r="O494" s="135"/>
    </row>
    <row r="495" spans="1:15" x14ac:dyDescent="0.2">
      <c r="A495" s="134"/>
      <c r="B495" s="134"/>
      <c r="C495" s="134"/>
      <c r="D495" s="134"/>
      <c r="E495" s="134"/>
      <c r="F495" s="134"/>
      <c r="G495" s="134"/>
      <c r="H495" s="134"/>
      <c r="I495" s="134"/>
      <c r="J495" s="199"/>
      <c r="K495" s="200"/>
      <c r="L495" s="200"/>
      <c r="M495" s="200"/>
      <c r="N495" s="134"/>
      <c r="O495" s="135"/>
    </row>
    <row r="496" spans="1:15" x14ac:dyDescent="0.2">
      <c r="A496" s="134"/>
      <c r="B496" s="134"/>
      <c r="C496" s="134"/>
      <c r="D496" s="134"/>
      <c r="E496" s="134"/>
      <c r="F496" s="134"/>
      <c r="G496" s="134"/>
      <c r="H496" s="134"/>
      <c r="I496" s="134"/>
      <c r="J496" s="199"/>
      <c r="K496" s="200"/>
      <c r="L496" s="200"/>
      <c r="M496" s="200"/>
      <c r="N496" s="134"/>
      <c r="O496" s="135"/>
    </row>
    <row r="497" spans="1:15" x14ac:dyDescent="0.2">
      <c r="A497" s="134"/>
      <c r="B497" s="134"/>
      <c r="C497" s="134"/>
      <c r="D497" s="134"/>
      <c r="E497" s="134"/>
      <c r="F497" s="134"/>
      <c r="G497" s="134"/>
      <c r="H497" s="134"/>
      <c r="I497" s="134"/>
      <c r="J497" s="199"/>
      <c r="K497" s="200"/>
      <c r="L497" s="200"/>
      <c r="M497" s="200"/>
      <c r="N497" s="134"/>
      <c r="O497" s="135"/>
    </row>
    <row r="498" spans="1:15" x14ac:dyDescent="0.2">
      <c r="A498" s="134"/>
      <c r="B498" s="134"/>
      <c r="C498" s="134"/>
      <c r="D498" s="134"/>
      <c r="E498" s="134"/>
      <c r="F498" s="134"/>
      <c r="G498" s="134"/>
      <c r="H498" s="134"/>
      <c r="I498" s="134"/>
      <c r="J498" s="199"/>
      <c r="K498" s="200"/>
      <c r="L498" s="200"/>
      <c r="M498" s="200"/>
      <c r="N498" s="134"/>
      <c r="O498" s="135"/>
    </row>
    <row r="499" spans="1:15" x14ac:dyDescent="0.2">
      <c r="A499" s="134"/>
      <c r="B499" s="134"/>
      <c r="C499" s="134"/>
      <c r="D499" s="134"/>
      <c r="E499" s="134"/>
      <c r="F499" s="134"/>
      <c r="G499" s="134"/>
      <c r="H499" s="134"/>
      <c r="I499" s="134"/>
      <c r="J499" s="199"/>
      <c r="K499" s="200"/>
      <c r="L499" s="200"/>
      <c r="M499" s="200"/>
      <c r="N499" s="134"/>
      <c r="O499" s="135"/>
    </row>
    <row r="500" spans="1:15" x14ac:dyDescent="0.2">
      <c r="A500" s="134"/>
      <c r="B500" s="134"/>
      <c r="C500" s="134"/>
      <c r="D500" s="134"/>
      <c r="E500" s="134"/>
      <c r="F500" s="134"/>
      <c r="G500" s="134"/>
      <c r="H500" s="134"/>
      <c r="I500" s="134"/>
      <c r="J500" s="199"/>
      <c r="K500" s="200"/>
      <c r="L500" s="200"/>
      <c r="M500" s="200"/>
      <c r="N500" s="134"/>
      <c r="O500" s="135"/>
    </row>
    <row r="501" spans="1:15" x14ac:dyDescent="0.2">
      <c r="A501" s="134"/>
      <c r="B501" s="134"/>
      <c r="C501" s="134"/>
      <c r="D501" s="134"/>
      <c r="E501" s="134"/>
      <c r="F501" s="134"/>
      <c r="G501" s="134"/>
      <c r="H501" s="134"/>
      <c r="I501" s="134"/>
      <c r="J501" s="199"/>
      <c r="K501" s="200"/>
      <c r="L501" s="200"/>
      <c r="M501" s="200"/>
      <c r="N501" s="134"/>
      <c r="O501" s="135"/>
    </row>
    <row r="502" spans="1:15" x14ac:dyDescent="0.2">
      <c r="A502" s="134"/>
      <c r="B502" s="134"/>
      <c r="C502" s="134"/>
      <c r="D502" s="134"/>
      <c r="E502" s="134"/>
      <c r="F502" s="134"/>
      <c r="G502" s="134"/>
      <c r="H502" s="134"/>
      <c r="I502" s="134"/>
      <c r="J502" s="199"/>
      <c r="K502" s="200"/>
      <c r="L502" s="200"/>
      <c r="M502" s="200"/>
      <c r="N502" s="134"/>
      <c r="O502" s="135"/>
    </row>
    <row r="503" spans="1:15" x14ac:dyDescent="0.2">
      <c r="A503" s="134"/>
      <c r="B503" s="134"/>
      <c r="C503" s="134"/>
      <c r="D503" s="134"/>
      <c r="E503" s="134"/>
      <c r="F503" s="134"/>
      <c r="G503" s="134"/>
      <c r="H503" s="134"/>
      <c r="I503" s="134"/>
      <c r="J503" s="199"/>
      <c r="K503" s="200"/>
      <c r="L503" s="200"/>
      <c r="M503" s="200"/>
      <c r="N503" s="134"/>
      <c r="O503" s="135"/>
    </row>
    <row r="504" spans="1:15" x14ac:dyDescent="0.2">
      <c r="A504" s="134"/>
      <c r="B504" s="134"/>
      <c r="C504" s="134"/>
      <c r="D504" s="134"/>
      <c r="E504" s="134"/>
      <c r="F504" s="134"/>
      <c r="G504" s="134"/>
      <c r="H504" s="134"/>
      <c r="I504" s="134"/>
      <c r="J504" s="199"/>
      <c r="K504" s="200"/>
      <c r="L504" s="200"/>
      <c r="M504" s="200"/>
      <c r="N504" s="134"/>
      <c r="O504" s="135"/>
    </row>
    <row r="505" spans="1:15" x14ac:dyDescent="0.2">
      <c r="A505" s="134"/>
      <c r="B505" s="134"/>
      <c r="C505" s="134"/>
      <c r="D505" s="134"/>
      <c r="E505" s="134"/>
      <c r="F505" s="134"/>
      <c r="G505" s="134"/>
      <c r="H505" s="134"/>
      <c r="I505" s="134"/>
      <c r="J505" s="199"/>
      <c r="K505" s="200"/>
      <c r="L505" s="200"/>
      <c r="M505" s="200"/>
      <c r="N505" s="134"/>
      <c r="O505" s="135"/>
    </row>
    <row r="506" spans="1:15" x14ac:dyDescent="0.2">
      <c r="A506" s="134"/>
      <c r="B506" s="134"/>
      <c r="C506" s="134"/>
      <c r="D506" s="134"/>
      <c r="E506" s="134"/>
      <c r="F506" s="134"/>
      <c r="G506" s="134"/>
      <c r="H506" s="134"/>
      <c r="I506" s="134"/>
      <c r="J506" s="199"/>
      <c r="K506" s="200"/>
      <c r="L506" s="200"/>
      <c r="M506" s="200"/>
      <c r="N506" s="134"/>
      <c r="O506" s="135"/>
    </row>
    <row r="507" spans="1:15" x14ac:dyDescent="0.2">
      <c r="A507" s="134"/>
      <c r="B507" s="134"/>
      <c r="C507" s="134"/>
      <c r="D507" s="134"/>
      <c r="E507" s="134"/>
      <c r="F507" s="134"/>
      <c r="G507" s="134"/>
      <c r="H507" s="134"/>
      <c r="I507" s="134"/>
      <c r="J507" s="199"/>
      <c r="K507" s="200"/>
      <c r="L507" s="200"/>
      <c r="M507" s="200"/>
      <c r="N507" s="134"/>
      <c r="O507" s="135"/>
    </row>
    <row r="508" spans="1:15" x14ac:dyDescent="0.2">
      <c r="A508" s="134"/>
      <c r="B508" s="134"/>
      <c r="C508" s="134"/>
      <c r="D508" s="134"/>
      <c r="E508" s="134"/>
      <c r="F508" s="134"/>
      <c r="G508" s="134"/>
      <c r="H508" s="134"/>
      <c r="I508" s="134"/>
      <c r="J508" s="199"/>
      <c r="K508" s="200"/>
      <c r="L508" s="200"/>
      <c r="M508" s="200"/>
      <c r="N508" s="134"/>
      <c r="O508" s="135"/>
    </row>
    <row r="509" spans="1:15" x14ac:dyDescent="0.2">
      <c r="A509" s="134"/>
      <c r="B509" s="134"/>
      <c r="C509" s="134"/>
      <c r="D509" s="134"/>
      <c r="E509" s="134"/>
      <c r="F509" s="134"/>
      <c r="G509" s="134"/>
      <c r="H509" s="134"/>
      <c r="I509" s="134"/>
      <c r="J509" s="199"/>
      <c r="K509" s="200"/>
      <c r="L509" s="200"/>
      <c r="M509" s="200"/>
      <c r="N509" s="134"/>
      <c r="O509" s="135"/>
    </row>
    <row r="510" spans="1:15" x14ac:dyDescent="0.2">
      <c r="A510" s="134"/>
      <c r="B510" s="134"/>
      <c r="C510" s="134"/>
      <c r="D510" s="134"/>
      <c r="E510" s="134"/>
      <c r="F510" s="134"/>
      <c r="G510" s="134"/>
      <c r="H510" s="134"/>
      <c r="I510" s="134"/>
      <c r="J510" s="199"/>
      <c r="K510" s="200"/>
      <c r="L510" s="200"/>
      <c r="M510" s="200"/>
      <c r="N510" s="134"/>
      <c r="O510" s="135"/>
    </row>
    <row r="511" spans="1:15" x14ac:dyDescent="0.2">
      <c r="A511" s="134"/>
      <c r="B511" s="134"/>
      <c r="C511" s="134"/>
      <c r="D511" s="134"/>
      <c r="E511" s="134"/>
      <c r="F511" s="134"/>
      <c r="G511" s="134"/>
      <c r="H511" s="134"/>
      <c r="I511" s="134"/>
      <c r="J511" s="199"/>
      <c r="K511" s="200"/>
      <c r="L511" s="200"/>
      <c r="M511" s="200"/>
      <c r="N511" s="134"/>
      <c r="O511" s="135"/>
    </row>
    <row r="512" spans="1:15" x14ac:dyDescent="0.2">
      <c r="A512" s="134"/>
      <c r="B512" s="134"/>
      <c r="C512" s="134"/>
      <c r="D512" s="134"/>
      <c r="E512" s="134"/>
      <c r="F512" s="134"/>
      <c r="G512" s="134"/>
      <c r="H512" s="134"/>
      <c r="I512" s="134"/>
      <c r="J512" s="199"/>
      <c r="K512" s="200"/>
      <c r="L512" s="200"/>
      <c r="M512" s="200"/>
      <c r="N512" s="134"/>
      <c r="O512" s="135"/>
    </row>
    <row r="513" spans="1:15" x14ac:dyDescent="0.2">
      <c r="A513" s="134"/>
      <c r="B513" s="134"/>
      <c r="C513" s="134"/>
      <c r="D513" s="134"/>
      <c r="E513" s="134"/>
      <c r="F513" s="134"/>
      <c r="G513" s="134"/>
      <c r="H513" s="134"/>
      <c r="I513" s="134"/>
      <c r="J513" s="199"/>
      <c r="K513" s="200"/>
      <c r="L513" s="200"/>
      <c r="M513" s="200"/>
      <c r="N513" s="134"/>
      <c r="O513" s="135"/>
    </row>
    <row r="514" spans="1:15" x14ac:dyDescent="0.2">
      <c r="A514" s="134"/>
      <c r="B514" s="134"/>
      <c r="C514" s="134"/>
      <c r="D514" s="134"/>
      <c r="E514" s="134"/>
      <c r="F514" s="134"/>
      <c r="G514" s="134"/>
      <c r="H514" s="134"/>
      <c r="I514" s="134"/>
      <c r="J514" s="199"/>
      <c r="K514" s="200"/>
      <c r="L514" s="200"/>
      <c r="M514" s="200"/>
      <c r="N514" s="134"/>
      <c r="O514" s="135"/>
    </row>
    <row r="515" spans="1:15" x14ac:dyDescent="0.2">
      <c r="A515" s="135"/>
      <c r="B515" s="135"/>
      <c r="C515" s="135"/>
      <c r="D515" s="135"/>
      <c r="E515" s="135"/>
      <c r="F515" s="135"/>
      <c r="G515" s="135"/>
      <c r="H515" s="135"/>
      <c r="I515" s="135"/>
      <c r="J515" s="201"/>
      <c r="K515" s="202"/>
      <c r="L515" s="202"/>
      <c r="M515" s="202"/>
      <c r="N515" s="136"/>
      <c r="O515" s="135"/>
    </row>
  </sheetData>
  <mergeCells count="1">
    <mergeCell ref="A2:N2"/>
  </mergeCells>
  <pageMargins left="0.43307086614173229" right="0.39370078740157483" top="0.74803149606299213" bottom="0.74803149606299213" header="0.31496062992125984" footer="0.31496062992125984"/>
  <pageSetup paperSize="9" scale="45" fitToHeight="231" orientation="landscape" r:id="rId2"/>
  <headerFooter>
    <oddFoote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0"/>
  </sheetPr>
  <dimension ref="A1:CF1063"/>
  <sheetViews>
    <sheetView zoomScale="80" zoomScaleNormal="80" workbookViewId="0">
      <pane ySplit="2" topLeftCell="A3" activePane="bottomLeft" state="frozen"/>
      <selection activeCell="Z246" sqref="Z246"/>
      <selection pane="bottomLeft" sqref="A1:U1"/>
    </sheetView>
  </sheetViews>
  <sheetFormatPr defaultColWidth="8.85546875" defaultRowHeight="15" x14ac:dyDescent="0.2"/>
  <cols>
    <col min="1" max="1" width="10" style="101" customWidth="1"/>
    <col min="2" max="2" width="12" style="73" customWidth="1"/>
    <col min="3" max="3" width="10.85546875" style="102" customWidth="1"/>
    <col min="4" max="4" width="13" style="170" bestFit="1" customWidth="1"/>
    <col min="5" max="5" width="73" style="103" customWidth="1"/>
    <col min="6" max="6" width="7.5703125" style="101" customWidth="1"/>
    <col min="7" max="7" width="8.85546875" style="120" customWidth="1"/>
    <col min="8" max="8" width="12.42578125" style="101" customWidth="1"/>
    <col min="9" max="9" width="16.7109375" style="115" customWidth="1"/>
    <col min="10" max="11" width="16.7109375" style="104" customWidth="1"/>
    <col min="12" max="12" width="16.7109375" style="116" customWidth="1"/>
    <col min="13" max="13" width="16" style="117" customWidth="1"/>
    <col min="14" max="17" width="23.42578125" style="257" customWidth="1"/>
    <col min="18" max="18" width="23.42578125" style="221" customWidth="1"/>
    <col min="19" max="19" width="14.42578125" style="221" customWidth="1"/>
    <col min="20" max="20" width="23.42578125" style="221" customWidth="1"/>
    <col min="21" max="21" width="16.42578125" style="221" customWidth="1"/>
    <col min="22" max="22" width="16.7109375" style="220" customWidth="1"/>
    <col min="23" max="23" width="16.7109375" style="94" customWidth="1"/>
    <col min="24" max="24" width="39" style="118" customWidth="1"/>
    <col min="25" max="25" width="34.42578125" style="220" customWidth="1"/>
    <col min="26" max="26" width="51" style="220" customWidth="1"/>
    <col min="27" max="27" width="34.5703125" style="220" customWidth="1"/>
    <col min="28" max="28" width="42.140625" style="99" customWidth="1"/>
    <col min="29" max="29" width="21.85546875" style="220" customWidth="1"/>
    <col min="30" max="30" width="8.85546875" style="220"/>
    <col min="31" max="31" width="11.5703125" style="220" customWidth="1"/>
    <col min="32" max="32" width="10.85546875" style="220" customWidth="1"/>
    <col min="33" max="33" width="10.7109375" style="220" customWidth="1"/>
    <col min="34" max="34" width="11.42578125" style="220" customWidth="1"/>
    <col min="35" max="35" width="26" style="111" customWidth="1"/>
    <col min="36" max="40" width="16.7109375" style="220" customWidth="1"/>
    <col min="41" max="41" width="16.7109375" style="113" customWidth="1"/>
    <col min="42" max="44" width="16.7109375" style="220" customWidth="1"/>
    <col min="45" max="45" width="16.7109375" style="94" customWidth="1"/>
    <col min="46" max="46" width="18.85546875" style="94" customWidth="1"/>
    <col min="47" max="48" width="16.7109375" style="220" customWidth="1"/>
    <col min="49" max="49" width="20.85546875" style="220" customWidth="1"/>
    <col min="50" max="50" width="16.7109375" style="220" customWidth="1"/>
    <col min="51" max="51" width="16.7109375" style="94" customWidth="1"/>
    <col min="52" max="53" width="23.42578125" style="280" customWidth="1"/>
    <col min="54" max="55" width="26.42578125" style="280" customWidth="1"/>
    <col min="56" max="56" width="15.85546875" style="95" customWidth="1"/>
    <col min="57" max="57" width="26.42578125" style="112" customWidth="1"/>
    <col min="58" max="58" width="8.85546875" style="274"/>
    <col min="59" max="59" width="13.7109375" style="112" bestFit="1" customWidth="1"/>
    <col min="60" max="60" width="17.140625" style="112" bestFit="1" customWidth="1"/>
    <col min="61" max="61" width="8.85546875" style="274"/>
    <col min="62" max="62" width="17.85546875" style="113" bestFit="1" customWidth="1"/>
    <col min="63" max="64" width="8.85546875" style="274"/>
    <col min="65" max="65" width="18" style="96" customWidth="1"/>
    <col min="66" max="66" width="25.7109375" style="96" customWidth="1"/>
    <col min="67" max="67" width="38" style="96" customWidth="1"/>
    <col min="68" max="68" width="25" style="96" bestFit="1" customWidth="1"/>
    <col min="69" max="69" width="30.5703125" style="72" customWidth="1"/>
    <col min="70" max="70" width="16.42578125" style="72" customWidth="1"/>
    <col min="71" max="71" width="24.28515625" style="72" customWidth="1"/>
    <col min="72" max="72" width="38.28515625" style="72" customWidth="1"/>
    <col min="73" max="73" width="23.7109375" style="96" bestFit="1" customWidth="1"/>
    <col min="74" max="74" width="23.5703125" style="114" customWidth="1"/>
    <col min="75" max="75" width="31.28515625" style="90" customWidth="1"/>
    <col min="76" max="76" width="25" style="96" bestFit="1" customWidth="1"/>
    <col min="77" max="77" width="20" style="72" hidden="1" customWidth="1"/>
    <col min="78" max="78" width="13.85546875" style="72" hidden="1" customWidth="1"/>
    <col min="79" max="79" width="13.42578125" style="72" hidden="1" customWidth="1"/>
    <col min="80" max="80" width="15" style="72" hidden="1" customWidth="1"/>
    <col min="81" max="81" width="15.140625" style="72" hidden="1" customWidth="1"/>
    <col min="82" max="82" width="18.42578125" style="98" hidden="1" customWidth="1"/>
    <col min="83" max="83" width="22.140625" style="99" hidden="1" customWidth="1"/>
    <col min="84" max="84" width="23.85546875" style="99" hidden="1" customWidth="1"/>
    <col min="85" max="16384" width="8.85546875" style="84"/>
  </cols>
  <sheetData>
    <row r="1" spans="1:84" s="71" customFormat="1" x14ac:dyDescent="0.2">
      <c r="A1" s="337" t="s">
        <v>426</v>
      </c>
      <c r="B1" s="338"/>
      <c r="C1" s="338"/>
      <c r="D1" s="338"/>
      <c r="E1" s="338"/>
      <c r="F1" s="338"/>
      <c r="G1" s="338"/>
      <c r="H1" s="338"/>
      <c r="I1" s="338"/>
      <c r="J1" s="338"/>
      <c r="K1" s="338"/>
      <c r="L1" s="338"/>
      <c r="M1" s="338"/>
      <c r="N1" s="338"/>
      <c r="O1" s="338"/>
      <c r="P1" s="338"/>
      <c r="Q1" s="338"/>
      <c r="R1" s="338"/>
      <c r="S1" s="338"/>
      <c r="T1" s="338"/>
      <c r="U1" s="338"/>
      <c r="V1" s="70"/>
      <c r="W1" s="70"/>
      <c r="X1" s="342"/>
      <c r="Y1" s="326"/>
      <c r="Z1" s="326"/>
      <c r="AA1" s="326"/>
      <c r="AB1" s="326"/>
      <c r="AC1" s="326"/>
      <c r="AD1" s="326"/>
      <c r="AE1" s="326"/>
      <c r="AF1" s="326"/>
      <c r="AG1" s="326"/>
      <c r="AH1" s="326"/>
      <c r="AI1" s="343"/>
      <c r="AJ1" s="341" t="s">
        <v>215</v>
      </c>
      <c r="AK1" s="338"/>
      <c r="AL1" s="338"/>
      <c r="AM1" s="338"/>
      <c r="AN1" s="338"/>
      <c r="AO1" s="339" t="s">
        <v>111</v>
      </c>
      <c r="AP1" s="338"/>
      <c r="AQ1" s="338"/>
      <c r="AR1" s="338"/>
      <c r="AS1" s="340" t="s">
        <v>228</v>
      </c>
      <c r="AT1" s="326"/>
      <c r="AU1" s="339" t="s">
        <v>216</v>
      </c>
      <c r="AV1" s="338"/>
      <c r="AW1" s="338"/>
      <c r="AX1" s="338"/>
      <c r="AY1" s="338"/>
      <c r="AZ1" s="335" t="s">
        <v>536</v>
      </c>
      <c r="BA1" s="336"/>
      <c r="BB1" s="336"/>
      <c r="BC1" s="336"/>
      <c r="BD1" s="84"/>
      <c r="BE1" s="84"/>
      <c r="BF1" s="84"/>
      <c r="BG1" s="84"/>
      <c r="BH1" s="84"/>
      <c r="BI1" s="84"/>
      <c r="BJ1" s="84"/>
      <c r="BK1" s="84"/>
      <c r="BL1" s="84"/>
      <c r="BM1" s="84"/>
      <c r="BN1" s="84"/>
      <c r="BO1" s="84"/>
    </row>
    <row r="2" spans="1:84" s="73" customFormat="1" ht="45" x14ac:dyDescent="0.2">
      <c r="A2" s="258" t="s">
        <v>8</v>
      </c>
      <c r="B2" s="259" t="s">
        <v>358</v>
      </c>
      <c r="C2" s="260" t="s">
        <v>192</v>
      </c>
      <c r="D2" s="261" t="s">
        <v>9</v>
      </c>
      <c r="E2" s="262" t="s">
        <v>87</v>
      </c>
      <c r="F2" s="259" t="s">
        <v>98</v>
      </c>
      <c r="G2" s="263" t="s">
        <v>11</v>
      </c>
      <c r="H2" s="259" t="s">
        <v>105</v>
      </c>
      <c r="I2" s="263" t="s">
        <v>13</v>
      </c>
      <c r="J2" s="263" t="s">
        <v>398</v>
      </c>
      <c r="K2" s="263" t="s">
        <v>397</v>
      </c>
      <c r="L2" s="263" t="s">
        <v>408</v>
      </c>
      <c r="M2" s="259" t="s">
        <v>107</v>
      </c>
      <c r="N2" s="259" t="s">
        <v>505</v>
      </c>
      <c r="O2" s="259" t="s">
        <v>448</v>
      </c>
      <c r="P2" s="259" t="s">
        <v>106</v>
      </c>
      <c r="Q2" s="259" t="s">
        <v>36</v>
      </c>
      <c r="R2" s="259" t="s">
        <v>346</v>
      </c>
      <c r="S2" s="264" t="s">
        <v>357</v>
      </c>
      <c r="T2" s="262" t="s">
        <v>96</v>
      </c>
      <c r="U2" s="262" t="s">
        <v>356</v>
      </c>
      <c r="V2" s="263" t="s">
        <v>395</v>
      </c>
      <c r="W2" s="263" t="s">
        <v>396</v>
      </c>
      <c r="X2" s="265" t="s">
        <v>193</v>
      </c>
      <c r="Y2" s="266" t="s">
        <v>438</v>
      </c>
      <c r="Z2" s="259" t="s">
        <v>97</v>
      </c>
      <c r="AA2" s="259" t="s">
        <v>37</v>
      </c>
      <c r="AB2" s="259" t="s">
        <v>38</v>
      </c>
      <c r="AC2" s="259" t="s">
        <v>0</v>
      </c>
      <c r="AD2" s="259" t="s">
        <v>1</v>
      </c>
      <c r="AE2" s="263" t="s">
        <v>2</v>
      </c>
      <c r="AF2" s="260" t="s">
        <v>190</v>
      </c>
      <c r="AG2" s="260" t="s">
        <v>402</v>
      </c>
      <c r="AH2" s="260" t="s">
        <v>88</v>
      </c>
      <c r="AI2" s="267" t="s">
        <v>389</v>
      </c>
      <c r="AJ2" s="263" t="s">
        <v>390</v>
      </c>
      <c r="AK2" s="263" t="s">
        <v>391</v>
      </c>
      <c r="AL2" s="263" t="s">
        <v>392</v>
      </c>
      <c r="AM2" s="263" t="s">
        <v>412</v>
      </c>
      <c r="AN2" s="263" t="s">
        <v>12</v>
      </c>
      <c r="AO2" s="263" t="s">
        <v>14</v>
      </c>
      <c r="AP2" s="263" t="s">
        <v>379</v>
      </c>
      <c r="AQ2" s="263" t="s">
        <v>381</v>
      </c>
      <c r="AR2" s="263" t="s">
        <v>393</v>
      </c>
      <c r="AS2" s="263" t="s">
        <v>400</v>
      </c>
      <c r="AT2" s="263" t="s">
        <v>399</v>
      </c>
      <c r="AU2" s="263" t="s">
        <v>203</v>
      </c>
      <c r="AV2" s="263" t="s">
        <v>394</v>
      </c>
      <c r="AW2" s="263" t="s">
        <v>401</v>
      </c>
      <c r="AX2" s="263" t="s">
        <v>89</v>
      </c>
      <c r="AY2" s="263" t="s">
        <v>90</v>
      </c>
      <c r="AZ2" s="278" t="s">
        <v>507</v>
      </c>
      <c r="BA2" s="278" t="s">
        <v>506</v>
      </c>
      <c r="BB2" s="278" t="s">
        <v>508</v>
      </c>
      <c r="BC2" s="278" t="s">
        <v>509</v>
      </c>
      <c r="BD2" s="84"/>
      <c r="BE2" s="84"/>
      <c r="BF2" s="84"/>
      <c r="BG2" s="84"/>
      <c r="BH2" s="84"/>
      <c r="BI2" s="84"/>
      <c r="BJ2" s="84"/>
      <c r="BK2" s="84"/>
      <c r="BL2" s="84"/>
      <c r="BM2" s="84"/>
      <c r="BN2" s="84"/>
      <c r="BO2" s="84"/>
    </row>
    <row r="3" spans="1:84" x14ac:dyDescent="0.2">
      <c r="A3" s="74">
        <v>1</v>
      </c>
      <c r="B3" s="74">
        <v>77</v>
      </c>
      <c r="C3" s="49" t="s">
        <v>227</v>
      </c>
      <c r="D3" s="172">
        <v>40824</v>
      </c>
      <c r="E3" s="76" t="s">
        <v>249</v>
      </c>
      <c r="F3" s="76" t="s">
        <v>321</v>
      </c>
      <c r="G3" s="119">
        <v>0.1</v>
      </c>
      <c r="H3" s="87"/>
      <c r="I3" s="77"/>
      <c r="J3" s="77"/>
      <c r="K3" s="88"/>
      <c r="L3" s="79"/>
      <c r="M3" s="297" t="s">
        <v>104</v>
      </c>
      <c r="N3" s="255" t="s">
        <v>449</v>
      </c>
      <c r="O3" s="255" t="s">
        <v>464</v>
      </c>
      <c r="P3" s="255" t="s">
        <v>511</v>
      </c>
      <c r="Q3" s="255"/>
      <c r="R3" s="81" t="s">
        <v>446</v>
      </c>
      <c r="S3" s="89"/>
      <c r="T3" s="76" t="s">
        <v>329</v>
      </c>
      <c r="U3" s="75" t="s">
        <v>249</v>
      </c>
      <c r="V3" s="86">
        <f>IF(BillDetail_List[Entry Alloc%]=0,(BillDetail_List[Time]*BillDetail_List[LTM Rate])*BillDetail_List[[#This Row],[Funding PerCent Allowed]],(BillDetail_List[Time]*BillDetail_List[LTM Rate])*BillDetail_List[[#This Row],[Funding PerCent Allowed]]*BillDetail_List[Entry Alloc%])</f>
        <v>24</v>
      </c>
      <c r="W3" s="86">
        <f>BillDetail_List[Counsel''s Base Fees]+BillDetail_List[Other Disbursements]+BillDetail_List[ATEI Premium]</f>
        <v>0</v>
      </c>
      <c r="X3" s="91" t="str">
        <f>VLOOKUP(BillDetail_List[Part ID],FundingList,2,FALSE)</f>
        <v>CFA</v>
      </c>
      <c r="Y3" s="271" t="str">
        <f>VLOOKUP(BillDetail_List[[#This Row],[Phase Code ]],phasetasklist,3,FALSE)</f>
        <v>Initial and Pre-Action Protocol Work</v>
      </c>
      <c r="Z3" s="254" t="str">
        <f>VLOOKUP(BillDetail_List[[#This Row],[Task Code]],tasklist,4,FALSE)</f>
        <v>Factual investigation</v>
      </c>
      <c r="AA3" s="239" t="str">
        <f>IFERROR(VLOOKUP(BillDetail_List[[#This Row],[Activity Code]],ActivityCodeList,2,FALSE), " ")</f>
        <v>Communicate (with Counsel)</v>
      </c>
      <c r="AB3" s="239" t="str">
        <f>IFERROR(VLOOKUP(BillDetail_List[[#This Row],[Expense Code]],expensenumbers,2,FALSE), " ")</f>
        <v xml:space="preserve"> </v>
      </c>
      <c r="AC3" s="92" t="str">
        <f>IFERROR(VLOOKUP(BillDetail_List[LTM],LTMList,3,FALSE),"")</f>
        <v>Partner</v>
      </c>
      <c r="AD3" s="92" t="str">
        <f>IFERROR(VLOOKUP(BillDetail_List[LTM],LTMList,4,FALSE),"")</f>
        <v>A</v>
      </c>
      <c r="AE3" s="86">
        <f>IFERROR(VLOOKUP(BillDetail_List[LTM],LTM_List[],6,FALSE),0)</f>
        <v>240</v>
      </c>
      <c r="AF3" s="83">
        <f>VLOOKUP(BillDetail_List[Part ID],FundingList,7,FALSE)</f>
        <v>1</v>
      </c>
      <c r="AG3" s="83">
        <f>IF(CounselBaseFees=0,VLOOKUP(BillDetail_List[Part ID],FundingList,3,FALSE),VLOOKUP(BillDetail_List[LTM],LTMList,8,FALSE))</f>
        <v>0.95</v>
      </c>
      <c r="AH3" s="93">
        <f>VLOOKUP(BillDetail_List[Part ID],FundingList,4,FALSE)</f>
        <v>0.2</v>
      </c>
      <c r="AI3" s="190">
        <f>IF(BillDetail_List[[#This Row],[Time]]="N/A",0, BillDetail_List[[#This Row],[Time]]*BillDetail_List[[#This Row],[LTM Rate]])</f>
        <v>24</v>
      </c>
      <c r="AJ3" s="86">
        <f>IF(BillDetail_List[Entry Alloc%]=0,(BillDetail_List[Time]*BillDetail_List[LTM Rate])*BillDetail_List[[#This Row],[Funding PerCent Allowed]],(BillDetail_List[Time]*BillDetail_List[LTM Rate])*BillDetail_List[[#This Row],[Funding PerCent Allowed]]*BillDetail_List[Entry Alloc%])</f>
        <v>24</v>
      </c>
      <c r="AK3" s="86">
        <f>BillDetail_List[Base Profit Costs (including any indemnity cap)]*BillDetail_List[VAT Rate]</f>
        <v>4.8000000000000007</v>
      </c>
      <c r="AL3" s="86">
        <f>BillDetail_List[Base Profit Costs (including any indemnity cap)]*BillDetail_List[Success Fee %]</f>
        <v>22.799999999999997</v>
      </c>
      <c r="AM3" s="86">
        <f>BillDetail_List[Success Fee on Base Profit costs]*BillDetail_List[VAT Rate]</f>
        <v>4.5599999999999996</v>
      </c>
      <c r="AN3" s="86">
        <f>SUM(BillDetail_List[[#This Row],[Base Profit Costs (including any indemnity cap)]:[VAT on Success Fee on Base Profit Costs]])</f>
        <v>56.16</v>
      </c>
      <c r="AO3" s="86">
        <f>BillDetail_List[Counsel''s Base Fees]*BillDetail_List[VAT Rate]</f>
        <v>0</v>
      </c>
      <c r="AP3" s="86">
        <f>BillDetail_List[Counsel''s Base Fees]*BillDetail_List[Success Fee %]</f>
        <v>0</v>
      </c>
      <c r="AQ3" s="86">
        <f>BillDetail_List[Counsel''s Success Fee]*BillDetail_List[VAT Rate]</f>
        <v>0</v>
      </c>
      <c r="AR3" s="86">
        <f>BillDetail_List[Counsel''s Base Fees]+BillDetail_List[VAT on Base Counsel Fees]+BillDetail_List[Counsel''s Success Fee]+BillDetail_List[VAT on Counsel''s Success Fee]</f>
        <v>0</v>
      </c>
      <c r="AS3" s="86">
        <f>BillDetail_List[Other Disbursements]+BillDetail_List[VAT On Other Disbursements]</f>
        <v>0</v>
      </c>
      <c r="AT3" s="86">
        <f>BillDetail_List[Counsel''s Base Fees]+BillDetail_List[Other Disbursements]+BillDetail_List[ATEI Premium]</f>
        <v>0</v>
      </c>
      <c r="AU3" s="86">
        <f>BillDetail_List[Other Disbursements]+BillDetail_List[Counsel''s Base Fees]+BillDetail_List[Base Profit Costs (including any indemnity cap)]</f>
        <v>24</v>
      </c>
      <c r="AV3" s="86">
        <f>BillDetail_List[Base Profit Costs (including any indemnity cap)]+BillDetail_List[Success Fee on Base Profit costs]</f>
        <v>46.8</v>
      </c>
      <c r="AW3" s="86">
        <f>BillDetail_List[ATEI Premium]+BillDetail_List[Other Disbursements]+BillDetail_List[Counsel''s Success Fee]+BillDetail_List[Counsel''s Base Fees]</f>
        <v>0</v>
      </c>
      <c r="AX3" s="86">
        <f>BillDetail_List[VAT On Other Disbursements]+BillDetail_List[VAT on Counsel''s Success Fee]+BillDetail_List[VAT on Base Counsel Fees]+BillDetail_List[VAT on Success Fee on Base Profit Costs]+BillDetail_List[VAT on Base Profit Costs]</f>
        <v>9.36</v>
      </c>
      <c r="AY3" s="86">
        <f>SUM(BillDetail_List[[#This Row],[Total Profit Costs]:[Total VAT]])</f>
        <v>56.16</v>
      </c>
      <c r="AZ3" s="279">
        <f>VLOOKUP(BillDetail_List[[#This Row],[Phase Code ]],phasetasklist,7,FALSE)</f>
        <v>1</v>
      </c>
      <c r="BA3" s="279">
        <f>VLOOKUP(BillDetail_List[[#This Row],[Task Code]],tasklist,7,FALSE)</f>
        <v>1</v>
      </c>
      <c r="BB3" s="279">
        <f>IFERROR(VLOOKUP(BillDetail_List[[#This Row],[Activity Code]],ActivityCodeList,4,FALSE),"")</f>
        <v>2</v>
      </c>
      <c r="BC3" s="279" t="str">
        <f>IFERROR(VLOOKUP(BillDetail_List[[#This Row],[Expense Code]],expensenumbers,4,FALSE),"")</f>
        <v/>
      </c>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row>
    <row r="4" spans="1:84" x14ac:dyDescent="0.2">
      <c r="A4" s="74">
        <v>2</v>
      </c>
      <c r="B4" s="74">
        <v>93</v>
      </c>
      <c r="C4" s="49" t="s">
        <v>227</v>
      </c>
      <c r="D4" s="172">
        <v>40974</v>
      </c>
      <c r="E4" s="290" t="s">
        <v>559</v>
      </c>
      <c r="F4" s="76" t="s">
        <v>321</v>
      </c>
      <c r="G4" s="119">
        <v>0.1</v>
      </c>
      <c r="H4" s="87"/>
      <c r="I4" s="77"/>
      <c r="J4" s="77"/>
      <c r="K4" s="88"/>
      <c r="L4" s="79"/>
      <c r="M4" s="76" t="s">
        <v>104</v>
      </c>
      <c r="N4" s="255" t="s">
        <v>449</v>
      </c>
      <c r="O4" s="255" t="s">
        <v>464</v>
      </c>
      <c r="P4" s="255" t="s">
        <v>511</v>
      </c>
      <c r="Q4" s="255"/>
      <c r="R4" s="81" t="s">
        <v>446</v>
      </c>
      <c r="S4" s="89"/>
      <c r="T4" s="76" t="s">
        <v>329</v>
      </c>
      <c r="U4" s="75" t="s">
        <v>249</v>
      </c>
      <c r="V4" s="86">
        <f>IF(BillDetail_List[Entry Alloc%]=0,(BillDetail_List[Time]*BillDetail_List[LTM Rate])*BillDetail_List[[#This Row],[Funding PerCent Allowed]],(BillDetail_List[Time]*BillDetail_List[LTM Rate])*BillDetail_List[[#This Row],[Funding PerCent Allowed]]*BillDetail_List[Entry Alloc%])</f>
        <v>24</v>
      </c>
      <c r="W4" s="86">
        <f>BillDetail_List[Counsel''s Base Fees]+BillDetail_List[Other Disbursements]+BillDetail_List[ATEI Premium]</f>
        <v>0</v>
      </c>
      <c r="X4" s="91" t="str">
        <f>VLOOKUP(BillDetail_List[Part ID],FundingList,2,FALSE)</f>
        <v>CFA</v>
      </c>
      <c r="Y4" s="271" t="str">
        <f>VLOOKUP(BillDetail_List[[#This Row],[Phase Code ]],phasetasklist,3,FALSE)</f>
        <v>Initial and Pre-Action Protocol Work</v>
      </c>
      <c r="Z4" s="254" t="str">
        <f>VLOOKUP(BillDetail_List[[#This Row],[Task Code]],tasklist,4,FALSE)</f>
        <v>Factual investigation</v>
      </c>
      <c r="AA4" s="239" t="str">
        <f>IFERROR(VLOOKUP(BillDetail_List[[#This Row],[Activity Code]],ActivityCodeList,2,FALSE), " ")</f>
        <v>Communicate (with Counsel)</v>
      </c>
      <c r="AB4" s="239" t="str">
        <f>IFERROR(VLOOKUP(BillDetail_List[[#This Row],[Expense Code]],expensenumbers,2,FALSE), " ")</f>
        <v xml:space="preserve"> </v>
      </c>
      <c r="AC4" s="92" t="str">
        <f>IFERROR(VLOOKUP(BillDetail_List[LTM],LTMList,3,FALSE),"")</f>
        <v>Partner</v>
      </c>
      <c r="AD4" s="92" t="str">
        <f>IFERROR(VLOOKUP(BillDetail_List[LTM],LTMList,4,FALSE),"")</f>
        <v>A</v>
      </c>
      <c r="AE4" s="86">
        <f>IFERROR(VLOOKUP(BillDetail_List[LTM],LTM_List[],6,FALSE),0)</f>
        <v>240</v>
      </c>
      <c r="AF4" s="83">
        <f>VLOOKUP(BillDetail_List[Part ID],FundingList,7,FALSE)</f>
        <v>1</v>
      </c>
      <c r="AG4" s="83">
        <f>IF(CounselBaseFees=0,VLOOKUP(BillDetail_List[Part ID],FundingList,3,FALSE),VLOOKUP(BillDetail_List[LTM],LTMList,8,FALSE))</f>
        <v>0.95</v>
      </c>
      <c r="AH4" s="93">
        <f>VLOOKUP(BillDetail_List[Part ID],FundingList,4,FALSE)</f>
        <v>0.2</v>
      </c>
      <c r="AI4" s="190">
        <f>IF(BillDetail_List[[#This Row],[Time]]="N/A",0, BillDetail_List[[#This Row],[Time]]*BillDetail_List[[#This Row],[LTM Rate]])</f>
        <v>24</v>
      </c>
      <c r="AJ4" s="86">
        <f>IF(BillDetail_List[Entry Alloc%]=0,(BillDetail_List[Time]*BillDetail_List[LTM Rate])*BillDetail_List[[#This Row],[Funding PerCent Allowed]],(BillDetail_List[Time]*BillDetail_List[LTM Rate])*BillDetail_List[[#This Row],[Funding PerCent Allowed]]*BillDetail_List[Entry Alloc%])</f>
        <v>24</v>
      </c>
      <c r="AK4" s="86">
        <f>BillDetail_List[Base Profit Costs (including any indemnity cap)]*BillDetail_List[VAT Rate]</f>
        <v>4.8000000000000007</v>
      </c>
      <c r="AL4" s="86">
        <f>BillDetail_List[Base Profit Costs (including any indemnity cap)]*BillDetail_List[Success Fee %]</f>
        <v>22.799999999999997</v>
      </c>
      <c r="AM4" s="86">
        <f>BillDetail_List[Success Fee on Base Profit costs]*BillDetail_List[VAT Rate]</f>
        <v>4.5599999999999996</v>
      </c>
      <c r="AN4" s="86">
        <f>SUM(BillDetail_List[[#This Row],[Base Profit Costs (including any indemnity cap)]:[VAT on Success Fee on Base Profit Costs]])</f>
        <v>56.16</v>
      </c>
      <c r="AO4" s="86">
        <f>BillDetail_List[Counsel''s Base Fees]*BillDetail_List[VAT Rate]</f>
        <v>0</v>
      </c>
      <c r="AP4" s="86">
        <f>BillDetail_List[Counsel''s Base Fees]*BillDetail_List[Success Fee %]</f>
        <v>0</v>
      </c>
      <c r="AQ4" s="86">
        <f>BillDetail_List[Counsel''s Success Fee]*BillDetail_List[VAT Rate]</f>
        <v>0</v>
      </c>
      <c r="AR4" s="86">
        <f>BillDetail_List[Counsel''s Base Fees]+BillDetail_List[VAT on Base Counsel Fees]+BillDetail_List[Counsel''s Success Fee]+BillDetail_List[VAT on Counsel''s Success Fee]</f>
        <v>0</v>
      </c>
      <c r="AS4" s="86">
        <f>BillDetail_List[Other Disbursements]+BillDetail_List[VAT On Other Disbursements]</f>
        <v>0</v>
      </c>
      <c r="AT4" s="86">
        <f>BillDetail_List[Counsel''s Base Fees]+BillDetail_List[Other Disbursements]+BillDetail_List[ATEI Premium]</f>
        <v>0</v>
      </c>
      <c r="AU4" s="86">
        <f>BillDetail_List[Other Disbursements]+BillDetail_List[Counsel''s Base Fees]+BillDetail_List[Base Profit Costs (including any indemnity cap)]</f>
        <v>24</v>
      </c>
      <c r="AV4" s="86">
        <f>BillDetail_List[Base Profit Costs (including any indemnity cap)]+BillDetail_List[Success Fee on Base Profit costs]</f>
        <v>46.8</v>
      </c>
      <c r="AW4" s="86">
        <f>BillDetail_List[ATEI Premium]+BillDetail_List[Other Disbursements]+BillDetail_List[Counsel''s Success Fee]+BillDetail_List[Counsel''s Base Fees]</f>
        <v>0</v>
      </c>
      <c r="AX4" s="86">
        <f>BillDetail_List[VAT On Other Disbursements]+BillDetail_List[VAT on Counsel''s Success Fee]+BillDetail_List[VAT on Base Counsel Fees]+BillDetail_List[VAT on Success Fee on Base Profit Costs]+BillDetail_List[VAT on Base Profit Costs]</f>
        <v>9.36</v>
      </c>
      <c r="AY4" s="86">
        <f>SUM(BillDetail_List[[#This Row],[Total Profit Costs]:[Total VAT]])</f>
        <v>56.16</v>
      </c>
      <c r="AZ4" s="279">
        <f>VLOOKUP(BillDetail_List[[#This Row],[Phase Code ]],phasetasklist,7,FALSE)</f>
        <v>1</v>
      </c>
      <c r="BA4" s="279">
        <f>VLOOKUP(BillDetail_List[[#This Row],[Task Code]],tasklist,7,FALSE)</f>
        <v>1</v>
      </c>
      <c r="BB4" s="279">
        <f>IFERROR(VLOOKUP(BillDetail_List[[#This Row],[Activity Code]],ActivityCodeList,4,FALSE),"")</f>
        <v>2</v>
      </c>
      <c r="BC4" s="279" t="str">
        <f>IFERROR(VLOOKUP(BillDetail_List[[#This Row],[Expense Code]],expensenumbers,4,FALSE),"")</f>
        <v/>
      </c>
      <c r="BD4" s="84"/>
      <c r="BE4" s="84"/>
      <c r="BF4" s="84"/>
      <c r="BG4" s="84"/>
      <c r="BH4" s="84"/>
      <c r="BI4" s="84"/>
      <c r="BJ4" s="84"/>
      <c r="BK4" s="84"/>
      <c r="BL4" s="84"/>
      <c r="BM4" s="84"/>
      <c r="BN4" s="84"/>
      <c r="BO4" s="84"/>
      <c r="BP4" s="84"/>
      <c r="BQ4" s="84"/>
      <c r="BR4" s="84"/>
      <c r="BS4" s="84"/>
      <c r="BT4" s="84"/>
      <c r="BU4" s="84"/>
      <c r="BV4" s="84"/>
      <c r="BW4" s="84"/>
      <c r="BX4" s="84"/>
      <c r="BY4" s="84"/>
      <c r="BZ4" s="84"/>
      <c r="CA4" s="84"/>
      <c r="CB4" s="84"/>
      <c r="CC4" s="84"/>
      <c r="CD4" s="84"/>
      <c r="CE4" s="84"/>
      <c r="CF4" s="84"/>
    </row>
    <row r="5" spans="1:84" x14ac:dyDescent="0.2">
      <c r="A5" s="74">
        <v>3</v>
      </c>
      <c r="B5" s="74">
        <v>1</v>
      </c>
      <c r="C5" s="49" t="s">
        <v>226</v>
      </c>
      <c r="D5" s="171">
        <v>40196</v>
      </c>
      <c r="E5" s="289" t="s">
        <v>242</v>
      </c>
      <c r="F5" s="76" t="s">
        <v>321</v>
      </c>
      <c r="G5" s="119">
        <v>0.1</v>
      </c>
      <c r="H5" s="78"/>
      <c r="I5" s="77"/>
      <c r="J5" s="77"/>
      <c r="K5" s="79"/>
      <c r="L5" s="79"/>
      <c r="M5" s="127" t="s">
        <v>104</v>
      </c>
      <c r="N5" s="255" t="s">
        <v>449</v>
      </c>
      <c r="O5" s="255" t="s">
        <v>464</v>
      </c>
      <c r="P5" s="255" t="s">
        <v>512</v>
      </c>
      <c r="Q5" s="255"/>
      <c r="R5" s="81" t="s">
        <v>446</v>
      </c>
      <c r="S5" s="82"/>
      <c r="T5" s="75" t="s">
        <v>224</v>
      </c>
      <c r="U5" s="75" t="s">
        <v>249</v>
      </c>
      <c r="V5" s="86">
        <f>IF(BillDetail_List[Entry Alloc%]=0,(BillDetail_List[Time]*BillDetail_List[LTM Rate])*BillDetail_List[[#This Row],[Funding PerCent Allowed]],(BillDetail_List[Time]*BillDetail_List[LTM Rate])*BillDetail_List[[#This Row],[Funding PerCent Allowed]]*BillDetail_List[Entry Alloc%])</f>
        <v>24</v>
      </c>
      <c r="W5" s="86">
        <f>BillDetail_List[Counsel''s Base Fees]+BillDetail_List[Other Disbursements]+BillDetail_List[ATEI Premium]</f>
        <v>0</v>
      </c>
      <c r="X5" s="91" t="str">
        <f>VLOOKUP(BillDetail_List[Part ID],FundingList,2,FALSE)</f>
        <v>Pre-CFA</v>
      </c>
      <c r="Y5" s="271" t="str">
        <f>VLOOKUP(BillDetail_List[[#This Row],[Phase Code ]],phasetasklist,3,FALSE)</f>
        <v>Initial and Pre-Action Protocol Work</v>
      </c>
      <c r="Z5" s="254" t="str">
        <f>VLOOKUP(BillDetail_List[[#This Row],[Task Code]],tasklist,4,FALSE)</f>
        <v>Factual investigation</v>
      </c>
      <c r="AA5" s="239" t="str">
        <f>IFERROR(VLOOKUP(BillDetail_List[[#This Row],[Activity Code]],ActivityCodeList,2,FALSE), " ")</f>
        <v>Communicate (with client)</v>
      </c>
      <c r="AB5" s="239" t="str">
        <f>IFERROR(VLOOKUP(BillDetail_List[[#This Row],[Expense Code]],expensenumbers,2,FALSE), " ")</f>
        <v xml:space="preserve"> </v>
      </c>
      <c r="AC5" s="239" t="str">
        <f>IFERROR(VLOOKUP(BillDetail_List[LTM],LTMList,3,FALSE),"")</f>
        <v>Partner</v>
      </c>
      <c r="AD5" s="239" t="str">
        <f>IFERROR(VLOOKUP(BillDetail_List[LTM],LTMList,4,FALSE),"")</f>
        <v>A</v>
      </c>
      <c r="AE5" s="86">
        <f>IFERROR(VLOOKUP(BillDetail_List[LTM],LTM_List[],6,FALSE),0)</f>
        <v>240</v>
      </c>
      <c r="AF5" s="83">
        <f>VLOOKUP(BillDetail_List[Part ID],FundingList,7,FALSE)</f>
        <v>1</v>
      </c>
      <c r="AG5" s="83">
        <f>IF(CounselBaseFees=0,VLOOKUP(BillDetail_List[Part ID],FundingList,3,FALSE),VLOOKUP(BillDetail_List[LTM],LTMList,8,FALSE))</f>
        <v>0</v>
      </c>
      <c r="AH5" s="93">
        <f>VLOOKUP(BillDetail_List[Part ID],FundingList,4,FALSE)</f>
        <v>0.2</v>
      </c>
      <c r="AI5" s="190">
        <f>IF(BillDetail_List[[#This Row],[Time]]="N/A",0, BillDetail_List[[#This Row],[Time]]*BillDetail_List[[#This Row],[LTM Rate]])</f>
        <v>24</v>
      </c>
      <c r="AJ5" s="86">
        <f>IF(BillDetail_List[Entry Alloc%]=0,(BillDetail_List[Time]*BillDetail_List[LTM Rate])*BillDetail_List[[#This Row],[Funding PerCent Allowed]],(BillDetail_List[Time]*BillDetail_List[LTM Rate])*BillDetail_List[[#This Row],[Funding PerCent Allowed]]*BillDetail_List[Entry Alloc%])</f>
        <v>24</v>
      </c>
      <c r="AK5" s="86">
        <f>BillDetail_List[Base Profit Costs (including any indemnity cap)]*BillDetail_List[VAT Rate]</f>
        <v>4.8000000000000007</v>
      </c>
      <c r="AL5" s="86">
        <f>BillDetail_List[Base Profit Costs (including any indemnity cap)]*BillDetail_List[Success Fee %]</f>
        <v>0</v>
      </c>
      <c r="AM5" s="86">
        <f>BillDetail_List[Success Fee on Base Profit costs]*BillDetail_List[VAT Rate]</f>
        <v>0</v>
      </c>
      <c r="AN5" s="86">
        <f>SUM(BillDetail_List[[#This Row],[Base Profit Costs (including any indemnity cap)]:[VAT on Success Fee on Base Profit Costs]])</f>
        <v>28.8</v>
      </c>
      <c r="AO5" s="86">
        <f>BillDetail_List[Counsel''s Base Fees]*BillDetail_List[VAT Rate]</f>
        <v>0</v>
      </c>
      <c r="AP5" s="86">
        <f>BillDetail_List[Counsel''s Base Fees]*BillDetail_List[Success Fee %]</f>
        <v>0</v>
      </c>
      <c r="AQ5" s="86">
        <f>BillDetail_List[Counsel''s Success Fee]*BillDetail_List[VAT Rate]</f>
        <v>0</v>
      </c>
      <c r="AR5" s="86">
        <f>BillDetail_List[Counsel''s Base Fees]+BillDetail_List[VAT on Base Counsel Fees]+BillDetail_List[Counsel''s Success Fee]+BillDetail_List[VAT on Counsel''s Success Fee]</f>
        <v>0</v>
      </c>
      <c r="AS5" s="86">
        <f>BillDetail_List[Other Disbursements]+BillDetail_List[VAT On Other Disbursements]</f>
        <v>0</v>
      </c>
      <c r="AT5" s="86">
        <f>BillDetail_List[Counsel''s Base Fees]+BillDetail_List[Other Disbursements]+BillDetail_List[ATEI Premium]</f>
        <v>0</v>
      </c>
      <c r="AU5" s="86">
        <f>BillDetail_List[Other Disbursements]+BillDetail_List[Counsel''s Base Fees]+BillDetail_List[Base Profit Costs (including any indemnity cap)]</f>
        <v>24</v>
      </c>
      <c r="AV5" s="86">
        <f>BillDetail_List[Base Profit Costs (including any indemnity cap)]+BillDetail_List[Success Fee on Base Profit costs]</f>
        <v>24</v>
      </c>
      <c r="AW5" s="86">
        <f>BillDetail_List[ATEI Premium]+BillDetail_List[Other Disbursements]+BillDetail_List[Counsel''s Success Fee]+BillDetail_List[Counsel''s Base Fees]</f>
        <v>0</v>
      </c>
      <c r="AX5" s="86">
        <f>BillDetail_List[VAT On Other Disbursements]+BillDetail_List[VAT on Counsel''s Success Fee]+BillDetail_List[VAT on Base Counsel Fees]+BillDetail_List[VAT on Success Fee on Base Profit Costs]+BillDetail_List[VAT on Base Profit Costs]</f>
        <v>4.8000000000000007</v>
      </c>
      <c r="AY5" s="86">
        <f>SUM(BillDetail_List[[#This Row],[Total Profit Costs]:[Total VAT]])</f>
        <v>28.8</v>
      </c>
      <c r="AZ5" s="279">
        <f>VLOOKUP(BillDetail_List[[#This Row],[Phase Code ]],phasetasklist,7,FALSE)</f>
        <v>1</v>
      </c>
      <c r="BA5" s="279">
        <f>VLOOKUP(BillDetail_List[[#This Row],[Task Code]],tasklist,7,FALSE)</f>
        <v>1</v>
      </c>
      <c r="BB5" s="279">
        <f>IFERROR(VLOOKUP(BillDetail_List[[#This Row],[Activity Code]],ActivityCodeList,4,FALSE),"")</f>
        <v>3</v>
      </c>
      <c r="BC5" s="279" t="str">
        <f>IFERROR(VLOOKUP(BillDetail_List[[#This Row],[Expense Code]],expensenumbers,4,FALSE),"")</f>
        <v/>
      </c>
      <c r="BD5" s="84"/>
      <c r="BE5" s="84"/>
      <c r="BF5" s="84"/>
      <c r="BG5" s="84"/>
      <c r="BH5" s="84"/>
      <c r="BI5" s="84"/>
      <c r="BJ5" s="84"/>
      <c r="BK5" s="84"/>
      <c r="BL5" s="84"/>
      <c r="BM5" s="84"/>
      <c r="BN5" s="84"/>
      <c r="BO5" s="84"/>
      <c r="BP5" s="84"/>
      <c r="BQ5" s="84"/>
      <c r="BR5" s="84"/>
      <c r="BS5" s="84"/>
      <c r="BT5" s="84"/>
      <c r="BU5" s="84"/>
      <c r="BV5" s="84"/>
      <c r="BW5" s="84"/>
      <c r="BX5" s="84"/>
      <c r="BY5" s="84"/>
      <c r="BZ5" s="84"/>
      <c r="CA5" s="84"/>
      <c r="CB5" s="84"/>
      <c r="CC5" s="84"/>
      <c r="CD5" s="84"/>
      <c r="CE5" s="84"/>
      <c r="CF5" s="84"/>
    </row>
    <row r="6" spans="1:84" x14ac:dyDescent="0.2">
      <c r="A6" s="74">
        <v>4</v>
      </c>
      <c r="B6" s="74">
        <v>2</v>
      </c>
      <c r="C6" s="49" t="s">
        <v>226</v>
      </c>
      <c r="D6" s="171">
        <v>40197</v>
      </c>
      <c r="E6" s="277" t="s">
        <v>537</v>
      </c>
      <c r="F6" s="76" t="s">
        <v>321</v>
      </c>
      <c r="G6" s="119">
        <v>0.1</v>
      </c>
      <c r="H6" s="78"/>
      <c r="I6" s="77"/>
      <c r="J6" s="77"/>
      <c r="K6" s="79"/>
      <c r="L6" s="79"/>
      <c r="M6" s="127" t="s">
        <v>104</v>
      </c>
      <c r="N6" s="255" t="s">
        <v>449</v>
      </c>
      <c r="O6" s="255" t="s">
        <v>464</v>
      </c>
      <c r="P6" s="255" t="s">
        <v>512</v>
      </c>
      <c r="Q6" s="255"/>
      <c r="R6" s="81" t="s">
        <v>446</v>
      </c>
      <c r="S6" s="85"/>
      <c r="T6" s="75" t="s">
        <v>224</v>
      </c>
      <c r="U6" s="75" t="s">
        <v>333</v>
      </c>
      <c r="V6" s="86">
        <f>IF(BillDetail_List[Entry Alloc%]=0,(BillDetail_List[Time]*BillDetail_List[LTM Rate])*BillDetail_List[[#This Row],[Funding PerCent Allowed]],(BillDetail_List[Time]*BillDetail_List[LTM Rate])*BillDetail_List[[#This Row],[Funding PerCent Allowed]]*BillDetail_List[Entry Alloc%])</f>
        <v>24</v>
      </c>
      <c r="W6" s="86">
        <f>BillDetail_List[Counsel''s Base Fees]+BillDetail_List[Other Disbursements]+BillDetail_List[ATEI Premium]</f>
        <v>0</v>
      </c>
      <c r="X6" s="91" t="str">
        <f>VLOOKUP(BillDetail_List[Part ID],FundingList,2,FALSE)</f>
        <v>Pre-CFA</v>
      </c>
      <c r="Y6" s="271" t="str">
        <f>VLOOKUP(BillDetail_List[[#This Row],[Phase Code ]],phasetasklist,3,FALSE)</f>
        <v>Initial and Pre-Action Protocol Work</v>
      </c>
      <c r="Z6" s="254" t="str">
        <f>VLOOKUP(BillDetail_List[[#This Row],[Task Code]],tasklist,4,FALSE)</f>
        <v>Factual investigation</v>
      </c>
      <c r="AA6" s="239" t="str">
        <f>IFERROR(VLOOKUP(BillDetail_List[[#This Row],[Activity Code]],ActivityCodeList,2,FALSE), " ")</f>
        <v>Communicate (with client)</v>
      </c>
      <c r="AB6" s="239" t="str">
        <f>IFERROR(VLOOKUP(BillDetail_List[[#This Row],[Expense Code]],expensenumbers,2,FALSE), " ")</f>
        <v xml:space="preserve"> </v>
      </c>
      <c r="AC6" s="239" t="str">
        <f>IFERROR(VLOOKUP(BillDetail_List[LTM],LTMList,3,FALSE),"")</f>
        <v>Partner</v>
      </c>
      <c r="AD6" s="239" t="str">
        <f>IFERROR(VLOOKUP(BillDetail_List[LTM],LTMList,4,FALSE),"")</f>
        <v>A</v>
      </c>
      <c r="AE6" s="86">
        <f>IFERROR(VLOOKUP(BillDetail_List[LTM],LTM_List[],6,FALSE),0)</f>
        <v>240</v>
      </c>
      <c r="AF6" s="83">
        <f>VLOOKUP(BillDetail_List[Part ID],FundingList,7,FALSE)</f>
        <v>1</v>
      </c>
      <c r="AG6" s="83">
        <f>IF(CounselBaseFees=0,VLOOKUP(BillDetail_List[Part ID],FundingList,3,FALSE),VLOOKUP(BillDetail_List[LTM],LTMList,8,FALSE))</f>
        <v>0</v>
      </c>
      <c r="AH6" s="93">
        <f>VLOOKUP(BillDetail_List[Part ID],FundingList,4,FALSE)</f>
        <v>0.2</v>
      </c>
      <c r="AI6" s="190">
        <f>IF(BillDetail_List[[#This Row],[Time]]="N/A",0, BillDetail_List[[#This Row],[Time]]*BillDetail_List[[#This Row],[LTM Rate]])</f>
        <v>24</v>
      </c>
      <c r="AJ6" s="86">
        <f>IF(BillDetail_List[Entry Alloc%]=0,(BillDetail_List[Time]*BillDetail_List[LTM Rate])*BillDetail_List[[#This Row],[Funding PerCent Allowed]],(BillDetail_List[Time]*BillDetail_List[LTM Rate])*BillDetail_List[[#This Row],[Funding PerCent Allowed]]*BillDetail_List[Entry Alloc%])</f>
        <v>24</v>
      </c>
      <c r="AK6" s="86">
        <f>BillDetail_List[Base Profit Costs (including any indemnity cap)]*BillDetail_List[VAT Rate]</f>
        <v>4.8000000000000007</v>
      </c>
      <c r="AL6" s="86">
        <f>BillDetail_List[Base Profit Costs (including any indemnity cap)]*BillDetail_List[Success Fee %]</f>
        <v>0</v>
      </c>
      <c r="AM6" s="86">
        <f>BillDetail_List[Success Fee on Base Profit costs]*BillDetail_List[VAT Rate]</f>
        <v>0</v>
      </c>
      <c r="AN6" s="86">
        <f>SUM(BillDetail_List[[#This Row],[Base Profit Costs (including any indemnity cap)]:[VAT on Success Fee on Base Profit Costs]])</f>
        <v>28.8</v>
      </c>
      <c r="AO6" s="86">
        <f>BillDetail_List[Counsel''s Base Fees]*BillDetail_List[VAT Rate]</f>
        <v>0</v>
      </c>
      <c r="AP6" s="86">
        <f>BillDetail_List[Counsel''s Base Fees]*BillDetail_List[Success Fee %]</f>
        <v>0</v>
      </c>
      <c r="AQ6" s="86">
        <f>BillDetail_List[Counsel''s Success Fee]*BillDetail_List[VAT Rate]</f>
        <v>0</v>
      </c>
      <c r="AR6" s="86">
        <f>BillDetail_List[Counsel''s Base Fees]+BillDetail_List[VAT on Base Counsel Fees]+BillDetail_List[Counsel''s Success Fee]+BillDetail_List[VAT on Counsel''s Success Fee]</f>
        <v>0</v>
      </c>
      <c r="AS6" s="86">
        <f>BillDetail_List[Other Disbursements]+BillDetail_List[VAT On Other Disbursements]</f>
        <v>0</v>
      </c>
      <c r="AT6" s="86">
        <f>BillDetail_List[Counsel''s Base Fees]+BillDetail_List[Other Disbursements]+BillDetail_List[ATEI Premium]</f>
        <v>0</v>
      </c>
      <c r="AU6" s="86">
        <f>BillDetail_List[Other Disbursements]+BillDetail_List[Counsel''s Base Fees]+BillDetail_List[Base Profit Costs (including any indemnity cap)]</f>
        <v>24</v>
      </c>
      <c r="AV6" s="86">
        <f>BillDetail_List[Base Profit Costs (including any indemnity cap)]+BillDetail_List[Success Fee on Base Profit costs]</f>
        <v>24</v>
      </c>
      <c r="AW6" s="86">
        <f>BillDetail_List[ATEI Premium]+BillDetail_List[Other Disbursements]+BillDetail_List[Counsel''s Success Fee]+BillDetail_List[Counsel''s Base Fees]</f>
        <v>0</v>
      </c>
      <c r="AX6" s="86">
        <f>BillDetail_List[VAT On Other Disbursements]+BillDetail_List[VAT on Counsel''s Success Fee]+BillDetail_List[VAT on Base Counsel Fees]+BillDetail_List[VAT on Success Fee on Base Profit Costs]+BillDetail_List[VAT on Base Profit Costs]</f>
        <v>4.8000000000000007</v>
      </c>
      <c r="AY6" s="86">
        <f>SUM(BillDetail_List[[#This Row],[Total Profit Costs]:[Total VAT]])</f>
        <v>28.8</v>
      </c>
      <c r="AZ6" s="279">
        <f>VLOOKUP(BillDetail_List[[#This Row],[Phase Code ]],phasetasklist,7,FALSE)</f>
        <v>1</v>
      </c>
      <c r="BA6" s="279">
        <f>VLOOKUP(BillDetail_List[[#This Row],[Task Code]],tasklist,7,FALSE)</f>
        <v>1</v>
      </c>
      <c r="BB6" s="279">
        <f>IFERROR(VLOOKUP(BillDetail_List[[#This Row],[Activity Code]],ActivityCodeList,4,FALSE),"")</f>
        <v>3</v>
      </c>
      <c r="BC6" s="279" t="str">
        <f>IFERROR(VLOOKUP(BillDetail_List[[#This Row],[Expense Code]],expensenumbers,4,FALSE),"")</f>
        <v/>
      </c>
      <c r="BD6" s="84"/>
      <c r="BE6" s="84"/>
      <c r="BF6" s="84"/>
      <c r="BG6" s="84"/>
      <c r="BH6" s="84"/>
      <c r="BI6" s="84"/>
      <c r="BJ6" s="84"/>
      <c r="BK6" s="84"/>
      <c r="BL6" s="84"/>
      <c r="BM6" s="84"/>
      <c r="BN6" s="84"/>
      <c r="BO6" s="84"/>
      <c r="BP6" s="84"/>
      <c r="BQ6" s="84"/>
      <c r="BR6" s="84"/>
      <c r="BS6" s="84"/>
      <c r="BT6" s="84"/>
      <c r="BU6" s="84"/>
      <c r="BV6" s="84"/>
      <c r="BW6" s="84"/>
      <c r="BX6" s="84"/>
      <c r="BY6" s="84"/>
      <c r="BZ6" s="84"/>
      <c r="CA6" s="84"/>
      <c r="CB6" s="84"/>
      <c r="CC6" s="84"/>
      <c r="CD6" s="84"/>
      <c r="CE6" s="84"/>
      <c r="CF6" s="84"/>
    </row>
    <row r="7" spans="1:84" x14ac:dyDescent="0.2">
      <c r="A7" s="74">
        <v>5</v>
      </c>
      <c r="B7" s="74">
        <v>3</v>
      </c>
      <c r="C7" s="49" t="s">
        <v>226</v>
      </c>
      <c r="D7" s="171">
        <v>40199</v>
      </c>
      <c r="E7" s="290" t="s">
        <v>560</v>
      </c>
      <c r="F7" s="76" t="s">
        <v>321</v>
      </c>
      <c r="G7" s="119">
        <v>0.1</v>
      </c>
      <c r="H7" s="78"/>
      <c r="I7" s="77"/>
      <c r="J7" s="77"/>
      <c r="K7" s="79"/>
      <c r="L7" s="79"/>
      <c r="M7" s="127" t="s">
        <v>104</v>
      </c>
      <c r="N7" s="255" t="s">
        <v>449</v>
      </c>
      <c r="O7" s="255" t="s">
        <v>464</v>
      </c>
      <c r="P7" s="255" t="s">
        <v>512</v>
      </c>
      <c r="Q7" s="255"/>
      <c r="R7" s="81" t="s">
        <v>446</v>
      </c>
      <c r="S7" s="85"/>
      <c r="T7" s="75" t="s">
        <v>224</v>
      </c>
      <c r="U7" s="76" t="s">
        <v>225</v>
      </c>
      <c r="V7" s="86">
        <f>IF(BillDetail_List[Entry Alloc%]=0,(BillDetail_List[Time]*BillDetail_List[LTM Rate])*BillDetail_List[[#This Row],[Funding PerCent Allowed]],(BillDetail_List[Time]*BillDetail_List[LTM Rate])*BillDetail_List[[#This Row],[Funding PerCent Allowed]]*BillDetail_List[Entry Alloc%])</f>
        <v>24</v>
      </c>
      <c r="W7" s="86">
        <f>BillDetail_List[Counsel''s Base Fees]+BillDetail_List[Other Disbursements]+BillDetail_List[ATEI Premium]</f>
        <v>0</v>
      </c>
      <c r="X7" s="91" t="str">
        <f>VLOOKUP(BillDetail_List[Part ID],FundingList,2,FALSE)</f>
        <v>Pre-CFA</v>
      </c>
      <c r="Y7" s="271" t="str">
        <f>VLOOKUP(BillDetail_List[[#This Row],[Phase Code ]],phasetasklist,3,FALSE)</f>
        <v>Initial and Pre-Action Protocol Work</v>
      </c>
      <c r="Z7" s="254" t="str">
        <f>VLOOKUP(BillDetail_List[[#This Row],[Task Code]],tasklist,4,FALSE)</f>
        <v>Factual investigation</v>
      </c>
      <c r="AA7" s="239" t="str">
        <f>IFERROR(VLOOKUP(BillDetail_List[[#This Row],[Activity Code]],ActivityCodeList,2,FALSE), " ")</f>
        <v>Communicate (with client)</v>
      </c>
      <c r="AB7" s="239" t="str">
        <f>IFERROR(VLOOKUP(BillDetail_List[[#This Row],[Expense Code]],expensenumbers,2,FALSE), " ")</f>
        <v xml:space="preserve"> </v>
      </c>
      <c r="AC7" s="239" t="str">
        <f>IFERROR(VLOOKUP(BillDetail_List[LTM],LTMList,3,FALSE),"")</f>
        <v>Partner</v>
      </c>
      <c r="AD7" s="239" t="str">
        <f>IFERROR(VLOOKUP(BillDetail_List[LTM],LTMList,4,FALSE),"")</f>
        <v>A</v>
      </c>
      <c r="AE7" s="86">
        <f>IFERROR(VLOOKUP(BillDetail_List[LTM],LTM_List[],6,FALSE),0)</f>
        <v>240</v>
      </c>
      <c r="AF7" s="83">
        <f>VLOOKUP(BillDetail_List[Part ID],FundingList,7,FALSE)</f>
        <v>1</v>
      </c>
      <c r="AG7" s="83">
        <f>IF(CounselBaseFees=0,VLOOKUP(BillDetail_List[Part ID],FundingList,3,FALSE),VLOOKUP(BillDetail_List[LTM],LTMList,8,FALSE))</f>
        <v>0</v>
      </c>
      <c r="AH7" s="93">
        <f>VLOOKUP(BillDetail_List[Part ID],FundingList,4,FALSE)</f>
        <v>0.2</v>
      </c>
      <c r="AI7" s="190">
        <f>IF(BillDetail_List[[#This Row],[Time]]="N/A",0, BillDetail_List[[#This Row],[Time]]*BillDetail_List[[#This Row],[LTM Rate]])</f>
        <v>24</v>
      </c>
      <c r="AJ7" s="86">
        <f>IF(BillDetail_List[Entry Alloc%]=0,(BillDetail_List[Time]*BillDetail_List[LTM Rate])*BillDetail_List[[#This Row],[Funding PerCent Allowed]],(BillDetail_List[Time]*BillDetail_List[LTM Rate])*BillDetail_List[[#This Row],[Funding PerCent Allowed]]*BillDetail_List[Entry Alloc%])</f>
        <v>24</v>
      </c>
      <c r="AK7" s="86">
        <f>BillDetail_List[Base Profit Costs (including any indemnity cap)]*BillDetail_List[VAT Rate]</f>
        <v>4.8000000000000007</v>
      </c>
      <c r="AL7" s="86">
        <f>BillDetail_List[Base Profit Costs (including any indemnity cap)]*BillDetail_List[Success Fee %]</f>
        <v>0</v>
      </c>
      <c r="AM7" s="86">
        <f>BillDetail_List[Success Fee on Base Profit costs]*BillDetail_List[VAT Rate]</f>
        <v>0</v>
      </c>
      <c r="AN7" s="86">
        <f>SUM(BillDetail_List[[#This Row],[Base Profit Costs (including any indemnity cap)]:[VAT on Success Fee on Base Profit Costs]])</f>
        <v>28.8</v>
      </c>
      <c r="AO7" s="86">
        <f>BillDetail_List[Counsel''s Base Fees]*BillDetail_List[VAT Rate]</f>
        <v>0</v>
      </c>
      <c r="AP7" s="86">
        <f>BillDetail_List[Counsel''s Base Fees]*BillDetail_List[Success Fee %]</f>
        <v>0</v>
      </c>
      <c r="AQ7" s="86">
        <f>BillDetail_List[Counsel''s Success Fee]*BillDetail_List[VAT Rate]</f>
        <v>0</v>
      </c>
      <c r="AR7" s="86">
        <f>BillDetail_List[Counsel''s Base Fees]+BillDetail_List[VAT on Base Counsel Fees]+BillDetail_List[Counsel''s Success Fee]+BillDetail_List[VAT on Counsel''s Success Fee]</f>
        <v>0</v>
      </c>
      <c r="AS7" s="86">
        <f>BillDetail_List[Other Disbursements]+BillDetail_List[VAT On Other Disbursements]</f>
        <v>0</v>
      </c>
      <c r="AT7" s="86">
        <f>BillDetail_List[Counsel''s Base Fees]+BillDetail_List[Other Disbursements]+BillDetail_List[ATEI Premium]</f>
        <v>0</v>
      </c>
      <c r="AU7" s="86">
        <f>BillDetail_List[Other Disbursements]+BillDetail_List[Counsel''s Base Fees]+BillDetail_List[Base Profit Costs (including any indemnity cap)]</f>
        <v>24</v>
      </c>
      <c r="AV7" s="86">
        <f>BillDetail_List[Base Profit Costs (including any indemnity cap)]+BillDetail_List[Success Fee on Base Profit costs]</f>
        <v>24</v>
      </c>
      <c r="AW7" s="86">
        <f>BillDetail_List[ATEI Premium]+BillDetail_List[Other Disbursements]+BillDetail_List[Counsel''s Success Fee]+BillDetail_List[Counsel''s Base Fees]</f>
        <v>0</v>
      </c>
      <c r="AX7" s="86">
        <f>BillDetail_List[VAT On Other Disbursements]+BillDetail_List[VAT on Counsel''s Success Fee]+BillDetail_List[VAT on Base Counsel Fees]+BillDetail_List[VAT on Success Fee on Base Profit Costs]+BillDetail_List[VAT on Base Profit Costs]</f>
        <v>4.8000000000000007</v>
      </c>
      <c r="AY7" s="86">
        <f>SUM(BillDetail_List[[#This Row],[Total Profit Costs]:[Total VAT]])</f>
        <v>28.8</v>
      </c>
      <c r="AZ7" s="279">
        <f>VLOOKUP(BillDetail_List[[#This Row],[Phase Code ]],phasetasklist,7,FALSE)</f>
        <v>1</v>
      </c>
      <c r="BA7" s="279">
        <f>VLOOKUP(BillDetail_List[[#This Row],[Task Code]],tasklist,7,FALSE)</f>
        <v>1</v>
      </c>
      <c r="BB7" s="279">
        <f>IFERROR(VLOOKUP(BillDetail_List[[#This Row],[Activity Code]],ActivityCodeList,4,FALSE),"")</f>
        <v>3</v>
      </c>
      <c r="BC7" s="279" t="str">
        <f>IFERROR(VLOOKUP(BillDetail_List[[#This Row],[Expense Code]],expensenumbers,4,FALSE),"")</f>
        <v/>
      </c>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row>
    <row r="8" spans="1:84" x14ac:dyDescent="0.2">
      <c r="A8" s="74">
        <v>6</v>
      </c>
      <c r="B8" s="74">
        <v>18</v>
      </c>
      <c r="C8" s="49" t="s">
        <v>227</v>
      </c>
      <c r="D8" s="172">
        <v>40364</v>
      </c>
      <c r="E8" s="290" t="s">
        <v>242</v>
      </c>
      <c r="F8" s="76" t="s">
        <v>321</v>
      </c>
      <c r="G8" s="119">
        <v>0.1</v>
      </c>
      <c r="H8" s="87"/>
      <c r="I8" s="77"/>
      <c r="J8" s="77"/>
      <c r="K8" s="88"/>
      <c r="L8" s="79"/>
      <c r="M8" s="76" t="s">
        <v>104</v>
      </c>
      <c r="N8" s="255" t="s">
        <v>449</v>
      </c>
      <c r="O8" s="255" t="s">
        <v>464</v>
      </c>
      <c r="P8" s="255" t="s">
        <v>512</v>
      </c>
      <c r="Q8" s="255"/>
      <c r="R8" s="81" t="s">
        <v>446</v>
      </c>
      <c r="S8" s="89"/>
      <c r="T8" s="75" t="s">
        <v>224</v>
      </c>
      <c r="U8" s="75" t="s">
        <v>249</v>
      </c>
      <c r="V8" s="86">
        <f>IF(BillDetail_List[Entry Alloc%]=0,(BillDetail_List[Time]*BillDetail_List[LTM Rate])*BillDetail_List[[#This Row],[Funding PerCent Allowed]],(BillDetail_List[Time]*BillDetail_List[LTM Rate])*BillDetail_List[[#This Row],[Funding PerCent Allowed]]*BillDetail_List[Entry Alloc%])</f>
        <v>24</v>
      </c>
      <c r="W8" s="86">
        <f>BillDetail_List[Counsel''s Base Fees]+BillDetail_List[Other Disbursements]+BillDetail_List[ATEI Premium]</f>
        <v>0</v>
      </c>
      <c r="X8" s="91" t="str">
        <f>VLOOKUP(BillDetail_List[Part ID],FundingList,2,FALSE)</f>
        <v>CFA</v>
      </c>
      <c r="Y8" s="271" t="str">
        <f>VLOOKUP(BillDetail_List[[#This Row],[Phase Code ]],phasetasklist,3,FALSE)</f>
        <v>Initial and Pre-Action Protocol Work</v>
      </c>
      <c r="Z8" s="254" t="str">
        <f>VLOOKUP(BillDetail_List[[#This Row],[Task Code]],tasklist,4,FALSE)</f>
        <v>Factual investigation</v>
      </c>
      <c r="AA8" s="239" t="str">
        <f>IFERROR(VLOOKUP(BillDetail_List[[#This Row],[Activity Code]],ActivityCodeList,2,FALSE), " ")</f>
        <v>Communicate (with client)</v>
      </c>
      <c r="AB8" s="239" t="str">
        <f>IFERROR(VLOOKUP(BillDetail_List[[#This Row],[Expense Code]],expensenumbers,2,FALSE), " ")</f>
        <v xml:space="preserve"> </v>
      </c>
      <c r="AC8" s="92" t="str">
        <f>IFERROR(VLOOKUP(BillDetail_List[LTM],LTMList,3,FALSE),"")</f>
        <v>Partner</v>
      </c>
      <c r="AD8" s="92" t="str">
        <f>IFERROR(VLOOKUP(BillDetail_List[LTM],LTMList,4,FALSE),"")</f>
        <v>A</v>
      </c>
      <c r="AE8" s="86">
        <f>IFERROR(VLOOKUP(BillDetail_List[LTM],LTM_List[],6,FALSE),0)</f>
        <v>240</v>
      </c>
      <c r="AF8" s="83">
        <f>VLOOKUP(BillDetail_List[Part ID],FundingList,7,FALSE)</f>
        <v>1</v>
      </c>
      <c r="AG8" s="83">
        <f>IF(CounselBaseFees=0,VLOOKUP(BillDetail_List[Part ID],FundingList,3,FALSE),VLOOKUP(BillDetail_List[LTM],LTMList,8,FALSE))</f>
        <v>0.95</v>
      </c>
      <c r="AH8" s="93">
        <f>VLOOKUP(BillDetail_List[Part ID],FundingList,4,FALSE)</f>
        <v>0.2</v>
      </c>
      <c r="AI8" s="190">
        <f>IF(BillDetail_List[[#This Row],[Time]]="N/A",0, BillDetail_List[[#This Row],[Time]]*BillDetail_List[[#This Row],[LTM Rate]])</f>
        <v>24</v>
      </c>
      <c r="AJ8" s="86">
        <f>IF(BillDetail_List[Entry Alloc%]=0,(BillDetail_List[Time]*BillDetail_List[LTM Rate])*BillDetail_List[[#This Row],[Funding PerCent Allowed]],(BillDetail_List[Time]*BillDetail_List[LTM Rate])*BillDetail_List[[#This Row],[Funding PerCent Allowed]]*BillDetail_List[Entry Alloc%])</f>
        <v>24</v>
      </c>
      <c r="AK8" s="86">
        <f>BillDetail_List[Base Profit Costs (including any indemnity cap)]*BillDetail_List[VAT Rate]</f>
        <v>4.8000000000000007</v>
      </c>
      <c r="AL8" s="86">
        <f>BillDetail_List[Base Profit Costs (including any indemnity cap)]*BillDetail_List[Success Fee %]</f>
        <v>22.799999999999997</v>
      </c>
      <c r="AM8" s="86">
        <f>BillDetail_List[Success Fee on Base Profit costs]*BillDetail_List[VAT Rate]</f>
        <v>4.5599999999999996</v>
      </c>
      <c r="AN8" s="86">
        <f>SUM(BillDetail_List[[#This Row],[Base Profit Costs (including any indemnity cap)]:[VAT on Success Fee on Base Profit Costs]])</f>
        <v>56.16</v>
      </c>
      <c r="AO8" s="86">
        <f>BillDetail_List[Counsel''s Base Fees]*BillDetail_List[VAT Rate]</f>
        <v>0</v>
      </c>
      <c r="AP8" s="86">
        <f>BillDetail_List[Counsel''s Base Fees]*BillDetail_List[Success Fee %]</f>
        <v>0</v>
      </c>
      <c r="AQ8" s="86">
        <f>BillDetail_List[Counsel''s Success Fee]*BillDetail_List[VAT Rate]</f>
        <v>0</v>
      </c>
      <c r="AR8" s="86">
        <f>BillDetail_List[Counsel''s Base Fees]+BillDetail_List[VAT on Base Counsel Fees]+BillDetail_List[Counsel''s Success Fee]+BillDetail_List[VAT on Counsel''s Success Fee]</f>
        <v>0</v>
      </c>
      <c r="AS8" s="86">
        <f>BillDetail_List[Other Disbursements]+BillDetail_List[VAT On Other Disbursements]</f>
        <v>0</v>
      </c>
      <c r="AT8" s="86">
        <f>BillDetail_List[Counsel''s Base Fees]+BillDetail_List[Other Disbursements]+BillDetail_List[ATEI Premium]</f>
        <v>0</v>
      </c>
      <c r="AU8" s="86">
        <f>BillDetail_List[Other Disbursements]+BillDetail_List[Counsel''s Base Fees]+BillDetail_List[Base Profit Costs (including any indemnity cap)]</f>
        <v>24</v>
      </c>
      <c r="AV8" s="86">
        <f>BillDetail_List[Base Profit Costs (including any indemnity cap)]+BillDetail_List[Success Fee on Base Profit costs]</f>
        <v>46.8</v>
      </c>
      <c r="AW8" s="86">
        <f>BillDetail_List[ATEI Premium]+BillDetail_List[Other Disbursements]+BillDetail_List[Counsel''s Success Fee]+BillDetail_List[Counsel''s Base Fees]</f>
        <v>0</v>
      </c>
      <c r="AX8" s="86">
        <f>BillDetail_List[VAT On Other Disbursements]+BillDetail_List[VAT on Counsel''s Success Fee]+BillDetail_List[VAT on Base Counsel Fees]+BillDetail_List[VAT on Success Fee on Base Profit Costs]+BillDetail_List[VAT on Base Profit Costs]</f>
        <v>9.36</v>
      </c>
      <c r="AY8" s="86">
        <f>SUM(BillDetail_List[[#This Row],[Total Profit Costs]:[Total VAT]])</f>
        <v>56.16</v>
      </c>
      <c r="AZ8" s="279">
        <f>VLOOKUP(BillDetail_List[[#This Row],[Phase Code ]],phasetasklist,7,FALSE)</f>
        <v>1</v>
      </c>
      <c r="BA8" s="279">
        <f>VLOOKUP(BillDetail_List[[#This Row],[Task Code]],tasklist,7,FALSE)</f>
        <v>1</v>
      </c>
      <c r="BB8" s="279">
        <f>IFERROR(VLOOKUP(BillDetail_List[[#This Row],[Activity Code]],ActivityCodeList,4,FALSE),"")</f>
        <v>3</v>
      </c>
      <c r="BC8" s="279" t="str">
        <f>IFERROR(VLOOKUP(BillDetail_List[[#This Row],[Expense Code]],expensenumbers,4,FALSE),"")</f>
        <v/>
      </c>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row>
    <row r="9" spans="1:84" ht="30" x14ac:dyDescent="0.2">
      <c r="A9" s="74">
        <v>7</v>
      </c>
      <c r="B9" s="74">
        <v>74</v>
      </c>
      <c r="C9" s="49" t="s">
        <v>227</v>
      </c>
      <c r="D9" s="172">
        <v>40846</v>
      </c>
      <c r="E9" s="76" t="s">
        <v>261</v>
      </c>
      <c r="F9" s="76" t="s">
        <v>321</v>
      </c>
      <c r="G9" s="119">
        <v>0.2</v>
      </c>
      <c r="H9" s="87"/>
      <c r="I9" s="77"/>
      <c r="J9" s="77"/>
      <c r="K9" s="88"/>
      <c r="L9" s="79"/>
      <c r="M9" s="76" t="s">
        <v>104</v>
      </c>
      <c r="N9" s="255" t="s">
        <v>449</v>
      </c>
      <c r="O9" s="255" t="s">
        <v>464</v>
      </c>
      <c r="P9" s="255" t="s">
        <v>512</v>
      </c>
      <c r="Q9" s="255"/>
      <c r="R9" s="81" t="s">
        <v>446</v>
      </c>
      <c r="S9" s="89"/>
      <c r="T9" s="75" t="s">
        <v>224</v>
      </c>
      <c r="U9" s="76" t="s">
        <v>225</v>
      </c>
      <c r="V9" s="86">
        <f>IF(BillDetail_List[Entry Alloc%]=0,(BillDetail_List[Time]*BillDetail_List[LTM Rate])*BillDetail_List[[#This Row],[Funding PerCent Allowed]],(BillDetail_List[Time]*BillDetail_List[LTM Rate])*BillDetail_List[[#This Row],[Funding PerCent Allowed]]*BillDetail_List[Entry Alloc%])</f>
        <v>48</v>
      </c>
      <c r="W9" s="86">
        <f>BillDetail_List[Counsel''s Base Fees]+BillDetail_List[Other Disbursements]+BillDetail_List[ATEI Premium]</f>
        <v>0</v>
      </c>
      <c r="X9" s="91" t="str">
        <f>VLOOKUP(BillDetail_List[Part ID],FundingList,2,FALSE)</f>
        <v>CFA</v>
      </c>
      <c r="Y9" s="271" t="str">
        <f>VLOOKUP(BillDetail_List[[#This Row],[Phase Code ]],phasetasklist,3,FALSE)</f>
        <v>Initial and Pre-Action Protocol Work</v>
      </c>
      <c r="Z9" s="254" t="str">
        <f>VLOOKUP(BillDetail_List[[#This Row],[Task Code]],tasklist,4,FALSE)</f>
        <v>Factual investigation</v>
      </c>
      <c r="AA9" s="239" t="str">
        <f>IFERROR(VLOOKUP(BillDetail_List[[#This Row],[Activity Code]],ActivityCodeList,2,FALSE), " ")</f>
        <v>Communicate (with client)</v>
      </c>
      <c r="AB9" s="239" t="str">
        <f>IFERROR(VLOOKUP(BillDetail_List[[#This Row],[Expense Code]],expensenumbers,2,FALSE), " ")</f>
        <v xml:space="preserve"> </v>
      </c>
      <c r="AC9" s="92" t="str">
        <f>IFERROR(VLOOKUP(BillDetail_List[LTM],LTMList,3,FALSE),"")</f>
        <v>Partner</v>
      </c>
      <c r="AD9" s="92" t="str">
        <f>IFERROR(VLOOKUP(BillDetail_List[LTM],LTMList,4,FALSE),"")</f>
        <v>A</v>
      </c>
      <c r="AE9" s="86">
        <f>IFERROR(VLOOKUP(BillDetail_List[LTM],LTM_List[],6,FALSE),0)</f>
        <v>240</v>
      </c>
      <c r="AF9" s="83">
        <f>VLOOKUP(BillDetail_List[Part ID],FundingList,7,FALSE)</f>
        <v>1</v>
      </c>
      <c r="AG9" s="83">
        <f>IF(CounselBaseFees=0,VLOOKUP(BillDetail_List[Part ID],FundingList,3,FALSE),VLOOKUP(BillDetail_List[LTM],LTMList,8,FALSE))</f>
        <v>0.95</v>
      </c>
      <c r="AH9" s="93">
        <f>VLOOKUP(BillDetail_List[Part ID],FundingList,4,FALSE)</f>
        <v>0.2</v>
      </c>
      <c r="AI9" s="190">
        <f>IF(BillDetail_List[[#This Row],[Time]]="N/A",0, BillDetail_List[[#This Row],[Time]]*BillDetail_List[[#This Row],[LTM Rate]])</f>
        <v>48</v>
      </c>
      <c r="AJ9" s="86">
        <f>IF(BillDetail_List[Entry Alloc%]=0,(BillDetail_List[Time]*BillDetail_List[LTM Rate])*BillDetail_List[[#This Row],[Funding PerCent Allowed]],(BillDetail_List[Time]*BillDetail_List[LTM Rate])*BillDetail_List[[#This Row],[Funding PerCent Allowed]]*BillDetail_List[Entry Alloc%])</f>
        <v>48</v>
      </c>
      <c r="AK9" s="86">
        <f>BillDetail_List[Base Profit Costs (including any indemnity cap)]*BillDetail_List[VAT Rate]</f>
        <v>9.6000000000000014</v>
      </c>
      <c r="AL9" s="86">
        <f>BillDetail_List[Base Profit Costs (including any indemnity cap)]*BillDetail_List[Success Fee %]</f>
        <v>45.599999999999994</v>
      </c>
      <c r="AM9" s="86">
        <f>BillDetail_List[Success Fee on Base Profit costs]*BillDetail_List[VAT Rate]</f>
        <v>9.1199999999999992</v>
      </c>
      <c r="AN9" s="86">
        <f>SUM(BillDetail_List[[#This Row],[Base Profit Costs (including any indemnity cap)]:[VAT on Success Fee on Base Profit Costs]])</f>
        <v>112.32</v>
      </c>
      <c r="AO9" s="86">
        <f>BillDetail_List[Counsel''s Base Fees]*BillDetail_List[VAT Rate]</f>
        <v>0</v>
      </c>
      <c r="AP9" s="86">
        <f>BillDetail_List[Counsel''s Base Fees]*BillDetail_List[Success Fee %]</f>
        <v>0</v>
      </c>
      <c r="AQ9" s="86">
        <f>BillDetail_List[Counsel''s Success Fee]*BillDetail_List[VAT Rate]</f>
        <v>0</v>
      </c>
      <c r="AR9" s="86">
        <f>BillDetail_List[Counsel''s Base Fees]+BillDetail_List[VAT on Base Counsel Fees]+BillDetail_List[Counsel''s Success Fee]+BillDetail_List[VAT on Counsel''s Success Fee]</f>
        <v>0</v>
      </c>
      <c r="AS9" s="86">
        <f>BillDetail_List[Other Disbursements]+BillDetail_List[VAT On Other Disbursements]</f>
        <v>0</v>
      </c>
      <c r="AT9" s="86">
        <f>BillDetail_List[Counsel''s Base Fees]+BillDetail_List[Other Disbursements]+BillDetail_List[ATEI Premium]</f>
        <v>0</v>
      </c>
      <c r="AU9" s="86">
        <f>BillDetail_List[Other Disbursements]+BillDetail_List[Counsel''s Base Fees]+BillDetail_List[Base Profit Costs (including any indemnity cap)]</f>
        <v>48</v>
      </c>
      <c r="AV9" s="86">
        <f>BillDetail_List[Base Profit Costs (including any indemnity cap)]+BillDetail_List[Success Fee on Base Profit costs]</f>
        <v>93.6</v>
      </c>
      <c r="AW9" s="86">
        <f>BillDetail_List[ATEI Premium]+BillDetail_List[Other Disbursements]+BillDetail_List[Counsel''s Success Fee]+BillDetail_List[Counsel''s Base Fees]</f>
        <v>0</v>
      </c>
      <c r="AX9" s="86">
        <f>BillDetail_List[VAT On Other Disbursements]+BillDetail_List[VAT on Counsel''s Success Fee]+BillDetail_List[VAT on Base Counsel Fees]+BillDetail_List[VAT on Success Fee on Base Profit Costs]+BillDetail_List[VAT on Base Profit Costs]</f>
        <v>18.72</v>
      </c>
      <c r="AY9" s="86">
        <f>SUM(BillDetail_List[[#This Row],[Total Profit Costs]:[Total VAT]])</f>
        <v>112.32</v>
      </c>
      <c r="AZ9" s="279">
        <f>VLOOKUP(BillDetail_List[[#This Row],[Phase Code ]],phasetasklist,7,FALSE)</f>
        <v>1</v>
      </c>
      <c r="BA9" s="279">
        <f>VLOOKUP(BillDetail_List[[#This Row],[Task Code]],tasklist,7,FALSE)</f>
        <v>1</v>
      </c>
      <c r="BB9" s="279">
        <f>IFERROR(VLOOKUP(BillDetail_List[[#This Row],[Activity Code]],ActivityCodeList,4,FALSE),"")</f>
        <v>3</v>
      </c>
      <c r="BC9" s="279" t="str">
        <f>IFERROR(VLOOKUP(BillDetail_List[[#This Row],[Expense Code]],expensenumbers,4,FALSE),"")</f>
        <v/>
      </c>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row>
    <row r="10" spans="1:84" x14ac:dyDescent="0.2">
      <c r="A10" s="74">
        <v>8</v>
      </c>
      <c r="B10" s="74">
        <v>98</v>
      </c>
      <c r="C10" s="49" t="s">
        <v>227</v>
      </c>
      <c r="D10" s="172">
        <v>41021</v>
      </c>
      <c r="E10" s="290" t="s">
        <v>561</v>
      </c>
      <c r="F10" s="76" t="s">
        <v>321</v>
      </c>
      <c r="G10" s="119">
        <v>0.1</v>
      </c>
      <c r="H10" s="87"/>
      <c r="I10" s="77"/>
      <c r="J10" s="77"/>
      <c r="K10" s="88"/>
      <c r="L10" s="79"/>
      <c r="M10" s="76" t="s">
        <v>104</v>
      </c>
      <c r="N10" s="255" t="s">
        <v>449</v>
      </c>
      <c r="O10" s="255" t="s">
        <v>464</v>
      </c>
      <c r="P10" s="255" t="s">
        <v>512</v>
      </c>
      <c r="Q10" s="255"/>
      <c r="R10" s="81" t="s">
        <v>446</v>
      </c>
      <c r="S10" s="89"/>
      <c r="T10" s="75" t="s">
        <v>224</v>
      </c>
      <c r="U10" s="76" t="s">
        <v>225</v>
      </c>
      <c r="V10" s="86">
        <f>IF(BillDetail_List[Entry Alloc%]=0,(BillDetail_List[Time]*BillDetail_List[LTM Rate])*BillDetail_List[[#This Row],[Funding PerCent Allowed]],(BillDetail_List[Time]*BillDetail_List[LTM Rate])*BillDetail_List[[#This Row],[Funding PerCent Allowed]]*BillDetail_List[Entry Alloc%])</f>
        <v>24</v>
      </c>
      <c r="W10" s="86">
        <f>BillDetail_List[Counsel''s Base Fees]+BillDetail_List[Other Disbursements]+BillDetail_List[ATEI Premium]</f>
        <v>0</v>
      </c>
      <c r="X10" s="91" t="str">
        <f>VLOOKUP(BillDetail_List[Part ID],FundingList,2,FALSE)</f>
        <v>CFA</v>
      </c>
      <c r="Y10" s="271" t="str">
        <f>VLOOKUP(BillDetail_List[[#This Row],[Phase Code ]],phasetasklist,3,FALSE)</f>
        <v>Initial and Pre-Action Protocol Work</v>
      </c>
      <c r="Z10" s="254" t="str">
        <f>VLOOKUP(BillDetail_List[[#This Row],[Task Code]],tasklist,4,FALSE)</f>
        <v>Factual investigation</v>
      </c>
      <c r="AA10" s="239" t="str">
        <f>IFERROR(VLOOKUP(BillDetail_List[[#This Row],[Activity Code]],ActivityCodeList,2,FALSE), " ")</f>
        <v>Communicate (with client)</v>
      </c>
      <c r="AB10" s="239" t="str">
        <f>IFERROR(VLOOKUP(BillDetail_List[[#This Row],[Expense Code]],expensenumbers,2,FALSE), " ")</f>
        <v xml:space="preserve"> </v>
      </c>
      <c r="AC10" s="92" t="str">
        <f>IFERROR(VLOOKUP(BillDetail_List[LTM],LTMList,3,FALSE),"")</f>
        <v>Partner</v>
      </c>
      <c r="AD10" s="92" t="str">
        <f>IFERROR(VLOOKUP(BillDetail_List[LTM],LTMList,4,FALSE),"")</f>
        <v>A</v>
      </c>
      <c r="AE10" s="86">
        <f>IFERROR(VLOOKUP(BillDetail_List[LTM],LTM_List[],6,FALSE),0)</f>
        <v>240</v>
      </c>
      <c r="AF10" s="83">
        <f>VLOOKUP(BillDetail_List[Part ID],FundingList,7,FALSE)</f>
        <v>1</v>
      </c>
      <c r="AG10" s="83">
        <f>IF(CounselBaseFees=0,VLOOKUP(BillDetail_List[Part ID],FundingList,3,FALSE),VLOOKUP(BillDetail_List[LTM],LTMList,8,FALSE))</f>
        <v>0.95</v>
      </c>
      <c r="AH10" s="93">
        <f>VLOOKUP(BillDetail_List[Part ID],FundingList,4,FALSE)</f>
        <v>0.2</v>
      </c>
      <c r="AI10" s="190">
        <f>IF(BillDetail_List[[#This Row],[Time]]="N/A",0, BillDetail_List[[#This Row],[Time]]*BillDetail_List[[#This Row],[LTM Rate]])</f>
        <v>24</v>
      </c>
      <c r="AJ10" s="86">
        <f>IF(BillDetail_List[Entry Alloc%]=0,(BillDetail_List[Time]*BillDetail_List[LTM Rate])*BillDetail_List[[#This Row],[Funding PerCent Allowed]],(BillDetail_List[Time]*BillDetail_List[LTM Rate])*BillDetail_List[[#This Row],[Funding PerCent Allowed]]*BillDetail_List[Entry Alloc%])</f>
        <v>24</v>
      </c>
      <c r="AK10" s="86">
        <f>BillDetail_List[Base Profit Costs (including any indemnity cap)]*BillDetail_List[VAT Rate]</f>
        <v>4.8000000000000007</v>
      </c>
      <c r="AL10" s="86">
        <f>BillDetail_List[Base Profit Costs (including any indemnity cap)]*BillDetail_List[Success Fee %]</f>
        <v>22.799999999999997</v>
      </c>
      <c r="AM10" s="86">
        <f>BillDetail_List[Success Fee on Base Profit costs]*BillDetail_List[VAT Rate]</f>
        <v>4.5599999999999996</v>
      </c>
      <c r="AN10" s="86">
        <f>SUM(BillDetail_List[[#This Row],[Base Profit Costs (including any indemnity cap)]:[VAT on Success Fee on Base Profit Costs]])</f>
        <v>56.16</v>
      </c>
      <c r="AO10" s="86">
        <f>BillDetail_List[Counsel''s Base Fees]*BillDetail_List[VAT Rate]</f>
        <v>0</v>
      </c>
      <c r="AP10" s="86">
        <f>BillDetail_List[Counsel''s Base Fees]*BillDetail_List[Success Fee %]</f>
        <v>0</v>
      </c>
      <c r="AQ10" s="86">
        <f>BillDetail_List[Counsel''s Success Fee]*BillDetail_List[VAT Rate]</f>
        <v>0</v>
      </c>
      <c r="AR10" s="86">
        <f>BillDetail_List[Counsel''s Base Fees]+BillDetail_List[VAT on Base Counsel Fees]+BillDetail_List[Counsel''s Success Fee]+BillDetail_List[VAT on Counsel''s Success Fee]</f>
        <v>0</v>
      </c>
      <c r="AS10" s="86">
        <f>BillDetail_List[Other Disbursements]+BillDetail_List[VAT On Other Disbursements]</f>
        <v>0</v>
      </c>
      <c r="AT10" s="86">
        <f>BillDetail_List[Counsel''s Base Fees]+BillDetail_List[Other Disbursements]+BillDetail_List[ATEI Premium]</f>
        <v>0</v>
      </c>
      <c r="AU10" s="86">
        <f>BillDetail_List[Other Disbursements]+BillDetail_List[Counsel''s Base Fees]+BillDetail_List[Base Profit Costs (including any indemnity cap)]</f>
        <v>24</v>
      </c>
      <c r="AV10" s="86">
        <f>BillDetail_List[Base Profit Costs (including any indemnity cap)]+BillDetail_List[Success Fee on Base Profit costs]</f>
        <v>46.8</v>
      </c>
      <c r="AW10" s="86">
        <f>BillDetail_List[ATEI Premium]+BillDetail_List[Other Disbursements]+BillDetail_List[Counsel''s Success Fee]+BillDetail_List[Counsel''s Base Fees]</f>
        <v>0</v>
      </c>
      <c r="AX10" s="86">
        <f>BillDetail_List[VAT On Other Disbursements]+BillDetail_List[VAT on Counsel''s Success Fee]+BillDetail_List[VAT on Base Counsel Fees]+BillDetail_List[VAT on Success Fee on Base Profit Costs]+BillDetail_List[VAT on Base Profit Costs]</f>
        <v>9.36</v>
      </c>
      <c r="AY10" s="86">
        <f>SUM(BillDetail_List[[#This Row],[Total Profit Costs]:[Total VAT]])</f>
        <v>56.16</v>
      </c>
      <c r="AZ10" s="279">
        <f>VLOOKUP(BillDetail_List[[#This Row],[Phase Code ]],phasetasklist,7,FALSE)</f>
        <v>1</v>
      </c>
      <c r="BA10" s="279">
        <f>VLOOKUP(BillDetail_List[[#This Row],[Task Code]],tasklist,7,FALSE)</f>
        <v>1</v>
      </c>
      <c r="BB10" s="279">
        <f>IFERROR(VLOOKUP(BillDetail_List[[#This Row],[Activity Code]],ActivityCodeList,4,FALSE),"")</f>
        <v>3</v>
      </c>
      <c r="BC10" s="279" t="str">
        <f>IFERROR(VLOOKUP(BillDetail_List[[#This Row],[Expense Code]],expensenumbers,4,FALSE),"")</f>
        <v/>
      </c>
      <c r="BD10" s="217"/>
      <c r="BE10" s="94"/>
      <c r="BF10" s="94"/>
      <c r="BG10" s="217"/>
      <c r="BH10" s="94"/>
      <c r="BI10" s="217"/>
      <c r="BJ10" s="217"/>
      <c r="BK10" s="96"/>
      <c r="BL10" s="96"/>
      <c r="BQ10" s="96"/>
      <c r="BR10" s="96"/>
      <c r="BS10" s="96"/>
      <c r="BT10" s="96"/>
      <c r="BV10" s="96"/>
      <c r="BW10" s="96"/>
      <c r="BY10" s="96"/>
      <c r="BZ10" s="96"/>
      <c r="CA10" s="96"/>
      <c r="CB10" s="96"/>
      <c r="CC10" s="94"/>
      <c r="CD10" s="94"/>
      <c r="CE10" s="84"/>
      <c r="CF10" s="84"/>
    </row>
    <row r="11" spans="1:84" ht="14.45" customHeight="1" x14ac:dyDescent="0.2">
      <c r="A11" s="74">
        <v>9</v>
      </c>
      <c r="B11" s="74">
        <v>100</v>
      </c>
      <c r="C11" s="49" t="s">
        <v>227</v>
      </c>
      <c r="D11" s="172">
        <v>41029</v>
      </c>
      <c r="E11" s="290" t="s">
        <v>562</v>
      </c>
      <c r="F11" s="76" t="s">
        <v>321</v>
      </c>
      <c r="G11" s="119">
        <v>0.1</v>
      </c>
      <c r="H11" s="87"/>
      <c r="I11" s="77"/>
      <c r="J11" s="77"/>
      <c r="K11" s="88"/>
      <c r="L11" s="79"/>
      <c r="M11" s="76" t="s">
        <v>104</v>
      </c>
      <c r="N11" s="255" t="s">
        <v>449</v>
      </c>
      <c r="O11" s="255" t="s">
        <v>464</v>
      </c>
      <c r="P11" s="255" t="s">
        <v>512</v>
      </c>
      <c r="Q11" s="255"/>
      <c r="R11" s="81" t="s">
        <v>446</v>
      </c>
      <c r="S11" s="89"/>
      <c r="T11" s="75" t="s">
        <v>224</v>
      </c>
      <c r="U11" s="75" t="s">
        <v>249</v>
      </c>
      <c r="V11" s="86">
        <f>IF(BillDetail_List[Entry Alloc%]=0,(BillDetail_List[Time]*BillDetail_List[LTM Rate])*BillDetail_List[[#This Row],[Funding PerCent Allowed]],(BillDetail_List[Time]*BillDetail_List[LTM Rate])*BillDetail_List[[#This Row],[Funding PerCent Allowed]]*BillDetail_List[Entry Alloc%])</f>
        <v>24</v>
      </c>
      <c r="W11" s="86">
        <f>BillDetail_List[Counsel''s Base Fees]+BillDetail_List[Other Disbursements]+BillDetail_List[ATEI Premium]</f>
        <v>0</v>
      </c>
      <c r="X11" s="91" t="str">
        <f>VLOOKUP(BillDetail_List[Part ID],FundingList,2,FALSE)</f>
        <v>CFA</v>
      </c>
      <c r="Y11" s="271" t="str">
        <f>VLOOKUP(BillDetail_List[[#This Row],[Phase Code ]],phasetasklist,3,FALSE)</f>
        <v>Initial and Pre-Action Protocol Work</v>
      </c>
      <c r="Z11" s="254" t="str">
        <f>VLOOKUP(BillDetail_List[[#This Row],[Task Code]],tasklist,4,FALSE)</f>
        <v>Factual investigation</v>
      </c>
      <c r="AA11" s="239" t="str">
        <f>IFERROR(VLOOKUP(BillDetail_List[[#This Row],[Activity Code]],ActivityCodeList,2,FALSE), " ")</f>
        <v>Communicate (with client)</v>
      </c>
      <c r="AB11" s="239" t="str">
        <f>IFERROR(VLOOKUP(BillDetail_List[[#This Row],[Expense Code]],expensenumbers,2,FALSE), " ")</f>
        <v xml:space="preserve"> </v>
      </c>
      <c r="AC11" s="92" t="str">
        <f>IFERROR(VLOOKUP(BillDetail_List[LTM],LTMList,3,FALSE),"")</f>
        <v>Partner</v>
      </c>
      <c r="AD11" s="92" t="str">
        <f>IFERROR(VLOOKUP(BillDetail_List[LTM],LTMList,4,FALSE),"")</f>
        <v>A</v>
      </c>
      <c r="AE11" s="86">
        <f>IFERROR(VLOOKUP(BillDetail_List[LTM],LTM_List[],6,FALSE),0)</f>
        <v>240</v>
      </c>
      <c r="AF11" s="83">
        <f>VLOOKUP(BillDetail_List[Part ID],FundingList,7,FALSE)</f>
        <v>1</v>
      </c>
      <c r="AG11" s="83">
        <f>IF(CounselBaseFees=0,VLOOKUP(BillDetail_List[Part ID],FundingList,3,FALSE),VLOOKUP(BillDetail_List[LTM],LTMList,8,FALSE))</f>
        <v>0.95</v>
      </c>
      <c r="AH11" s="93">
        <f>VLOOKUP(BillDetail_List[Part ID],FundingList,4,FALSE)</f>
        <v>0.2</v>
      </c>
      <c r="AI11" s="190">
        <f>IF(BillDetail_List[[#This Row],[Time]]="N/A",0, BillDetail_List[[#This Row],[Time]]*BillDetail_List[[#This Row],[LTM Rate]])</f>
        <v>24</v>
      </c>
      <c r="AJ11" s="86">
        <f>IF(BillDetail_List[Entry Alloc%]=0,(BillDetail_List[Time]*BillDetail_List[LTM Rate])*BillDetail_List[[#This Row],[Funding PerCent Allowed]],(BillDetail_List[Time]*BillDetail_List[LTM Rate])*BillDetail_List[[#This Row],[Funding PerCent Allowed]]*BillDetail_List[Entry Alloc%])</f>
        <v>24</v>
      </c>
      <c r="AK11" s="86">
        <f>BillDetail_List[Base Profit Costs (including any indemnity cap)]*BillDetail_List[VAT Rate]</f>
        <v>4.8000000000000007</v>
      </c>
      <c r="AL11" s="86">
        <f>BillDetail_List[Base Profit Costs (including any indemnity cap)]*BillDetail_List[Success Fee %]</f>
        <v>22.799999999999997</v>
      </c>
      <c r="AM11" s="86">
        <f>BillDetail_List[Success Fee on Base Profit costs]*BillDetail_List[VAT Rate]</f>
        <v>4.5599999999999996</v>
      </c>
      <c r="AN11" s="86">
        <f>SUM(BillDetail_List[[#This Row],[Base Profit Costs (including any indemnity cap)]:[VAT on Success Fee on Base Profit Costs]])</f>
        <v>56.16</v>
      </c>
      <c r="AO11" s="86">
        <f>BillDetail_List[Counsel''s Base Fees]*BillDetail_List[VAT Rate]</f>
        <v>0</v>
      </c>
      <c r="AP11" s="86">
        <f>BillDetail_List[Counsel''s Base Fees]*BillDetail_List[Success Fee %]</f>
        <v>0</v>
      </c>
      <c r="AQ11" s="86">
        <f>BillDetail_List[Counsel''s Success Fee]*BillDetail_List[VAT Rate]</f>
        <v>0</v>
      </c>
      <c r="AR11" s="86">
        <f>BillDetail_List[Counsel''s Base Fees]+BillDetail_List[VAT on Base Counsel Fees]+BillDetail_List[Counsel''s Success Fee]+BillDetail_List[VAT on Counsel''s Success Fee]</f>
        <v>0</v>
      </c>
      <c r="AS11" s="86">
        <f>BillDetail_List[Other Disbursements]+BillDetail_List[VAT On Other Disbursements]</f>
        <v>0</v>
      </c>
      <c r="AT11" s="86">
        <f>BillDetail_List[Counsel''s Base Fees]+BillDetail_List[Other Disbursements]+BillDetail_List[ATEI Premium]</f>
        <v>0</v>
      </c>
      <c r="AU11" s="86">
        <f>BillDetail_List[Other Disbursements]+BillDetail_List[Counsel''s Base Fees]+BillDetail_List[Base Profit Costs (including any indemnity cap)]</f>
        <v>24</v>
      </c>
      <c r="AV11" s="86">
        <f>BillDetail_List[Base Profit Costs (including any indemnity cap)]+BillDetail_List[Success Fee on Base Profit costs]</f>
        <v>46.8</v>
      </c>
      <c r="AW11" s="86">
        <f>BillDetail_List[ATEI Premium]+BillDetail_List[Other Disbursements]+BillDetail_List[Counsel''s Success Fee]+BillDetail_List[Counsel''s Base Fees]</f>
        <v>0</v>
      </c>
      <c r="AX11" s="86">
        <f>BillDetail_List[VAT On Other Disbursements]+BillDetail_List[VAT on Counsel''s Success Fee]+BillDetail_List[VAT on Base Counsel Fees]+BillDetail_List[VAT on Success Fee on Base Profit Costs]+BillDetail_List[VAT on Base Profit Costs]</f>
        <v>9.36</v>
      </c>
      <c r="AY11" s="86">
        <f>SUM(BillDetail_List[[#This Row],[Total Profit Costs]:[Total VAT]])</f>
        <v>56.16</v>
      </c>
      <c r="AZ11" s="279">
        <f>VLOOKUP(BillDetail_List[[#This Row],[Phase Code ]],phasetasklist,7,FALSE)</f>
        <v>1</v>
      </c>
      <c r="BA11" s="279">
        <f>VLOOKUP(BillDetail_List[[#This Row],[Task Code]],tasklist,7,FALSE)</f>
        <v>1</v>
      </c>
      <c r="BB11" s="279">
        <f>IFERROR(VLOOKUP(BillDetail_List[[#This Row],[Activity Code]],ActivityCodeList,4,FALSE),"")</f>
        <v>3</v>
      </c>
      <c r="BC11" s="279" t="str">
        <f>IFERROR(VLOOKUP(BillDetail_List[[#This Row],[Expense Code]],expensenumbers,4,FALSE),"")</f>
        <v/>
      </c>
      <c r="BD11" s="217"/>
      <c r="BE11" s="94"/>
      <c r="BF11" s="94"/>
      <c r="BG11" s="217"/>
      <c r="BH11" s="94"/>
      <c r="BI11" s="217"/>
      <c r="BJ11" s="217"/>
      <c r="BK11" s="96"/>
      <c r="BL11" s="96"/>
      <c r="BQ11" s="96"/>
      <c r="BR11" s="96"/>
      <c r="BS11" s="96"/>
      <c r="BT11" s="96"/>
      <c r="BV11" s="96"/>
      <c r="BW11" s="96"/>
      <c r="BY11" s="96"/>
      <c r="BZ11" s="96"/>
      <c r="CA11" s="96"/>
      <c r="CB11" s="96"/>
      <c r="CC11" s="94"/>
      <c r="CD11" s="94"/>
      <c r="CE11" s="84"/>
      <c r="CF11" s="84"/>
    </row>
    <row r="12" spans="1:84" x14ac:dyDescent="0.2">
      <c r="A12" s="74">
        <v>10</v>
      </c>
      <c r="B12" s="74">
        <v>103</v>
      </c>
      <c r="C12" s="49" t="s">
        <v>227</v>
      </c>
      <c r="D12" s="172">
        <v>41109</v>
      </c>
      <c r="E12" s="290" t="s">
        <v>242</v>
      </c>
      <c r="F12" s="76" t="s">
        <v>323</v>
      </c>
      <c r="G12" s="119">
        <v>0.1</v>
      </c>
      <c r="H12" s="87"/>
      <c r="I12" s="77"/>
      <c r="J12" s="77"/>
      <c r="K12" s="88"/>
      <c r="L12" s="79"/>
      <c r="M12" s="76" t="s">
        <v>104</v>
      </c>
      <c r="N12" s="255" t="s">
        <v>449</v>
      </c>
      <c r="O12" s="255" t="s">
        <v>464</v>
      </c>
      <c r="P12" s="255" t="s">
        <v>512</v>
      </c>
      <c r="Q12" s="255"/>
      <c r="R12" s="81" t="s">
        <v>446</v>
      </c>
      <c r="S12" s="89"/>
      <c r="T12" s="75" t="s">
        <v>224</v>
      </c>
      <c r="U12" s="75" t="s">
        <v>249</v>
      </c>
      <c r="V12" s="86">
        <f>IF(BillDetail_List[Entry Alloc%]=0,(BillDetail_List[Time]*BillDetail_List[LTM Rate])*BillDetail_List[[#This Row],[Funding PerCent Allowed]],(BillDetail_List[Time]*BillDetail_List[LTM Rate])*BillDetail_List[[#This Row],[Funding PerCent Allowed]]*BillDetail_List[Entry Alloc%])</f>
        <v>30</v>
      </c>
      <c r="W12" s="86">
        <f>BillDetail_List[Counsel''s Base Fees]+BillDetail_List[Other Disbursements]+BillDetail_List[ATEI Premium]</f>
        <v>0</v>
      </c>
      <c r="X12" s="91" t="str">
        <f>VLOOKUP(BillDetail_List[Part ID],FundingList,2,FALSE)</f>
        <v>CFA</v>
      </c>
      <c r="Y12" s="271" t="str">
        <f>VLOOKUP(BillDetail_List[[#This Row],[Phase Code ]],phasetasklist,3,FALSE)</f>
        <v>Initial and Pre-Action Protocol Work</v>
      </c>
      <c r="Z12" s="254" t="str">
        <f>VLOOKUP(BillDetail_List[[#This Row],[Task Code]],tasklist,4,FALSE)</f>
        <v>Factual investigation</v>
      </c>
      <c r="AA12" s="239" t="str">
        <f>IFERROR(VLOOKUP(BillDetail_List[[#This Row],[Activity Code]],ActivityCodeList,2,FALSE), " ")</f>
        <v>Communicate (with client)</v>
      </c>
      <c r="AB12" s="239" t="str">
        <f>IFERROR(VLOOKUP(BillDetail_List[[#This Row],[Expense Code]],expensenumbers,2,FALSE), " ")</f>
        <v xml:space="preserve"> </v>
      </c>
      <c r="AC12" s="92" t="str">
        <f>IFERROR(VLOOKUP(BillDetail_List[LTM],LTMList,3,FALSE),"")</f>
        <v>Partner</v>
      </c>
      <c r="AD12" s="92" t="str">
        <f>IFERROR(VLOOKUP(BillDetail_List[LTM],LTMList,4,FALSE),"")</f>
        <v>A</v>
      </c>
      <c r="AE12" s="86">
        <f>IFERROR(VLOOKUP(BillDetail_List[LTM],LTM_List[],6,FALSE),0)</f>
        <v>300</v>
      </c>
      <c r="AF12" s="83">
        <f>VLOOKUP(BillDetail_List[Part ID],FundingList,7,FALSE)</f>
        <v>1</v>
      </c>
      <c r="AG12" s="83">
        <f>IF(CounselBaseFees=0,VLOOKUP(BillDetail_List[Part ID],FundingList,3,FALSE),VLOOKUP(BillDetail_List[LTM],LTMList,8,FALSE))</f>
        <v>0.95</v>
      </c>
      <c r="AH12" s="93">
        <f>VLOOKUP(BillDetail_List[Part ID],FundingList,4,FALSE)</f>
        <v>0.2</v>
      </c>
      <c r="AI12" s="190">
        <f>IF(BillDetail_List[[#This Row],[Time]]="N/A",0, BillDetail_List[[#This Row],[Time]]*BillDetail_List[[#This Row],[LTM Rate]])</f>
        <v>30</v>
      </c>
      <c r="AJ12" s="86">
        <f>IF(BillDetail_List[Entry Alloc%]=0,(BillDetail_List[Time]*BillDetail_List[LTM Rate])*BillDetail_List[[#This Row],[Funding PerCent Allowed]],(BillDetail_List[Time]*BillDetail_List[LTM Rate])*BillDetail_List[[#This Row],[Funding PerCent Allowed]]*BillDetail_List[Entry Alloc%])</f>
        <v>30</v>
      </c>
      <c r="AK12" s="86">
        <f>BillDetail_List[Base Profit Costs (including any indemnity cap)]*BillDetail_List[VAT Rate]</f>
        <v>6</v>
      </c>
      <c r="AL12" s="86">
        <f>BillDetail_List[Base Profit Costs (including any indemnity cap)]*BillDetail_List[Success Fee %]</f>
        <v>28.5</v>
      </c>
      <c r="AM12" s="86">
        <f>BillDetail_List[Success Fee on Base Profit costs]*BillDetail_List[VAT Rate]</f>
        <v>5.7</v>
      </c>
      <c r="AN12" s="86">
        <f>SUM(BillDetail_List[[#This Row],[Base Profit Costs (including any indemnity cap)]:[VAT on Success Fee on Base Profit Costs]])</f>
        <v>70.2</v>
      </c>
      <c r="AO12" s="86">
        <f>BillDetail_List[Counsel''s Base Fees]*BillDetail_List[VAT Rate]</f>
        <v>0</v>
      </c>
      <c r="AP12" s="86">
        <f>BillDetail_List[Counsel''s Base Fees]*BillDetail_List[Success Fee %]</f>
        <v>0</v>
      </c>
      <c r="AQ12" s="86">
        <f>BillDetail_List[Counsel''s Success Fee]*BillDetail_List[VAT Rate]</f>
        <v>0</v>
      </c>
      <c r="AR12" s="86">
        <f>BillDetail_List[Counsel''s Base Fees]+BillDetail_List[VAT on Base Counsel Fees]+BillDetail_List[Counsel''s Success Fee]+BillDetail_List[VAT on Counsel''s Success Fee]</f>
        <v>0</v>
      </c>
      <c r="AS12" s="86">
        <f>BillDetail_List[Other Disbursements]+BillDetail_List[VAT On Other Disbursements]</f>
        <v>0</v>
      </c>
      <c r="AT12" s="86">
        <f>BillDetail_List[Counsel''s Base Fees]+BillDetail_List[Other Disbursements]+BillDetail_List[ATEI Premium]</f>
        <v>0</v>
      </c>
      <c r="AU12" s="86">
        <f>BillDetail_List[Other Disbursements]+BillDetail_List[Counsel''s Base Fees]+BillDetail_List[Base Profit Costs (including any indemnity cap)]</f>
        <v>30</v>
      </c>
      <c r="AV12" s="86">
        <f>BillDetail_List[Base Profit Costs (including any indemnity cap)]+BillDetail_List[Success Fee on Base Profit costs]</f>
        <v>58.5</v>
      </c>
      <c r="AW12" s="86">
        <f>BillDetail_List[ATEI Premium]+BillDetail_List[Other Disbursements]+BillDetail_List[Counsel''s Success Fee]+BillDetail_List[Counsel''s Base Fees]</f>
        <v>0</v>
      </c>
      <c r="AX12" s="86">
        <f>BillDetail_List[VAT On Other Disbursements]+BillDetail_List[VAT on Counsel''s Success Fee]+BillDetail_List[VAT on Base Counsel Fees]+BillDetail_List[VAT on Success Fee on Base Profit Costs]+BillDetail_List[VAT on Base Profit Costs]</f>
        <v>11.7</v>
      </c>
      <c r="AY12" s="86">
        <f>SUM(BillDetail_List[[#This Row],[Total Profit Costs]:[Total VAT]])</f>
        <v>70.2</v>
      </c>
      <c r="AZ12" s="279">
        <f>VLOOKUP(BillDetail_List[[#This Row],[Phase Code ]],phasetasklist,7,FALSE)</f>
        <v>1</v>
      </c>
      <c r="BA12" s="279">
        <f>VLOOKUP(BillDetail_List[[#This Row],[Task Code]],tasklist,7,FALSE)</f>
        <v>1</v>
      </c>
      <c r="BB12" s="279">
        <f>IFERROR(VLOOKUP(BillDetail_List[[#This Row],[Activity Code]],ActivityCodeList,4,FALSE),"")</f>
        <v>3</v>
      </c>
      <c r="BC12" s="279" t="str">
        <f>IFERROR(VLOOKUP(BillDetail_List[[#This Row],[Expense Code]],expensenumbers,4,FALSE),"")</f>
        <v/>
      </c>
      <c r="BD12" s="217"/>
      <c r="BE12" s="94"/>
      <c r="BF12" s="94"/>
      <c r="BG12" s="217"/>
      <c r="BH12" s="94"/>
      <c r="BI12" s="217"/>
      <c r="BJ12" s="217"/>
      <c r="BK12" s="96"/>
      <c r="BL12" s="96"/>
      <c r="BQ12" s="96"/>
      <c r="BR12" s="96"/>
      <c r="BS12" s="96"/>
      <c r="BT12" s="96"/>
      <c r="BV12" s="96"/>
      <c r="BW12" s="96"/>
      <c r="BY12" s="96"/>
      <c r="BZ12" s="96"/>
      <c r="CA12" s="96"/>
      <c r="CB12" s="96"/>
      <c r="CC12" s="94"/>
      <c r="CD12" s="94"/>
      <c r="CE12" s="84"/>
      <c r="CF12" s="84"/>
    </row>
    <row r="13" spans="1:84" x14ac:dyDescent="0.2">
      <c r="A13" s="74">
        <v>11</v>
      </c>
      <c r="B13" s="74">
        <v>106</v>
      </c>
      <c r="C13" s="49" t="s">
        <v>227</v>
      </c>
      <c r="D13" s="172">
        <v>41119</v>
      </c>
      <c r="E13" s="290" t="s">
        <v>560</v>
      </c>
      <c r="F13" s="76" t="s">
        <v>323</v>
      </c>
      <c r="G13" s="119">
        <v>0.1</v>
      </c>
      <c r="H13" s="87"/>
      <c r="I13" s="77"/>
      <c r="J13" s="77"/>
      <c r="K13" s="88"/>
      <c r="L13" s="79"/>
      <c r="M13" s="76" t="s">
        <v>104</v>
      </c>
      <c r="N13" s="255" t="s">
        <v>449</v>
      </c>
      <c r="O13" s="255" t="s">
        <v>464</v>
      </c>
      <c r="P13" s="255" t="s">
        <v>512</v>
      </c>
      <c r="Q13" s="255"/>
      <c r="R13" s="81" t="s">
        <v>446</v>
      </c>
      <c r="S13" s="89"/>
      <c r="T13" s="75" t="s">
        <v>224</v>
      </c>
      <c r="U13" s="76" t="s">
        <v>225</v>
      </c>
      <c r="V13" s="86">
        <f>IF(BillDetail_List[Entry Alloc%]=0,(BillDetail_List[Time]*BillDetail_List[LTM Rate])*BillDetail_List[[#This Row],[Funding PerCent Allowed]],(BillDetail_List[Time]*BillDetail_List[LTM Rate])*BillDetail_List[[#This Row],[Funding PerCent Allowed]]*BillDetail_List[Entry Alloc%])</f>
        <v>30</v>
      </c>
      <c r="W13" s="86">
        <f>BillDetail_List[Counsel''s Base Fees]+BillDetail_List[Other Disbursements]+BillDetail_List[ATEI Premium]</f>
        <v>0</v>
      </c>
      <c r="X13" s="91" t="str">
        <f>VLOOKUP(BillDetail_List[Part ID],FundingList,2,FALSE)</f>
        <v>CFA</v>
      </c>
      <c r="Y13" s="271" t="str">
        <f>VLOOKUP(BillDetail_List[[#This Row],[Phase Code ]],phasetasklist,3,FALSE)</f>
        <v>Initial and Pre-Action Protocol Work</v>
      </c>
      <c r="Z13" s="254" t="str">
        <f>VLOOKUP(BillDetail_List[[#This Row],[Task Code]],tasklist,4,FALSE)</f>
        <v>Factual investigation</v>
      </c>
      <c r="AA13" s="239" t="str">
        <f>IFERROR(VLOOKUP(BillDetail_List[[#This Row],[Activity Code]],ActivityCodeList,2,FALSE), " ")</f>
        <v>Communicate (with client)</v>
      </c>
      <c r="AB13" s="239" t="str">
        <f>IFERROR(VLOOKUP(BillDetail_List[[#This Row],[Expense Code]],expensenumbers,2,FALSE), " ")</f>
        <v xml:space="preserve"> </v>
      </c>
      <c r="AC13" s="92" t="str">
        <f>IFERROR(VLOOKUP(BillDetail_List[LTM],LTMList,3,FALSE),"")</f>
        <v>Partner</v>
      </c>
      <c r="AD13" s="92" t="str">
        <f>IFERROR(VLOOKUP(BillDetail_List[LTM],LTMList,4,FALSE),"")</f>
        <v>A</v>
      </c>
      <c r="AE13" s="86">
        <f>IFERROR(VLOOKUP(BillDetail_List[LTM],LTM_List[],6,FALSE),0)</f>
        <v>300</v>
      </c>
      <c r="AF13" s="83">
        <f>VLOOKUP(BillDetail_List[Part ID],FundingList,7,FALSE)</f>
        <v>1</v>
      </c>
      <c r="AG13" s="83">
        <f>IF(CounselBaseFees=0,VLOOKUP(BillDetail_List[Part ID],FundingList,3,FALSE),VLOOKUP(BillDetail_List[LTM],LTMList,8,FALSE))</f>
        <v>0.95</v>
      </c>
      <c r="AH13" s="93">
        <f>VLOOKUP(BillDetail_List[Part ID],FundingList,4,FALSE)</f>
        <v>0.2</v>
      </c>
      <c r="AI13" s="190">
        <f>IF(BillDetail_List[[#This Row],[Time]]="N/A",0, BillDetail_List[[#This Row],[Time]]*BillDetail_List[[#This Row],[LTM Rate]])</f>
        <v>30</v>
      </c>
      <c r="AJ13" s="86">
        <f>IF(BillDetail_List[Entry Alloc%]=0,(BillDetail_List[Time]*BillDetail_List[LTM Rate])*BillDetail_List[[#This Row],[Funding PerCent Allowed]],(BillDetail_List[Time]*BillDetail_List[LTM Rate])*BillDetail_List[[#This Row],[Funding PerCent Allowed]]*BillDetail_List[Entry Alloc%])</f>
        <v>30</v>
      </c>
      <c r="AK13" s="86">
        <f>BillDetail_List[Base Profit Costs (including any indemnity cap)]*BillDetail_List[VAT Rate]</f>
        <v>6</v>
      </c>
      <c r="AL13" s="86">
        <f>BillDetail_List[Base Profit Costs (including any indemnity cap)]*BillDetail_List[Success Fee %]</f>
        <v>28.5</v>
      </c>
      <c r="AM13" s="86">
        <f>BillDetail_List[Success Fee on Base Profit costs]*BillDetail_List[VAT Rate]</f>
        <v>5.7</v>
      </c>
      <c r="AN13" s="86">
        <f>SUM(BillDetail_List[[#This Row],[Base Profit Costs (including any indemnity cap)]:[VAT on Success Fee on Base Profit Costs]])</f>
        <v>70.2</v>
      </c>
      <c r="AO13" s="86">
        <f>BillDetail_List[Counsel''s Base Fees]*BillDetail_List[VAT Rate]</f>
        <v>0</v>
      </c>
      <c r="AP13" s="86">
        <f>BillDetail_List[Counsel''s Base Fees]*BillDetail_List[Success Fee %]</f>
        <v>0</v>
      </c>
      <c r="AQ13" s="86">
        <f>BillDetail_List[Counsel''s Success Fee]*BillDetail_List[VAT Rate]</f>
        <v>0</v>
      </c>
      <c r="AR13" s="86">
        <f>BillDetail_List[Counsel''s Base Fees]+BillDetail_List[VAT on Base Counsel Fees]+BillDetail_List[Counsel''s Success Fee]+BillDetail_List[VAT on Counsel''s Success Fee]</f>
        <v>0</v>
      </c>
      <c r="AS13" s="86">
        <f>BillDetail_List[Other Disbursements]+BillDetail_List[VAT On Other Disbursements]</f>
        <v>0</v>
      </c>
      <c r="AT13" s="86">
        <f>BillDetail_List[Counsel''s Base Fees]+BillDetail_List[Other Disbursements]+BillDetail_List[ATEI Premium]</f>
        <v>0</v>
      </c>
      <c r="AU13" s="86">
        <f>BillDetail_List[Other Disbursements]+BillDetail_List[Counsel''s Base Fees]+BillDetail_List[Base Profit Costs (including any indemnity cap)]</f>
        <v>30</v>
      </c>
      <c r="AV13" s="86">
        <f>BillDetail_List[Base Profit Costs (including any indemnity cap)]+BillDetail_List[Success Fee on Base Profit costs]</f>
        <v>58.5</v>
      </c>
      <c r="AW13" s="86">
        <f>BillDetail_List[ATEI Premium]+BillDetail_List[Other Disbursements]+BillDetail_List[Counsel''s Success Fee]+BillDetail_List[Counsel''s Base Fees]</f>
        <v>0</v>
      </c>
      <c r="AX13" s="86">
        <f>BillDetail_List[VAT On Other Disbursements]+BillDetail_List[VAT on Counsel''s Success Fee]+BillDetail_List[VAT on Base Counsel Fees]+BillDetail_List[VAT on Success Fee on Base Profit Costs]+BillDetail_List[VAT on Base Profit Costs]</f>
        <v>11.7</v>
      </c>
      <c r="AY13" s="86">
        <f>SUM(BillDetail_List[[#This Row],[Total Profit Costs]:[Total VAT]])</f>
        <v>70.2</v>
      </c>
      <c r="AZ13" s="279">
        <f>VLOOKUP(BillDetail_List[[#This Row],[Phase Code ]],phasetasklist,7,FALSE)</f>
        <v>1</v>
      </c>
      <c r="BA13" s="279">
        <f>VLOOKUP(BillDetail_List[[#This Row],[Task Code]],tasklist,7,FALSE)</f>
        <v>1</v>
      </c>
      <c r="BB13" s="279">
        <f>IFERROR(VLOOKUP(BillDetail_List[[#This Row],[Activity Code]],ActivityCodeList,4,FALSE),"")</f>
        <v>3</v>
      </c>
      <c r="BC13" s="279" t="str">
        <f>IFERROR(VLOOKUP(BillDetail_List[[#This Row],[Expense Code]],expensenumbers,4,FALSE),"")</f>
        <v/>
      </c>
      <c r="BD13" s="217"/>
      <c r="BE13" s="94"/>
      <c r="BF13" s="94"/>
      <c r="BG13" s="217"/>
      <c r="BH13" s="94"/>
      <c r="BI13" s="217"/>
      <c r="BJ13" s="217"/>
      <c r="BK13" s="96"/>
      <c r="BL13" s="96"/>
      <c r="BQ13" s="96"/>
      <c r="BR13" s="96"/>
      <c r="BS13" s="96"/>
      <c r="BT13" s="96"/>
      <c r="BV13" s="96"/>
      <c r="BW13" s="96"/>
      <c r="BY13" s="96"/>
      <c r="BZ13" s="96"/>
      <c r="CA13" s="96"/>
      <c r="CB13" s="96"/>
      <c r="CC13" s="94"/>
      <c r="CD13" s="94"/>
      <c r="CE13" s="84"/>
      <c r="CF13" s="84"/>
    </row>
    <row r="14" spans="1:84" x14ac:dyDescent="0.2">
      <c r="A14" s="74">
        <v>12</v>
      </c>
      <c r="B14" s="74">
        <v>108</v>
      </c>
      <c r="C14" s="49" t="s">
        <v>227</v>
      </c>
      <c r="D14" s="172">
        <v>41190</v>
      </c>
      <c r="E14" s="290" t="s">
        <v>560</v>
      </c>
      <c r="F14" s="76" t="s">
        <v>323</v>
      </c>
      <c r="G14" s="119">
        <v>0.1</v>
      </c>
      <c r="H14" s="87"/>
      <c r="I14" s="77"/>
      <c r="J14" s="77"/>
      <c r="K14" s="88"/>
      <c r="L14" s="79"/>
      <c r="M14" s="76" t="s">
        <v>104</v>
      </c>
      <c r="N14" s="255" t="s">
        <v>449</v>
      </c>
      <c r="O14" s="255" t="s">
        <v>464</v>
      </c>
      <c r="P14" s="255" t="s">
        <v>512</v>
      </c>
      <c r="Q14" s="255"/>
      <c r="R14" s="81" t="s">
        <v>446</v>
      </c>
      <c r="S14" s="89"/>
      <c r="T14" s="75" t="s">
        <v>224</v>
      </c>
      <c r="U14" s="76" t="s">
        <v>225</v>
      </c>
      <c r="V14" s="86">
        <f>IF(BillDetail_List[Entry Alloc%]=0,(BillDetail_List[Time]*BillDetail_List[LTM Rate])*BillDetail_List[[#This Row],[Funding PerCent Allowed]],(BillDetail_List[Time]*BillDetail_List[LTM Rate])*BillDetail_List[[#This Row],[Funding PerCent Allowed]]*BillDetail_List[Entry Alloc%])</f>
        <v>30</v>
      </c>
      <c r="W14" s="86">
        <f>BillDetail_List[Counsel''s Base Fees]+BillDetail_List[Other Disbursements]+BillDetail_List[ATEI Premium]</f>
        <v>0</v>
      </c>
      <c r="X14" s="91" t="str">
        <f>VLOOKUP(BillDetail_List[Part ID],FundingList,2,FALSE)</f>
        <v>CFA</v>
      </c>
      <c r="Y14" s="271" t="str">
        <f>VLOOKUP(BillDetail_List[[#This Row],[Phase Code ]],phasetasklist,3,FALSE)</f>
        <v>Initial and Pre-Action Protocol Work</v>
      </c>
      <c r="Z14" s="254" t="str">
        <f>VLOOKUP(BillDetail_List[[#This Row],[Task Code]],tasklist,4,FALSE)</f>
        <v>Factual investigation</v>
      </c>
      <c r="AA14" s="239" t="str">
        <f>IFERROR(VLOOKUP(BillDetail_List[[#This Row],[Activity Code]],ActivityCodeList,2,FALSE), " ")</f>
        <v>Communicate (with client)</v>
      </c>
      <c r="AB14" s="239" t="str">
        <f>IFERROR(VLOOKUP(BillDetail_List[[#This Row],[Expense Code]],expensenumbers,2,FALSE), " ")</f>
        <v xml:space="preserve"> </v>
      </c>
      <c r="AC14" s="92" t="str">
        <f>IFERROR(VLOOKUP(BillDetail_List[LTM],LTMList,3,FALSE),"")</f>
        <v>Partner</v>
      </c>
      <c r="AD14" s="92" t="str">
        <f>IFERROR(VLOOKUP(BillDetail_List[LTM],LTMList,4,FALSE),"")</f>
        <v>A</v>
      </c>
      <c r="AE14" s="86">
        <f>IFERROR(VLOOKUP(BillDetail_List[LTM],LTM_List[],6,FALSE),0)</f>
        <v>300</v>
      </c>
      <c r="AF14" s="83">
        <f>VLOOKUP(BillDetail_List[Part ID],FundingList,7,FALSE)</f>
        <v>1</v>
      </c>
      <c r="AG14" s="83">
        <f>IF(CounselBaseFees=0,VLOOKUP(BillDetail_List[Part ID],FundingList,3,FALSE),VLOOKUP(BillDetail_List[LTM],LTMList,8,FALSE))</f>
        <v>0.95</v>
      </c>
      <c r="AH14" s="93">
        <f>VLOOKUP(BillDetail_List[Part ID],FundingList,4,FALSE)</f>
        <v>0.2</v>
      </c>
      <c r="AI14" s="190">
        <f>IF(BillDetail_List[[#This Row],[Time]]="N/A",0, BillDetail_List[[#This Row],[Time]]*BillDetail_List[[#This Row],[LTM Rate]])</f>
        <v>30</v>
      </c>
      <c r="AJ14" s="86">
        <f>IF(BillDetail_List[Entry Alloc%]=0,(BillDetail_List[Time]*BillDetail_List[LTM Rate])*BillDetail_List[[#This Row],[Funding PerCent Allowed]],(BillDetail_List[Time]*BillDetail_List[LTM Rate])*BillDetail_List[[#This Row],[Funding PerCent Allowed]]*BillDetail_List[Entry Alloc%])</f>
        <v>30</v>
      </c>
      <c r="AK14" s="86">
        <f>BillDetail_List[Base Profit Costs (including any indemnity cap)]*BillDetail_List[VAT Rate]</f>
        <v>6</v>
      </c>
      <c r="AL14" s="86">
        <f>BillDetail_List[Base Profit Costs (including any indemnity cap)]*BillDetail_List[Success Fee %]</f>
        <v>28.5</v>
      </c>
      <c r="AM14" s="86">
        <f>BillDetail_List[Success Fee on Base Profit costs]*BillDetail_List[VAT Rate]</f>
        <v>5.7</v>
      </c>
      <c r="AN14" s="86">
        <f>SUM(BillDetail_List[[#This Row],[Base Profit Costs (including any indemnity cap)]:[VAT on Success Fee on Base Profit Costs]])</f>
        <v>70.2</v>
      </c>
      <c r="AO14" s="86">
        <f>BillDetail_List[Counsel''s Base Fees]*BillDetail_List[VAT Rate]</f>
        <v>0</v>
      </c>
      <c r="AP14" s="86">
        <f>BillDetail_List[Counsel''s Base Fees]*BillDetail_List[Success Fee %]</f>
        <v>0</v>
      </c>
      <c r="AQ14" s="86">
        <f>BillDetail_List[Counsel''s Success Fee]*BillDetail_List[VAT Rate]</f>
        <v>0</v>
      </c>
      <c r="AR14" s="86">
        <f>BillDetail_List[Counsel''s Base Fees]+BillDetail_List[VAT on Base Counsel Fees]+BillDetail_List[Counsel''s Success Fee]+BillDetail_List[VAT on Counsel''s Success Fee]</f>
        <v>0</v>
      </c>
      <c r="AS14" s="86">
        <f>BillDetail_List[Other Disbursements]+BillDetail_List[VAT On Other Disbursements]</f>
        <v>0</v>
      </c>
      <c r="AT14" s="86">
        <f>BillDetail_List[Counsel''s Base Fees]+BillDetail_List[Other Disbursements]+BillDetail_List[ATEI Premium]</f>
        <v>0</v>
      </c>
      <c r="AU14" s="86">
        <f>BillDetail_List[Other Disbursements]+BillDetail_List[Counsel''s Base Fees]+BillDetail_List[Base Profit Costs (including any indemnity cap)]</f>
        <v>30</v>
      </c>
      <c r="AV14" s="86">
        <f>BillDetail_List[Base Profit Costs (including any indemnity cap)]+BillDetail_List[Success Fee on Base Profit costs]</f>
        <v>58.5</v>
      </c>
      <c r="AW14" s="86">
        <f>BillDetail_List[ATEI Premium]+BillDetail_List[Other Disbursements]+BillDetail_List[Counsel''s Success Fee]+BillDetail_List[Counsel''s Base Fees]</f>
        <v>0</v>
      </c>
      <c r="AX14" s="86">
        <f>BillDetail_List[VAT On Other Disbursements]+BillDetail_List[VAT on Counsel''s Success Fee]+BillDetail_List[VAT on Base Counsel Fees]+BillDetail_List[VAT on Success Fee on Base Profit Costs]+BillDetail_List[VAT on Base Profit Costs]</f>
        <v>11.7</v>
      </c>
      <c r="AY14" s="86">
        <f>SUM(BillDetail_List[[#This Row],[Total Profit Costs]:[Total VAT]])</f>
        <v>70.2</v>
      </c>
      <c r="AZ14" s="279">
        <f>VLOOKUP(BillDetail_List[[#This Row],[Phase Code ]],phasetasklist,7,FALSE)</f>
        <v>1</v>
      </c>
      <c r="BA14" s="279">
        <f>VLOOKUP(BillDetail_List[[#This Row],[Task Code]],tasklist,7,FALSE)</f>
        <v>1</v>
      </c>
      <c r="BB14" s="279">
        <f>IFERROR(VLOOKUP(BillDetail_List[[#This Row],[Activity Code]],ActivityCodeList,4,FALSE),"")</f>
        <v>3</v>
      </c>
      <c r="BC14" s="279" t="str">
        <f>IFERROR(VLOOKUP(BillDetail_List[[#This Row],[Expense Code]],expensenumbers,4,FALSE),"")</f>
        <v/>
      </c>
      <c r="BD14" s="217"/>
      <c r="BE14" s="94"/>
      <c r="BF14" s="94"/>
      <c r="BG14" s="217"/>
      <c r="BH14" s="94"/>
      <c r="BI14" s="217"/>
      <c r="BJ14" s="217"/>
      <c r="BK14" s="96"/>
      <c r="BL14" s="96"/>
      <c r="BQ14" s="96"/>
      <c r="BR14" s="96"/>
      <c r="BS14" s="96"/>
      <c r="BT14" s="96"/>
      <c r="BV14" s="96"/>
      <c r="BW14" s="96"/>
      <c r="BY14" s="96"/>
      <c r="BZ14" s="96"/>
      <c r="CA14" s="96"/>
      <c r="CB14" s="96"/>
      <c r="CC14" s="94"/>
      <c r="CD14" s="94"/>
      <c r="CE14" s="84"/>
      <c r="CF14" s="84"/>
    </row>
    <row r="15" spans="1:84" ht="30" x14ac:dyDescent="0.2">
      <c r="A15" s="74">
        <v>13</v>
      </c>
      <c r="B15" s="74">
        <v>70</v>
      </c>
      <c r="C15" s="49" t="s">
        <v>227</v>
      </c>
      <c r="D15" s="172">
        <v>40825</v>
      </c>
      <c r="E15" s="76" t="s">
        <v>259</v>
      </c>
      <c r="F15" s="76" t="s">
        <v>321</v>
      </c>
      <c r="G15" s="119">
        <v>0.2</v>
      </c>
      <c r="H15" s="87"/>
      <c r="I15" s="77"/>
      <c r="J15" s="77"/>
      <c r="K15" s="88"/>
      <c r="L15" s="79"/>
      <c r="M15" s="76" t="s">
        <v>104</v>
      </c>
      <c r="N15" s="255" t="s">
        <v>449</v>
      </c>
      <c r="O15" s="255" t="s">
        <v>466</v>
      </c>
      <c r="P15" s="255" t="s">
        <v>515</v>
      </c>
      <c r="Q15" s="255"/>
      <c r="R15" s="81" t="s">
        <v>446</v>
      </c>
      <c r="S15" s="89"/>
      <c r="T15" s="76"/>
      <c r="U15" s="76"/>
      <c r="V15" s="86">
        <f>IF(BillDetail_List[Entry Alloc%]=0,(BillDetail_List[Time]*BillDetail_List[LTM Rate])*BillDetail_List[[#This Row],[Funding PerCent Allowed]],(BillDetail_List[Time]*BillDetail_List[LTM Rate])*BillDetail_List[[#This Row],[Funding PerCent Allowed]]*BillDetail_List[Entry Alloc%])</f>
        <v>48</v>
      </c>
      <c r="W15" s="86">
        <f>BillDetail_List[Counsel''s Base Fees]+BillDetail_List[Other Disbursements]+BillDetail_List[ATEI Premium]</f>
        <v>0</v>
      </c>
      <c r="X15" s="91" t="str">
        <f>VLOOKUP(BillDetail_List[Part ID],FundingList,2,FALSE)</f>
        <v>CFA</v>
      </c>
      <c r="Y15" s="271" t="str">
        <f>VLOOKUP(BillDetail_List[[#This Row],[Phase Code ]],phasetasklist,3,FALSE)</f>
        <v>Initial and Pre-Action Protocol Work</v>
      </c>
      <c r="Z15" s="254" t="str">
        <f>VLOOKUP(BillDetail_List[[#This Row],[Task Code]],tasklist,4,FALSE)</f>
        <v>Pre-action protocol (or similar) work</v>
      </c>
      <c r="AA15" s="239" t="str">
        <f>IFERROR(VLOOKUP(BillDetail_List[[#This Row],[Activity Code]],ActivityCodeList,2,FALSE), " ")</f>
        <v>Communicate (Other Party(s)/other outside lawyers)</v>
      </c>
      <c r="AB15" s="239" t="str">
        <f>IFERROR(VLOOKUP(BillDetail_List[[#This Row],[Expense Code]],expensenumbers,2,FALSE), " ")</f>
        <v xml:space="preserve"> </v>
      </c>
      <c r="AC15" s="92" t="str">
        <f>IFERROR(VLOOKUP(BillDetail_List[LTM],LTMList,3,FALSE),"")</f>
        <v>Partner</v>
      </c>
      <c r="AD15" s="92" t="str">
        <f>IFERROR(VLOOKUP(BillDetail_List[LTM],LTMList,4,FALSE),"")</f>
        <v>A</v>
      </c>
      <c r="AE15" s="86">
        <f>IFERROR(VLOOKUP(BillDetail_List[LTM],LTM_List[],6,FALSE),0)</f>
        <v>240</v>
      </c>
      <c r="AF15" s="83">
        <f>VLOOKUP(BillDetail_List[Part ID],FundingList,7,FALSE)</f>
        <v>1</v>
      </c>
      <c r="AG15" s="83">
        <f>IF(CounselBaseFees=0,VLOOKUP(BillDetail_List[Part ID],FundingList,3,FALSE),VLOOKUP(BillDetail_List[LTM],LTMList,8,FALSE))</f>
        <v>0.95</v>
      </c>
      <c r="AH15" s="93">
        <f>VLOOKUP(BillDetail_List[Part ID],FundingList,4,FALSE)</f>
        <v>0.2</v>
      </c>
      <c r="AI15" s="190">
        <f>IF(BillDetail_List[[#This Row],[Time]]="N/A",0, BillDetail_List[[#This Row],[Time]]*BillDetail_List[[#This Row],[LTM Rate]])</f>
        <v>48</v>
      </c>
      <c r="AJ15" s="86">
        <f>IF(BillDetail_List[Entry Alloc%]=0,(BillDetail_List[Time]*BillDetail_List[LTM Rate])*BillDetail_List[[#This Row],[Funding PerCent Allowed]],(BillDetail_List[Time]*BillDetail_List[LTM Rate])*BillDetail_List[[#This Row],[Funding PerCent Allowed]]*BillDetail_List[Entry Alloc%])</f>
        <v>48</v>
      </c>
      <c r="AK15" s="86">
        <f>BillDetail_List[Base Profit Costs (including any indemnity cap)]*BillDetail_List[VAT Rate]</f>
        <v>9.6000000000000014</v>
      </c>
      <c r="AL15" s="86">
        <f>BillDetail_List[Base Profit Costs (including any indemnity cap)]*BillDetail_List[Success Fee %]</f>
        <v>45.599999999999994</v>
      </c>
      <c r="AM15" s="86">
        <f>BillDetail_List[Success Fee on Base Profit costs]*BillDetail_List[VAT Rate]</f>
        <v>9.1199999999999992</v>
      </c>
      <c r="AN15" s="86">
        <f>SUM(BillDetail_List[[#This Row],[Base Profit Costs (including any indemnity cap)]:[VAT on Success Fee on Base Profit Costs]])</f>
        <v>112.32</v>
      </c>
      <c r="AO15" s="86">
        <f>BillDetail_List[Counsel''s Base Fees]*BillDetail_List[VAT Rate]</f>
        <v>0</v>
      </c>
      <c r="AP15" s="86">
        <f>BillDetail_List[Counsel''s Base Fees]*BillDetail_List[Success Fee %]</f>
        <v>0</v>
      </c>
      <c r="AQ15" s="86">
        <f>BillDetail_List[Counsel''s Success Fee]*BillDetail_List[VAT Rate]</f>
        <v>0</v>
      </c>
      <c r="AR15" s="86">
        <f>BillDetail_List[Counsel''s Base Fees]+BillDetail_List[VAT on Base Counsel Fees]+BillDetail_List[Counsel''s Success Fee]+BillDetail_List[VAT on Counsel''s Success Fee]</f>
        <v>0</v>
      </c>
      <c r="AS15" s="86">
        <f>BillDetail_List[Other Disbursements]+BillDetail_List[VAT On Other Disbursements]</f>
        <v>0</v>
      </c>
      <c r="AT15" s="86">
        <f>BillDetail_List[Counsel''s Base Fees]+BillDetail_List[Other Disbursements]+BillDetail_List[ATEI Premium]</f>
        <v>0</v>
      </c>
      <c r="AU15" s="86">
        <f>BillDetail_List[Other Disbursements]+BillDetail_List[Counsel''s Base Fees]+BillDetail_List[Base Profit Costs (including any indemnity cap)]</f>
        <v>48</v>
      </c>
      <c r="AV15" s="86">
        <f>BillDetail_List[Base Profit Costs (including any indemnity cap)]+BillDetail_List[Success Fee on Base Profit costs]</f>
        <v>93.6</v>
      </c>
      <c r="AW15" s="86">
        <f>BillDetail_List[ATEI Premium]+BillDetail_List[Other Disbursements]+BillDetail_List[Counsel''s Success Fee]+BillDetail_List[Counsel''s Base Fees]</f>
        <v>0</v>
      </c>
      <c r="AX15" s="86">
        <f>BillDetail_List[VAT On Other Disbursements]+BillDetail_List[VAT on Counsel''s Success Fee]+BillDetail_List[VAT on Base Counsel Fees]+BillDetail_List[VAT on Success Fee on Base Profit Costs]+BillDetail_List[VAT on Base Profit Costs]</f>
        <v>18.72</v>
      </c>
      <c r="AY15" s="86">
        <f>SUM(BillDetail_List[[#This Row],[Total Profit Costs]:[Total VAT]])</f>
        <v>112.32</v>
      </c>
      <c r="AZ15" s="279">
        <f>VLOOKUP(BillDetail_List[[#This Row],[Phase Code ]],phasetasklist,7,FALSE)</f>
        <v>1</v>
      </c>
      <c r="BA15" s="279">
        <f>VLOOKUP(BillDetail_List[[#This Row],[Task Code]],tasklist,7,FALSE)</f>
        <v>3</v>
      </c>
      <c r="BB15" s="279">
        <f>IFERROR(VLOOKUP(BillDetail_List[[#This Row],[Activity Code]],ActivityCodeList,4,FALSE),"")</f>
        <v>6</v>
      </c>
      <c r="BC15" s="279" t="str">
        <f>IFERROR(VLOOKUP(BillDetail_List[[#This Row],[Expense Code]],expensenumbers,4,FALSE),"")</f>
        <v/>
      </c>
      <c r="BD15" s="217"/>
      <c r="BE15" s="94"/>
      <c r="BF15" s="94"/>
      <c r="BG15" s="217"/>
      <c r="BH15" s="94"/>
      <c r="BI15" s="217"/>
      <c r="BJ15" s="217"/>
      <c r="BK15" s="96"/>
      <c r="BL15" s="96"/>
      <c r="BQ15" s="96"/>
      <c r="BR15" s="96"/>
      <c r="BS15" s="96"/>
      <c r="BT15" s="96"/>
      <c r="BV15" s="96"/>
      <c r="BW15" s="96"/>
      <c r="BY15" s="96"/>
      <c r="BZ15" s="96"/>
      <c r="CA15" s="96"/>
      <c r="CB15" s="96"/>
      <c r="CC15" s="94"/>
      <c r="CD15" s="94"/>
      <c r="CE15" s="84"/>
      <c r="CF15" s="84"/>
    </row>
    <row r="16" spans="1:84" ht="14.45" customHeight="1" x14ac:dyDescent="0.2">
      <c r="A16" s="74">
        <v>14</v>
      </c>
      <c r="B16" s="74">
        <v>94</v>
      </c>
      <c r="C16" s="49" t="s">
        <v>227</v>
      </c>
      <c r="D16" s="172">
        <v>40979</v>
      </c>
      <c r="E16" s="76" t="s">
        <v>249</v>
      </c>
      <c r="F16" s="76" t="s">
        <v>321</v>
      </c>
      <c r="G16" s="119">
        <v>0.1</v>
      </c>
      <c r="H16" s="87"/>
      <c r="I16" s="77"/>
      <c r="J16" s="77"/>
      <c r="K16" s="88"/>
      <c r="L16" s="79"/>
      <c r="M16" s="76" t="s">
        <v>104</v>
      </c>
      <c r="N16" s="255" t="s">
        <v>449</v>
      </c>
      <c r="O16" s="255" t="s">
        <v>464</v>
      </c>
      <c r="P16" s="255" t="s">
        <v>515</v>
      </c>
      <c r="Q16" s="255"/>
      <c r="R16" s="81" t="s">
        <v>446</v>
      </c>
      <c r="S16" s="89"/>
      <c r="T16" s="75" t="s">
        <v>32</v>
      </c>
      <c r="U16" s="75" t="s">
        <v>249</v>
      </c>
      <c r="V16" s="86">
        <f>IF(BillDetail_List[Entry Alloc%]=0,(BillDetail_List[Time]*BillDetail_List[LTM Rate])*BillDetail_List[[#This Row],[Funding PerCent Allowed]],(BillDetail_List[Time]*BillDetail_List[LTM Rate])*BillDetail_List[[#This Row],[Funding PerCent Allowed]]*BillDetail_List[Entry Alloc%])</f>
        <v>24</v>
      </c>
      <c r="W16" s="86">
        <f>BillDetail_List[Counsel''s Base Fees]+BillDetail_List[Other Disbursements]+BillDetail_List[ATEI Premium]</f>
        <v>0</v>
      </c>
      <c r="X16" s="91" t="str">
        <f>VLOOKUP(BillDetail_List[Part ID],FundingList,2,FALSE)</f>
        <v>CFA</v>
      </c>
      <c r="Y16" s="271" t="str">
        <f>VLOOKUP(BillDetail_List[[#This Row],[Phase Code ]],phasetasklist,3,FALSE)</f>
        <v>Initial and Pre-Action Protocol Work</v>
      </c>
      <c r="Z16" s="254" t="str">
        <f>VLOOKUP(BillDetail_List[[#This Row],[Task Code]],tasklist,4,FALSE)</f>
        <v>Factual investigation</v>
      </c>
      <c r="AA16" s="239" t="str">
        <f>IFERROR(VLOOKUP(BillDetail_List[[#This Row],[Activity Code]],ActivityCodeList,2,FALSE), " ")</f>
        <v>Communicate (Other Party(s)/other outside lawyers)</v>
      </c>
      <c r="AB16" s="239" t="str">
        <f>IFERROR(VLOOKUP(BillDetail_List[[#This Row],[Expense Code]],expensenumbers,2,FALSE), " ")</f>
        <v xml:space="preserve"> </v>
      </c>
      <c r="AC16" s="92" t="str">
        <f>IFERROR(VLOOKUP(BillDetail_List[LTM],LTMList,3,FALSE),"")</f>
        <v>Partner</v>
      </c>
      <c r="AD16" s="92" t="str">
        <f>IFERROR(VLOOKUP(BillDetail_List[LTM],LTMList,4,FALSE),"")</f>
        <v>A</v>
      </c>
      <c r="AE16" s="86">
        <f>IFERROR(VLOOKUP(BillDetail_List[LTM],LTM_List[],6,FALSE),0)</f>
        <v>240</v>
      </c>
      <c r="AF16" s="83">
        <f>VLOOKUP(BillDetail_List[Part ID],FundingList,7,FALSE)</f>
        <v>1</v>
      </c>
      <c r="AG16" s="83">
        <f>IF(CounselBaseFees=0,VLOOKUP(BillDetail_List[Part ID],FundingList,3,FALSE),VLOOKUP(BillDetail_List[LTM],LTMList,8,FALSE))</f>
        <v>0.95</v>
      </c>
      <c r="AH16" s="93">
        <f>VLOOKUP(BillDetail_List[Part ID],FundingList,4,FALSE)</f>
        <v>0.2</v>
      </c>
      <c r="AI16" s="190">
        <f>IF(BillDetail_List[[#This Row],[Time]]="N/A",0, BillDetail_List[[#This Row],[Time]]*BillDetail_List[[#This Row],[LTM Rate]])</f>
        <v>24</v>
      </c>
      <c r="AJ16" s="86">
        <f>IF(BillDetail_List[Entry Alloc%]=0,(BillDetail_List[Time]*BillDetail_List[LTM Rate])*BillDetail_List[[#This Row],[Funding PerCent Allowed]],(BillDetail_List[Time]*BillDetail_List[LTM Rate])*BillDetail_List[[#This Row],[Funding PerCent Allowed]]*BillDetail_List[Entry Alloc%])</f>
        <v>24</v>
      </c>
      <c r="AK16" s="86">
        <f>BillDetail_List[Base Profit Costs (including any indemnity cap)]*BillDetail_List[VAT Rate]</f>
        <v>4.8000000000000007</v>
      </c>
      <c r="AL16" s="86">
        <f>BillDetail_List[Base Profit Costs (including any indemnity cap)]*BillDetail_List[Success Fee %]</f>
        <v>22.799999999999997</v>
      </c>
      <c r="AM16" s="86">
        <f>BillDetail_List[Success Fee on Base Profit costs]*BillDetail_List[VAT Rate]</f>
        <v>4.5599999999999996</v>
      </c>
      <c r="AN16" s="86">
        <f>SUM(BillDetail_List[[#This Row],[Base Profit Costs (including any indemnity cap)]:[VAT on Success Fee on Base Profit Costs]])</f>
        <v>56.16</v>
      </c>
      <c r="AO16" s="86">
        <f>BillDetail_List[Counsel''s Base Fees]*BillDetail_List[VAT Rate]</f>
        <v>0</v>
      </c>
      <c r="AP16" s="86">
        <f>BillDetail_List[Counsel''s Base Fees]*BillDetail_List[Success Fee %]</f>
        <v>0</v>
      </c>
      <c r="AQ16" s="86">
        <f>BillDetail_List[Counsel''s Success Fee]*BillDetail_List[VAT Rate]</f>
        <v>0</v>
      </c>
      <c r="AR16" s="86">
        <f>BillDetail_List[Counsel''s Base Fees]+BillDetail_List[VAT on Base Counsel Fees]+BillDetail_List[Counsel''s Success Fee]+BillDetail_List[VAT on Counsel''s Success Fee]</f>
        <v>0</v>
      </c>
      <c r="AS16" s="86">
        <f>BillDetail_List[Other Disbursements]+BillDetail_List[VAT On Other Disbursements]</f>
        <v>0</v>
      </c>
      <c r="AT16" s="86">
        <f>BillDetail_List[Counsel''s Base Fees]+BillDetail_List[Other Disbursements]+BillDetail_List[ATEI Premium]</f>
        <v>0</v>
      </c>
      <c r="AU16" s="86">
        <f>BillDetail_List[Other Disbursements]+BillDetail_List[Counsel''s Base Fees]+BillDetail_List[Base Profit Costs (including any indemnity cap)]</f>
        <v>24</v>
      </c>
      <c r="AV16" s="86">
        <f>BillDetail_List[Base Profit Costs (including any indemnity cap)]+BillDetail_List[Success Fee on Base Profit costs]</f>
        <v>46.8</v>
      </c>
      <c r="AW16" s="86">
        <f>BillDetail_List[ATEI Premium]+BillDetail_List[Other Disbursements]+BillDetail_List[Counsel''s Success Fee]+BillDetail_List[Counsel''s Base Fees]</f>
        <v>0</v>
      </c>
      <c r="AX16" s="86">
        <f>BillDetail_List[VAT On Other Disbursements]+BillDetail_List[VAT on Counsel''s Success Fee]+BillDetail_List[VAT on Base Counsel Fees]+BillDetail_List[VAT on Success Fee on Base Profit Costs]+BillDetail_List[VAT on Base Profit Costs]</f>
        <v>9.36</v>
      </c>
      <c r="AY16" s="86">
        <f>SUM(BillDetail_List[[#This Row],[Total Profit Costs]:[Total VAT]])</f>
        <v>56.16</v>
      </c>
      <c r="AZ16" s="279">
        <f>VLOOKUP(BillDetail_List[[#This Row],[Phase Code ]],phasetasklist,7,FALSE)</f>
        <v>1</v>
      </c>
      <c r="BA16" s="279">
        <f>VLOOKUP(BillDetail_List[[#This Row],[Task Code]],tasklist,7,FALSE)</f>
        <v>1</v>
      </c>
      <c r="BB16" s="279">
        <f>IFERROR(VLOOKUP(BillDetail_List[[#This Row],[Activity Code]],ActivityCodeList,4,FALSE),"")</f>
        <v>6</v>
      </c>
      <c r="BC16" s="279" t="str">
        <f>IFERROR(VLOOKUP(BillDetail_List[[#This Row],[Expense Code]],expensenumbers,4,FALSE),"")</f>
        <v/>
      </c>
      <c r="BD16" s="217"/>
      <c r="BE16" s="94"/>
      <c r="BF16" s="94"/>
      <c r="BG16" s="217"/>
      <c r="BH16" s="94"/>
      <c r="BI16" s="217"/>
      <c r="BJ16" s="217"/>
      <c r="BK16" s="96"/>
      <c r="BL16" s="96"/>
      <c r="BQ16" s="96"/>
      <c r="BR16" s="96"/>
      <c r="BS16" s="96"/>
      <c r="BT16" s="96"/>
      <c r="BV16" s="96"/>
      <c r="BW16" s="96"/>
      <c r="BY16" s="96"/>
      <c r="BZ16" s="96"/>
      <c r="CA16" s="96"/>
      <c r="CB16" s="96"/>
      <c r="CC16" s="94"/>
      <c r="CD16" s="94"/>
      <c r="CE16" s="84"/>
      <c r="CF16" s="84"/>
    </row>
    <row r="17" spans="1:84" ht="30" x14ac:dyDescent="0.2">
      <c r="A17" s="74">
        <v>15</v>
      </c>
      <c r="B17" s="74">
        <v>99</v>
      </c>
      <c r="C17" s="49" t="s">
        <v>227</v>
      </c>
      <c r="D17" s="172">
        <v>41029</v>
      </c>
      <c r="E17" s="290" t="s">
        <v>238</v>
      </c>
      <c r="F17" s="76" t="s">
        <v>321</v>
      </c>
      <c r="G17" s="119">
        <v>0.1</v>
      </c>
      <c r="H17" s="87"/>
      <c r="I17" s="77"/>
      <c r="J17" s="77"/>
      <c r="K17" s="88"/>
      <c r="L17" s="79"/>
      <c r="M17" s="76" t="s">
        <v>104</v>
      </c>
      <c r="N17" s="255" t="s">
        <v>449</v>
      </c>
      <c r="O17" s="255" t="s">
        <v>464</v>
      </c>
      <c r="P17" s="255" t="s">
        <v>515</v>
      </c>
      <c r="Q17" s="255"/>
      <c r="R17" s="81" t="s">
        <v>446</v>
      </c>
      <c r="S17" s="89"/>
      <c r="T17" s="75" t="s">
        <v>32</v>
      </c>
      <c r="U17" s="75" t="s">
        <v>249</v>
      </c>
      <c r="V17" s="86">
        <f>IF(BillDetail_List[Entry Alloc%]=0,(BillDetail_List[Time]*BillDetail_List[LTM Rate])*BillDetail_List[[#This Row],[Funding PerCent Allowed]],(BillDetail_List[Time]*BillDetail_List[LTM Rate])*BillDetail_List[[#This Row],[Funding PerCent Allowed]]*BillDetail_List[Entry Alloc%])</f>
        <v>24</v>
      </c>
      <c r="W17" s="86">
        <f>BillDetail_List[Counsel''s Base Fees]+BillDetail_List[Other Disbursements]+BillDetail_List[ATEI Premium]</f>
        <v>0</v>
      </c>
      <c r="X17" s="91" t="str">
        <f>VLOOKUP(BillDetail_List[Part ID],FundingList,2,FALSE)</f>
        <v>CFA</v>
      </c>
      <c r="Y17" s="271" t="str">
        <f>VLOOKUP(BillDetail_List[[#This Row],[Phase Code ]],phasetasklist,3,FALSE)</f>
        <v>Initial and Pre-Action Protocol Work</v>
      </c>
      <c r="Z17" s="254" t="str">
        <f>VLOOKUP(BillDetail_List[[#This Row],[Task Code]],tasklist,4,FALSE)</f>
        <v>Factual investigation</v>
      </c>
      <c r="AA17" s="239" t="str">
        <f>IFERROR(VLOOKUP(BillDetail_List[[#This Row],[Activity Code]],ActivityCodeList,2,FALSE), " ")</f>
        <v>Communicate (Other Party(s)/other outside lawyers)</v>
      </c>
      <c r="AB17" s="239" t="str">
        <f>IFERROR(VLOOKUP(BillDetail_List[[#This Row],[Expense Code]],expensenumbers,2,FALSE), " ")</f>
        <v xml:space="preserve"> </v>
      </c>
      <c r="AC17" s="92" t="str">
        <f>IFERROR(VLOOKUP(BillDetail_List[LTM],LTMList,3,FALSE),"")</f>
        <v>Partner</v>
      </c>
      <c r="AD17" s="92" t="str">
        <f>IFERROR(VLOOKUP(BillDetail_List[LTM],LTMList,4,FALSE),"")</f>
        <v>A</v>
      </c>
      <c r="AE17" s="86">
        <f>IFERROR(VLOOKUP(BillDetail_List[LTM],LTM_List[],6,FALSE),0)</f>
        <v>240</v>
      </c>
      <c r="AF17" s="83">
        <f>VLOOKUP(BillDetail_List[Part ID],FundingList,7,FALSE)</f>
        <v>1</v>
      </c>
      <c r="AG17" s="83">
        <f>IF(CounselBaseFees=0,VLOOKUP(BillDetail_List[Part ID],FundingList,3,FALSE),VLOOKUP(BillDetail_List[LTM],LTMList,8,FALSE))</f>
        <v>0.95</v>
      </c>
      <c r="AH17" s="93">
        <f>VLOOKUP(BillDetail_List[Part ID],FundingList,4,FALSE)</f>
        <v>0.2</v>
      </c>
      <c r="AI17" s="190">
        <f>IF(BillDetail_List[[#This Row],[Time]]="N/A",0, BillDetail_List[[#This Row],[Time]]*BillDetail_List[[#This Row],[LTM Rate]])</f>
        <v>24</v>
      </c>
      <c r="AJ17" s="86">
        <f>IF(BillDetail_List[Entry Alloc%]=0,(BillDetail_List[Time]*BillDetail_List[LTM Rate])*BillDetail_List[[#This Row],[Funding PerCent Allowed]],(BillDetail_List[Time]*BillDetail_List[LTM Rate])*BillDetail_List[[#This Row],[Funding PerCent Allowed]]*BillDetail_List[Entry Alloc%])</f>
        <v>24</v>
      </c>
      <c r="AK17" s="86">
        <f>BillDetail_List[Base Profit Costs (including any indemnity cap)]*BillDetail_List[VAT Rate]</f>
        <v>4.8000000000000007</v>
      </c>
      <c r="AL17" s="86">
        <f>BillDetail_List[Base Profit Costs (including any indemnity cap)]*BillDetail_List[Success Fee %]</f>
        <v>22.799999999999997</v>
      </c>
      <c r="AM17" s="86">
        <f>BillDetail_List[Success Fee on Base Profit costs]*BillDetail_List[VAT Rate]</f>
        <v>4.5599999999999996</v>
      </c>
      <c r="AN17" s="86">
        <f>SUM(BillDetail_List[[#This Row],[Base Profit Costs (including any indemnity cap)]:[VAT on Success Fee on Base Profit Costs]])</f>
        <v>56.16</v>
      </c>
      <c r="AO17" s="86">
        <f>BillDetail_List[Counsel''s Base Fees]*BillDetail_List[VAT Rate]</f>
        <v>0</v>
      </c>
      <c r="AP17" s="86">
        <f>BillDetail_List[Counsel''s Base Fees]*BillDetail_List[Success Fee %]</f>
        <v>0</v>
      </c>
      <c r="AQ17" s="86">
        <f>BillDetail_List[Counsel''s Success Fee]*BillDetail_List[VAT Rate]</f>
        <v>0</v>
      </c>
      <c r="AR17" s="86">
        <f>BillDetail_List[Counsel''s Base Fees]+BillDetail_List[VAT on Base Counsel Fees]+BillDetail_List[Counsel''s Success Fee]+BillDetail_List[VAT on Counsel''s Success Fee]</f>
        <v>0</v>
      </c>
      <c r="AS17" s="86">
        <f>BillDetail_List[Other Disbursements]+BillDetail_List[VAT On Other Disbursements]</f>
        <v>0</v>
      </c>
      <c r="AT17" s="86">
        <f>BillDetail_List[Counsel''s Base Fees]+BillDetail_List[Other Disbursements]+BillDetail_List[ATEI Premium]</f>
        <v>0</v>
      </c>
      <c r="AU17" s="86">
        <f>BillDetail_List[Other Disbursements]+BillDetail_List[Counsel''s Base Fees]+BillDetail_List[Base Profit Costs (including any indemnity cap)]</f>
        <v>24</v>
      </c>
      <c r="AV17" s="86">
        <f>BillDetail_List[Base Profit Costs (including any indemnity cap)]+BillDetail_List[Success Fee on Base Profit costs]</f>
        <v>46.8</v>
      </c>
      <c r="AW17" s="86">
        <f>BillDetail_List[ATEI Premium]+BillDetail_List[Other Disbursements]+BillDetail_List[Counsel''s Success Fee]+BillDetail_List[Counsel''s Base Fees]</f>
        <v>0</v>
      </c>
      <c r="AX17" s="86">
        <f>BillDetail_List[VAT On Other Disbursements]+BillDetail_List[VAT on Counsel''s Success Fee]+BillDetail_List[VAT on Base Counsel Fees]+BillDetail_List[VAT on Success Fee on Base Profit Costs]+BillDetail_List[VAT on Base Profit Costs]</f>
        <v>9.36</v>
      </c>
      <c r="AY17" s="86">
        <f>SUM(BillDetail_List[[#This Row],[Total Profit Costs]:[Total VAT]])</f>
        <v>56.16</v>
      </c>
      <c r="AZ17" s="279">
        <f>VLOOKUP(BillDetail_List[[#This Row],[Phase Code ]],phasetasklist,7,FALSE)</f>
        <v>1</v>
      </c>
      <c r="BA17" s="279">
        <f>VLOOKUP(BillDetail_List[[#This Row],[Task Code]],tasklist,7,FALSE)</f>
        <v>1</v>
      </c>
      <c r="BB17" s="279">
        <f>IFERROR(VLOOKUP(BillDetail_List[[#This Row],[Activity Code]],ActivityCodeList,4,FALSE),"")</f>
        <v>6</v>
      </c>
      <c r="BC17" s="279" t="str">
        <f>IFERROR(VLOOKUP(BillDetail_List[[#This Row],[Expense Code]],expensenumbers,4,FALSE),"")</f>
        <v/>
      </c>
      <c r="BD17" s="217"/>
      <c r="BE17" s="94"/>
      <c r="BF17" s="94"/>
      <c r="BG17" s="217"/>
      <c r="BH17" s="94"/>
      <c r="BI17" s="217"/>
      <c r="BJ17" s="217"/>
      <c r="BK17" s="96"/>
      <c r="BL17" s="96"/>
      <c r="BQ17" s="96"/>
      <c r="BR17" s="96"/>
      <c r="BS17" s="96"/>
      <c r="BT17" s="96"/>
      <c r="BV17" s="96"/>
      <c r="BW17" s="96"/>
      <c r="BY17" s="96"/>
      <c r="BZ17" s="96"/>
      <c r="CA17" s="96"/>
      <c r="CB17" s="96"/>
      <c r="CC17" s="94"/>
      <c r="CD17" s="94"/>
      <c r="CE17" s="84"/>
      <c r="CF17" s="84"/>
    </row>
    <row r="18" spans="1:84" x14ac:dyDescent="0.2">
      <c r="A18" s="74">
        <v>16</v>
      </c>
      <c r="B18" s="74">
        <v>85</v>
      </c>
      <c r="C18" s="49" t="s">
        <v>227</v>
      </c>
      <c r="D18" s="172">
        <v>40945</v>
      </c>
      <c r="E18" s="300" t="s">
        <v>579</v>
      </c>
      <c r="F18" s="76" t="s">
        <v>321</v>
      </c>
      <c r="G18" s="119">
        <v>0.2</v>
      </c>
      <c r="H18" s="87"/>
      <c r="I18" s="77"/>
      <c r="J18" s="77"/>
      <c r="K18" s="88"/>
      <c r="L18" s="79"/>
      <c r="M18" s="76" t="s">
        <v>104</v>
      </c>
      <c r="N18" s="255" t="s">
        <v>449</v>
      </c>
      <c r="O18" s="255" t="s">
        <v>466</v>
      </c>
      <c r="P18" s="255" t="s">
        <v>519</v>
      </c>
      <c r="Q18" s="255"/>
      <c r="R18" s="81" t="s">
        <v>446</v>
      </c>
      <c r="S18" s="89"/>
      <c r="T18" s="76"/>
      <c r="U18" s="76"/>
      <c r="V18" s="86">
        <f>IF(BillDetail_List[Entry Alloc%]=0,(BillDetail_List[Time]*BillDetail_List[LTM Rate])*BillDetail_List[[#This Row],[Funding PerCent Allowed]],(BillDetail_List[Time]*BillDetail_List[LTM Rate])*BillDetail_List[[#This Row],[Funding PerCent Allowed]]*BillDetail_List[Entry Alloc%])</f>
        <v>48</v>
      </c>
      <c r="W18" s="86">
        <f>BillDetail_List[Counsel''s Base Fees]+BillDetail_List[Other Disbursements]+BillDetail_List[ATEI Premium]</f>
        <v>0</v>
      </c>
      <c r="X18" s="91" t="str">
        <f>VLOOKUP(BillDetail_List[Part ID],FundingList,2,FALSE)</f>
        <v>CFA</v>
      </c>
      <c r="Y18" s="271" t="str">
        <f>VLOOKUP(BillDetail_List[[#This Row],[Phase Code ]],phasetasklist,3,FALSE)</f>
        <v>Initial and Pre-Action Protocol Work</v>
      </c>
      <c r="Z18" s="254" t="str">
        <f>VLOOKUP(BillDetail_List[[#This Row],[Task Code]],tasklist,4,FALSE)</f>
        <v>Pre-action protocol (or similar) work</v>
      </c>
      <c r="AA18" s="239" t="str">
        <f>IFERROR(VLOOKUP(BillDetail_List[[#This Row],[Activity Code]],ActivityCodeList,2,FALSE), " ")</f>
        <v>Plan, Prepare, Draft, Review</v>
      </c>
      <c r="AB18" s="239" t="str">
        <f>IFERROR(VLOOKUP(BillDetail_List[[#This Row],[Expense Code]],expensenumbers,2,FALSE), " ")</f>
        <v xml:space="preserve"> </v>
      </c>
      <c r="AC18" s="92" t="str">
        <f>IFERROR(VLOOKUP(BillDetail_List[LTM],LTMList,3,FALSE),"")</f>
        <v>Partner</v>
      </c>
      <c r="AD18" s="92" t="str">
        <f>IFERROR(VLOOKUP(BillDetail_List[LTM],LTMList,4,FALSE),"")</f>
        <v>A</v>
      </c>
      <c r="AE18" s="86">
        <f>IFERROR(VLOOKUP(BillDetail_List[LTM],LTM_List[],6,FALSE),0)</f>
        <v>240</v>
      </c>
      <c r="AF18" s="83">
        <f>VLOOKUP(BillDetail_List[Part ID],FundingList,7,FALSE)</f>
        <v>1</v>
      </c>
      <c r="AG18" s="83">
        <f>IF(CounselBaseFees=0,VLOOKUP(BillDetail_List[Part ID],FundingList,3,FALSE),VLOOKUP(BillDetail_List[LTM],LTMList,8,FALSE))</f>
        <v>0.95</v>
      </c>
      <c r="AH18" s="93">
        <f>VLOOKUP(BillDetail_List[Part ID],FundingList,4,FALSE)</f>
        <v>0.2</v>
      </c>
      <c r="AI18" s="190">
        <f>IF(BillDetail_List[[#This Row],[Time]]="N/A",0, BillDetail_List[[#This Row],[Time]]*BillDetail_List[[#This Row],[LTM Rate]])</f>
        <v>48</v>
      </c>
      <c r="AJ18" s="86">
        <f>IF(BillDetail_List[Entry Alloc%]=0,(BillDetail_List[Time]*BillDetail_List[LTM Rate])*BillDetail_List[[#This Row],[Funding PerCent Allowed]],(BillDetail_List[Time]*BillDetail_List[LTM Rate])*BillDetail_List[[#This Row],[Funding PerCent Allowed]]*BillDetail_List[Entry Alloc%])</f>
        <v>48</v>
      </c>
      <c r="AK18" s="86">
        <f>BillDetail_List[Base Profit Costs (including any indemnity cap)]*BillDetail_List[VAT Rate]</f>
        <v>9.6000000000000014</v>
      </c>
      <c r="AL18" s="86">
        <f>BillDetail_List[Base Profit Costs (including any indemnity cap)]*BillDetail_List[Success Fee %]</f>
        <v>45.599999999999994</v>
      </c>
      <c r="AM18" s="86">
        <f>BillDetail_List[Success Fee on Base Profit costs]*BillDetail_List[VAT Rate]</f>
        <v>9.1199999999999992</v>
      </c>
      <c r="AN18" s="86">
        <f>SUM(BillDetail_List[[#This Row],[Base Profit Costs (including any indemnity cap)]:[VAT on Success Fee on Base Profit Costs]])</f>
        <v>112.32</v>
      </c>
      <c r="AO18" s="86">
        <f>BillDetail_List[Counsel''s Base Fees]*BillDetail_List[VAT Rate]</f>
        <v>0</v>
      </c>
      <c r="AP18" s="86">
        <f>BillDetail_List[Counsel''s Base Fees]*BillDetail_List[Success Fee %]</f>
        <v>0</v>
      </c>
      <c r="AQ18" s="86">
        <f>BillDetail_List[Counsel''s Success Fee]*BillDetail_List[VAT Rate]</f>
        <v>0</v>
      </c>
      <c r="AR18" s="86">
        <f>BillDetail_List[Counsel''s Base Fees]+BillDetail_List[VAT on Base Counsel Fees]+BillDetail_List[Counsel''s Success Fee]+BillDetail_List[VAT on Counsel''s Success Fee]</f>
        <v>0</v>
      </c>
      <c r="AS18" s="86">
        <f>BillDetail_List[Other Disbursements]+BillDetail_List[VAT On Other Disbursements]</f>
        <v>0</v>
      </c>
      <c r="AT18" s="86">
        <f>BillDetail_List[Counsel''s Base Fees]+BillDetail_List[Other Disbursements]+BillDetail_List[ATEI Premium]</f>
        <v>0</v>
      </c>
      <c r="AU18" s="86">
        <f>BillDetail_List[Other Disbursements]+BillDetail_List[Counsel''s Base Fees]+BillDetail_List[Base Profit Costs (including any indemnity cap)]</f>
        <v>48</v>
      </c>
      <c r="AV18" s="86">
        <f>BillDetail_List[Base Profit Costs (including any indemnity cap)]+BillDetail_List[Success Fee on Base Profit costs]</f>
        <v>93.6</v>
      </c>
      <c r="AW18" s="86">
        <f>BillDetail_List[ATEI Premium]+BillDetail_List[Other Disbursements]+BillDetail_List[Counsel''s Success Fee]+BillDetail_List[Counsel''s Base Fees]</f>
        <v>0</v>
      </c>
      <c r="AX18" s="86">
        <f>BillDetail_List[VAT On Other Disbursements]+BillDetail_List[VAT on Counsel''s Success Fee]+BillDetail_List[VAT on Base Counsel Fees]+BillDetail_List[VAT on Success Fee on Base Profit Costs]+BillDetail_List[VAT on Base Profit Costs]</f>
        <v>18.72</v>
      </c>
      <c r="AY18" s="86">
        <f>SUM(BillDetail_List[[#This Row],[Total Profit Costs]:[Total VAT]])</f>
        <v>112.32</v>
      </c>
      <c r="AZ18" s="279">
        <f>VLOOKUP(BillDetail_List[[#This Row],[Phase Code ]],phasetasklist,7,FALSE)</f>
        <v>1</v>
      </c>
      <c r="BA18" s="279">
        <f>VLOOKUP(BillDetail_List[[#This Row],[Task Code]],tasklist,7,FALSE)</f>
        <v>3</v>
      </c>
      <c r="BB18" s="279">
        <f>IFERROR(VLOOKUP(BillDetail_List[[#This Row],[Activity Code]],ActivityCodeList,4,FALSE),"")</f>
        <v>10</v>
      </c>
      <c r="BC18" s="279" t="str">
        <f>IFERROR(VLOOKUP(BillDetail_List[[#This Row],[Expense Code]],expensenumbers,4,FALSE),"")</f>
        <v/>
      </c>
      <c r="BD18" s="217"/>
      <c r="BE18" s="94"/>
      <c r="BF18" s="94"/>
      <c r="BG18" s="217"/>
      <c r="BH18" s="94"/>
      <c r="BI18" s="217"/>
      <c r="BJ18" s="217"/>
      <c r="BK18" s="96"/>
      <c r="BL18" s="96"/>
      <c r="BQ18" s="96"/>
      <c r="BR18" s="96"/>
      <c r="BS18" s="96"/>
      <c r="BT18" s="96"/>
      <c r="BV18" s="96"/>
      <c r="BW18" s="96"/>
      <c r="BY18" s="96"/>
      <c r="BZ18" s="96"/>
      <c r="CA18" s="96"/>
      <c r="CB18" s="96"/>
      <c r="CC18" s="94"/>
      <c r="CD18" s="94"/>
      <c r="CE18" s="84"/>
      <c r="CF18" s="84"/>
    </row>
    <row r="19" spans="1:84" x14ac:dyDescent="0.2">
      <c r="A19" s="74">
        <v>17</v>
      </c>
      <c r="B19" s="74">
        <v>97</v>
      </c>
      <c r="C19" s="49" t="s">
        <v>227</v>
      </c>
      <c r="D19" s="172">
        <v>41021</v>
      </c>
      <c r="E19" s="76" t="s">
        <v>236</v>
      </c>
      <c r="F19" s="76" t="s">
        <v>321</v>
      </c>
      <c r="G19" s="119">
        <v>0.1</v>
      </c>
      <c r="H19" s="87"/>
      <c r="I19" s="77"/>
      <c r="J19" s="77"/>
      <c r="K19" s="88"/>
      <c r="L19" s="79"/>
      <c r="M19" s="76" t="s">
        <v>104</v>
      </c>
      <c r="N19" s="255" t="s">
        <v>449</v>
      </c>
      <c r="O19" s="255" t="s">
        <v>464</v>
      </c>
      <c r="P19" s="255" t="s">
        <v>519</v>
      </c>
      <c r="Q19" s="255"/>
      <c r="R19" s="81" t="s">
        <v>446</v>
      </c>
      <c r="S19" s="89"/>
      <c r="T19" s="76"/>
      <c r="U19" s="76"/>
      <c r="V19" s="86">
        <f>IF(BillDetail_List[Entry Alloc%]=0,(BillDetail_List[Time]*BillDetail_List[LTM Rate])*BillDetail_List[[#This Row],[Funding PerCent Allowed]],(BillDetail_List[Time]*BillDetail_List[LTM Rate])*BillDetail_List[[#This Row],[Funding PerCent Allowed]]*BillDetail_List[Entry Alloc%])</f>
        <v>24</v>
      </c>
      <c r="W19" s="86">
        <f>BillDetail_List[Counsel''s Base Fees]+BillDetail_List[Other Disbursements]+BillDetail_List[ATEI Premium]</f>
        <v>0</v>
      </c>
      <c r="X19" s="91" t="str">
        <f>VLOOKUP(BillDetail_List[Part ID],FundingList,2,FALSE)</f>
        <v>CFA</v>
      </c>
      <c r="Y19" s="271" t="str">
        <f>VLOOKUP(BillDetail_List[[#This Row],[Phase Code ]],phasetasklist,3,FALSE)</f>
        <v>Initial and Pre-Action Protocol Work</v>
      </c>
      <c r="Z19" s="254" t="str">
        <f>VLOOKUP(BillDetail_List[[#This Row],[Task Code]],tasklist,4,FALSE)</f>
        <v>Factual investigation</v>
      </c>
      <c r="AA19" s="239" t="str">
        <f>IFERROR(VLOOKUP(BillDetail_List[[#This Row],[Activity Code]],ActivityCodeList,2,FALSE), " ")</f>
        <v>Plan, Prepare, Draft, Review</v>
      </c>
      <c r="AB19" s="239" t="str">
        <f>IFERROR(VLOOKUP(BillDetail_List[[#This Row],[Expense Code]],expensenumbers,2,FALSE), " ")</f>
        <v xml:space="preserve"> </v>
      </c>
      <c r="AC19" s="92" t="str">
        <f>IFERROR(VLOOKUP(BillDetail_List[LTM],LTMList,3,FALSE),"")</f>
        <v>Partner</v>
      </c>
      <c r="AD19" s="92" t="str">
        <f>IFERROR(VLOOKUP(BillDetail_List[LTM],LTMList,4,FALSE),"")</f>
        <v>A</v>
      </c>
      <c r="AE19" s="86">
        <f>IFERROR(VLOOKUP(BillDetail_List[LTM],LTM_List[],6,FALSE),0)</f>
        <v>240</v>
      </c>
      <c r="AF19" s="83">
        <f>VLOOKUP(BillDetail_List[Part ID],FundingList,7,FALSE)</f>
        <v>1</v>
      </c>
      <c r="AG19" s="83">
        <f>IF(CounselBaseFees=0,VLOOKUP(BillDetail_List[Part ID],FundingList,3,FALSE),VLOOKUP(BillDetail_List[LTM],LTMList,8,FALSE))</f>
        <v>0.95</v>
      </c>
      <c r="AH19" s="93">
        <f>VLOOKUP(BillDetail_List[Part ID],FundingList,4,FALSE)</f>
        <v>0.2</v>
      </c>
      <c r="AI19" s="190">
        <f>IF(BillDetail_List[[#This Row],[Time]]="N/A",0, BillDetail_List[[#This Row],[Time]]*BillDetail_List[[#This Row],[LTM Rate]])</f>
        <v>24</v>
      </c>
      <c r="AJ19" s="86">
        <f>IF(BillDetail_List[Entry Alloc%]=0,(BillDetail_List[Time]*BillDetail_List[LTM Rate])*BillDetail_List[[#This Row],[Funding PerCent Allowed]],(BillDetail_List[Time]*BillDetail_List[LTM Rate])*BillDetail_List[[#This Row],[Funding PerCent Allowed]]*BillDetail_List[Entry Alloc%])</f>
        <v>24</v>
      </c>
      <c r="AK19" s="86">
        <f>BillDetail_List[Base Profit Costs (including any indemnity cap)]*BillDetail_List[VAT Rate]</f>
        <v>4.8000000000000007</v>
      </c>
      <c r="AL19" s="86">
        <f>BillDetail_List[Base Profit Costs (including any indemnity cap)]*BillDetail_List[Success Fee %]</f>
        <v>22.799999999999997</v>
      </c>
      <c r="AM19" s="86">
        <f>BillDetail_List[Success Fee on Base Profit costs]*BillDetail_List[VAT Rate]</f>
        <v>4.5599999999999996</v>
      </c>
      <c r="AN19" s="86">
        <f>SUM(BillDetail_List[[#This Row],[Base Profit Costs (including any indemnity cap)]:[VAT on Success Fee on Base Profit Costs]])</f>
        <v>56.16</v>
      </c>
      <c r="AO19" s="86">
        <f>BillDetail_List[Counsel''s Base Fees]*BillDetail_List[VAT Rate]</f>
        <v>0</v>
      </c>
      <c r="AP19" s="86">
        <f>BillDetail_List[Counsel''s Base Fees]*BillDetail_List[Success Fee %]</f>
        <v>0</v>
      </c>
      <c r="AQ19" s="86">
        <f>BillDetail_List[Counsel''s Success Fee]*BillDetail_List[VAT Rate]</f>
        <v>0</v>
      </c>
      <c r="AR19" s="86">
        <f>BillDetail_List[Counsel''s Base Fees]+BillDetail_List[VAT on Base Counsel Fees]+BillDetail_List[Counsel''s Success Fee]+BillDetail_List[VAT on Counsel''s Success Fee]</f>
        <v>0</v>
      </c>
      <c r="AS19" s="86">
        <f>BillDetail_List[Other Disbursements]+BillDetail_List[VAT On Other Disbursements]</f>
        <v>0</v>
      </c>
      <c r="AT19" s="86">
        <f>BillDetail_List[Counsel''s Base Fees]+BillDetail_List[Other Disbursements]+BillDetail_List[ATEI Premium]</f>
        <v>0</v>
      </c>
      <c r="AU19" s="86">
        <f>BillDetail_List[Other Disbursements]+BillDetail_List[Counsel''s Base Fees]+BillDetail_List[Base Profit Costs (including any indemnity cap)]</f>
        <v>24</v>
      </c>
      <c r="AV19" s="86">
        <f>BillDetail_List[Base Profit Costs (including any indemnity cap)]+BillDetail_List[Success Fee on Base Profit costs]</f>
        <v>46.8</v>
      </c>
      <c r="AW19" s="86">
        <f>BillDetail_List[ATEI Premium]+BillDetail_List[Other Disbursements]+BillDetail_List[Counsel''s Success Fee]+BillDetail_List[Counsel''s Base Fees]</f>
        <v>0</v>
      </c>
      <c r="AX19" s="86">
        <f>BillDetail_List[VAT On Other Disbursements]+BillDetail_List[VAT on Counsel''s Success Fee]+BillDetail_List[VAT on Base Counsel Fees]+BillDetail_List[VAT on Success Fee on Base Profit Costs]+BillDetail_List[VAT on Base Profit Costs]</f>
        <v>9.36</v>
      </c>
      <c r="AY19" s="86">
        <f>SUM(BillDetail_List[[#This Row],[Total Profit Costs]:[Total VAT]])</f>
        <v>56.16</v>
      </c>
      <c r="AZ19" s="279">
        <f>VLOOKUP(BillDetail_List[[#This Row],[Phase Code ]],phasetasklist,7,FALSE)</f>
        <v>1</v>
      </c>
      <c r="BA19" s="279">
        <f>VLOOKUP(BillDetail_List[[#This Row],[Task Code]],tasklist,7,FALSE)</f>
        <v>1</v>
      </c>
      <c r="BB19" s="279">
        <f>IFERROR(VLOOKUP(BillDetail_List[[#This Row],[Activity Code]],ActivityCodeList,4,FALSE),"")</f>
        <v>10</v>
      </c>
      <c r="BC19" s="279" t="str">
        <f>IFERROR(VLOOKUP(BillDetail_List[[#This Row],[Expense Code]],expensenumbers,4,FALSE),"")</f>
        <v/>
      </c>
      <c r="BD19" s="217"/>
      <c r="BE19" s="94"/>
      <c r="BF19" s="94"/>
      <c r="BG19" s="217"/>
      <c r="BH19" s="94"/>
      <c r="BI19" s="217"/>
      <c r="BJ19" s="217"/>
      <c r="BK19" s="96"/>
      <c r="BL19" s="96"/>
      <c r="BQ19" s="96"/>
      <c r="BR19" s="96"/>
      <c r="BS19" s="96"/>
      <c r="BT19" s="96"/>
      <c r="BV19" s="96"/>
      <c r="BW19" s="96"/>
      <c r="BY19" s="96"/>
      <c r="BZ19" s="96"/>
      <c r="CA19" s="96"/>
      <c r="CB19" s="96"/>
      <c r="CC19" s="94"/>
      <c r="CD19" s="94"/>
      <c r="CE19" s="84"/>
      <c r="CF19" s="84"/>
    </row>
    <row r="20" spans="1:84" x14ac:dyDescent="0.2">
      <c r="A20" s="74">
        <v>18</v>
      </c>
      <c r="B20" s="74">
        <v>102</v>
      </c>
      <c r="C20" s="49" t="s">
        <v>227</v>
      </c>
      <c r="D20" s="172">
        <v>41104</v>
      </c>
      <c r="E20" s="76" t="s">
        <v>273</v>
      </c>
      <c r="F20" s="76" t="s">
        <v>323</v>
      </c>
      <c r="G20" s="119">
        <v>0.2</v>
      </c>
      <c r="H20" s="87"/>
      <c r="I20" s="77"/>
      <c r="J20" s="77"/>
      <c r="K20" s="88"/>
      <c r="L20" s="79"/>
      <c r="M20" s="76" t="s">
        <v>104</v>
      </c>
      <c r="N20" s="255" t="s">
        <v>449</v>
      </c>
      <c r="O20" s="255" t="s">
        <v>466</v>
      </c>
      <c r="P20" s="255" t="s">
        <v>519</v>
      </c>
      <c r="Q20" s="255"/>
      <c r="R20" s="81" t="s">
        <v>446</v>
      </c>
      <c r="S20" s="89"/>
      <c r="T20" s="76"/>
      <c r="U20" s="76"/>
      <c r="V20" s="86">
        <f>IF(BillDetail_List[Entry Alloc%]=0,(BillDetail_List[Time]*BillDetail_List[LTM Rate])*BillDetail_List[[#This Row],[Funding PerCent Allowed]],(BillDetail_List[Time]*BillDetail_List[LTM Rate])*BillDetail_List[[#This Row],[Funding PerCent Allowed]]*BillDetail_List[Entry Alloc%])</f>
        <v>60</v>
      </c>
      <c r="W20" s="86">
        <f>BillDetail_List[Counsel''s Base Fees]+BillDetail_List[Other Disbursements]+BillDetail_List[ATEI Premium]</f>
        <v>0</v>
      </c>
      <c r="X20" s="91" t="str">
        <f>VLOOKUP(BillDetail_List[Part ID],FundingList,2,FALSE)</f>
        <v>CFA</v>
      </c>
      <c r="Y20" s="271" t="str">
        <f>VLOOKUP(BillDetail_List[[#This Row],[Phase Code ]],phasetasklist,3,FALSE)</f>
        <v>Initial and Pre-Action Protocol Work</v>
      </c>
      <c r="Z20" s="254" t="str">
        <f>VLOOKUP(BillDetail_List[[#This Row],[Task Code]],tasklist,4,FALSE)</f>
        <v>Pre-action protocol (or similar) work</v>
      </c>
      <c r="AA20" s="239" t="str">
        <f>IFERROR(VLOOKUP(BillDetail_List[[#This Row],[Activity Code]],ActivityCodeList,2,FALSE), " ")</f>
        <v>Plan, Prepare, Draft, Review</v>
      </c>
      <c r="AB20" s="239" t="str">
        <f>IFERROR(VLOOKUP(BillDetail_List[[#This Row],[Expense Code]],expensenumbers,2,FALSE), " ")</f>
        <v xml:space="preserve"> </v>
      </c>
      <c r="AC20" s="92" t="str">
        <f>IFERROR(VLOOKUP(BillDetail_List[LTM],LTMList,3,FALSE),"")</f>
        <v>Partner</v>
      </c>
      <c r="AD20" s="92" t="str">
        <f>IFERROR(VLOOKUP(BillDetail_List[LTM],LTMList,4,FALSE),"")</f>
        <v>A</v>
      </c>
      <c r="AE20" s="86">
        <f>IFERROR(VLOOKUP(BillDetail_List[LTM],LTM_List[],6,FALSE),0)</f>
        <v>300</v>
      </c>
      <c r="AF20" s="83">
        <f>VLOOKUP(BillDetail_List[Part ID],FundingList,7,FALSE)</f>
        <v>1</v>
      </c>
      <c r="AG20" s="83">
        <f>IF(CounselBaseFees=0,VLOOKUP(BillDetail_List[Part ID],FundingList,3,FALSE),VLOOKUP(BillDetail_List[LTM],LTMList,8,FALSE))</f>
        <v>0.95</v>
      </c>
      <c r="AH20" s="93">
        <f>VLOOKUP(BillDetail_List[Part ID],FundingList,4,FALSE)</f>
        <v>0.2</v>
      </c>
      <c r="AI20" s="190">
        <f>IF(BillDetail_List[[#This Row],[Time]]="N/A",0, BillDetail_List[[#This Row],[Time]]*BillDetail_List[[#This Row],[LTM Rate]])</f>
        <v>60</v>
      </c>
      <c r="AJ20" s="86">
        <f>IF(BillDetail_List[Entry Alloc%]=0,(BillDetail_List[Time]*BillDetail_List[LTM Rate])*BillDetail_List[[#This Row],[Funding PerCent Allowed]],(BillDetail_List[Time]*BillDetail_List[LTM Rate])*BillDetail_List[[#This Row],[Funding PerCent Allowed]]*BillDetail_List[Entry Alloc%])</f>
        <v>60</v>
      </c>
      <c r="AK20" s="86">
        <f>BillDetail_List[Base Profit Costs (including any indemnity cap)]*BillDetail_List[VAT Rate]</f>
        <v>12</v>
      </c>
      <c r="AL20" s="86">
        <f>BillDetail_List[Base Profit Costs (including any indemnity cap)]*BillDetail_List[Success Fee %]</f>
        <v>57</v>
      </c>
      <c r="AM20" s="86">
        <f>BillDetail_List[Success Fee on Base Profit costs]*BillDetail_List[VAT Rate]</f>
        <v>11.4</v>
      </c>
      <c r="AN20" s="86">
        <f>SUM(BillDetail_List[[#This Row],[Base Profit Costs (including any indemnity cap)]:[VAT on Success Fee on Base Profit Costs]])</f>
        <v>140.4</v>
      </c>
      <c r="AO20" s="86">
        <f>BillDetail_List[Counsel''s Base Fees]*BillDetail_List[VAT Rate]</f>
        <v>0</v>
      </c>
      <c r="AP20" s="86">
        <f>BillDetail_List[Counsel''s Base Fees]*BillDetail_List[Success Fee %]</f>
        <v>0</v>
      </c>
      <c r="AQ20" s="86">
        <f>BillDetail_List[Counsel''s Success Fee]*BillDetail_List[VAT Rate]</f>
        <v>0</v>
      </c>
      <c r="AR20" s="86">
        <f>BillDetail_List[Counsel''s Base Fees]+BillDetail_List[VAT on Base Counsel Fees]+BillDetail_List[Counsel''s Success Fee]+BillDetail_List[VAT on Counsel''s Success Fee]</f>
        <v>0</v>
      </c>
      <c r="AS20" s="86">
        <f>BillDetail_List[Other Disbursements]+BillDetail_List[VAT On Other Disbursements]</f>
        <v>0</v>
      </c>
      <c r="AT20" s="86">
        <f>BillDetail_List[Counsel''s Base Fees]+BillDetail_List[Other Disbursements]+BillDetail_List[ATEI Premium]</f>
        <v>0</v>
      </c>
      <c r="AU20" s="86">
        <f>BillDetail_List[Other Disbursements]+BillDetail_List[Counsel''s Base Fees]+BillDetail_List[Base Profit Costs (including any indemnity cap)]</f>
        <v>60</v>
      </c>
      <c r="AV20" s="86">
        <f>BillDetail_List[Base Profit Costs (including any indemnity cap)]+BillDetail_List[Success Fee on Base Profit costs]</f>
        <v>117</v>
      </c>
      <c r="AW20" s="86">
        <f>BillDetail_List[ATEI Premium]+BillDetail_List[Other Disbursements]+BillDetail_List[Counsel''s Success Fee]+BillDetail_List[Counsel''s Base Fees]</f>
        <v>0</v>
      </c>
      <c r="AX20" s="86">
        <f>BillDetail_List[VAT On Other Disbursements]+BillDetail_List[VAT on Counsel''s Success Fee]+BillDetail_List[VAT on Base Counsel Fees]+BillDetail_List[VAT on Success Fee on Base Profit Costs]+BillDetail_List[VAT on Base Profit Costs]</f>
        <v>23.4</v>
      </c>
      <c r="AY20" s="86">
        <f>SUM(BillDetail_List[[#This Row],[Total Profit Costs]:[Total VAT]])</f>
        <v>140.4</v>
      </c>
      <c r="AZ20" s="279">
        <f>VLOOKUP(BillDetail_List[[#This Row],[Phase Code ]],phasetasklist,7,FALSE)</f>
        <v>1</v>
      </c>
      <c r="BA20" s="279">
        <f>VLOOKUP(BillDetail_List[[#This Row],[Task Code]],tasklist,7,FALSE)</f>
        <v>3</v>
      </c>
      <c r="BB20" s="279">
        <f>IFERROR(VLOOKUP(BillDetail_List[[#This Row],[Activity Code]],ActivityCodeList,4,FALSE),"")</f>
        <v>10</v>
      </c>
      <c r="BC20" s="279" t="str">
        <f>IFERROR(VLOOKUP(BillDetail_List[[#This Row],[Expense Code]],expensenumbers,4,FALSE),"")</f>
        <v/>
      </c>
      <c r="BD20" s="217"/>
      <c r="BE20" s="94"/>
      <c r="BF20" s="94"/>
      <c r="BG20" s="217"/>
      <c r="BH20" s="94"/>
      <c r="BI20" s="217"/>
      <c r="BJ20" s="217"/>
      <c r="BK20" s="96"/>
      <c r="BL20" s="96"/>
      <c r="BQ20" s="96"/>
      <c r="BR20" s="96"/>
      <c r="BS20" s="96"/>
      <c r="BT20" s="96"/>
      <c r="BV20" s="96"/>
      <c r="BW20" s="96"/>
      <c r="BY20" s="96"/>
      <c r="BZ20" s="96"/>
      <c r="CA20" s="96"/>
      <c r="CB20" s="96"/>
      <c r="CC20" s="94"/>
      <c r="CD20" s="94"/>
      <c r="CE20" s="84"/>
      <c r="CF20" s="84"/>
    </row>
    <row r="21" spans="1:84" x14ac:dyDescent="0.2">
      <c r="A21" s="74">
        <v>19</v>
      </c>
      <c r="B21" s="74">
        <v>105</v>
      </c>
      <c r="C21" s="49" t="s">
        <v>227</v>
      </c>
      <c r="D21" s="172">
        <v>41119</v>
      </c>
      <c r="E21" s="76" t="s">
        <v>236</v>
      </c>
      <c r="F21" s="76" t="s">
        <v>323</v>
      </c>
      <c r="G21" s="119">
        <v>0.1</v>
      </c>
      <c r="H21" s="87"/>
      <c r="I21" s="77"/>
      <c r="J21" s="77"/>
      <c r="K21" s="88"/>
      <c r="L21" s="79"/>
      <c r="M21" s="76" t="s">
        <v>104</v>
      </c>
      <c r="N21" s="255" t="s">
        <v>449</v>
      </c>
      <c r="O21" s="255" t="s">
        <v>464</v>
      </c>
      <c r="P21" s="255" t="s">
        <v>519</v>
      </c>
      <c r="Q21" s="255"/>
      <c r="R21" s="81" t="s">
        <v>446</v>
      </c>
      <c r="S21" s="89"/>
      <c r="T21" s="76"/>
      <c r="U21" s="76"/>
      <c r="V21" s="86">
        <f>IF(BillDetail_List[Entry Alloc%]=0,(BillDetail_List[Time]*BillDetail_List[LTM Rate])*BillDetail_List[[#This Row],[Funding PerCent Allowed]],(BillDetail_List[Time]*BillDetail_List[LTM Rate])*BillDetail_List[[#This Row],[Funding PerCent Allowed]]*BillDetail_List[Entry Alloc%])</f>
        <v>30</v>
      </c>
      <c r="W21" s="86">
        <f>BillDetail_List[Counsel''s Base Fees]+BillDetail_List[Other Disbursements]+BillDetail_List[ATEI Premium]</f>
        <v>0</v>
      </c>
      <c r="X21" s="91" t="str">
        <f>VLOOKUP(BillDetail_List[Part ID],FundingList,2,FALSE)</f>
        <v>CFA</v>
      </c>
      <c r="Y21" s="271" t="str">
        <f>VLOOKUP(BillDetail_List[[#This Row],[Phase Code ]],phasetasklist,3,FALSE)</f>
        <v>Initial and Pre-Action Protocol Work</v>
      </c>
      <c r="Z21" s="254" t="str">
        <f>VLOOKUP(BillDetail_List[[#This Row],[Task Code]],tasklist,4,FALSE)</f>
        <v>Factual investigation</v>
      </c>
      <c r="AA21" s="239" t="str">
        <f>IFERROR(VLOOKUP(BillDetail_List[[#This Row],[Activity Code]],ActivityCodeList,2,FALSE), " ")</f>
        <v>Plan, Prepare, Draft, Review</v>
      </c>
      <c r="AB21" s="239" t="str">
        <f>IFERROR(VLOOKUP(BillDetail_List[[#This Row],[Expense Code]],expensenumbers,2,FALSE), " ")</f>
        <v xml:space="preserve"> </v>
      </c>
      <c r="AC21" s="92" t="str">
        <f>IFERROR(VLOOKUP(BillDetail_List[LTM],LTMList,3,FALSE),"")</f>
        <v>Partner</v>
      </c>
      <c r="AD21" s="92" t="str">
        <f>IFERROR(VLOOKUP(BillDetail_List[LTM],LTMList,4,FALSE),"")</f>
        <v>A</v>
      </c>
      <c r="AE21" s="86">
        <f>IFERROR(VLOOKUP(BillDetail_List[LTM],LTM_List[],6,FALSE),0)</f>
        <v>300</v>
      </c>
      <c r="AF21" s="83">
        <f>VLOOKUP(BillDetail_List[Part ID],FundingList,7,FALSE)</f>
        <v>1</v>
      </c>
      <c r="AG21" s="83">
        <f>IF(CounselBaseFees=0,VLOOKUP(BillDetail_List[Part ID],FundingList,3,FALSE),VLOOKUP(BillDetail_List[LTM],LTMList,8,FALSE))</f>
        <v>0.95</v>
      </c>
      <c r="AH21" s="93">
        <f>VLOOKUP(BillDetail_List[Part ID],FundingList,4,FALSE)</f>
        <v>0.2</v>
      </c>
      <c r="AI21" s="190">
        <f>IF(BillDetail_List[[#This Row],[Time]]="N/A",0, BillDetail_List[[#This Row],[Time]]*BillDetail_List[[#This Row],[LTM Rate]])</f>
        <v>30</v>
      </c>
      <c r="AJ21" s="86">
        <f>IF(BillDetail_List[Entry Alloc%]=0,(BillDetail_List[Time]*BillDetail_List[LTM Rate])*BillDetail_List[[#This Row],[Funding PerCent Allowed]],(BillDetail_List[Time]*BillDetail_List[LTM Rate])*BillDetail_List[[#This Row],[Funding PerCent Allowed]]*BillDetail_List[Entry Alloc%])</f>
        <v>30</v>
      </c>
      <c r="AK21" s="86">
        <f>BillDetail_List[Base Profit Costs (including any indemnity cap)]*BillDetail_List[VAT Rate]</f>
        <v>6</v>
      </c>
      <c r="AL21" s="86">
        <f>BillDetail_List[Base Profit Costs (including any indemnity cap)]*BillDetail_List[Success Fee %]</f>
        <v>28.5</v>
      </c>
      <c r="AM21" s="86">
        <f>BillDetail_List[Success Fee on Base Profit costs]*BillDetail_List[VAT Rate]</f>
        <v>5.7</v>
      </c>
      <c r="AN21" s="86">
        <f>SUM(BillDetail_List[[#This Row],[Base Profit Costs (including any indemnity cap)]:[VAT on Success Fee on Base Profit Costs]])</f>
        <v>70.2</v>
      </c>
      <c r="AO21" s="86">
        <f>BillDetail_List[Counsel''s Base Fees]*BillDetail_List[VAT Rate]</f>
        <v>0</v>
      </c>
      <c r="AP21" s="86">
        <f>BillDetail_List[Counsel''s Base Fees]*BillDetail_List[Success Fee %]</f>
        <v>0</v>
      </c>
      <c r="AQ21" s="86">
        <f>BillDetail_List[Counsel''s Success Fee]*BillDetail_List[VAT Rate]</f>
        <v>0</v>
      </c>
      <c r="AR21" s="86">
        <f>BillDetail_List[Counsel''s Base Fees]+BillDetail_List[VAT on Base Counsel Fees]+BillDetail_List[Counsel''s Success Fee]+BillDetail_List[VAT on Counsel''s Success Fee]</f>
        <v>0</v>
      </c>
      <c r="AS21" s="86">
        <f>BillDetail_List[Other Disbursements]+BillDetail_List[VAT On Other Disbursements]</f>
        <v>0</v>
      </c>
      <c r="AT21" s="86">
        <f>BillDetail_List[Counsel''s Base Fees]+BillDetail_List[Other Disbursements]+BillDetail_List[ATEI Premium]</f>
        <v>0</v>
      </c>
      <c r="AU21" s="86">
        <f>BillDetail_List[Other Disbursements]+BillDetail_List[Counsel''s Base Fees]+BillDetail_List[Base Profit Costs (including any indemnity cap)]</f>
        <v>30</v>
      </c>
      <c r="AV21" s="86">
        <f>BillDetail_List[Base Profit Costs (including any indemnity cap)]+BillDetail_List[Success Fee on Base Profit costs]</f>
        <v>58.5</v>
      </c>
      <c r="AW21" s="86">
        <f>BillDetail_List[ATEI Premium]+BillDetail_List[Other Disbursements]+BillDetail_List[Counsel''s Success Fee]+BillDetail_List[Counsel''s Base Fees]</f>
        <v>0</v>
      </c>
      <c r="AX21" s="86">
        <f>BillDetail_List[VAT On Other Disbursements]+BillDetail_List[VAT on Counsel''s Success Fee]+BillDetail_List[VAT on Base Counsel Fees]+BillDetail_List[VAT on Success Fee on Base Profit Costs]+BillDetail_List[VAT on Base Profit Costs]</f>
        <v>11.7</v>
      </c>
      <c r="AY21" s="86">
        <f>SUM(BillDetail_List[[#This Row],[Total Profit Costs]:[Total VAT]])</f>
        <v>70.2</v>
      </c>
      <c r="AZ21" s="279">
        <f>VLOOKUP(BillDetail_List[[#This Row],[Phase Code ]],phasetasklist,7,FALSE)</f>
        <v>1</v>
      </c>
      <c r="BA21" s="279">
        <f>VLOOKUP(BillDetail_List[[#This Row],[Task Code]],tasklist,7,FALSE)</f>
        <v>1</v>
      </c>
      <c r="BB21" s="279">
        <f>IFERROR(VLOOKUP(BillDetail_List[[#This Row],[Activity Code]],ActivityCodeList,4,FALSE),"")</f>
        <v>10</v>
      </c>
      <c r="BC21" s="279" t="str">
        <f>IFERROR(VLOOKUP(BillDetail_List[[#This Row],[Expense Code]],expensenumbers,4,FALSE),"")</f>
        <v/>
      </c>
      <c r="BD21" s="217"/>
      <c r="BE21" s="94"/>
      <c r="BF21" s="94"/>
      <c r="BG21" s="217"/>
      <c r="BH21" s="94"/>
      <c r="BI21" s="217"/>
      <c r="BJ21" s="217"/>
      <c r="BK21" s="96"/>
      <c r="BL21" s="96"/>
      <c r="BQ21" s="96"/>
      <c r="BR21" s="96"/>
      <c r="BS21" s="96"/>
      <c r="BT21" s="96"/>
      <c r="BV21" s="96"/>
      <c r="BW21" s="96"/>
      <c r="BY21" s="96"/>
      <c r="BZ21" s="96"/>
      <c r="CA21" s="96"/>
      <c r="CB21" s="96"/>
      <c r="CC21" s="94"/>
      <c r="CD21" s="94"/>
      <c r="CE21" s="84"/>
      <c r="CF21" s="84"/>
    </row>
    <row r="22" spans="1:84" x14ac:dyDescent="0.2">
      <c r="A22" s="74">
        <v>20</v>
      </c>
      <c r="B22" s="74">
        <v>91</v>
      </c>
      <c r="C22" s="49" t="s">
        <v>227</v>
      </c>
      <c r="D22" s="172">
        <v>40958</v>
      </c>
      <c r="E22" s="76" t="s">
        <v>236</v>
      </c>
      <c r="F22" s="76" t="s">
        <v>321</v>
      </c>
      <c r="G22" s="119">
        <v>0.1</v>
      </c>
      <c r="H22" s="87"/>
      <c r="I22" s="77"/>
      <c r="J22" s="77"/>
      <c r="K22" s="88"/>
      <c r="L22" s="79"/>
      <c r="M22" s="76" t="s">
        <v>104</v>
      </c>
      <c r="N22" s="255" t="s">
        <v>449</v>
      </c>
      <c r="O22" s="255" t="s">
        <v>465</v>
      </c>
      <c r="P22" s="255" t="s">
        <v>511</v>
      </c>
      <c r="Q22" s="255"/>
      <c r="R22" s="81" t="s">
        <v>446</v>
      </c>
      <c r="S22" s="89"/>
      <c r="T22" s="76"/>
      <c r="U22" s="76"/>
      <c r="V22" s="86">
        <f>IF(BillDetail_List[Entry Alloc%]=0,(BillDetail_List[Time]*BillDetail_List[LTM Rate])*BillDetail_List[[#This Row],[Funding PerCent Allowed]],(BillDetail_List[Time]*BillDetail_List[LTM Rate])*BillDetail_List[[#This Row],[Funding PerCent Allowed]]*BillDetail_List[Entry Alloc%])</f>
        <v>24</v>
      </c>
      <c r="W22" s="86">
        <f>BillDetail_List[Counsel''s Base Fees]+BillDetail_List[Other Disbursements]+BillDetail_List[ATEI Premium]</f>
        <v>0</v>
      </c>
      <c r="X22" s="91" t="str">
        <f>VLOOKUP(BillDetail_List[Part ID],FundingList,2,FALSE)</f>
        <v>CFA</v>
      </c>
      <c r="Y22" s="271" t="str">
        <f>VLOOKUP(BillDetail_List[[#This Row],[Phase Code ]],phasetasklist,3,FALSE)</f>
        <v>Initial and Pre-Action Protocol Work</v>
      </c>
      <c r="Z22" s="254" t="str">
        <f>VLOOKUP(BillDetail_List[[#This Row],[Task Code]],tasklist,4,FALSE)</f>
        <v>Legal investigation</v>
      </c>
      <c r="AA22" s="239" t="str">
        <f>IFERROR(VLOOKUP(BillDetail_List[[#This Row],[Activity Code]],ActivityCodeList,2,FALSE), " ")</f>
        <v>Communicate (with Counsel)</v>
      </c>
      <c r="AB22" s="239" t="str">
        <f>IFERROR(VLOOKUP(BillDetail_List[[#This Row],[Expense Code]],expensenumbers,2,FALSE), " ")</f>
        <v xml:space="preserve"> </v>
      </c>
      <c r="AC22" s="92" t="str">
        <f>IFERROR(VLOOKUP(BillDetail_List[LTM],LTMList,3,FALSE),"")</f>
        <v>Partner</v>
      </c>
      <c r="AD22" s="92" t="str">
        <f>IFERROR(VLOOKUP(BillDetail_List[LTM],LTMList,4,FALSE),"")</f>
        <v>A</v>
      </c>
      <c r="AE22" s="86">
        <f>IFERROR(VLOOKUP(BillDetail_List[LTM],LTM_List[],6,FALSE),0)</f>
        <v>240</v>
      </c>
      <c r="AF22" s="83">
        <f>VLOOKUP(BillDetail_List[Part ID],FundingList,7,FALSE)</f>
        <v>1</v>
      </c>
      <c r="AG22" s="83">
        <f>IF(CounselBaseFees=0,VLOOKUP(BillDetail_List[Part ID],FundingList,3,FALSE),VLOOKUP(BillDetail_List[LTM],LTMList,8,FALSE))</f>
        <v>0.95</v>
      </c>
      <c r="AH22" s="93">
        <f>VLOOKUP(BillDetail_List[Part ID],FundingList,4,FALSE)</f>
        <v>0.2</v>
      </c>
      <c r="AI22" s="190">
        <f>IF(BillDetail_List[[#This Row],[Time]]="N/A",0, BillDetail_List[[#This Row],[Time]]*BillDetail_List[[#This Row],[LTM Rate]])</f>
        <v>24</v>
      </c>
      <c r="AJ22" s="86">
        <f>IF(BillDetail_List[Entry Alloc%]=0,(BillDetail_List[Time]*BillDetail_List[LTM Rate])*BillDetail_List[[#This Row],[Funding PerCent Allowed]],(BillDetail_List[Time]*BillDetail_List[LTM Rate])*BillDetail_List[[#This Row],[Funding PerCent Allowed]]*BillDetail_List[Entry Alloc%])</f>
        <v>24</v>
      </c>
      <c r="AK22" s="86">
        <f>BillDetail_List[Base Profit Costs (including any indemnity cap)]*BillDetail_List[VAT Rate]</f>
        <v>4.8000000000000007</v>
      </c>
      <c r="AL22" s="86">
        <f>BillDetail_List[Base Profit Costs (including any indemnity cap)]*BillDetail_List[Success Fee %]</f>
        <v>22.799999999999997</v>
      </c>
      <c r="AM22" s="86">
        <f>BillDetail_List[Success Fee on Base Profit costs]*BillDetail_List[VAT Rate]</f>
        <v>4.5599999999999996</v>
      </c>
      <c r="AN22" s="86">
        <f>SUM(BillDetail_List[[#This Row],[Base Profit Costs (including any indemnity cap)]:[VAT on Success Fee on Base Profit Costs]])</f>
        <v>56.16</v>
      </c>
      <c r="AO22" s="86">
        <f>BillDetail_List[Counsel''s Base Fees]*BillDetail_List[VAT Rate]</f>
        <v>0</v>
      </c>
      <c r="AP22" s="86">
        <f>BillDetail_List[Counsel''s Base Fees]*BillDetail_List[Success Fee %]</f>
        <v>0</v>
      </c>
      <c r="AQ22" s="86">
        <f>BillDetail_List[Counsel''s Success Fee]*BillDetail_List[VAT Rate]</f>
        <v>0</v>
      </c>
      <c r="AR22" s="86">
        <f>BillDetail_List[Counsel''s Base Fees]+BillDetail_List[VAT on Base Counsel Fees]+BillDetail_List[Counsel''s Success Fee]+BillDetail_List[VAT on Counsel''s Success Fee]</f>
        <v>0</v>
      </c>
      <c r="AS22" s="86">
        <f>BillDetail_List[Other Disbursements]+BillDetail_List[VAT On Other Disbursements]</f>
        <v>0</v>
      </c>
      <c r="AT22" s="86">
        <f>BillDetail_List[Counsel''s Base Fees]+BillDetail_List[Other Disbursements]+BillDetail_List[ATEI Premium]</f>
        <v>0</v>
      </c>
      <c r="AU22" s="86">
        <f>BillDetail_List[Other Disbursements]+BillDetail_List[Counsel''s Base Fees]+BillDetail_List[Base Profit Costs (including any indemnity cap)]</f>
        <v>24</v>
      </c>
      <c r="AV22" s="86">
        <f>BillDetail_List[Base Profit Costs (including any indemnity cap)]+BillDetail_List[Success Fee on Base Profit costs]</f>
        <v>46.8</v>
      </c>
      <c r="AW22" s="86">
        <f>BillDetail_List[ATEI Premium]+BillDetail_List[Other Disbursements]+BillDetail_List[Counsel''s Success Fee]+BillDetail_List[Counsel''s Base Fees]</f>
        <v>0</v>
      </c>
      <c r="AX22" s="86">
        <f>BillDetail_List[VAT On Other Disbursements]+BillDetail_List[VAT on Counsel''s Success Fee]+BillDetail_List[VAT on Base Counsel Fees]+BillDetail_List[VAT on Success Fee on Base Profit Costs]+BillDetail_List[VAT on Base Profit Costs]</f>
        <v>9.36</v>
      </c>
      <c r="AY22" s="86">
        <f>SUM(BillDetail_List[[#This Row],[Total Profit Costs]:[Total VAT]])</f>
        <v>56.16</v>
      </c>
      <c r="AZ22" s="279">
        <f>VLOOKUP(BillDetail_List[[#This Row],[Phase Code ]],phasetasklist,7,FALSE)</f>
        <v>1</v>
      </c>
      <c r="BA22" s="279">
        <f>VLOOKUP(BillDetail_List[[#This Row],[Task Code]],tasklist,7,FALSE)</f>
        <v>2</v>
      </c>
      <c r="BB22" s="279">
        <f>IFERROR(VLOOKUP(BillDetail_List[[#This Row],[Activity Code]],ActivityCodeList,4,FALSE),"")</f>
        <v>2</v>
      </c>
      <c r="BC22" s="279" t="str">
        <f>IFERROR(VLOOKUP(BillDetail_List[[#This Row],[Expense Code]],expensenumbers,4,FALSE),"")</f>
        <v/>
      </c>
      <c r="BD22" s="217"/>
      <c r="BE22" s="94"/>
      <c r="BF22" s="94"/>
      <c r="BG22" s="217"/>
      <c r="BH22" s="94"/>
      <c r="BI22" s="217"/>
      <c r="BJ22" s="217"/>
      <c r="BK22" s="96"/>
      <c r="BL22" s="96"/>
      <c r="BQ22" s="96"/>
      <c r="BR22" s="96"/>
      <c r="BS22" s="96"/>
      <c r="BT22" s="96"/>
      <c r="BV22" s="96"/>
      <c r="BW22" s="96"/>
      <c r="BY22" s="96"/>
      <c r="BZ22" s="96"/>
      <c r="CA22" s="96"/>
      <c r="CB22" s="96"/>
      <c r="CC22" s="94"/>
      <c r="CD22" s="94"/>
      <c r="CE22" s="84"/>
      <c r="CF22" s="84"/>
    </row>
    <row r="23" spans="1:84" ht="30" x14ac:dyDescent="0.2">
      <c r="A23" s="74">
        <v>21</v>
      </c>
      <c r="B23" s="74">
        <v>96</v>
      </c>
      <c r="C23" s="49" t="s">
        <v>227</v>
      </c>
      <c r="D23" s="172">
        <v>40979</v>
      </c>
      <c r="E23" s="76" t="s">
        <v>249</v>
      </c>
      <c r="F23" s="76" t="s">
        <v>321</v>
      </c>
      <c r="G23" s="119">
        <v>0.1</v>
      </c>
      <c r="H23" s="87"/>
      <c r="I23" s="77"/>
      <c r="J23" s="77"/>
      <c r="K23" s="88"/>
      <c r="L23" s="79"/>
      <c r="M23" s="76" t="s">
        <v>104</v>
      </c>
      <c r="N23" s="255" t="s">
        <v>449</v>
      </c>
      <c r="O23" s="255" t="s">
        <v>465</v>
      </c>
      <c r="P23" s="255" t="s">
        <v>515</v>
      </c>
      <c r="Q23" s="255"/>
      <c r="R23" s="81" t="s">
        <v>446</v>
      </c>
      <c r="S23" s="89"/>
      <c r="T23" s="75" t="s">
        <v>32</v>
      </c>
      <c r="U23" s="75" t="s">
        <v>249</v>
      </c>
      <c r="V23" s="86">
        <f>IF(BillDetail_List[Entry Alloc%]=0,(BillDetail_List[Time]*BillDetail_List[LTM Rate])*BillDetail_List[[#This Row],[Funding PerCent Allowed]],(BillDetail_List[Time]*BillDetail_List[LTM Rate])*BillDetail_List[[#This Row],[Funding PerCent Allowed]]*BillDetail_List[Entry Alloc%])</f>
        <v>24</v>
      </c>
      <c r="W23" s="86">
        <f>BillDetail_List[Counsel''s Base Fees]+BillDetail_List[Other Disbursements]+BillDetail_List[ATEI Premium]</f>
        <v>0</v>
      </c>
      <c r="X23" s="91" t="str">
        <f>VLOOKUP(BillDetail_List[Part ID],FundingList,2,FALSE)</f>
        <v>CFA</v>
      </c>
      <c r="Y23" s="271" t="str">
        <f>VLOOKUP(BillDetail_List[[#This Row],[Phase Code ]],phasetasklist,3,FALSE)</f>
        <v>Initial and Pre-Action Protocol Work</v>
      </c>
      <c r="Z23" s="254" t="str">
        <f>VLOOKUP(BillDetail_List[[#This Row],[Task Code]],tasklist,4,FALSE)</f>
        <v>Legal investigation</v>
      </c>
      <c r="AA23" s="239" t="str">
        <f>IFERROR(VLOOKUP(BillDetail_List[[#This Row],[Activity Code]],ActivityCodeList,2,FALSE), " ")</f>
        <v>Communicate (Other Party(s)/other outside lawyers)</v>
      </c>
      <c r="AB23" s="239" t="str">
        <f>IFERROR(VLOOKUP(BillDetail_List[[#This Row],[Expense Code]],expensenumbers,2,FALSE), " ")</f>
        <v xml:space="preserve"> </v>
      </c>
      <c r="AC23" s="92" t="str">
        <f>IFERROR(VLOOKUP(BillDetail_List[LTM],LTMList,3,FALSE),"")</f>
        <v>Partner</v>
      </c>
      <c r="AD23" s="92" t="str">
        <f>IFERROR(VLOOKUP(BillDetail_List[LTM],LTMList,4,FALSE),"")</f>
        <v>A</v>
      </c>
      <c r="AE23" s="86">
        <f>IFERROR(VLOOKUP(BillDetail_List[LTM],LTM_List[],6,FALSE),0)</f>
        <v>240</v>
      </c>
      <c r="AF23" s="83">
        <f>VLOOKUP(BillDetail_List[Part ID],FundingList,7,FALSE)</f>
        <v>1</v>
      </c>
      <c r="AG23" s="83">
        <f>IF(CounselBaseFees=0,VLOOKUP(BillDetail_List[Part ID],FundingList,3,FALSE),VLOOKUP(BillDetail_List[LTM],LTMList,8,FALSE))</f>
        <v>0.95</v>
      </c>
      <c r="AH23" s="93">
        <f>VLOOKUP(BillDetail_List[Part ID],FundingList,4,FALSE)</f>
        <v>0.2</v>
      </c>
      <c r="AI23" s="190">
        <f>IF(BillDetail_List[[#This Row],[Time]]="N/A",0, BillDetail_List[[#This Row],[Time]]*BillDetail_List[[#This Row],[LTM Rate]])</f>
        <v>24</v>
      </c>
      <c r="AJ23" s="86">
        <f>IF(BillDetail_List[Entry Alloc%]=0,(BillDetail_List[Time]*BillDetail_List[LTM Rate])*BillDetail_List[[#This Row],[Funding PerCent Allowed]],(BillDetail_List[Time]*BillDetail_List[LTM Rate])*BillDetail_List[[#This Row],[Funding PerCent Allowed]]*BillDetail_List[Entry Alloc%])</f>
        <v>24</v>
      </c>
      <c r="AK23" s="86">
        <f>BillDetail_List[Base Profit Costs (including any indemnity cap)]*BillDetail_List[VAT Rate]</f>
        <v>4.8000000000000007</v>
      </c>
      <c r="AL23" s="86">
        <f>BillDetail_List[Base Profit Costs (including any indemnity cap)]*BillDetail_List[Success Fee %]</f>
        <v>22.799999999999997</v>
      </c>
      <c r="AM23" s="86">
        <f>BillDetail_List[Success Fee on Base Profit costs]*BillDetail_List[VAT Rate]</f>
        <v>4.5599999999999996</v>
      </c>
      <c r="AN23" s="86">
        <f>SUM(BillDetail_List[[#This Row],[Base Profit Costs (including any indemnity cap)]:[VAT on Success Fee on Base Profit Costs]])</f>
        <v>56.16</v>
      </c>
      <c r="AO23" s="86">
        <f>BillDetail_List[Counsel''s Base Fees]*BillDetail_List[VAT Rate]</f>
        <v>0</v>
      </c>
      <c r="AP23" s="86">
        <f>BillDetail_List[Counsel''s Base Fees]*BillDetail_List[Success Fee %]</f>
        <v>0</v>
      </c>
      <c r="AQ23" s="86">
        <f>BillDetail_List[Counsel''s Success Fee]*BillDetail_List[VAT Rate]</f>
        <v>0</v>
      </c>
      <c r="AR23" s="86">
        <f>BillDetail_List[Counsel''s Base Fees]+BillDetail_List[VAT on Base Counsel Fees]+BillDetail_List[Counsel''s Success Fee]+BillDetail_List[VAT on Counsel''s Success Fee]</f>
        <v>0</v>
      </c>
      <c r="AS23" s="86">
        <f>BillDetail_List[Other Disbursements]+BillDetail_List[VAT On Other Disbursements]</f>
        <v>0</v>
      </c>
      <c r="AT23" s="86">
        <f>BillDetail_List[Counsel''s Base Fees]+BillDetail_List[Other Disbursements]+BillDetail_List[ATEI Premium]</f>
        <v>0</v>
      </c>
      <c r="AU23" s="86">
        <f>BillDetail_List[Other Disbursements]+BillDetail_List[Counsel''s Base Fees]+BillDetail_List[Base Profit Costs (including any indemnity cap)]</f>
        <v>24</v>
      </c>
      <c r="AV23" s="86">
        <f>BillDetail_List[Base Profit Costs (including any indemnity cap)]+BillDetail_List[Success Fee on Base Profit costs]</f>
        <v>46.8</v>
      </c>
      <c r="AW23" s="86">
        <f>BillDetail_List[ATEI Premium]+BillDetail_List[Other Disbursements]+BillDetail_List[Counsel''s Success Fee]+BillDetail_List[Counsel''s Base Fees]</f>
        <v>0</v>
      </c>
      <c r="AX23" s="86">
        <f>BillDetail_List[VAT On Other Disbursements]+BillDetail_List[VAT on Counsel''s Success Fee]+BillDetail_List[VAT on Base Counsel Fees]+BillDetail_List[VAT on Success Fee on Base Profit Costs]+BillDetail_List[VAT on Base Profit Costs]</f>
        <v>9.36</v>
      </c>
      <c r="AY23" s="86">
        <f>SUM(BillDetail_List[[#This Row],[Total Profit Costs]:[Total VAT]])</f>
        <v>56.16</v>
      </c>
      <c r="AZ23" s="279">
        <f>VLOOKUP(BillDetail_List[[#This Row],[Phase Code ]],phasetasklist,7,FALSE)</f>
        <v>1</v>
      </c>
      <c r="BA23" s="279">
        <f>VLOOKUP(BillDetail_List[[#This Row],[Task Code]],tasklist,7,FALSE)</f>
        <v>2</v>
      </c>
      <c r="BB23" s="279">
        <f>IFERROR(VLOOKUP(BillDetail_List[[#This Row],[Activity Code]],ActivityCodeList,4,FALSE),"")</f>
        <v>6</v>
      </c>
      <c r="BC23" s="279" t="str">
        <f>IFERROR(VLOOKUP(BillDetail_List[[#This Row],[Expense Code]],expensenumbers,4,FALSE),"")</f>
        <v/>
      </c>
      <c r="BD23" s="217"/>
      <c r="BE23" s="94"/>
      <c r="BF23" s="94"/>
      <c r="BG23" s="217"/>
      <c r="BH23" s="94"/>
      <c r="BI23" s="217"/>
      <c r="BJ23" s="217"/>
      <c r="BK23" s="96"/>
      <c r="BL23" s="96"/>
      <c r="BQ23" s="96"/>
      <c r="BR23" s="96"/>
      <c r="BS23" s="96"/>
      <c r="BT23" s="96"/>
      <c r="BV23" s="96"/>
      <c r="BW23" s="96"/>
      <c r="BY23" s="96"/>
      <c r="BZ23" s="96"/>
      <c r="CA23" s="96"/>
      <c r="CB23" s="96"/>
      <c r="CC23" s="94"/>
      <c r="CD23" s="94"/>
      <c r="CE23" s="84"/>
      <c r="CF23" s="84"/>
    </row>
    <row r="24" spans="1:84" x14ac:dyDescent="0.2">
      <c r="A24" s="74">
        <v>22</v>
      </c>
      <c r="B24" s="74">
        <v>64</v>
      </c>
      <c r="C24" s="49" t="s">
        <v>227</v>
      </c>
      <c r="D24" s="172">
        <v>40812</v>
      </c>
      <c r="E24" s="76" t="s">
        <v>254</v>
      </c>
      <c r="F24" s="76" t="s">
        <v>321</v>
      </c>
      <c r="G24" s="119">
        <v>1.5</v>
      </c>
      <c r="H24" s="87"/>
      <c r="I24" s="77"/>
      <c r="J24" s="77"/>
      <c r="K24" s="88"/>
      <c r="L24" s="79"/>
      <c r="M24" s="76" t="s">
        <v>104</v>
      </c>
      <c r="N24" s="255" t="s">
        <v>449</v>
      </c>
      <c r="O24" s="255" t="s">
        <v>466</v>
      </c>
      <c r="P24" s="255" t="s">
        <v>519</v>
      </c>
      <c r="Q24" s="255"/>
      <c r="R24" s="81" t="s">
        <v>446</v>
      </c>
      <c r="S24" s="89"/>
      <c r="T24" s="76"/>
      <c r="U24" s="76"/>
      <c r="V24" s="86">
        <f>IF(BillDetail_List[Entry Alloc%]=0,(BillDetail_List[Time]*BillDetail_List[LTM Rate])*BillDetail_List[[#This Row],[Funding PerCent Allowed]],(BillDetail_List[Time]*BillDetail_List[LTM Rate])*BillDetail_List[[#This Row],[Funding PerCent Allowed]]*BillDetail_List[Entry Alloc%])</f>
        <v>360</v>
      </c>
      <c r="W24" s="86">
        <f>BillDetail_List[Counsel''s Base Fees]+BillDetail_List[Other Disbursements]+BillDetail_List[ATEI Premium]</f>
        <v>0</v>
      </c>
      <c r="X24" s="91" t="str">
        <f>VLOOKUP(BillDetail_List[Part ID],FundingList,2,FALSE)</f>
        <v>CFA</v>
      </c>
      <c r="Y24" s="271" t="str">
        <f>VLOOKUP(BillDetail_List[[#This Row],[Phase Code ]],phasetasklist,3,FALSE)</f>
        <v>Initial and Pre-Action Protocol Work</v>
      </c>
      <c r="Z24" s="254" t="str">
        <f>VLOOKUP(BillDetail_List[[#This Row],[Task Code]],tasklist,4,FALSE)</f>
        <v>Pre-action protocol (or similar) work</v>
      </c>
      <c r="AA24" s="239" t="str">
        <f>IFERROR(VLOOKUP(BillDetail_List[[#This Row],[Activity Code]],ActivityCodeList,2,FALSE), " ")</f>
        <v>Plan, Prepare, Draft, Review</v>
      </c>
      <c r="AB24" s="239" t="str">
        <f>IFERROR(VLOOKUP(BillDetail_List[[#This Row],[Expense Code]],expensenumbers,2,FALSE), " ")</f>
        <v xml:space="preserve"> </v>
      </c>
      <c r="AC24" s="92" t="str">
        <f>IFERROR(VLOOKUP(BillDetail_List[LTM],LTMList,3,FALSE),"")</f>
        <v>Partner</v>
      </c>
      <c r="AD24" s="92" t="str">
        <f>IFERROR(VLOOKUP(BillDetail_List[LTM],LTMList,4,FALSE),"")</f>
        <v>A</v>
      </c>
      <c r="AE24" s="86">
        <f>IFERROR(VLOOKUP(BillDetail_List[LTM],LTM_List[],6,FALSE),0)</f>
        <v>240</v>
      </c>
      <c r="AF24" s="83">
        <f>VLOOKUP(BillDetail_List[Part ID],FundingList,7,FALSE)</f>
        <v>1</v>
      </c>
      <c r="AG24" s="83">
        <f>IF(CounselBaseFees=0,VLOOKUP(BillDetail_List[Part ID],FundingList,3,FALSE),VLOOKUP(BillDetail_List[LTM],LTMList,8,FALSE))</f>
        <v>0.95</v>
      </c>
      <c r="AH24" s="93">
        <f>VLOOKUP(BillDetail_List[Part ID],FundingList,4,FALSE)</f>
        <v>0.2</v>
      </c>
      <c r="AI24" s="190">
        <f>IF(BillDetail_List[[#This Row],[Time]]="N/A",0, BillDetail_List[[#This Row],[Time]]*BillDetail_List[[#This Row],[LTM Rate]])</f>
        <v>360</v>
      </c>
      <c r="AJ24" s="86">
        <f>IF(BillDetail_List[Entry Alloc%]=0,(BillDetail_List[Time]*BillDetail_List[LTM Rate])*BillDetail_List[[#This Row],[Funding PerCent Allowed]],(BillDetail_List[Time]*BillDetail_List[LTM Rate])*BillDetail_List[[#This Row],[Funding PerCent Allowed]]*BillDetail_List[Entry Alloc%])</f>
        <v>360</v>
      </c>
      <c r="AK24" s="86">
        <f>BillDetail_List[Base Profit Costs (including any indemnity cap)]*BillDetail_List[VAT Rate]</f>
        <v>72</v>
      </c>
      <c r="AL24" s="86">
        <f>BillDetail_List[Base Profit Costs (including any indemnity cap)]*BillDetail_List[Success Fee %]</f>
        <v>342</v>
      </c>
      <c r="AM24" s="86">
        <f>BillDetail_List[Success Fee on Base Profit costs]*BillDetail_List[VAT Rate]</f>
        <v>68.400000000000006</v>
      </c>
      <c r="AN24" s="86">
        <f>SUM(BillDetail_List[[#This Row],[Base Profit Costs (including any indemnity cap)]:[VAT on Success Fee on Base Profit Costs]])</f>
        <v>842.4</v>
      </c>
      <c r="AO24" s="86">
        <f>BillDetail_List[Counsel''s Base Fees]*BillDetail_List[VAT Rate]</f>
        <v>0</v>
      </c>
      <c r="AP24" s="86">
        <f>BillDetail_List[Counsel''s Base Fees]*BillDetail_List[Success Fee %]</f>
        <v>0</v>
      </c>
      <c r="AQ24" s="86">
        <f>BillDetail_List[Counsel''s Success Fee]*BillDetail_List[VAT Rate]</f>
        <v>0</v>
      </c>
      <c r="AR24" s="86">
        <f>BillDetail_List[Counsel''s Base Fees]+BillDetail_List[VAT on Base Counsel Fees]+BillDetail_List[Counsel''s Success Fee]+BillDetail_List[VAT on Counsel''s Success Fee]</f>
        <v>0</v>
      </c>
      <c r="AS24" s="86">
        <f>BillDetail_List[Other Disbursements]+BillDetail_List[VAT On Other Disbursements]</f>
        <v>0</v>
      </c>
      <c r="AT24" s="86">
        <f>BillDetail_List[Counsel''s Base Fees]+BillDetail_List[Other Disbursements]+BillDetail_List[ATEI Premium]</f>
        <v>0</v>
      </c>
      <c r="AU24" s="86">
        <f>BillDetail_List[Other Disbursements]+BillDetail_List[Counsel''s Base Fees]+BillDetail_List[Base Profit Costs (including any indemnity cap)]</f>
        <v>360</v>
      </c>
      <c r="AV24" s="86">
        <f>BillDetail_List[Base Profit Costs (including any indemnity cap)]+BillDetail_List[Success Fee on Base Profit costs]</f>
        <v>702</v>
      </c>
      <c r="AW24" s="86">
        <f>BillDetail_List[ATEI Premium]+BillDetail_List[Other Disbursements]+BillDetail_List[Counsel''s Success Fee]+BillDetail_List[Counsel''s Base Fees]</f>
        <v>0</v>
      </c>
      <c r="AX24" s="86">
        <f>BillDetail_List[VAT On Other Disbursements]+BillDetail_List[VAT on Counsel''s Success Fee]+BillDetail_List[VAT on Base Counsel Fees]+BillDetail_List[VAT on Success Fee on Base Profit Costs]+BillDetail_List[VAT on Base Profit Costs]</f>
        <v>140.4</v>
      </c>
      <c r="AY24" s="86">
        <f>SUM(BillDetail_List[[#This Row],[Total Profit Costs]:[Total VAT]])</f>
        <v>842.4</v>
      </c>
      <c r="AZ24" s="279">
        <f>VLOOKUP(BillDetail_List[[#This Row],[Phase Code ]],phasetasklist,7,FALSE)</f>
        <v>1</v>
      </c>
      <c r="BA24" s="279">
        <f>VLOOKUP(BillDetail_List[[#This Row],[Task Code]],tasklist,7,FALSE)</f>
        <v>3</v>
      </c>
      <c r="BB24" s="279">
        <f>IFERROR(VLOOKUP(BillDetail_List[[#This Row],[Activity Code]],ActivityCodeList,4,FALSE),"")</f>
        <v>10</v>
      </c>
      <c r="BC24" s="279" t="str">
        <f>IFERROR(VLOOKUP(BillDetail_List[[#This Row],[Expense Code]],expensenumbers,4,FALSE),"")</f>
        <v/>
      </c>
      <c r="BD24" s="217"/>
      <c r="BE24" s="94"/>
      <c r="BF24" s="94"/>
      <c r="BG24" s="217"/>
      <c r="BH24" s="94"/>
      <c r="BI24" s="217"/>
      <c r="BJ24" s="217"/>
      <c r="BK24" s="96"/>
      <c r="BL24" s="96"/>
      <c r="BQ24" s="96"/>
      <c r="BR24" s="96"/>
      <c r="BS24" s="96"/>
      <c r="BT24" s="96"/>
      <c r="BV24" s="96"/>
      <c r="BW24" s="96"/>
      <c r="BY24" s="96"/>
      <c r="BZ24" s="96"/>
      <c r="CA24" s="96"/>
      <c r="CB24" s="96"/>
      <c r="CC24" s="94"/>
      <c r="CD24" s="94"/>
      <c r="CE24" s="84"/>
      <c r="CF24" s="84"/>
    </row>
    <row r="25" spans="1:84" ht="30" x14ac:dyDescent="0.2">
      <c r="A25" s="74">
        <v>23</v>
      </c>
      <c r="B25" s="74">
        <v>69</v>
      </c>
      <c r="C25" s="49" t="s">
        <v>227</v>
      </c>
      <c r="D25" s="172">
        <v>40825</v>
      </c>
      <c r="E25" s="76" t="s">
        <v>258</v>
      </c>
      <c r="F25" s="76" t="s">
        <v>321</v>
      </c>
      <c r="G25" s="119">
        <v>0.2</v>
      </c>
      <c r="H25" s="87"/>
      <c r="I25" s="77"/>
      <c r="J25" s="77"/>
      <c r="K25" s="88"/>
      <c r="L25" s="79"/>
      <c r="M25" s="76" t="s">
        <v>104</v>
      </c>
      <c r="N25" s="255" t="s">
        <v>449</v>
      </c>
      <c r="O25" s="255" t="s">
        <v>464</v>
      </c>
      <c r="P25" s="255" t="s">
        <v>512</v>
      </c>
      <c r="Q25" s="255"/>
      <c r="R25" s="81" t="s">
        <v>446</v>
      </c>
      <c r="S25" s="89"/>
      <c r="T25" s="75" t="s">
        <v>224</v>
      </c>
      <c r="U25" s="76" t="s">
        <v>225</v>
      </c>
      <c r="V25" s="86">
        <f>IF(BillDetail_List[Entry Alloc%]=0,(BillDetail_List[Time]*BillDetail_List[LTM Rate])*BillDetail_List[[#This Row],[Funding PerCent Allowed]],(BillDetail_List[Time]*BillDetail_List[LTM Rate])*BillDetail_List[[#This Row],[Funding PerCent Allowed]]*BillDetail_List[Entry Alloc%])</f>
        <v>48</v>
      </c>
      <c r="W25" s="86">
        <f>BillDetail_List[Counsel''s Base Fees]+BillDetail_List[Other Disbursements]+BillDetail_List[ATEI Premium]</f>
        <v>0</v>
      </c>
      <c r="X25" s="91" t="str">
        <f>VLOOKUP(BillDetail_List[Part ID],FundingList,2,FALSE)</f>
        <v>CFA</v>
      </c>
      <c r="Y25" s="271" t="str">
        <f>VLOOKUP(BillDetail_List[[#This Row],[Phase Code ]],phasetasklist,3,FALSE)</f>
        <v>Initial and Pre-Action Protocol Work</v>
      </c>
      <c r="Z25" s="254" t="str">
        <f>VLOOKUP(BillDetail_List[[#This Row],[Task Code]],tasklist,4,FALSE)</f>
        <v>Factual investigation</v>
      </c>
      <c r="AA25" s="239" t="str">
        <f>IFERROR(VLOOKUP(BillDetail_List[[#This Row],[Activity Code]],ActivityCodeList,2,FALSE), " ")</f>
        <v>Communicate (with client)</v>
      </c>
      <c r="AB25" s="239" t="str">
        <f>IFERROR(VLOOKUP(BillDetail_List[[#This Row],[Expense Code]],expensenumbers,2,FALSE), " ")</f>
        <v xml:space="preserve"> </v>
      </c>
      <c r="AC25" s="92" t="str">
        <f>IFERROR(VLOOKUP(BillDetail_List[LTM],LTMList,3,FALSE),"")</f>
        <v>Partner</v>
      </c>
      <c r="AD25" s="92" t="str">
        <f>IFERROR(VLOOKUP(BillDetail_List[LTM],LTMList,4,FALSE),"")</f>
        <v>A</v>
      </c>
      <c r="AE25" s="86">
        <f>IFERROR(VLOOKUP(BillDetail_List[LTM],LTM_List[],6,FALSE),0)</f>
        <v>240</v>
      </c>
      <c r="AF25" s="83">
        <f>VLOOKUP(BillDetail_List[Part ID],FundingList,7,FALSE)</f>
        <v>1</v>
      </c>
      <c r="AG25" s="83">
        <f>IF(CounselBaseFees=0,VLOOKUP(BillDetail_List[Part ID],FundingList,3,FALSE),VLOOKUP(BillDetail_List[LTM],LTMList,8,FALSE))</f>
        <v>0.95</v>
      </c>
      <c r="AH25" s="93">
        <f>VLOOKUP(BillDetail_List[Part ID],FundingList,4,FALSE)</f>
        <v>0.2</v>
      </c>
      <c r="AI25" s="190">
        <f>IF(BillDetail_List[[#This Row],[Time]]="N/A",0, BillDetail_List[[#This Row],[Time]]*BillDetail_List[[#This Row],[LTM Rate]])</f>
        <v>48</v>
      </c>
      <c r="AJ25" s="86">
        <f>IF(BillDetail_List[Entry Alloc%]=0,(BillDetail_List[Time]*BillDetail_List[LTM Rate])*BillDetail_List[[#This Row],[Funding PerCent Allowed]],(BillDetail_List[Time]*BillDetail_List[LTM Rate])*BillDetail_List[[#This Row],[Funding PerCent Allowed]]*BillDetail_List[Entry Alloc%])</f>
        <v>48</v>
      </c>
      <c r="AK25" s="86">
        <f>BillDetail_List[Base Profit Costs (including any indemnity cap)]*BillDetail_List[VAT Rate]</f>
        <v>9.6000000000000014</v>
      </c>
      <c r="AL25" s="86">
        <f>BillDetail_List[Base Profit Costs (including any indemnity cap)]*BillDetail_List[Success Fee %]</f>
        <v>45.599999999999994</v>
      </c>
      <c r="AM25" s="86">
        <f>BillDetail_List[Success Fee on Base Profit costs]*BillDetail_List[VAT Rate]</f>
        <v>9.1199999999999992</v>
      </c>
      <c r="AN25" s="86">
        <f>SUM(BillDetail_List[[#This Row],[Base Profit Costs (including any indemnity cap)]:[VAT on Success Fee on Base Profit Costs]])</f>
        <v>112.32</v>
      </c>
      <c r="AO25" s="86">
        <f>BillDetail_List[Counsel''s Base Fees]*BillDetail_List[VAT Rate]</f>
        <v>0</v>
      </c>
      <c r="AP25" s="86">
        <f>BillDetail_List[Counsel''s Base Fees]*BillDetail_List[Success Fee %]</f>
        <v>0</v>
      </c>
      <c r="AQ25" s="86">
        <f>BillDetail_List[Counsel''s Success Fee]*BillDetail_List[VAT Rate]</f>
        <v>0</v>
      </c>
      <c r="AR25" s="86">
        <f>BillDetail_List[Counsel''s Base Fees]+BillDetail_List[VAT on Base Counsel Fees]+BillDetail_List[Counsel''s Success Fee]+BillDetail_List[VAT on Counsel''s Success Fee]</f>
        <v>0</v>
      </c>
      <c r="AS25" s="86">
        <f>BillDetail_List[Other Disbursements]+BillDetail_List[VAT On Other Disbursements]</f>
        <v>0</v>
      </c>
      <c r="AT25" s="86">
        <f>BillDetail_List[Counsel''s Base Fees]+BillDetail_List[Other Disbursements]+BillDetail_List[ATEI Premium]</f>
        <v>0</v>
      </c>
      <c r="AU25" s="86">
        <f>BillDetail_List[Other Disbursements]+BillDetail_List[Counsel''s Base Fees]+BillDetail_List[Base Profit Costs (including any indemnity cap)]</f>
        <v>48</v>
      </c>
      <c r="AV25" s="86">
        <f>BillDetail_List[Base Profit Costs (including any indemnity cap)]+BillDetail_List[Success Fee on Base Profit costs]</f>
        <v>93.6</v>
      </c>
      <c r="AW25" s="86">
        <f>BillDetail_List[ATEI Premium]+BillDetail_List[Other Disbursements]+BillDetail_List[Counsel''s Success Fee]+BillDetail_List[Counsel''s Base Fees]</f>
        <v>0</v>
      </c>
      <c r="AX25" s="86">
        <f>BillDetail_List[VAT On Other Disbursements]+BillDetail_List[VAT on Counsel''s Success Fee]+BillDetail_List[VAT on Base Counsel Fees]+BillDetail_List[VAT on Success Fee on Base Profit Costs]+BillDetail_List[VAT on Base Profit Costs]</f>
        <v>18.72</v>
      </c>
      <c r="AY25" s="86">
        <f>SUM(BillDetail_List[[#This Row],[Total Profit Costs]:[Total VAT]])</f>
        <v>112.32</v>
      </c>
      <c r="AZ25" s="279">
        <f>VLOOKUP(BillDetail_List[[#This Row],[Phase Code ]],phasetasklist,7,FALSE)</f>
        <v>1</v>
      </c>
      <c r="BA25" s="279">
        <f>VLOOKUP(BillDetail_List[[#This Row],[Task Code]],tasklist,7,FALSE)</f>
        <v>1</v>
      </c>
      <c r="BB25" s="279">
        <f>IFERROR(VLOOKUP(BillDetail_List[[#This Row],[Activity Code]],ActivityCodeList,4,FALSE),"")</f>
        <v>3</v>
      </c>
      <c r="BC25" s="279" t="str">
        <f>IFERROR(VLOOKUP(BillDetail_List[[#This Row],[Expense Code]],expensenumbers,4,FALSE),"")</f>
        <v/>
      </c>
      <c r="BD25" s="217"/>
      <c r="BE25" s="94"/>
      <c r="BF25" s="94"/>
      <c r="BG25" s="217"/>
      <c r="BH25" s="94"/>
      <c r="BI25" s="217"/>
      <c r="BJ25" s="217"/>
      <c r="BK25" s="96"/>
      <c r="BL25" s="96"/>
      <c r="BQ25" s="96"/>
      <c r="BR25" s="96"/>
      <c r="BS25" s="96"/>
      <c r="BT25" s="96"/>
      <c r="BV25" s="96"/>
      <c r="BW25" s="96"/>
      <c r="BY25" s="96"/>
      <c r="BZ25" s="96"/>
      <c r="CA25" s="96"/>
      <c r="CB25" s="96"/>
      <c r="CC25" s="94"/>
      <c r="CD25" s="94"/>
      <c r="CE25" s="84"/>
      <c r="CF25" s="84"/>
    </row>
    <row r="26" spans="1:84" x14ac:dyDescent="0.2">
      <c r="A26" s="74">
        <v>24</v>
      </c>
      <c r="B26" s="74">
        <v>92</v>
      </c>
      <c r="C26" s="49" t="s">
        <v>227</v>
      </c>
      <c r="D26" s="172">
        <v>40958</v>
      </c>
      <c r="E26" s="290" t="s">
        <v>560</v>
      </c>
      <c r="F26" s="76" t="s">
        <v>321</v>
      </c>
      <c r="G26" s="119">
        <v>0.1</v>
      </c>
      <c r="H26" s="87"/>
      <c r="I26" s="77"/>
      <c r="J26" s="77"/>
      <c r="K26" s="88"/>
      <c r="L26" s="79"/>
      <c r="M26" s="76" t="s">
        <v>104</v>
      </c>
      <c r="N26" s="255" t="s">
        <v>449</v>
      </c>
      <c r="O26" s="255" t="s">
        <v>466</v>
      </c>
      <c r="P26" s="255" t="s">
        <v>512</v>
      </c>
      <c r="Q26" s="255"/>
      <c r="R26" s="81" t="s">
        <v>446</v>
      </c>
      <c r="S26" s="89"/>
      <c r="T26" s="75" t="s">
        <v>224</v>
      </c>
      <c r="U26" s="76" t="s">
        <v>225</v>
      </c>
      <c r="V26" s="86">
        <f>IF(BillDetail_List[Entry Alloc%]=0,(BillDetail_List[Time]*BillDetail_List[LTM Rate])*BillDetail_List[[#This Row],[Funding PerCent Allowed]],(BillDetail_List[Time]*BillDetail_List[LTM Rate])*BillDetail_List[[#This Row],[Funding PerCent Allowed]]*BillDetail_List[Entry Alloc%])</f>
        <v>24</v>
      </c>
      <c r="W26" s="86">
        <f>BillDetail_List[Counsel''s Base Fees]+BillDetail_List[Other Disbursements]+BillDetail_List[ATEI Premium]</f>
        <v>0</v>
      </c>
      <c r="X26" s="91" t="str">
        <f>VLOOKUP(BillDetail_List[Part ID],FundingList,2,FALSE)</f>
        <v>CFA</v>
      </c>
      <c r="Y26" s="271" t="str">
        <f>VLOOKUP(BillDetail_List[[#This Row],[Phase Code ]],phasetasklist,3,FALSE)</f>
        <v>Initial and Pre-Action Protocol Work</v>
      </c>
      <c r="Z26" s="254" t="str">
        <f>VLOOKUP(BillDetail_List[[#This Row],[Task Code]],tasklist,4,FALSE)</f>
        <v>Pre-action protocol (or similar) work</v>
      </c>
      <c r="AA26" s="239" t="str">
        <f>IFERROR(VLOOKUP(BillDetail_List[[#This Row],[Activity Code]],ActivityCodeList,2,FALSE), " ")</f>
        <v>Communicate (with client)</v>
      </c>
      <c r="AB26" s="239" t="str">
        <f>IFERROR(VLOOKUP(BillDetail_List[[#This Row],[Expense Code]],expensenumbers,2,FALSE), " ")</f>
        <v xml:space="preserve"> </v>
      </c>
      <c r="AC26" s="92" t="str">
        <f>IFERROR(VLOOKUP(BillDetail_List[LTM],LTMList,3,FALSE),"")</f>
        <v>Partner</v>
      </c>
      <c r="AD26" s="92" t="str">
        <f>IFERROR(VLOOKUP(BillDetail_List[LTM],LTMList,4,FALSE),"")</f>
        <v>A</v>
      </c>
      <c r="AE26" s="86">
        <f>IFERROR(VLOOKUP(BillDetail_List[LTM],LTM_List[],6,FALSE),0)</f>
        <v>240</v>
      </c>
      <c r="AF26" s="83">
        <f>VLOOKUP(BillDetail_List[Part ID],FundingList,7,FALSE)</f>
        <v>1</v>
      </c>
      <c r="AG26" s="83">
        <f>IF(CounselBaseFees=0,VLOOKUP(BillDetail_List[Part ID],FundingList,3,FALSE),VLOOKUP(BillDetail_List[LTM],LTMList,8,FALSE))</f>
        <v>0.95</v>
      </c>
      <c r="AH26" s="93">
        <f>VLOOKUP(BillDetail_List[Part ID],FundingList,4,FALSE)</f>
        <v>0.2</v>
      </c>
      <c r="AI26" s="190">
        <f>IF(BillDetail_List[[#This Row],[Time]]="N/A",0, BillDetail_List[[#This Row],[Time]]*BillDetail_List[[#This Row],[LTM Rate]])</f>
        <v>24</v>
      </c>
      <c r="AJ26" s="86">
        <f>IF(BillDetail_List[Entry Alloc%]=0,(BillDetail_List[Time]*BillDetail_List[LTM Rate])*BillDetail_List[[#This Row],[Funding PerCent Allowed]],(BillDetail_List[Time]*BillDetail_List[LTM Rate])*BillDetail_List[[#This Row],[Funding PerCent Allowed]]*BillDetail_List[Entry Alloc%])</f>
        <v>24</v>
      </c>
      <c r="AK26" s="86">
        <f>BillDetail_List[Base Profit Costs (including any indemnity cap)]*BillDetail_List[VAT Rate]</f>
        <v>4.8000000000000007</v>
      </c>
      <c r="AL26" s="86">
        <f>BillDetail_List[Base Profit Costs (including any indemnity cap)]*BillDetail_List[Success Fee %]</f>
        <v>22.799999999999997</v>
      </c>
      <c r="AM26" s="86">
        <f>BillDetail_List[Success Fee on Base Profit costs]*BillDetail_List[VAT Rate]</f>
        <v>4.5599999999999996</v>
      </c>
      <c r="AN26" s="86">
        <f>SUM(BillDetail_List[[#This Row],[Base Profit Costs (including any indemnity cap)]:[VAT on Success Fee on Base Profit Costs]])</f>
        <v>56.16</v>
      </c>
      <c r="AO26" s="86">
        <f>BillDetail_List[Counsel''s Base Fees]*BillDetail_List[VAT Rate]</f>
        <v>0</v>
      </c>
      <c r="AP26" s="86">
        <f>BillDetail_List[Counsel''s Base Fees]*BillDetail_List[Success Fee %]</f>
        <v>0</v>
      </c>
      <c r="AQ26" s="86">
        <f>BillDetail_List[Counsel''s Success Fee]*BillDetail_List[VAT Rate]</f>
        <v>0</v>
      </c>
      <c r="AR26" s="86">
        <f>BillDetail_List[Counsel''s Base Fees]+BillDetail_List[VAT on Base Counsel Fees]+BillDetail_List[Counsel''s Success Fee]+BillDetail_List[VAT on Counsel''s Success Fee]</f>
        <v>0</v>
      </c>
      <c r="AS26" s="86">
        <f>BillDetail_List[Other Disbursements]+BillDetail_List[VAT On Other Disbursements]</f>
        <v>0</v>
      </c>
      <c r="AT26" s="86">
        <f>BillDetail_List[Counsel''s Base Fees]+BillDetail_List[Other Disbursements]+BillDetail_List[ATEI Premium]</f>
        <v>0</v>
      </c>
      <c r="AU26" s="86">
        <f>BillDetail_List[Other Disbursements]+BillDetail_List[Counsel''s Base Fees]+BillDetail_List[Base Profit Costs (including any indemnity cap)]</f>
        <v>24</v>
      </c>
      <c r="AV26" s="86">
        <f>BillDetail_List[Base Profit Costs (including any indemnity cap)]+BillDetail_List[Success Fee on Base Profit costs]</f>
        <v>46.8</v>
      </c>
      <c r="AW26" s="86">
        <f>BillDetail_List[ATEI Premium]+BillDetail_List[Other Disbursements]+BillDetail_List[Counsel''s Success Fee]+BillDetail_List[Counsel''s Base Fees]</f>
        <v>0</v>
      </c>
      <c r="AX26" s="86">
        <f>BillDetail_List[VAT On Other Disbursements]+BillDetail_List[VAT on Counsel''s Success Fee]+BillDetail_List[VAT on Base Counsel Fees]+BillDetail_List[VAT on Success Fee on Base Profit Costs]+BillDetail_List[VAT on Base Profit Costs]</f>
        <v>9.36</v>
      </c>
      <c r="AY26" s="86">
        <f>SUM(BillDetail_List[[#This Row],[Total Profit Costs]:[Total VAT]])</f>
        <v>56.16</v>
      </c>
      <c r="AZ26" s="279">
        <f>VLOOKUP(BillDetail_List[[#This Row],[Phase Code ]],phasetasklist,7,FALSE)</f>
        <v>1</v>
      </c>
      <c r="BA26" s="279">
        <f>VLOOKUP(BillDetail_List[[#This Row],[Task Code]],tasklist,7,FALSE)</f>
        <v>3</v>
      </c>
      <c r="BB26" s="279">
        <f>IFERROR(VLOOKUP(BillDetail_List[[#This Row],[Activity Code]],ActivityCodeList,4,FALSE),"")</f>
        <v>3</v>
      </c>
      <c r="BC26" s="279" t="str">
        <f>IFERROR(VLOOKUP(BillDetail_List[[#This Row],[Expense Code]],expensenumbers,4,FALSE),"")</f>
        <v/>
      </c>
      <c r="BD26" s="217"/>
      <c r="BE26" s="94"/>
      <c r="BF26" s="94"/>
      <c r="BG26" s="217"/>
      <c r="BH26" s="94"/>
      <c r="BI26" s="217"/>
      <c r="BJ26" s="217"/>
      <c r="BK26" s="96"/>
      <c r="BL26" s="96"/>
      <c r="BQ26" s="96"/>
      <c r="BR26" s="96"/>
      <c r="BS26" s="96"/>
      <c r="BT26" s="96"/>
      <c r="BV26" s="96"/>
      <c r="BW26" s="96"/>
      <c r="BY26" s="96"/>
      <c r="BZ26" s="96"/>
      <c r="CA26" s="96"/>
      <c r="CB26" s="96"/>
      <c r="CC26" s="94"/>
      <c r="CD26" s="94"/>
      <c r="CE26" s="84"/>
      <c r="CF26" s="84"/>
    </row>
    <row r="27" spans="1:84" x14ac:dyDescent="0.2">
      <c r="A27" s="74">
        <v>25</v>
      </c>
      <c r="B27" s="74">
        <v>89</v>
      </c>
      <c r="C27" s="49" t="s">
        <v>227</v>
      </c>
      <c r="D27" s="172">
        <v>40958</v>
      </c>
      <c r="E27" s="76" t="s">
        <v>270</v>
      </c>
      <c r="F27" s="76" t="s">
        <v>321</v>
      </c>
      <c r="G27" s="119">
        <v>0.2</v>
      </c>
      <c r="H27" s="87"/>
      <c r="I27" s="77"/>
      <c r="J27" s="77"/>
      <c r="K27" s="88"/>
      <c r="L27" s="79"/>
      <c r="M27" s="76" t="s">
        <v>104</v>
      </c>
      <c r="N27" s="255" t="s">
        <v>449</v>
      </c>
      <c r="O27" s="255" t="s">
        <v>466</v>
      </c>
      <c r="P27" s="255" t="s">
        <v>512</v>
      </c>
      <c r="Q27" s="255"/>
      <c r="R27" s="81" t="s">
        <v>446</v>
      </c>
      <c r="S27" s="89"/>
      <c r="T27" s="75" t="s">
        <v>224</v>
      </c>
      <c r="U27" s="76" t="s">
        <v>225</v>
      </c>
      <c r="V27" s="86">
        <f>IF(BillDetail_List[Entry Alloc%]=0,(BillDetail_List[Time]*BillDetail_List[LTM Rate])*BillDetail_List[[#This Row],[Funding PerCent Allowed]],(BillDetail_List[Time]*BillDetail_List[LTM Rate])*BillDetail_List[[#This Row],[Funding PerCent Allowed]]*BillDetail_List[Entry Alloc%])</f>
        <v>48</v>
      </c>
      <c r="W27" s="86">
        <f>BillDetail_List[Counsel''s Base Fees]+BillDetail_List[Other Disbursements]+BillDetail_List[ATEI Premium]</f>
        <v>0</v>
      </c>
      <c r="X27" s="91" t="str">
        <f>VLOOKUP(BillDetail_List[Part ID],FundingList,2,FALSE)</f>
        <v>CFA</v>
      </c>
      <c r="Y27" s="271" t="str">
        <f>VLOOKUP(BillDetail_List[[#This Row],[Phase Code ]],phasetasklist,3,FALSE)</f>
        <v>Initial and Pre-Action Protocol Work</v>
      </c>
      <c r="Z27" s="254" t="str">
        <f>VLOOKUP(BillDetail_List[[#This Row],[Task Code]],tasklist,4,FALSE)</f>
        <v>Pre-action protocol (or similar) work</v>
      </c>
      <c r="AA27" s="239" t="str">
        <f>IFERROR(VLOOKUP(BillDetail_List[[#This Row],[Activity Code]],ActivityCodeList,2,FALSE), " ")</f>
        <v>Communicate (with client)</v>
      </c>
      <c r="AB27" s="239" t="str">
        <f>IFERROR(VLOOKUP(BillDetail_List[[#This Row],[Expense Code]],expensenumbers,2,FALSE), " ")</f>
        <v xml:space="preserve"> </v>
      </c>
      <c r="AC27" s="92" t="str">
        <f>IFERROR(VLOOKUP(BillDetail_List[LTM],LTMList,3,FALSE),"")</f>
        <v>Partner</v>
      </c>
      <c r="AD27" s="92" t="str">
        <f>IFERROR(VLOOKUP(BillDetail_List[LTM],LTMList,4,FALSE),"")</f>
        <v>A</v>
      </c>
      <c r="AE27" s="86">
        <f>IFERROR(VLOOKUP(BillDetail_List[LTM],LTM_List[],6,FALSE),0)</f>
        <v>240</v>
      </c>
      <c r="AF27" s="83">
        <f>VLOOKUP(BillDetail_List[Part ID],FundingList,7,FALSE)</f>
        <v>1</v>
      </c>
      <c r="AG27" s="83">
        <f>IF(CounselBaseFees=0,VLOOKUP(BillDetail_List[Part ID],FundingList,3,FALSE),VLOOKUP(BillDetail_List[LTM],LTMList,8,FALSE))</f>
        <v>0.95</v>
      </c>
      <c r="AH27" s="93">
        <f>VLOOKUP(BillDetail_List[Part ID],FundingList,4,FALSE)</f>
        <v>0.2</v>
      </c>
      <c r="AI27" s="190">
        <f>IF(BillDetail_List[[#This Row],[Time]]="N/A",0, BillDetail_List[[#This Row],[Time]]*BillDetail_List[[#This Row],[LTM Rate]])</f>
        <v>48</v>
      </c>
      <c r="AJ27" s="86">
        <f>IF(BillDetail_List[Entry Alloc%]=0,(BillDetail_List[Time]*BillDetail_List[LTM Rate])*BillDetail_List[[#This Row],[Funding PerCent Allowed]],(BillDetail_List[Time]*BillDetail_List[LTM Rate])*BillDetail_List[[#This Row],[Funding PerCent Allowed]]*BillDetail_List[Entry Alloc%])</f>
        <v>48</v>
      </c>
      <c r="AK27" s="86">
        <f>BillDetail_List[Base Profit Costs (including any indemnity cap)]*BillDetail_List[VAT Rate]</f>
        <v>9.6000000000000014</v>
      </c>
      <c r="AL27" s="86">
        <f>BillDetail_List[Base Profit Costs (including any indemnity cap)]*BillDetail_List[Success Fee %]</f>
        <v>45.599999999999994</v>
      </c>
      <c r="AM27" s="86">
        <f>BillDetail_List[Success Fee on Base Profit costs]*BillDetail_List[VAT Rate]</f>
        <v>9.1199999999999992</v>
      </c>
      <c r="AN27" s="86">
        <f>SUM(BillDetail_List[[#This Row],[Base Profit Costs (including any indemnity cap)]:[VAT on Success Fee on Base Profit Costs]])</f>
        <v>112.32</v>
      </c>
      <c r="AO27" s="86">
        <f>BillDetail_List[Counsel''s Base Fees]*BillDetail_List[VAT Rate]</f>
        <v>0</v>
      </c>
      <c r="AP27" s="86">
        <f>BillDetail_List[Counsel''s Base Fees]*BillDetail_List[Success Fee %]</f>
        <v>0</v>
      </c>
      <c r="AQ27" s="86">
        <f>BillDetail_List[Counsel''s Success Fee]*BillDetail_List[VAT Rate]</f>
        <v>0</v>
      </c>
      <c r="AR27" s="86">
        <f>BillDetail_List[Counsel''s Base Fees]+BillDetail_List[VAT on Base Counsel Fees]+BillDetail_List[Counsel''s Success Fee]+BillDetail_List[VAT on Counsel''s Success Fee]</f>
        <v>0</v>
      </c>
      <c r="AS27" s="86">
        <f>BillDetail_List[Other Disbursements]+BillDetail_List[VAT On Other Disbursements]</f>
        <v>0</v>
      </c>
      <c r="AT27" s="86">
        <f>BillDetail_List[Counsel''s Base Fees]+BillDetail_List[Other Disbursements]+BillDetail_List[ATEI Premium]</f>
        <v>0</v>
      </c>
      <c r="AU27" s="86">
        <f>BillDetail_List[Other Disbursements]+BillDetail_List[Counsel''s Base Fees]+BillDetail_List[Base Profit Costs (including any indemnity cap)]</f>
        <v>48</v>
      </c>
      <c r="AV27" s="86">
        <f>BillDetail_List[Base Profit Costs (including any indemnity cap)]+BillDetail_List[Success Fee on Base Profit costs]</f>
        <v>93.6</v>
      </c>
      <c r="AW27" s="86">
        <f>BillDetail_List[ATEI Premium]+BillDetail_List[Other Disbursements]+BillDetail_List[Counsel''s Success Fee]+BillDetail_List[Counsel''s Base Fees]</f>
        <v>0</v>
      </c>
      <c r="AX27" s="86">
        <f>BillDetail_List[VAT On Other Disbursements]+BillDetail_List[VAT on Counsel''s Success Fee]+BillDetail_List[VAT on Base Counsel Fees]+BillDetail_List[VAT on Success Fee on Base Profit Costs]+BillDetail_List[VAT on Base Profit Costs]</f>
        <v>18.72</v>
      </c>
      <c r="AY27" s="86">
        <f>SUM(BillDetail_List[[#This Row],[Total Profit Costs]:[Total VAT]])</f>
        <v>112.32</v>
      </c>
      <c r="AZ27" s="279">
        <f>VLOOKUP(BillDetail_List[[#This Row],[Phase Code ]],phasetasklist,7,FALSE)</f>
        <v>1</v>
      </c>
      <c r="BA27" s="279">
        <f>VLOOKUP(BillDetail_List[[#This Row],[Task Code]],tasklist,7,FALSE)</f>
        <v>3</v>
      </c>
      <c r="BB27" s="279">
        <f>IFERROR(VLOOKUP(BillDetail_List[[#This Row],[Activity Code]],ActivityCodeList,4,FALSE),"")</f>
        <v>3</v>
      </c>
      <c r="BC27" s="279" t="str">
        <f>IFERROR(VLOOKUP(BillDetail_List[[#This Row],[Expense Code]],expensenumbers,4,FALSE),"")</f>
        <v/>
      </c>
      <c r="BD27" s="217"/>
      <c r="BE27" s="94"/>
      <c r="BF27" s="94"/>
      <c r="BG27" s="217"/>
      <c r="BH27" s="94"/>
      <c r="BI27" s="217"/>
      <c r="BJ27" s="217"/>
      <c r="BK27" s="96"/>
      <c r="BL27" s="96"/>
      <c r="BQ27" s="96"/>
      <c r="BR27" s="96"/>
      <c r="BS27" s="96"/>
      <c r="BT27" s="96"/>
      <c r="BV27" s="96"/>
      <c r="BW27" s="96"/>
      <c r="BY27" s="96"/>
      <c r="BZ27" s="96"/>
      <c r="CA27" s="96"/>
      <c r="CB27" s="96"/>
      <c r="CC27" s="94"/>
      <c r="CD27" s="94"/>
      <c r="CE27" s="84"/>
      <c r="CF27" s="84"/>
    </row>
    <row r="28" spans="1:84" x14ac:dyDescent="0.2">
      <c r="A28" s="74">
        <v>26</v>
      </c>
      <c r="B28" s="74">
        <v>54</v>
      </c>
      <c r="C28" s="49" t="s">
        <v>227</v>
      </c>
      <c r="D28" s="172">
        <v>40657</v>
      </c>
      <c r="E28" s="76" t="s">
        <v>250</v>
      </c>
      <c r="F28" s="76" t="s">
        <v>321</v>
      </c>
      <c r="G28" s="119">
        <v>0.1</v>
      </c>
      <c r="H28" s="87"/>
      <c r="I28" s="77"/>
      <c r="J28" s="77"/>
      <c r="K28" s="88"/>
      <c r="L28" s="79"/>
      <c r="M28" s="76" t="s">
        <v>104</v>
      </c>
      <c r="N28" s="255" t="s">
        <v>449</v>
      </c>
      <c r="O28" s="255" t="s">
        <v>464</v>
      </c>
      <c r="P28" s="255" t="s">
        <v>519</v>
      </c>
      <c r="Q28" s="255"/>
      <c r="R28" s="81" t="s">
        <v>446</v>
      </c>
      <c r="S28" s="89"/>
      <c r="T28" s="76"/>
      <c r="U28" s="76"/>
      <c r="V28" s="86">
        <f>IF(BillDetail_List[Entry Alloc%]=0,(BillDetail_List[Time]*BillDetail_List[LTM Rate])*BillDetail_List[[#This Row],[Funding PerCent Allowed]],(BillDetail_List[Time]*BillDetail_List[LTM Rate])*BillDetail_List[[#This Row],[Funding PerCent Allowed]]*BillDetail_List[Entry Alloc%])</f>
        <v>24</v>
      </c>
      <c r="W28" s="86">
        <f>BillDetail_List[Counsel''s Base Fees]+BillDetail_List[Other Disbursements]+BillDetail_List[ATEI Premium]</f>
        <v>0</v>
      </c>
      <c r="X28" s="91" t="str">
        <f>VLOOKUP(BillDetail_List[Part ID],FundingList,2,FALSE)</f>
        <v>CFA</v>
      </c>
      <c r="Y28" s="271" t="str">
        <f>VLOOKUP(BillDetail_List[[#This Row],[Phase Code ]],phasetasklist,3,FALSE)</f>
        <v>Initial and Pre-Action Protocol Work</v>
      </c>
      <c r="Z28" s="254" t="str">
        <f>VLOOKUP(BillDetail_List[[#This Row],[Task Code]],tasklist,4,FALSE)</f>
        <v>Factual investigation</v>
      </c>
      <c r="AA28" s="239" t="str">
        <f>IFERROR(VLOOKUP(BillDetail_List[[#This Row],[Activity Code]],ActivityCodeList,2,FALSE), " ")</f>
        <v>Plan, Prepare, Draft, Review</v>
      </c>
      <c r="AB28" s="239" t="str">
        <f>IFERROR(VLOOKUP(BillDetail_List[[#This Row],[Expense Code]],expensenumbers,2,FALSE), " ")</f>
        <v xml:space="preserve"> </v>
      </c>
      <c r="AC28" s="92" t="str">
        <f>IFERROR(VLOOKUP(BillDetail_List[LTM],LTMList,3,FALSE),"")</f>
        <v>Partner</v>
      </c>
      <c r="AD28" s="92" t="str">
        <f>IFERROR(VLOOKUP(BillDetail_List[LTM],LTMList,4,FALSE),"")</f>
        <v>A</v>
      </c>
      <c r="AE28" s="86">
        <f>IFERROR(VLOOKUP(BillDetail_List[LTM],LTM_List[],6,FALSE),0)</f>
        <v>240</v>
      </c>
      <c r="AF28" s="83">
        <f>VLOOKUP(BillDetail_List[Part ID],FundingList,7,FALSE)</f>
        <v>1</v>
      </c>
      <c r="AG28" s="83">
        <f>IF(CounselBaseFees=0,VLOOKUP(BillDetail_List[Part ID],FundingList,3,FALSE),VLOOKUP(BillDetail_List[LTM],LTMList,8,FALSE))</f>
        <v>0.95</v>
      </c>
      <c r="AH28" s="93">
        <f>VLOOKUP(BillDetail_List[Part ID],FundingList,4,FALSE)</f>
        <v>0.2</v>
      </c>
      <c r="AI28" s="190">
        <f>IF(BillDetail_List[[#This Row],[Time]]="N/A",0, BillDetail_List[[#This Row],[Time]]*BillDetail_List[[#This Row],[LTM Rate]])</f>
        <v>24</v>
      </c>
      <c r="AJ28" s="86">
        <f>IF(BillDetail_List[Entry Alloc%]=0,(BillDetail_List[Time]*BillDetail_List[LTM Rate])*BillDetail_List[[#This Row],[Funding PerCent Allowed]],(BillDetail_List[Time]*BillDetail_List[LTM Rate])*BillDetail_List[[#This Row],[Funding PerCent Allowed]]*BillDetail_List[Entry Alloc%])</f>
        <v>24</v>
      </c>
      <c r="AK28" s="86">
        <f>BillDetail_List[Base Profit Costs (including any indemnity cap)]*BillDetail_List[VAT Rate]</f>
        <v>4.8000000000000007</v>
      </c>
      <c r="AL28" s="86">
        <f>BillDetail_List[Base Profit Costs (including any indemnity cap)]*BillDetail_List[Success Fee %]</f>
        <v>22.799999999999997</v>
      </c>
      <c r="AM28" s="86">
        <f>BillDetail_List[Success Fee on Base Profit costs]*BillDetail_List[VAT Rate]</f>
        <v>4.5599999999999996</v>
      </c>
      <c r="AN28" s="86">
        <f>SUM(BillDetail_List[[#This Row],[Base Profit Costs (including any indemnity cap)]:[VAT on Success Fee on Base Profit Costs]])</f>
        <v>56.16</v>
      </c>
      <c r="AO28" s="86">
        <f>BillDetail_List[Counsel''s Base Fees]*BillDetail_List[VAT Rate]</f>
        <v>0</v>
      </c>
      <c r="AP28" s="86">
        <f>BillDetail_List[Counsel''s Base Fees]*BillDetail_List[Success Fee %]</f>
        <v>0</v>
      </c>
      <c r="AQ28" s="86">
        <f>BillDetail_List[Counsel''s Success Fee]*BillDetail_List[VAT Rate]</f>
        <v>0</v>
      </c>
      <c r="AR28" s="86">
        <f>BillDetail_List[Counsel''s Base Fees]+BillDetail_List[VAT on Base Counsel Fees]+BillDetail_List[Counsel''s Success Fee]+BillDetail_List[VAT on Counsel''s Success Fee]</f>
        <v>0</v>
      </c>
      <c r="AS28" s="86">
        <f>BillDetail_List[Other Disbursements]+BillDetail_List[VAT On Other Disbursements]</f>
        <v>0</v>
      </c>
      <c r="AT28" s="86">
        <f>BillDetail_List[Counsel''s Base Fees]+BillDetail_List[Other Disbursements]+BillDetail_List[ATEI Premium]</f>
        <v>0</v>
      </c>
      <c r="AU28" s="86">
        <f>BillDetail_List[Other Disbursements]+BillDetail_List[Counsel''s Base Fees]+BillDetail_List[Base Profit Costs (including any indemnity cap)]</f>
        <v>24</v>
      </c>
      <c r="AV28" s="86">
        <f>BillDetail_List[Base Profit Costs (including any indemnity cap)]+BillDetail_List[Success Fee on Base Profit costs]</f>
        <v>46.8</v>
      </c>
      <c r="AW28" s="86">
        <f>BillDetail_List[ATEI Premium]+BillDetail_List[Other Disbursements]+BillDetail_List[Counsel''s Success Fee]+BillDetail_List[Counsel''s Base Fees]</f>
        <v>0</v>
      </c>
      <c r="AX28" s="86">
        <f>BillDetail_List[VAT On Other Disbursements]+BillDetail_List[VAT on Counsel''s Success Fee]+BillDetail_List[VAT on Base Counsel Fees]+BillDetail_List[VAT on Success Fee on Base Profit Costs]+BillDetail_List[VAT on Base Profit Costs]</f>
        <v>9.36</v>
      </c>
      <c r="AY28" s="86">
        <f>SUM(BillDetail_List[[#This Row],[Total Profit Costs]:[Total VAT]])</f>
        <v>56.16</v>
      </c>
      <c r="AZ28" s="279">
        <f>VLOOKUP(BillDetail_List[[#This Row],[Phase Code ]],phasetasklist,7,FALSE)</f>
        <v>1</v>
      </c>
      <c r="BA28" s="279">
        <f>VLOOKUP(BillDetail_List[[#This Row],[Task Code]],tasklist,7,FALSE)</f>
        <v>1</v>
      </c>
      <c r="BB28" s="279">
        <f>IFERROR(VLOOKUP(BillDetail_List[[#This Row],[Activity Code]],ActivityCodeList,4,FALSE),"")</f>
        <v>10</v>
      </c>
      <c r="BC28" s="279" t="str">
        <f>IFERROR(VLOOKUP(BillDetail_List[[#This Row],[Expense Code]],expensenumbers,4,FALSE),"")</f>
        <v/>
      </c>
      <c r="BD28" s="217"/>
      <c r="BE28" s="94"/>
      <c r="BF28" s="94"/>
      <c r="BG28" s="217"/>
      <c r="BH28" s="94"/>
      <c r="BI28" s="217"/>
      <c r="BJ28" s="217"/>
      <c r="BK28" s="96"/>
      <c r="BL28" s="96"/>
      <c r="BQ28" s="96"/>
      <c r="BR28" s="96"/>
      <c r="BS28" s="96"/>
      <c r="BT28" s="96"/>
      <c r="BV28" s="96"/>
      <c r="BW28" s="96"/>
      <c r="BY28" s="96"/>
      <c r="BZ28" s="96"/>
      <c r="CA28" s="96"/>
      <c r="CB28" s="96"/>
      <c r="CC28" s="94"/>
      <c r="CD28" s="94"/>
      <c r="CE28" s="84"/>
      <c r="CF28" s="84"/>
    </row>
    <row r="29" spans="1:84" x14ac:dyDescent="0.2">
      <c r="A29" s="74">
        <v>27</v>
      </c>
      <c r="B29" s="74">
        <v>68</v>
      </c>
      <c r="C29" s="49" t="s">
        <v>227</v>
      </c>
      <c r="D29" s="172">
        <v>40825</v>
      </c>
      <c r="E29" s="76" t="s">
        <v>236</v>
      </c>
      <c r="F29" s="76" t="s">
        <v>321</v>
      </c>
      <c r="G29" s="119">
        <v>0.1</v>
      </c>
      <c r="H29" s="87"/>
      <c r="I29" s="77"/>
      <c r="J29" s="77"/>
      <c r="K29" s="88"/>
      <c r="L29" s="79"/>
      <c r="M29" s="76" t="s">
        <v>104</v>
      </c>
      <c r="N29" s="255" t="s">
        <v>449</v>
      </c>
      <c r="O29" s="255" t="s">
        <v>466</v>
      </c>
      <c r="P29" s="255" t="s">
        <v>519</v>
      </c>
      <c r="Q29" s="255"/>
      <c r="R29" s="81" t="s">
        <v>446</v>
      </c>
      <c r="S29" s="89"/>
      <c r="T29" s="76"/>
      <c r="U29" s="76"/>
      <c r="V29" s="86">
        <f>IF(BillDetail_List[Entry Alloc%]=0,(BillDetail_List[Time]*BillDetail_List[LTM Rate])*BillDetail_List[[#This Row],[Funding PerCent Allowed]],(BillDetail_List[Time]*BillDetail_List[LTM Rate])*BillDetail_List[[#This Row],[Funding PerCent Allowed]]*BillDetail_List[Entry Alloc%])</f>
        <v>24</v>
      </c>
      <c r="W29" s="86">
        <f>BillDetail_List[Counsel''s Base Fees]+BillDetail_List[Other Disbursements]+BillDetail_List[ATEI Premium]</f>
        <v>0</v>
      </c>
      <c r="X29" s="91" t="str">
        <f>VLOOKUP(BillDetail_List[Part ID],FundingList,2,FALSE)</f>
        <v>CFA</v>
      </c>
      <c r="Y29" s="271" t="str">
        <f>VLOOKUP(BillDetail_List[[#This Row],[Phase Code ]],phasetasklist,3,FALSE)</f>
        <v>Initial and Pre-Action Protocol Work</v>
      </c>
      <c r="Z29" s="254" t="str">
        <f>VLOOKUP(BillDetail_List[[#This Row],[Task Code]],tasklist,4,FALSE)</f>
        <v>Pre-action protocol (or similar) work</v>
      </c>
      <c r="AA29" s="239" t="str">
        <f>IFERROR(VLOOKUP(BillDetail_List[[#This Row],[Activity Code]],ActivityCodeList,2,FALSE), " ")</f>
        <v>Plan, Prepare, Draft, Review</v>
      </c>
      <c r="AB29" s="239" t="str">
        <f>IFERROR(VLOOKUP(BillDetail_List[[#This Row],[Expense Code]],expensenumbers,2,FALSE), " ")</f>
        <v xml:space="preserve"> </v>
      </c>
      <c r="AC29" s="92" t="str">
        <f>IFERROR(VLOOKUP(BillDetail_List[LTM],LTMList,3,FALSE),"")</f>
        <v>Partner</v>
      </c>
      <c r="AD29" s="92" t="str">
        <f>IFERROR(VLOOKUP(BillDetail_List[LTM],LTMList,4,FALSE),"")</f>
        <v>A</v>
      </c>
      <c r="AE29" s="86">
        <f>IFERROR(VLOOKUP(BillDetail_List[LTM],LTM_List[],6,FALSE),0)</f>
        <v>240</v>
      </c>
      <c r="AF29" s="83">
        <f>VLOOKUP(BillDetail_List[Part ID],FundingList,7,FALSE)</f>
        <v>1</v>
      </c>
      <c r="AG29" s="83">
        <f>IF(CounselBaseFees=0,VLOOKUP(BillDetail_List[Part ID],FundingList,3,FALSE),VLOOKUP(BillDetail_List[LTM],LTMList,8,FALSE))</f>
        <v>0.95</v>
      </c>
      <c r="AH29" s="93">
        <f>VLOOKUP(BillDetail_List[Part ID],FundingList,4,FALSE)</f>
        <v>0.2</v>
      </c>
      <c r="AI29" s="190">
        <f>IF(BillDetail_List[[#This Row],[Time]]="N/A",0, BillDetail_List[[#This Row],[Time]]*BillDetail_List[[#This Row],[LTM Rate]])</f>
        <v>24</v>
      </c>
      <c r="AJ29" s="86">
        <f>IF(BillDetail_List[Entry Alloc%]=0,(BillDetail_List[Time]*BillDetail_List[LTM Rate])*BillDetail_List[[#This Row],[Funding PerCent Allowed]],(BillDetail_List[Time]*BillDetail_List[LTM Rate])*BillDetail_List[[#This Row],[Funding PerCent Allowed]]*BillDetail_List[Entry Alloc%])</f>
        <v>24</v>
      </c>
      <c r="AK29" s="86">
        <f>BillDetail_List[Base Profit Costs (including any indemnity cap)]*BillDetail_List[VAT Rate]</f>
        <v>4.8000000000000007</v>
      </c>
      <c r="AL29" s="86">
        <f>BillDetail_List[Base Profit Costs (including any indemnity cap)]*BillDetail_List[Success Fee %]</f>
        <v>22.799999999999997</v>
      </c>
      <c r="AM29" s="86">
        <f>BillDetail_List[Success Fee on Base Profit costs]*BillDetail_List[VAT Rate]</f>
        <v>4.5599999999999996</v>
      </c>
      <c r="AN29" s="86">
        <f>SUM(BillDetail_List[[#This Row],[Base Profit Costs (including any indemnity cap)]:[VAT on Success Fee on Base Profit Costs]])</f>
        <v>56.16</v>
      </c>
      <c r="AO29" s="86">
        <f>BillDetail_List[Counsel''s Base Fees]*BillDetail_List[VAT Rate]</f>
        <v>0</v>
      </c>
      <c r="AP29" s="86">
        <f>BillDetail_List[Counsel''s Base Fees]*BillDetail_List[Success Fee %]</f>
        <v>0</v>
      </c>
      <c r="AQ29" s="86">
        <f>BillDetail_List[Counsel''s Success Fee]*BillDetail_List[VAT Rate]</f>
        <v>0</v>
      </c>
      <c r="AR29" s="86">
        <f>BillDetail_List[Counsel''s Base Fees]+BillDetail_List[VAT on Base Counsel Fees]+BillDetail_List[Counsel''s Success Fee]+BillDetail_List[VAT on Counsel''s Success Fee]</f>
        <v>0</v>
      </c>
      <c r="AS29" s="86">
        <f>BillDetail_List[Other Disbursements]+BillDetail_List[VAT On Other Disbursements]</f>
        <v>0</v>
      </c>
      <c r="AT29" s="86">
        <f>BillDetail_List[Counsel''s Base Fees]+BillDetail_List[Other Disbursements]+BillDetail_List[ATEI Premium]</f>
        <v>0</v>
      </c>
      <c r="AU29" s="86">
        <f>BillDetail_List[Other Disbursements]+BillDetail_List[Counsel''s Base Fees]+BillDetail_List[Base Profit Costs (including any indemnity cap)]</f>
        <v>24</v>
      </c>
      <c r="AV29" s="86">
        <f>BillDetail_List[Base Profit Costs (including any indemnity cap)]+BillDetail_List[Success Fee on Base Profit costs]</f>
        <v>46.8</v>
      </c>
      <c r="AW29" s="86">
        <f>BillDetail_List[ATEI Premium]+BillDetail_List[Other Disbursements]+BillDetail_List[Counsel''s Success Fee]+BillDetail_List[Counsel''s Base Fees]</f>
        <v>0</v>
      </c>
      <c r="AX29" s="86">
        <f>BillDetail_List[VAT On Other Disbursements]+BillDetail_List[VAT on Counsel''s Success Fee]+BillDetail_List[VAT on Base Counsel Fees]+BillDetail_List[VAT on Success Fee on Base Profit Costs]+BillDetail_List[VAT on Base Profit Costs]</f>
        <v>9.36</v>
      </c>
      <c r="AY29" s="86">
        <f>SUM(BillDetail_List[[#This Row],[Total Profit Costs]:[Total VAT]])</f>
        <v>56.16</v>
      </c>
      <c r="AZ29" s="279">
        <f>VLOOKUP(BillDetail_List[[#This Row],[Phase Code ]],phasetasklist,7,FALSE)</f>
        <v>1</v>
      </c>
      <c r="BA29" s="279">
        <f>VLOOKUP(BillDetail_List[[#This Row],[Task Code]],tasklist,7,FALSE)</f>
        <v>3</v>
      </c>
      <c r="BB29" s="279">
        <f>IFERROR(VLOOKUP(BillDetail_List[[#This Row],[Activity Code]],ActivityCodeList,4,FALSE),"")</f>
        <v>10</v>
      </c>
      <c r="BC29" s="279" t="str">
        <f>IFERROR(VLOOKUP(BillDetail_List[[#This Row],[Expense Code]],expensenumbers,4,FALSE),"")</f>
        <v/>
      </c>
      <c r="BD29" s="217"/>
      <c r="BE29" s="94"/>
      <c r="BF29" s="94"/>
      <c r="BG29" s="217"/>
      <c r="BH29" s="94"/>
      <c r="BI29" s="217"/>
      <c r="BJ29" s="217"/>
      <c r="BK29" s="96"/>
      <c r="BL29" s="96"/>
      <c r="BQ29" s="96"/>
      <c r="BR29" s="96"/>
      <c r="BS29" s="96"/>
      <c r="BT29" s="96"/>
      <c r="BV29" s="96"/>
      <c r="BW29" s="96"/>
      <c r="BY29" s="96"/>
      <c r="BZ29" s="96"/>
      <c r="CA29" s="96"/>
      <c r="CB29" s="96"/>
      <c r="CC29" s="94"/>
      <c r="CD29" s="94"/>
      <c r="CE29" s="84"/>
      <c r="CF29" s="84"/>
    </row>
    <row r="30" spans="1:84" ht="14.45" customHeight="1" x14ac:dyDescent="0.2">
      <c r="A30" s="74">
        <v>28</v>
      </c>
      <c r="B30" s="74">
        <v>73</v>
      </c>
      <c r="C30" s="49" t="s">
        <v>227</v>
      </c>
      <c r="D30" s="172">
        <v>40846</v>
      </c>
      <c r="E30" s="76" t="s">
        <v>236</v>
      </c>
      <c r="F30" s="76" t="s">
        <v>321</v>
      </c>
      <c r="G30" s="119">
        <v>0.1</v>
      </c>
      <c r="H30" s="87"/>
      <c r="I30" s="77"/>
      <c r="J30" s="77"/>
      <c r="K30" s="88"/>
      <c r="L30" s="79"/>
      <c r="M30" s="76" t="s">
        <v>104</v>
      </c>
      <c r="N30" s="255" t="s">
        <v>449</v>
      </c>
      <c r="O30" s="255" t="s">
        <v>466</v>
      </c>
      <c r="P30" s="255" t="s">
        <v>519</v>
      </c>
      <c r="Q30" s="255"/>
      <c r="R30" s="81" t="s">
        <v>446</v>
      </c>
      <c r="S30" s="89"/>
      <c r="T30" s="76"/>
      <c r="U30" s="76"/>
      <c r="V30" s="86">
        <f>IF(BillDetail_List[Entry Alloc%]=0,(BillDetail_List[Time]*BillDetail_List[LTM Rate])*BillDetail_List[[#This Row],[Funding PerCent Allowed]],(BillDetail_List[Time]*BillDetail_List[LTM Rate])*BillDetail_List[[#This Row],[Funding PerCent Allowed]]*BillDetail_List[Entry Alloc%])</f>
        <v>24</v>
      </c>
      <c r="W30" s="86">
        <f>BillDetail_List[Counsel''s Base Fees]+BillDetail_List[Other Disbursements]+BillDetail_List[ATEI Premium]</f>
        <v>0</v>
      </c>
      <c r="X30" s="91" t="str">
        <f>VLOOKUP(BillDetail_List[Part ID],FundingList,2,FALSE)</f>
        <v>CFA</v>
      </c>
      <c r="Y30" s="271" t="str">
        <f>VLOOKUP(BillDetail_List[[#This Row],[Phase Code ]],phasetasklist,3,FALSE)</f>
        <v>Initial and Pre-Action Protocol Work</v>
      </c>
      <c r="Z30" s="254" t="str">
        <f>VLOOKUP(BillDetail_List[[#This Row],[Task Code]],tasklist,4,FALSE)</f>
        <v>Pre-action protocol (or similar) work</v>
      </c>
      <c r="AA30" s="239" t="str">
        <f>IFERROR(VLOOKUP(BillDetail_List[[#This Row],[Activity Code]],ActivityCodeList,2,FALSE), " ")</f>
        <v>Plan, Prepare, Draft, Review</v>
      </c>
      <c r="AB30" s="239" t="str">
        <f>IFERROR(VLOOKUP(BillDetail_List[[#This Row],[Expense Code]],expensenumbers,2,FALSE), " ")</f>
        <v xml:space="preserve"> </v>
      </c>
      <c r="AC30" s="92" t="str">
        <f>IFERROR(VLOOKUP(BillDetail_List[LTM],LTMList,3,FALSE),"")</f>
        <v>Partner</v>
      </c>
      <c r="AD30" s="92" t="str">
        <f>IFERROR(VLOOKUP(BillDetail_List[LTM],LTMList,4,FALSE),"")</f>
        <v>A</v>
      </c>
      <c r="AE30" s="86">
        <f>IFERROR(VLOOKUP(BillDetail_List[LTM],LTM_List[],6,FALSE),0)</f>
        <v>240</v>
      </c>
      <c r="AF30" s="83">
        <f>VLOOKUP(BillDetail_List[Part ID],FundingList,7,FALSE)</f>
        <v>1</v>
      </c>
      <c r="AG30" s="83">
        <f>IF(CounselBaseFees=0,VLOOKUP(BillDetail_List[Part ID],FundingList,3,FALSE),VLOOKUP(BillDetail_List[LTM],LTMList,8,FALSE))</f>
        <v>0.95</v>
      </c>
      <c r="AH30" s="93">
        <f>VLOOKUP(BillDetail_List[Part ID],FundingList,4,FALSE)</f>
        <v>0.2</v>
      </c>
      <c r="AI30" s="190">
        <f>IF(BillDetail_List[[#This Row],[Time]]="N/A",0, BillDetail_List[[#This Row],[Time]]*BillDetail_List[[#This Row],[LTM Rate]])</f>
        <v>24</v>
      </c>
      <c r="AJ30" s="86">
        <f>IF(BillDetail_List[Entry Alloc%]=0,(BillDetail_List[Time]*BillDetail_List[LTM Rate])*BillDetail_List[[#This Row],[Funding PerCent Allowed]],(BillDetail_List[Time]*BillDetail_List[LTM Rate])*BillDetail_List[[#This Row],[Funding PerCent Allowed]]*BillDetail_List[Entry Alloc%])</f>
        <v>24</v>
      </c>
      <c r="AK30" s="86">
        <f>BillDetail_List[Base Profit Costs (including any indemnity cap)]*BillDetail_List[VAT Rate]</f>
        <v>4.8000000000000007</v>
      </c>
      <c r="AL30" s="86">
        <f>BillDetail_List[Base Profit Costs (including any indemnity cap)]*BillDetail_List[Success Fee %]</f>
        <v>22.799999999999997</v>
      </c>
      <c r="AM30" s="86">
        <f>BillDetail_List[Success Fee on Base Profit costs]*BillDetail_List[VAT Rate]</f>
        <v>4.5599999999999996</v>
      </c>
      <c r="AN30" s="86">
        <f>SUM(BillDetail_List[[#This Row],[Base Profit Costs (including any indemnity cap)]:[VAT on Success Fee on Base Profit Costs]])</f>
        <v>56.16</v>
      </c>
      <c r="AO30" s="86">
        <f>BillDetail_List[Counsel''s Base Fees]*BillDetail_List[VAT Rate]</f>
        <v>0</v>
      </c>
      <c r="AP30" s="86">
        <f>BillDetail_List[Counsel''s Base Fees]*BillDetail_List[Success Fee %]</f>
        <v>0</v>
      </c>
      <c r="AQ30" s="86">
        <f>BillDetail_List[Counsel''s Success Fee]*BillDetail_List[VAT Rate]</f>
        <v>0</v>
      </c>
      <c r="AR30" s="86">
        <f>BillDetail_List[Counsel''s Base Fees]+BillDetail_List[VAT on Base Counsel Fees]+BillDetail_List[Counsel''s Success Fee]+BillDetail_List[VAT on Counsel''s Success Fee]</f>
        <v>0</v>
      </c>
      <c r="AS30" s="86">
        <f>BillDetail_List[Other Disbursements]+BillDetail_List[VAT On Other Disbursements]</f>
        <v>0</v>
      </c>
      <c r="AT30" s="86">
        <f>BillDetail_List[Counsel''s Base Fees]+BillDetail_List[Other Disbursements]+BillDetail_List[ATEI Premium]</f>
        <v>0</v>
      </c>
      <c r="AU30" s="86">
        <f>BillDetail_List[Other Disbursements]+BillDetail_List[Counsel''s Base Fees]+BillDetail_List[Base Profit Costs (including any indemnity cap)]</f>
        <v>24</v>
      </c>
      <c r="AV30" s="86">
        <f>BillDetail_List[Base Profit Costs (including any indemnity cap)]+BillDetail_List[Success Fee on Base Profit costs]</f>
        <v>46.8</v>
      </c>
      <c r="AW30" s="86">
        <f>BillDetail_List[ATEI Premium]+BillDetail_List[Other Disbursements]+BillDetail_List[Counsel''s Success Fee]+BillDetail_List[Counsel''s Base Fees]</f>
        <v>0</v>
      </c>
      <c r="AX30" s="86">
        <f>BillDetail_List[VAT On Other Disbursements]+BillDetail_List[VAT on Counsel''s Success Fee]+BillDetail_List[VAT on Base Counsel Fees]+BillDetail_List[VAT on Success Fee on Base Profit Costs]+BillDetail_List[VAT on Base Profit Costs]</f>
        <v>9.36</v>
      </c>
      <c r="AY30" s="86">
        <f>SUM(BillDetail_List[[#This Row],[Total Profit Costs]:[Total VAT]])</f>
        <v>56.16</v>
      </c>
      <c r="AZ30" s="279">
        <f>VLOOKUP(BillDetail_List[[#This Row],[Phase Code ]],phasetasklist,7,FALSE)</f>
        <v>1</v>
      </c>
      <c r="BA30" s="279">
        <f>VLOOKUP(BillDetail_List[[#This Row],[Task Code]],tasklist,7,FALSE)</f>
        <v>3</v>
      </c>
      <c r="BB30" s="279">
        <f>IFERROR(VLOOKUP(BillDetail_List[[#This Row],[Activity Code]],ActivityCodeList,4,FALSE),"")</f>
        <v>10</v>
      </c>
      <c r="BC30" s="279" t="str">
        <f>IFERROR(VLOOKUP(BillDetail_List[[#This Row],[Expense Code]],expensenumbers,4,FALSE),"")</f>
        <v/>
      </c>
      <c r="BD30" s="217"/>
      <c r="BE30" s="94"/>
      <c r="BF30" s="94"/>
      <c r="BG30" s="217"/>
      <c r="BH30" s="94"/>
      <c r="BI30" s="217"/>
      <c r="BJ30" s="217"/>
      <c r="BK30" s="96"/>
      <c r="BL30" s="96"/>
      <c r="BQ30" s="96"/>
      <c r="BR30" s="96"/>
      <c r="BS30" s="96"/>
      <c r="BT30" s="96"/>
      <c r="BV30" s="96"/>
      <c r="BW30" s="96"/>
      <c r="BY30" s="96"/>
      <c r="BZ30" s="96"/>
      <c r="CA30" s="96"/>
      <c r="CB30" s="96"/>
      <c r="CC30" s="94"/>
      <c r="CD30" s="94"/>
      <c r="CE30" s="84"/>
      <c r="CF30" s="84"/>
    </row>
    <row r="31" spans="1:84" x14ac:dyDescent="0.2">
      <c r="A31" s="74">
        <v>29</v>
      </c>
      <c r="B31" s="74">
        <v>88</v>
      </c>
      <c r="C31" s="49" t="s">
        <v>227</v>
      </c>
      <c r="D31" s="172">
        <v>40958</v>
      </c>
      <c r="E31" s="76" t="s">
        <v>236</v>
      </c>
      <c r="F31" s="76" t="s">
        <v>321</v>
      </c>
      <c r="G31" s="119">
        <v>0.1</v>
      </c>
      <c r="H31" s="87"/>
      <c r="I31" s="77"/>
      <c r="J31" s="77"/>
      <c r="K31" s="88"/>
      <c r="L31" s="79"/>
      <c r="M31" s="76" t="s">
        <v>104</v>
      </c>
      <c r="N31" s="255" t="s">
        <v>449</v>
      </c>
      <c r="O31" s="255" t="s">
        <v>466</v>
      </c>
      <c r="P31" s="255" t="s">
        <v>519</v>
      </c>
      <c r="Q31" s="255"/>
      <c r="R31" s="81" t="s">
        <v>446</v>
      </c>
      <c r="S31" s="89"/>
      <c r="T31" s="76"/>
      <c r="U31" s="76"/>
      <c r="V31" s="86">
        <f>IF(BillDetail_List[Entry Alloc%]=0,(BillDetail_List[Time]*BillDetail_List[LTM Rate])*BillDetail_List[[#This Row],[Funding PerCent Allowed]],(BillDetail_List[Time]*BillDetail_List[LTM Rate])*BillDetail_List[[#This Row],[Funding PerCent Allowed]]*BillDetail_List[Entry Alloc%])</f>
        <v>24</v>
      </c>
      <c r="W31" s="86">
        <f>BillDetail_List[Counsel''s Base Fees]+BillDetail_List[Other Disbursements]+BillDetail_List[ATEI Premium]</f>
        <v>0</v>
      </c>
      <c r="X31" s="91" t="str">
        <f>VLOOKUP(BillDetail_List[Part ID],FundingList,2,FALSE)</f>
        <v>CFA</v>
      </c>
      <c r="Y31" s="271" t="str">
        <f>VLOOKUP(BillDetail_List[[#This Row],[Phase Code ]],phasetasklist,3,FALSE)</f>
        <v>Initial and Pre-Action Protocol Work</v>
      </c>
      <c r="Z31" s="254" t="str">
        <f>VLOOKUP(BillDetail_List[[#This Row],[Task Code]],tasklist,4,FALSE)</f>
        <v>Pre-action protocol (or similar) work</v>
      </c>
      <c r="AA31" s="239" t="str">
        <f>IFERROR(VLOOKUP(BillDetail_List[[#This Row],[Activity Code]],ActivityCodeList,2,FALSE), " ")</f>
        <v>Plan, Prepare, Draft, Review</v>
      </c>
      <c r="AB31" s="239" t="str">
        <f>IFERROR(VLOOKUP(BillDetail_List[[#This Row],[Expense Code]],expensenumbers,2,FALSE), " ")</f>
        <v xml:space="preserve"> </v>
      </c>
      <c r="AC31" s="92" t="str">
        <f>IFERROR(VLOOKUP(BillDetail_List[LTM],LTMList,3,FALSE),"")</f>
        <v>Partner</v>
      </c>
      <c r="AD31" s="92" t="str">
        <f>IFERROR(VLOOKUP(BillDetail_List[LTM],LTMList,4,FALSE),"")</f>
        <v>A</v>
      </c>
      <c r="AE31" s="86">
        <f>IFERROR(VLOOKUP(BillDetail_List[LTM],LTM_List[],6,FALSE),0)</f>
        <v>240</v>
      </c>
      <c r="AF31" s="83">
        <f>VLOOKUP(BillDetail_List[Part ID],FundingList,7,FALSE)</f>
        <v>1</v>
      </c>
      <c r="AG31" s="83">
        <f>IF(CounselBaseFees=0,VLOOKUP(BillDetail_List[Part ID],FundingList,3,FALSE),VLOOKUP(BillDetail_List[LTM],LTMList,8,FALSE))</f>
        <v>0.95</v>
      </c>
      <c r="AH31" s="93">
        <f>VLOOKUP(BillDetail_List[Part ID],FundingList,4,FALSE)</f>
        <v>0.2</v>
      </c>
      <c r="AI31" s="190">
        <f>IF(BillDetail_List[[#This Row],[Time]]="N/A",0, BillDetail_List[[#This Row],[Time]]*BillDetail_List[[#This Row],[LTM Rate]])</f>
        <v>24</v>
      </c>
      <c r="AJ31" s="86">
        <f>IF(BillDetail_List[Entry Alloc%]=0,(BillDetail_List[Time]*BillDetail_List[LTM Rate])*BillDetail_List[[#This Row],[Funding PerCent Allowed]],(BillDetail_List[Time]*BillDetail_List[LTM Rate])*BillDetail_List[[#This Row],[Funding PerCent Allowed]]*BillDetail_List[Entry Alloc%])</f>
        <v>24</v>
      </c>
      <c r="AK31" s="86">
        <f>BillDetail_List[Base Profit Costs (including any indemnity cap)]*BillDetail_List[VAT Rate]</f>
        <v>4.8000000000000007</v>
      </c>
      <c r="AL31" s="86">
        <f>BillDetail_List[Base Profit Costs (including any indemnity cap)]*BillDetail_List[Success Fee %]</f>
        <v>22.799999999999997</v>
      </c>
      <c r="AM31" s="86">
        <f>BillDetail_List[Success Fee on Base Profit costs]*BillDetail_List[VAT Rate]</f>
        <v>4.5599999999999996</v>
      </c>
      <c r="AN31" s="86">
        <f>SUM(BillDetail_List[[#This Row],[Base Profit Costs (including any indemnity cap)]:[VAT on Success Fee on Base Profit Costs]])</f>
        <v>56.16</v>
      </c>
      <c r="AO31" s="86">
        <f>BillDetail_List[Counsel''s Base Fees]*BillDetail_List[VAT Rate]</f>
        <v>0</v>
      </c>
      <c r="AP31" s="86">
        <f>BillDetail_List[Counsel''s Base Fees]*BillDetail_List[Success Fee %]</f>
        <v>0</v>
      </c>
      <c r="AQ31" s="86">
        <f>BillDetail_List[Counsel''s Success Fee]*BillDetail_List[VAT Rate]</f>
        <v>0</v>
      </c>
      <c r="AR31" s="86">
        <f>BillDetail_List[Counsel''s Base Fees]+BillDetail_List[VAT on Base Counsel Fees]+BillDetail_List[Counsel''s Success Fee]+BillDetail_List[VAT on Counsel''s Success Fee]</f>
        <v>0</v>
      </c>
      <c r="AS31" s="86">
        <f>BillDetail_List[Other Disbursements]+BillDetail_List[VAT On Other Disbursements]</f>
        <v>0</v>
      </c>
      <c r="AT31" s="86">
        <f>BillDetail_List[Counsel''s Base Fees]+BillDetail_List[Other Disbursements]+BillDetail_List[ATEI Premium]</f>
        <v>0</v>
      </c>
      <c r="AU31" s="86">
        <f>BillDetail_List[Other Disbursements]+BillDetail_List[Counsel''s Base Fees]+BillDetail_List[Base Profit Costs (including any indemnity cap)]</f>
        <v>24</v>
      </c>
      <c r="AV31" s="86">
        <f>BillDetail_List[Base Profit Costs (including any indemnity cap)]+BillDetail_List[Success Fee on Base Profit costs]</f>
        <v>46.8</v>
      </c>
      <c r="AW31" s="86">
        <f>BillDetail_List[ATEI Premium]+BillDetail_List[Other Disbursements]+BillDetail_List[Counsel''s Success Fee]+BillDetail_List[Counsel''s Base Fees]</f>
        <v>0</v>
      </c>
      <c r="AX31" s="86">
        <f>BillDetail_List[VAT On Other Disbursements]+BillDetail_List[VAT on Counsel''s Success Fee]+BillDetail_List[VAT on Base Counsel Fees]+BillDetail_List[VAT on Success Fee on Base Profit Costs]+BillDetail_List[VAT on Base Profit Costs]</f>
        <v>9.36</v>
      </c>
      <c r="AY31" s="86">
        <f>SUM(BillDetail_List[[#This Row],[Total Profit Costs]:[Total VAT]])</f>
        <v>56.16</v>
      </c>
      <c r="AZ31" s="279">
        <f>VLOOKUP(BillDetail_List[[#This Row],[Phase Code ]],phasetasklist,7,FALSE)</f>
        <v>1</v>
      </c>
      <c r="BA31" s="279">
        <f>VLOOKUP(BillDetail_List[[#This Row],[Task Code]],tasklist,7,FALSE)</f>
        <v>3</v>
      </c>
      <c r="BB31" s="279">
        <f>IFERROR(VLOOKUP(BillDetail_List[[#This Row],[Activity Code]],ActivityCodeList,4,FALSE),"")</f>
        <v>10</v>
      </c>
      <c r="BC31" s="279" t="str">
        <f>IFERROR(VLOOKUP(BillDetail_List[[#This Row],[Expense Code]],expensenumbers,4,FALSE),"")</f>
        <v/>
      </c>
      <c r="BD31" s="217"/>
      <c r="BE31" s="94"/>
      <c r="BF31" s="94"/>
      <c r="BG31" s="217"/>
      <c r="BH31" s="94"/>
      <c r="BI31" s="217"/>
      <c r="BJ31" s="217"/>
      <c r="BK31" s="96"/>
      <c r="BL31" s="96"/>
      <c r="BQ31" s="96"/>
      <c r="BR31" s="96"/>
      <c r="BS31" s="96"/>
      <c r="BT31" s="96"/>
      <c r="BV31" s="96"/>
      <c r="BW31" s="96"/>
      <c r="BY31" s="96"/>
      <c r="BZ31" s="96"/>
      <c r="CA31" s="96"/>
      <c r="CB31" s="96"/>
      <c r="CC31" s="94"/>
      <c r="CD31" s="94"/>
      <c r="CE31" s="84"/>
      <c r="CF31" s="84"/>
    </row>
    <row r="32" spans="1:84" x14ac:dyDescent="0.2">
      <c r="A32" s="74">
        <v>30</v>
      </c>
      <c r="B32" s="74">
        <v>101</v>
      </c>
      <c r="C32" s="49" t="s">
        <v>227</v>
      </c>
      <c r="D32" s="172">
        <v>41039</v>
      </c>
      <c r="E32" s="76" t="s">
        <v>272</v>
      </c>
      <c r="F32" s="76" t="s">
        <v>321</v>
      </c>
      <c r="G32" s="119">
        <v>0.1</v>
      </c>
      <c r="H32" s="87"/>
      <c r="I32" s="77"/>
      <c r="J32" s="77"/>
      <c r="K32" s="88"/>
      <c r="L32" s="79"/>
      <c r="M32" s="76" t="s">
        <v>104</v>
      </c>
      <c r="N32" s="255" t="s">
        <v>449</v>
      </c>
      <c r="O32" s="255" t="s">
        <v>464</v>
      </c>
      <c r="P32" s="255" t="s">
        <v>519</v>
      </c>
      <c r="Q32" s="255"/>
      <c r="R32" s="81" t="s">
        <v>446</v>
      </c>
      <c r="S32" s="89"/>
      <c r="T32" s="76"/>
      <c r="U32" s="76"/>
      <c r="V32" s="86">
        <f>IF(BillDetail_List[Entry Alloc%]=0,(BillDetail_List[Time]*BillDetail_List[LTM Rate])*BillDetail_List[[#This Row],[Funding PerCent Allowed]],(BillDetail_List[Time]*BillDetail_List[LTM Rate])*BillDetail_List[[#This Row],[Funding PerCent Allowed]]*BillDetail_List[Entry Alloc%])</f>
        <v>24</v>
      </c>
      <c r="W32" s="86">
        <f>BillDetail_List[Counsel''s Base Fees]+BillDetail_List[Other Disbursements]+BillDetail_List[ATEI Premium]</f>
        <v>0</v>
      </c>
      <c r="X32" s="91" t="str">
        <f>VLOOKUP(BillDetail_List[Part ID],FundingList,2,FALSE)</f>
        <v>CFA</v>
      </c>
      <c r="Y32" s="271" t="str">
        <f>VLOOKUP(BillDetail_List[[#This Row],[Phase Code ]],phasetasklist,3,FALSE)</f>
        <v>Initial and Pre-Action Protocol Work</v>
      </c>
      <c r="Z32" s="254" t="str">
        <f>VLOOKUP(BillDetail_List[[#This Row],[Task Code]],tasklist,4,FALSE)</f>
        <v>Factual investigation</v>
      </c>
      <c r="AA32" s="239" t="str">
        <f>IFERROR(VLOOKUP(BillDetail_List[[#This Row],[Activity Code]],ActivityCodeList,2,FALSE), " ")</f>
        <v>Plan, Prepare, Draft, Review</v>
      </c>
      <c r="AB32" s="239" t="str">
        <f>IFERROR(VLOOKUP(BillDetail_List[[#This Row],[Expense Code]],expensenumbers,2,FALSE), " ")</f>
        <v xml:space="preserve"> </v>
      </c>
      <c r="AC32" s="92" t="str">
        <f>IFERROR(VLOOKUP(BillDetail_List[LTM],LTMList,3,FALSE),"")</f>
        <v>Partner</v>
      </c>
      <c r="AD32" s="92" t="str">
        <f>IFERROR(VLOOKUP(BillDetail_List[LTM],LTMList,4,FALSE),"")</f>
        <v>A</v>
      </c>
      <c r="AE32" s="86">
        <f>IFERROR(VLOOKUP(BillDetail_List[LTM],LTM_List[],6,FALSE),0)</f>
        <v>240</v>
      </c>
      <c r="AF32" s="83">
        <f>VLOOKUP(BillDetail_List[Part ID],FundingList,7,FALSE)</f>
        <v>1</v>
      </c>
      <c r="AG32" s="83">
        <f>IF(CounselBaseFees=0,VLOOKUP(BillDetail_List[Part ID],FundingList,3,FALSE),VLOOKUP(BillDetail_List[LTM],LTMList,8,FALSE))</f>
        <v>0.95</v>
      </c>
      <c r="AH32" s="93">
        <f>VLOOKUP(BillDetail_List[Part ID],FundingList,4,FALSE)</f>
        <v>0.2</v>
      </c>
      <c r="AI32" s="190">
        <f>IF(BillDetail_List[[#This Row],[Time]]="N/A",0, BillDetail_List[[#This Row],[Time]]*BillDetail_List[[#This Row],[LTM Rate]])</f>
        <v>24</v>
      </c>
      <c r="AJ32" s="86">
        <f>IF(BillDetail_List[Entry Alloc%]=0,(BillDetail_List[Time]*BillDetail_List[LTM Rate])*BillDetail_List[[#This Row],[Funding PerCent Allowed]],(BillDetail_List[Time]*BillDetail_List[LTM Rate])*BillDetail_List[[#This Row],[Funding PerCent Allowed]]*BillDetail_List[Entry Alloc%])</f>
        <v>24</v>
      </c>
      <c r="AK32" s="86">
        <f>BillDetail_List[Base Profit Costs (including any indemnity cap)]*BillDetail_List[VAT Rate]</f>
        <v>4.8000000000000007</v>
      </c>
      <c r="AL32" s="86">
        <f>BillDetail_List[Base Profit Costs (including any indemnity cap)]*BillDetail_List[Success Fee %]</f>
        <v>22.799999999999997</v>
      </c>
      <c r="AM32" s="86">
        <f>BillDetail_List[Success Fee on Base Profit costs]*BillDetail_List[VAT Rate]</f>
        <v>4.5599999999999996</v>
      </c>
      <c r="AN32" s="86">
        <f>SUM(BillDetail_List[[#This Row],[Base Profit Costs (including any indemnity cap)]:[VAT on Success Fee on Base Profit Costs]])</f>
        <v>56.16</v>
      </c>
      <c r="AO32" s="86">
        <f>BillDetail_List[Counsel''s Base Fees]*BillDetail_List[VAT Rate]</f>
        <v>0</v>
      </c>
      <c r="AP32" s="86">
        <f>BillDetail_List[Counsel''s Base Fees]*BillDetail_List[Success Fee %]</f>
        <v>0</v>
      </c>
      <c r="AQ32" s="86">
        <f>BillDetail_List[Counsel''s Success Fee]*BillDetail_List[VAT Rate]</f>
        <v>0</v>
      </c>
      <c r="AR32" s="86">
        <f>BillDetail_List[Counsel''s Base Fees]+BillDetail_List[VAT on Base Counsel Fees]+BillDetail_List[Counsel''s Success Fee]+BillDetail_List[VAT on Counsel''s Success Fee]</f>
        <v>0</v>
      </c>
      <c r="AS32" s="86">
        <f>BillDetail_List[Other Disbursements]+BillDetail_List[VAT On Other Disbursements]</f>
        <v>0</v>
      </c>
      <c r="AT32" s="86">
        <f>BillDetail_List[Counsel''s Base Fees]+BillDetail_List[Other Disbursements]+BillDetail_List[ATEI Premium]</f>
        <v>0</v>
      </c>
      <c r="AU32" s="86">
        <f>BillDetail_List[Other Disbursements]+BillDetail_List[Counsel''s Base Fees]+BillDetail_List[Base Profit Costs (including any indemnity cap)]</f>
        <v>24</v>
      </c>
      <c r="AV32" s="86">
        <f>BillDetail_List[Base Profit Costs (including any indemnity cap)]+BillDetail_List[Success Fee on Base Profit costs]</f>
        <v>46.8</v>
      </c>
      <c r="AW32" s="86">
        <f>BillDetail_List[ATEI Premium]+BillDetail_List[Other Disbursements]+BillDetail_List[Counsel''s Success Fee]+BillDetail_List[Counsel''s Base Fees]</f>
        <v>0</v>
      </c>
      <c r="AX32" s="86">
        <f>BillDetail_List[VAT On Other Disbursements]+BillDetail_List[VAT on Counsel''s Success Fee]+BillDetail_List[VAT on Base Counsel Fees]+BillDetail_List[VAT on Success Fee on Base Profit Costs]+BillDetail_List[VAT on Base Profit Costs]</f>
        <v>9.36</v>
      </c>
      <c r="AY32" s="86">
        <f>SUM(BillDetail_List[[#This Row],[Total Profit Costs]:[Total VAT]])</f>
        <v>56.16</v>
      </c>
      <c r="AZ32" s="279">
        <f>VLOOKUP(BillDetail_List[[#This Row],[Phase Code ]],phasetasklist,7,FALSE)</f>
        <v>1</v>
      </c>
      <c r="BA32" s="279">
        <f>VLOOKUP(BillDetail_List[[#This Row],[Task Code]],tasklist,7,FALSE)</f>
        <v>1</v>
      </c>
      <c r="BB32" s="279">
        <f>IFERROR(VLOOKUP(BillDetail_List[[#This Row],[Activity Code]],ActivityCodeList,4,FALSE),"")</f>
        <v>10</v>
      </c>
      <c r="BC32" s="279" t="str">
        <f>IFERROR(VLOOKUP(BillDetail_List[[#This Row],[Expense Code]],expensenumbers,4,FALSE),"")</f>
        <v/>
      </c>
      <c r="BD32" s="217"/>
      <c r="BE32" s="94"/>
      <c r="BF32" s="94"/>
      <c r="BG32" s="217"/>
      <c r="BH32" s="94"/>
      <c r="BI32" s="217"/>
      <c r="BJ32" s="217"/>
      <c r="BK32" s="96"/>
      <c r="BL32" s="96"/>
      <c r="BQ32" s="96"/>
      <c r="BR32" s="96"/>
      <c r="BS32" s="96"/>
      <c r="BT32" s="96"/>
      <c r="BV32" s="96"/>
      <c r="BW32" s="96"/>
      <c r="BY32" s="96"/>
      <c r="BZ32" s="96"/>
      <c r="CA32" s="96"/>
      <c r="CB32" s="96"/>
      <c r="CC32" s="94"/>
      <c r="CD32" s="94"/>
      <c r="CE32" s="84"/>
      <c r="CF32" s="84"/>
    </row>
    <row r="33" spans="1:84" ht="30" x14ac:dyDescent="0.2">
      <c r="A33" s="74">
        <v>31</v>
      </c>
      <c r="B33" s="74">
        <v>76</v>
      </c>
      <c r="C33" s="49" t="s">
        <v>227</v>
      </c>
      <c r="D33" s="172">
        <v>40817</v>
      </c>
      <c r="E33" s="76" t="s">
        <v>249</v>
      </c>
      <c r="F33" s="76" t="s">
        <v>321</v>
      </c>
      <c r="G33" s="119">
        <v>0.1</v>
      </c>
      <c r="H33" s="87"/>
      <c r="I33" s="77"/>
      <c r="J33" s="77"/>
      <c r="K33" s="88"/>
      <c r="L33" s="79"/>
      <c r="M33" s="76" t="s">
        <v>104</v>
      </c>
      <c r="N33" s="255" t="s">
        <v>450</v>
      </c>
      <c r="O33" s="255" t="s">
        <v>467</v>
      </c>
      <c r="P33" s="255" t="s">
        <v>511</v>
      </c>
      <c r="Q33" s="255"/>
      <c r="R33" s="81" t="s">
        <v>75</v>
      </c>
      <c r="S33" s="89"/>
      <c r="T33" s="76" t="s">
        <v>329</v>
      </c>
      <c r="U33" s="75" t="s">
        <v>249</v>
      </c>
      <c r="V33" s="86">
        <f>IF(BillDetail_List[Entry Alloc%]=0,(BillDetail_List[Time]*BillDetail_List[LTM Rate])*BillDetail_List[[#This Row],[Funding PerCent Allowed]],(BillDetail_List[Time]*BillDetail_List[LTM Rate])*BillDetail_List[[#This Row],[Funding PerCent Allowed]]*BillDetail_List[Entry Alloc%])</f>
        <v>24</v>
      </c>
      <c r="W33" s="86">
        <f>BillDetail_List[Counsel''s Base Fees]+BillDetail_List[Other Disbursements]+BillDetail_List[ATEI Premium]</f>
        <v>0</v>
      </c>
      <c r="X33" s="91" t="str">
        <f>VLOOKUP(BillDetail_List[Part ID],FundingList,2,FALSE)</f>
        <v>CFA</v>
      </c>
      <c r="Y33" s="271" t="str">
        <f>VLOOKUP(BillDetail_List[[#This Row],[Phase Code ]],phasetasklist,3,FALSE)</f>
        <v>Issue / Statements of Case</v>
      </c>
      <c r="Z33" s="254" t="str">
        <f>VLOOKUP(BillDetail_List[[#This Row],[Task Code]],tasklist,4,FALSE)</f>
        <v>Issue and Serve Proceedings and Preparation of Statement(s) of Case</v>
      </c>
      <c r="AA33" s="239" t="str">
        <f>IFERROR(VLOOKUP(BillDetail_List[[#This Row],[Activity Code]],ActivityCodeList,2,FALSE), " ")</f>
        <v>Communicate (with Counsel)</v>
      </c>
      <c r="AB33" s="239" t="str">
        <f>IFERROR(VLOOKUP(BillDetail_List[[#This Row],[Expense Code]],expensenumbers,2,FALSE), " ")</f>
        <v xml:space="preserve"> </v>
      </c>
      <c r="AC33" s="92" t="str">
        <f>IFERROR(VLOOKUP(BillDetail_List[LTM],LTMList,3,FALSE),"")</f>
        <v>Partner</v>
      </c>
      <c r="AD33" s="92" t="str">
        <f>IFERROR(VLOOKUP(BillDetail_List[LTM],LTMList,4,FALSE),"")</f>
        <v>A</v>
      </c>
      <c r="AE33" s="86">
        <f>IFERROR(VLOOKUP(BillDetail_List[LTM],LTM_List[],6,FALSE),0)</f>
        <v>240</v>
      </c>
      <c r="AF33" s="83">
        <f>VLOOKUP(BillDetail_List[Part ID],FundingList,7,FALSE)</f>
        <v>1</v>
      </c>
      <c r="AG33" s="83">
        <f>IF(CounselBaseFees=0,VLOOKUP(BillDetail_List[Part ID],FundingList,3,FALSE),VLOOKUP(BillDetail_List[LTM],LTMList,8,FALSE))</f>
        <v>0.95</v>
      </c>
      <c r="AH33" s="93">
        <f>VLOOKUP(BillDetail_List[Part ID],FundingList,4,FALSE)</f>
        <v>0.2</v>
      </c>
      <c r="AI33" s="190">
        <f>IF(BillDetail_List[[#This Row],[Time]]="N/A",0, BillDetail_List[[#This Row],[Time]]*BillDetail_List[[#This Row],[LTM Rate]])</f>
        <v>24</v>
      </c>
      <c r="AJ33" s="86">
        <f>IF(BillDetail_List[Entry Alloc%]=0,(BillDetail_List[Time]*BillDetail_List[LTM Rate])*BillDetail_List[[#This Row],[Funding PerCent Allowed]],(BillDetail_List[Time]*BillDetail_List[LTM Rate])*BillDetail_List[[#This Row],[Funding PerCent Allowed]]*BillDetail_List[Entry Alloc%])</f>
        <v>24</v>
      </c>
      <c r="AK33" s="86">
        <f>BillDetail_List[Base Profit Costs (including any indemnity cap)]*BillDetail_List[VAT Rate]</f>
        <v>4.8000000000000007</v>
      </c>
      <c r="AL33" s="86">
        <f>BillDetail_List[Base Profit Costs (including any indemnity cap)]*BillDetail_List[Success Fee %]</f>
        <v>22.799999999999997</v>
      </c>
      <c r="AM33" s="86">
        <f>BillDetail_List[Success Fee on Base Profit costs]*BillDetail_List[VAT Rate]</f>
        <v>4.5599999999999996</v>
      </c>
      <c r="AN33" s="86">
        <f>SUM(BillDetail_List[[#This Row],[Base Profit Costs (including any indemnity cap)]:[VAT on Success Fee on Base Profit Costs]])</f>
        <v>56.16</v>
      </c>
      <c r="AO33" s="86">
        <f>BillDetail_List[Counsel''s Base Fees]*BillDetail_List[VAT Rate]</f>
        <v>0</v>
      </c>
      <c r="AP33" s="86">
        <f>BillDetail_List[Counsel''s Base Fees]*BillDetail_List[Success Fee %]</f>
        <v>0</v>
      </c>
      <c r="AQ33" s="86">
        <f>BillDetail_List[Counsel''s Success Fee]*BillDetail_List[VAT Rate]</f>
        <v>0</v>
      </c>
      <c r="AR33" s="86">
        <f>BillDetail_List[Counsel''s Base Fees]+BillDetail_List[VAT on Base Counsel Fees]+BillDetail_List[Counsel''s Success Fee]+BillDetail_List[VAT on Counsel''s Success Fee]</f>
        <v>0</v>
      </c>
      <c r="AS33" s="86">
        <f>BillDetail_List[Other Disbursements]+BillDetail_List[VAT On Other Disbursements]</f>
        <v>0</v>
      </c>
      <c r="AT33" s="86">
        <f>BillDetail_List[Counsel''s Base Fees]+BillDetail_List[Other Disbursements]+BillDetail_List[ATEI Premium]</f>
        <v>0</v>
      </c>
      <c r="AU33" s="86">
        <f>BillDetail_List[Other Disbursements]+BillDetail_List[Counsel''s Base Fees]+BillDetail_List[Base Profit Costs (including any indemnity cap)]</f>
        <v>24</v>
      </c>
      <c r="AV33" s="86">
        <f>BillDetail_List[Base Profit Costs (including any indemnity cap)]+BillDetail_List[Success Fee on Base Profit costs]</f>
        <v>46.8</v>
      </c>
      <c r="AW33" s="86">
        <f>BillDetail_List[ATEI Premium]+BillDetail_List[Other Disbursements]+BillDetail_List[Counsel''s Success Fee]+BillDetail_List[Counsel''s Base Fees]</f>
        <v>0</v>
      </c>
      <c r="AX33" s="86">
        <f>BillDetail_List[VAT On Other Disbursements]+BillDetail_List[VAT on Counsel''s Success Fee]+BillDetail_List[VAT on Base Counsel Fees]+BillDetail_List[VAT on Success Fee on Base Profit Costs]+BillDetail_List[VAT on Base Profit Costs]</f>
        <v>9.36</v>
      </c>
      <c r="AY33" s="86">
        <f>SUM(BillDetail_List[[#This Row],[Total Profit Costs]:[Total VAT]])</f>
        <v>56.16</v>
      </c>
      <c r="AZ33" s="279">
        <f>VLOOKUP(BillDetail_List[[#This Row],[Phase Code ]],phasetasklist,7,FALSE)</f>
        <v>2</v>
      </c>
      <c r="BA33" s="279">
        <f>VLOOKUP(BillDetail_List[[#This Row],[Task Code]],tasklist,7,FALSE)</f>
        <v>4</v>
      </c>
      <c r="BB33" s="279">
        <f>IFERROR(VLOOKUP(BillDetail_List[[#This Row],[Activity Code]],ActivityCodeList,4,FALSE),"")</f>
        <v>2</v>
      </c>
      <c r="BC33" s="279" t="str">
        <f>IFERROR(VLOOKUP(BillDetail_List[[#This Row],[Expense Code]],expensenumbers,4,FALSE),"")</f>
        <v/>
      </c>
      <c r="BD33" s="217"/>
      <c r="BE33" s="94"/>
      <c r="BF33" s="94"/>
      <c r="BG33" s="217"/>
      <c r="BH33" s="94"/>
      <c r="BI33" s="217"/>
      <c r="BJ33" s="217"/>
      <c r="BK33" s="96"/>
      <c r="BL33" s="96"/>
      <c r="BQ33" s="96"/>
      <c r="BR33" s="96"/>
      <c r="BS33" s="96"/>
      <c r="BT33" s="96"/>
      <c r="BV33" s="96"/>
      <c r="BW33" s="96"/>
      <c r="BY33" s="96"/>
      <c r="BZ33" s="96"/>
      <c r="CA33" s="96"/>
      <c r="CB33" s="96"/>
      <c r="CC33" s="94"/>
      <c r="CD33" s="94"/>
      <c r="CE33" s="84"/>
      <c r="CF33" s="84"/>
    </row>
    <row r="34" spans="1:84" ht="30" x14ac:dyDescent="0.2">
      <c r="A34" s="74">
        <v>32</v>
      </c>
      <c r="B34" s="74">
        <v>72</v>
      </c>
      <c r="C34" s="49" t="s">
        <v>227</v>
      </c>
      <c r="D34" s="172">
        <v>40825</v>
      </c>
      <c r="E34" s="301" t="s">
        <v>260</v>
      </c>
      <c r="F34" s="76" t="s">
        <v>321</v>
      </c>
      <c r="G34" s="119">
        <v>0.2</v>
      </c>
      <c r="H34" s="87"/>
      <c r="I34" s="77"/>
      <c r="J34" s="77"/>
      <c r="K34" s="88"/>
      <c r="L34" s="79"/>
      <c r="M34" s="296" t="s">
        <v>104</v>
      </c>
      <c r="N34" s="255" t="s">
        <v>450</v>
      </c>
      <c r="O34" s="255" t="s">
        <v>467</v>
      </c>
      <c r="P34" s="255" t="s">
        <v>511</v>
      </c>
      <c r="Q34" s="255"/>
      <c r="R34" s="81" t="s">
        <v>75</v>
      </c>
      <c r="S34" s="89"/>
      <c r="T34" s="76" t="s">
        <v>329</v>
      </c>
      <c r="U34" s="76" t="s">
        <v>225</v>
      </c>
      <c r="V34" s="86">
        <f>IF(BillDetail_List[Entry Alloc%]=0,(BillDetail_List[Time]*BillDetail_List[LTM Rate])*BillDetail_List[[#This Row],[Funding PerCent Allowed]],(BillDetail_List[Time]*BillDetail_List[LTM Rate])*BillDetail_List[[#This Row],[Funding PerCent Allowed]]*BillDetail_List[Entry Alloc%])</f>
        <v>48</v>
      </c>
      <c r="W34" s="86">
        <f>BillDetail_List[Counsel''s Base Fees]+BillDetail_List[Other Disbursements]+BillDetail_List[ATEI Premium]</f>
        <v>0</v>
      </c>
      <c r="X34" s="91" t="str">
        <f>VLOOKUP(BillDetail_List[Part ID],FundingList,2,FALSE)</f>
        <v>CFA</v>
      </c>
      <c r="Y34" s="271" t="str">
        <f>VLOOKUP(BillDetail_List[[#This Row],[Phase Code ]],phasetasklist,3,FALSE)</f>
        <v>Issue / Statements of Case</v>
      </c>
      <c r="Z34" s="254" t="str">
        <f>VLOOKUP(BillDetail_List[[#This Row],[Task Code]],tasklist,4,FALSE)</f>
        <v>Issue and Serve Proceedings and Preparation of Statement(s) of Case</v>
      </c>
      <c r="AA34" s="239" t="str">
        <f>IFERROR(VLOOKUP(BillDetail_List[[#This Row],[Activity Code]],ActivityCodeList,2,FALSE), " ")</f>
        <v>Communicate (with Counsel)</v>
      </c>
      <c r="AB34" s="239" t="str">
        <f>IFERROR(VLOOKUP(BillDetail_List[[#This Row],[Expense Code]],expensenumbers,2,FALSE), " ")</f>
        <v xml:space="preserve"> </v>
      </c>
      <c r="AC34" s="92" t="str">
        <f>IFERROR(VLOOKUP(BillDetail_List[LTM],LTMList,3,FALSE),"")</f>
        <v>Partner</v>
      </c>
      <c r="AD34" s="92" t="str">
        <f>IFERROR(VLOOKUP(BillDetail_List[LTM],LTMList,4,FALSE),"")</f>
        <v>A</v>
      </c>
      <c r="AE34" s="86">
        <f>IFERROR(VLOOKUP(BillDetail_List[LTM],LTM_List[],6,FALSE),0)</f>
        <v>240</v>
      </c>
      <c r="AF34" s="83">
        <f>VLOOKUP(BillDetail_List[Part ID],FundingList,7,FALSE)</f>
        <v>1</v>
      </c>
      <c r="AG34" s="83">
        <f>IF(CounselBaseFees=0,VLOOKUP(BillDetail_List[Part ID],FundingList,3,FALSE),VLOOKUP(BillDetail_List[LTM],LTMList,8,FALSE))</f>
        <v>0.95</v>
      </c>
      <c r="AH34" s="93">
        <f>VLOOKUP(BillDetail_List[Part ID],FundingList,4,FALSE)</f>
        <v>0.2</v>
      </c>
      <c r="AI34" s="190">
        <f>IF(BillDetail_List[[#This Row],[Time]]="N/A",0, BillDetail_List[[#This Row],[Time]]*BillDetail_List[[#This Row],[LTM Rate]])</f>
        <v>48</v>
      </c>
      <c r="AJ34" s="86">
        <f>IF(BillDetail_List[Entry Alloc%]=0,(BillDetail_List[Time]*BillDetail_List[LTM Rate])*BillDetail_List[[#This Row],[Funding PerCent Allowed]],(BillDetail_List[Time]*BillDetail_List[LTM Rate])*BillDetail_List[[#This Row],[Funding PerCent Allowed]]*BillDetail_List[Entry Alloc%])</f>
        <v>48</v>
      </c>
      <c r="AK34" s="86">
        <f>BillDetail_List[Base Profit Costs (including any indemnity cap)]*BillDetail_List[VAT Rate]</f>
        <v>9.6000000000000014</v>
      </c>
      <c r="AL34" s="86">
        <f>BillDetail_List[Base Profit Costs (including any indemnity cap)]*BillDetail_List[Success Fee %]</f>
        <v>45.599999999999994</v>
      </c>
      <c r="AM34" s="86">
        <f>BillDetail_List[Success Fee on Base Profit costs]*BillDetail_List[VAT Rate]</f>
        <v>9.1199999999999992</v>
      </c>
      <c r="AN34" s="86">
        <f>SUM(BillDetail_List[[#This Row],[Base Profit Costs (including any indemnity cap)]:[VAT on Success Fee on Base Profit Costs]])</f>
        <v>112.32</v>
      </c>
      <c r="AO34" s="86">
        <f>BillDetail_List[Counsel''s Base Fees]*BillDetail_List[VAT Rate]</f>
        <v>0</v>
      </c>
      <c r="AP34" s="86">
        <f>BillDetail_List[Counsel''s Base Fees]*BillDetail_List[Success Fee %]</f>
        <v>0</v>
      </c>
      <c r="AQ34" s="86">
        <f>BillDetail_List[Counsel''s Success Fee]*BillDetail_List[VAT Rate]</f>
        <v>0</v>
      </c>
      <c r="AR34" s="86">
        <f>BillDetail_List[Counsel''s Base Fees]+BillDetail_List[VAT on Base Counsel Fees]+BillDetail_List[Counsel''s Success Fee]+BillDetail_List[VAT on Counsel''s Success Fee]</f>
        <v>0</v>
      </c>
      <c r="AS34" s="86">
        <f>BillDetail_List[Other Disbursements]+BillDetail_List[VAT On Other Disbursements]</f>
        <v>0</v>
      </c>
      <c r="AT34" s="86">
        <f>BillDetail_List[Counsel''s Base Fees]+BillDetail_List[Other Disbursements]+BillDetail_List[ATEI Premium]</f>
        <v>0</v>
      </c>
      <c r="AU34" s="86">
        <f>BillDetail_List[Other Disbursements]+BillDetail_List[Counsel''s Base Fees]+BillDetail_List[Base Profit Costs (including any indemnity cap)]</f>
        <v>48</v>
      </c>
      <c r="AV34" s="86">
        <f>BillDetail_List[Base Profit Costs (including any indemnity cap)]+BillDetail_List[Success Fee on Base Profit costs]</f>
        <v>93.6</v>
      </c>
      <c r="AW34" s="86">
        <f>BillDetail_List[ATEI Premium]+BillDetail_List[Other Disbursements]+BillDetail_List[Counsel''s Success Fee]+BillDetail_List[Counsel''s Base Fees]</f>
        <v>0</v>
      </c>
      <c r="AX34" s="86">
        <f>BillDetail_List[VAT On Other Disbursements]+BillDetail_List[VAT on Counsel''s Success Fee]+BillDetail_List[VAT on Base Counsel Fees]+BillDetail_List[VAT on Success Fee on Base Profit Costs]+BillDetail_List[VAT on Base Profit Costs]</f>
        <v>18.72</v>
      </c>
      <c r="AY34" s="86">
        <f>SUM(BillDetail_List[[#This Row],[Total Profit Costs]:[Total VAT]])</f>
        <v>112.32</v>
      </c>
      <c r="AZ34" s="279">
        <f>VLOOKUP(BillDetail_List[[#This Row],[Phase Code ]],phasetasklist,7,FALSE)</f>
        <v>2</v>
      </c>
      <c r="BA34" s="279">
        <f>VLOOKUP(BillDetail_List[[#This Row],[Task Code]],tasklist,7,FALSE)</f>
        <v>4</v>
      </c>
      <c r="BB34" s="279">
        <f>IFERROR(VLOOKUP(BillDetail_List[[#This Row],[Activity Code]],ActivityCodeList,4,FALSE),"")</f>
        <v>2</v>
      </c>
      <c r="BC34" s="279" t="str">
        <f>IFERROR(VLOOKUP(BillDetail_List[[#This Row],[Expense Code]],expensenumbers,4,FALSE),"")</f>
        <v/>
      </c>
      <c r="BD34" s="217"/>
      <c r="BE34" s="94"/>
      <c r="BF34" s="94"/>
      <c r="BG34" s="217"/>
      <c r="BH34" s="94"/>
      <c r="BI34" s="217"/>
      <c r="BJ34" s="217"/>
      <c r="BK34" s="96"/>
      <c r="BL34" s="96"/>
      <c r="BQ34" s="96"/>
      <c r="BR34" s="96"/>
      <c r="BS34" s="96"/>
      <c r="BT34" s="96"/>
      <c r="BV34" s="96"/>
      <c r="BW34" s="96"/>
      <c r="BY34" s="96"/>
      <c r="BZ34" s="96"/>
      <c r="CA34" s="96"/>
      <c r="CB34" s="96"/>
      <c r="CC34" s="94"/>
      <c r="CD34" s="94"/>
      <c r="CE34" s="84"/>
      <c r="CF34" s="84"/>
    </row>
    <row r="35" spans="1:84" ht="30" x14ac:dyDescent="0.2">
      <c r="A35" s="74">
        <v>33</v>
      </c>
      <c r="B35" s="74">
        <v>79</v>
      </c>
      <c r="C35" s="49" t="s">
        <v>227</v>
      </c>
      <c r="D35" s="172">
        <v>40929</v>
      </c>
      <c r="E35" s="76" t="s">
        <v>263</v>
      </c>
      <c r="F35" s="76" t="s">
        <v>321</v>
      </c>
      <c r="G35" s="119">
        <v>0.2</v>
      </c>
      <c r="H35" s="87"/>
      <c r="I35" s="77"/>
      <c r="J35" s="77"/>
      <c r="K35" s="88"/>
      <c r="L35" s="79"/>
      <c r="M35" s="76" t="s">
        <v>104</v>
      </c>
      <c r="N35" s="255" t="s">
        <v>450</v>
      </c>
      <c r="O35" s="255" t="s">
        <v>467</v>
      </c>
      <c r="P35" s="255" t="s">
        <v>511</v>
      </c>
      <c r="Q35" s="255"/>
      <c r="R35" s="81" t="s">
        <v>75</v>
      </c>
      <c r="S35" s="89"/>
      <c r="T35" s="76" t="s">
        <v>329</v>
      </c>
      <c r="U35" s="76" t="s">
        <v>225</v>
      </c>
      <c r="V35" s="86">
        <f>IF(BillDetail_List[Entry Alloc%]=0,(BillDetail_List[Time]*BillDetail_List[LTM Rate])*BillDetail_List[[#This Row],[Funding PerCent Allowed]],(BillDetail_List[Time]*BillDetail_List[LTM Rate])*BillDetail_List[[#This Row],[Funding PerCent Allowed]]*BillDetail_List[Entry Alloc%])</f>
        <v>48</v>
      </c>
      <c r="W35" s="86">
        <f>BillDetail_List[Counsel''s Base Fees]+BillDetail_List[Other Disbursements]+BillDetail_List[ATEI Premium]</f>
        <v>0</v>
      </c>
      <c r="X35" s="91" t="str">
        <f>VLOOKUP(BillDetail_List[Part ID],FundingList,2,FALSE)</f>
        <v>CFA</v>
      </c>
      <c r="Y35" s="271" t="str">
        <f>VLOOKUP(BillDetail_List[[#This Row],[Phase Code ]],phasetasklist,3,FALSE)</f>
        <v>Issue / Statements of Case</v>
      </c>
      <c r="Z35" s="254" t="str">
        <f>VLOOKUP(BillDetail_List[[#This Row],[Task Code]],tasklist,4,FALSE)</f>
        <v>Issue and Serve Proceedings and Preparation of Statement(s) of Case</v>
      </c>
      <c r="AA35" s="239" t="str">
        <f>IFERROR(VLOOKUP(BillDetail_List[[#This Row],[Activity Code]],ActivityCodeList,2,FALSE), " ")</f>
        <v>Communicate (with Counsel)</v>
      </c>
      <c r="AB35" s="239" t="str">
        <f>IFERROR(VLOOKUP(BillDetail_List[[#This Row],[Expense Code]],expensenumbers,2,FALSE), " ")</f>
        <v xml:space="preserve"> </v>
      </c>
      <c r="AC35" s="92" t="str">
        <f>IFERROR(VLOOKUP(BillDetail_List[LTM],LTMList,3,FALSE),"")</f>
        <v>Partner</v>
      </c>
      <c r="AD35" s="92" t="str">
        <f>IFERROR(VLOOKUP(BillDetail_List[LTM],LTMList,4,FALSE),"")</f>
        <v>A</v>
      </c>
      <c r="AE35" s="86">
        <f>IFERROR(VLOOKUP(BillDetail_List[LTM],LTM_List[],6,FALSE),0)</f>
        <v>240</v>
      </c>
      <c r="AF35" s="83">
        <f>VLOOKUP(BillDetail_List[Part ID],FundingList,7,FALSE)</f>
        <v>1</v>
      </c>
      <c r="AG35" s="83">
        <f>IF(CounselBaseFees=0,VLOOKUP(BillDetail_List[Part ID],FundingList,3,FALSE),VLOOKUP(BillDetail_List[LTM],LTMList,8,FALSE))</f>
        <v>0.95</v>
      </c>
      <c r="AH35" s="93">
        <f>VLOOKUP(BillDetail_List[Part ID],FundingList,4,FALSE)</f>
        <v>0.2</v>
      </c>
      <c r="AI35" s="190">
        <f>IF(BillDetail_List[[#This Row],[Time]]="N/A",0, BillDetail_List[[#This Row],[Time]]*BillDetail_List[[#This Row],[LTM Rate]])</f>
        <v>48</v>
      </c>
      <c r="AJ35" s="86">
        <f>IF(BillDetail_List[Entry Alloc%]=0,(BillDetail_List[Time]*BillDetail_List[LTM Rate])*BillDetail_List[[#This Row],[Funding PerCent Allowed]],(BillDetail_List[Time]*BillDetail_List[LTM Rate])*BillDetail_List[[#This Row],[Funding PerCent Allowed]]*BillDetail_List[Entry Alloc%])</f>
        <v>48</v>
      </c>
      <c r="AK35" s="86">
        <f>BillDetail_List[Base Profit Costs (including any indemnity cap)]*BillDetail_List[VAT Rate]</f>
        <v>9.6000000000000014</v>
      </c>
      <c r="AL35" s="86">
        <f>BillDetail_List[Base Profit Costs (including any indemnity cap)]*BillDetail_List[Success Fee %]</f>
        <v>45.599999999999994</v>
      </c>
      <c r="AM35" s="86">
        <f>BillDetail_List[Success Fee on Base Profit costs]*BillDetail_List[VAT Rate]</f>
        <v>9.1199999999999992</v>
      </c>
      <c r="AN35" s="86">
        <f>SUM(BillDetail_List[[#This Row],[Base Profit Costs (including any indemnity cap)]:[VAT on Success Fee on Base Profit Costs]])</f>
        <v>112.32</v>
      </c>
      <c r="AO35" s="86">
        <f>BillDetail_List[Counsel''s Base Fees]*BillDetail_List[VAT Rate]</f>
        <v>0</v>
      </c>
      <c r="AP35" s="86">
        <f>BillDetail_List[Counsel''s Base Fees]*BillDetail_List[Success Fee %]</f>
        <v>0</v>
      </c>
      <c r="AQ35" s="86">
        <f>BillDetail_List[Counsel''s Success Fee]*BillDetail_List[VAT Rate]</f>
        <v>0</v>
      </c>
      <c r="AR35" s="86">
        <f>BillDetail_List[Counsel''s Base Fees]+BillDetail_List[VAT on Base Counsel Fees]+BillDetail_List[Counsel''s Success Fee]+BillDetail_List[VAT on Counsel''s Success Fee]</f>
        <v>0</v>
      </c>
      <c r="AS35" s="86">
        <f>BillDetail_List[Other Disbursements]+BillDetail_List[VAT On Other Disbursements]</f>
        <v>0</v>
      </c>
      <c r="AT35" s="86">
        <f>BillDetail_List[Counsel''s Base Fees]+BillDetail_List[Other Disbursements]+BillDetail_List[ATEI Premium]</f>
        <v>0</v>
      </c>
      <c r="AU35" s="86">
        <f>BillDetail_List[Other Disbursements]+BillDetail_List[Counsel''s Base Fees]+BillDetail_List[Base Profit Costs (including any indemnity cap)]</f>
        <v>48</v>
      </c>
      <c r="AV35" s="86">
        <f>BillDetail_List[Base Profit Costs (including any indemnity cap)]+BillDetail_List[Success Fee on Base Profit costs]</f>
        <v>93.6</v>
      </c>
      <c r="AW35" s="86">
        <f>BillDetail_List[ATEI Premium]+BillDetail_List[Other Disbursements]+BillDetail_List[Counsel''s Success Fee]+BillDetail_List[Counsel''s Base Fees]</f>
        <v>0</v>
      </c>
      <c r="AX35" s="86">
        <f>BillDetail_List[VAT On Other Disbursements]+BillDetail_List[VAT on Counsel''s Success Fee]+BillDetail_List[VAT on Base Counsel Fees]+BillDetail_List[VAT on Success Fee on Base Profit Costs]+BillDetail_List[VAT on Base Profit Costs]</f>
        <v>18.72</v>
      </c>
      <c r="AY35" s="86">
        <f>SUM(BillDetail_List[[#This Row],[Total Profit Costs]:[Total VAT]])</f>
        <v>112.32</v>
      </c>
      <c r="AZ35" s="279">
        <f>VLOOKUP(BillDetail_List[[#This Row],[Phase Code ]],phasetasklist,7,FALSE)</f>
        <v>2</v>
      </c>
      <c r="BA35" s="279">
        <f>VLOOKUP(BillDetail_List[[#This Row],[Task Code]],tasklist,7,FALSE)</f>
        <v>4</v>
      </c>
      <c r="BB35" s="279">
        <f>IFERROR(VLOOKUP(BillDetail_List[[#This Row],[Activity Code]],ActivityCodeList,4,FALSE),"")</f>
        <v>2</v>
      </c>
      <c r="BC35" s="279" t="str">
        <f>IFERROR(VLOOKUP(BillDetail_List[[#This Row],[Expense Code]],expensenumbers,4,FALSE),"")</f>
        <v/>
      </c>
      <c r="BD35" s="217"/>
      <c r="BE35" s="94"/>
      <c r="BF35" s="94"/>
      <c r="BG35" s="217"/>
      <c r="BH35" s="94"/>
      <c r="BI35" s="217"/>
      <c r="BJ35" s="217"/>
      <c r="BK35" s="96"/>
      <c r="BL35" s="96"/>
      <c r="BQ35" s="96"/>
      <c r="BR35" s="96"/>
      <c r="BS35" s="96"/>
      <c r="BT35" s="96"/>
      <c r="BV35" s="96"/>
      <c r="BW35" s="96"/>
      <c r="BY35" s="96"/>
      <c r="BZ35" s="96"/>
      <c r="CA35" s="96"/>
      <c r="CB35" s="96"/>
      <c r="CC35" s="94"/>
      <c r="CD35" s="94"/>
      <c r="CE35" s="84"/>
      <c r="CF35" s="84"/>
    </row>
    <row r="36" spans="1:84" ht="14.45" customHeight="1" x14ac:dyDescent="0.2">
      <c r="A36" s="74">
        <v>34</v>
      </c>
      <c r="B36" s="74">
        <v>116</v>
      </c>
      <c r="C36" s="49" t="s">
        <v>227</v>
      </c>
      <c r="D36" s="172">
        <v>41188</v>
      </c>
      <c r="E36" s="76" t="s">
        <v>249</v>
      </c>
      <c r="F36" s="76" t="s">
        <v>323</v>
      </c>
      <c r="G36" s="119">
        <v>0.1</v>
      </c>
      <c r="H36" s="87"/>
      <c r="I36" s="77"/>
      <c r="J36" s="77"/>
      <c r="K36" s="88"/>
      <c r="L36" s="79"/>
      <c r="M36" s="76" t="s">
        <v>104</v>
      </c>
      <c r="N36" s="255" t="s">
        <v>450</v>
      </c>
      <c r="O36" s="255" t="s">
        <v>467</v>
      </c>
      <c r="P36" s="255" t="s">
        <v>511</v>
      </c>
      <c r="Q36" s="255"/>
      <c r="R36" s="81" t="s">
        <v>75</v>
      </c>
      <c r="S36" s="89"/>
      <c r="T36" s="76" t="s">
        <v>329</v>
      </c>
      <c r="U36" s="75" t="s">
        <v>249</v>
      </c>
      <c r="V36" s="86">
        <f>IF(BillDetail_List[Entry Alloc%]=0,(BillDetail_List[Time]*BillDetail_List[LTM Rate])*BillDetail_List[[#This Row],[Funding PerCent Allowed]],(BillDetail_List[Time]*BillDetail_List[LTM Rate])*BillDetail_List[[#This Row],[Funding PerCent Allowed]]*BillDetail_List[Entry Alloc%])</f>
        <v>30</v>
      </c>
      <c r="W36" s="86">
        <f>BillDetail_List[Counsel''s Base Fees]+BillDetail_List[Other Disbursements]+BillDetail_List[ATEI Premium]</f>
        <v>0</v>
      </c>
      <c r="X36" s="91" t="str">
        <f>VLOOKUP(BillDetail_List[Part ID],FundingList,2,FALSE)</f>
        <v>CFA</v>
      </c>
      <c r="Y36" s="271" t="str">
        <f>VLOOKUP(BillDetail_List[[#This Row],[Phase Code ]],phasetasklist,3,FALSE)</f>
        <v>Issue / Statements of Case</v>
      </c>
      <c r="Z36" s="254" t="str">
        <f>VLOOKUP(BillDetail_List[[#This Row],[Task Code]],tasklist,4,FALSE)</f>
        <v>Issue and Serve Proceedings and Preparation of Statement(s) of Case</v>
      </c>
      <c r="AA36" s="239" t="str">
        <f>IFERROR(VLOOKUP(BillDetail_List[[#This Row],[Activity Code]],ActivityCodeList,2,FALSE), " ")</f>
        <v>Communicate (with Counsel)</v>
      </c>
      <c r="AB36" s="239" t="str">
        <f>IFERROR(VLOOKUP(BillDetail_List[[#This Row],[Expense Code]],expensenumbers,2,FALSE), " ")</f>
        <v xml:space="preserve"> </v>
      </c>
      <c r="AC36" s="92" t="str">
        <f>IFERROR(VLOOKUP(BillDetail_List[LTM],LTMList,3,FALSE),"")</f>
        <v>Partner</v>
      </c>
      <c r="AD36" s="92" t="str">
        <f>IFERROR(VLOOKUP(BillDetail_List[LTM],LTMList,4,FALSE),"")</f>
        <v>A</v>
      </c>
      <c r="AE36" s="86">
        <f>IFERROR(VLOOKUP(BillDetail_List[LTM],LTM_List[],6,FALSE),0)</f>
        <v>300</v>
      </c>
      <c r="AF36" s="83">
        <f>VLOOKUP(BillDetail_List[Part ID],FundingList,7,FALSE)</f>
        <v>1</v>
      </c>
      <c r="AG36" s="83">
        <f>IF(CounselBaseFees=0,VLOOKUP(BillDetail_List[Part ID],FundingList,3,FALSE),VLOOKUP(BillDetail_List[LTM],LTMList,8,FALSE))</f>
        <v>0.95</v>
      </c>
      <c r="AH36" s="93">
        <f>VLOOKUP(BillDetail_List[Part ID],FundingList,4,FALSE)</f>
        <v>0.2</v>
      </c>
      <c r="AI36" s="190">
        <f>IF(BillDetail_List[[#This Row],[Time]]="N/A",0, BillDetail_List[[#This Row],[Time]]*BillDetail_List[[#This Row],[LTM Rate]])</f>
        <v>30</v>
      </c>
      <c r="AJ36" s="86">
        <f>IF(BillDetail_List[Entry Alloc%]=0,(BillDetail_List[Time]*BillDetail_List[LTM Rate])*BillDetail_List[[#This Row],[Funding PerCent Allowed]],(BillDetail_List[Time]*BillDetail_List[LTM Rate])*BillDetail_List[[#This Row],[Funding PerCent Allowed]]*BillDetail_List[Entry Alloc%])</f>
        <v>30</v>
      </c>
      <c r="AK36" s="86">
        <f>BillDetail_List[Base Profit Costs (including any indemnity cap)]*BillDetail_List[VAT Rate]</f>
        <v>6</v>
      </c>
      <c r="AL36" s="86">
        <f>BillDetail_List[Base Profit Costs (including any indemnity cap)]*BillDetail_List[Success Fee %]</f>
        <v>28.5</v>
      </c>
      <c r="AM36" s="86">
        <f>BillDetail_List[Success Fee on Base Profit costs]*BillDetail_List[VAT Rate]</f>
        <v>5.7</v>
      </c>
      <c r="AN36" s="86">
        <f>SUM(BillDetail_List[[#This Row],[Base Profit Costs (including any indemnity cap)]:[VAT on Success Fee on Base Profit Costs]])</f>
        <v>70.2</v>
      </c>
      <c r="AO36" s="86">
        <f>BillDetail_List[Counsel''s Base Fees]*BillDetail_List[VAT Rate]</f>
        <v>0</v>
      </c>
      <c r="AP36" s="86">
        <f>BillDetail_List[Counsel''s Base Fees]*BillDetail_List[Success Fee %]</f>
        <v>0</v>
      </c>
      <c r="AQ36" s="86">
        <f>BillDetail_List[Counsel''s Success Fee]*BillDetail_List[VAT Rate]</f>
        <v>0</v>
      </c>
      <c r="AR36" s="86">
        <f>BillDetail_List[Counsel''s Base Fees]+BillDetail_List[VAT on Base Counsel Fees]+BillDetail_List[Counsel''s Success Fee]+BillDetail_List[VAT on Counsel''s Success Fee]</f>
        <v>0</v>
      </c>
      <c r="AS36" s="86">
        <f>BillDetail_List[Other Disbursements]+BillDetail_List[VAT On Other Disbursements]</f>
        <v>0</v>
      </c>
      <c r="AT36" s="86">
        <f>BillDetail_List[Counsel''s Base Fees]+BillDetail_List[Other Disbursements]+BillDetail_List[ATEI Premium]</f>
        <v>0</v>
      </c>
      <c r="AU36" s="86">
        <f>BillDetail_List[Other Disbursements]+BillDetail_List[Counsel''s Base Fees]+BillDetail_List[Base Profit Costs (including any indemnity cap)]</f>
        <v>30</v>
      </c>
      <c r="AV36" s="86">
        <f>BillDetail_List[Base Profit Costs (including any indemnity cap)]+BillDetail_List[Success Fee on Base Profit costs]</f>
        <v>58.5</v>
      </c>
      <c r="AW36" s="86">
        <f>BillDetail_List[ATEI Premium]+BillDetail_List[Other Disbursements]+BillDetail_List[Counsel''s Success Fee]+BillDetail_List[Counsel''s Base Fees]</f>
        <v>0</v>
      </c>
      <c r="AX36" s="86">
        <f>BillDetail_List[VAT On Other Disbursements]+BillDetail_List[VAT on Counsel''s Success Fee]+BillDetail_List[VAT on Base Counsel Fees]+BillDetail_List[VAT on Success Fee on Base Profit Costs]+BillDetail_List[VAT on Base Profit Costs]</f>
        <v>11.7</v>
      </c>
      <c r="AY36" s="86">
        <f>SUM(BillDetail_List[[#This Row],[Total Profit Costs]:[Total VAT]])</f>
        <v>70.2</v>
      </c>
      <c r="AZ36" s="279">
        <f>VLOOKUP(BillDetail_List[[#This Row],[Phase Code ]],phasetasklist,7,FALSE)</f>
        <v>2</v>
      </c>
      <c r="BA36" s="279">
        <f>VLOOKUP(BillDetail_List[[#This Row],[Task Code]],tasklist,7,FALSE)</f>
        <v>4</v>
      </c>
      <c r="BB36" s="279">
        <f>IFERROR(VLOOKUP(BillDetail_List[[#This Row],[Activity Code]],ActivityCodeList,4,FALSE),"")</f>
        <v>2</v>
      </c>
      <c r="BC36" s="279" t="str">
        <f>IFERROR(VLOOKUP(BillDetail_List[[#This Row],[Expense Code]],expensenumbers,4,FALSE),"")</f>
        <v/>
      </c>
      <c r="BD36" s="217"/>
      <c r="BE36" s="94"/>
      <c r="BF36" s="94"/>
      <c r="BG36" s="217"/>
      <c r="BH36" s="94"/>
      <c r="BI36" s="217"/>
      <c r="BJ36" s="217"/>
      <c r="BK36" s="96"/>
      <c r="BL36" s="96"/>
      <c r="BQ36" s="96"/>
      <c r="BR36" s="96"/>
      <c r="BS36" s="96"/>
      <c r="BT36" s="96"/>
      <c r="BV36" s="96"/>
      <c r="BW36" s="96"/>
      <c r="BY36" s="96"/>
      <c r="BZ36" s="96"/>
      <c r="CA36" s="96"/>
      <c r="CB36" s="96"/>
      <c r="CC36" s="94"/>
      <c r="CD36" s="94"/>
      <c r="CE36" s="84"/>
      <c r="CF36" s="84"/>
    </row>
    <row r="37" spans="1:84" ht="30" x14ac:dyDescent="0.2">
      <c r="A37" s="74">
        <v>35</v>
      </c>
      <c r="B37" s="74">
        <v>118</v>
      </c>
      <c r="C37" s="49" t="s">
        <v>227</v>
      </c>
      <c r="D37" s="172">
        <v>41188</v>
      </c>
      <c r="E37" s="290" t="s">
        <v>563</v>
      </c>
      <c r="F37" s="76" t="s">
        <v>323</v>
      </c>
      <c r="G37" s="119">
        <v>0.1</v>
      </c>
      <c r="H37" s="87"/>
      <c r="I37" s="77"/>
      <c r="J37" s="77"/>
      <c r="K37" s="88"/>
      <c r="L37" s="79"/>
      <c r="M37" s="76" t="s">
        <v>104</v>
      </c>
      <c r="N37" s="255" t="s">
        <v>450</v>
      </c>
      <c r="O37" s="255" t="s">
        <v>467</v>
      </c>
      <c r="P37" s="255" t="s">
        <v>511</v>
      </c>
      <c r="Q37" s="255"/>
      <c r="R37" s="81" t="s">
        <v>75</v>
      </c>
      <c r="S37" s="89"/>
      <c r="T37" s="75" t="s">
        <v>329</v>
      </c>
      <c r="U37" s="76" t="s">
        <v>225</v>
      </c>
      <c r="V37" s="86">
        <f>IF(BillDetail_List[Entry Alloc%]=0,(BillDetail_List[Time]*BillDetail_List[LTM Rate])*BillDetail_List[[#This Row],[Funding PerCent Allowed]],(BillDetail_List[Time]*BillDetail_List[LTM Rate])*BillDetail_List[[#This Row],[Funding PerCent Allowed]]*BillDetail_List[Entry Alloc%])</f>
        <v>30</v>
      </c>
      <c r="W37" s="86">
        <f>BillDetail_List[Counsel''s Base Fees]+BillDetail_List[Other Disbursements]+BillDetail_List[ATEI Premium]</f>
        <v>0</v>
      </c>
      <c r="X37" s="91" t="str">
        <f>VLOOKUP(BillDetail_List[Part ID],FundingList,2,FALSE)</f>
        <v>CFA</v>
      </c>
      <c r="Y37" s="271" t="str">
        <f>VLOOKUP(BillDetail_List[[#This Row],[Phase Code ]],phasetasklist,3,FALSE)</f>
        <v>Issue / Statements of Case</v>
      </c>
      <c r="Z37" s="254" t="str">
        <f>VLOOKUP(BillDetail_List[[#This Row],[Task Code]],tasklist,4,FALSE)</f>
        <v>Issue and Serve Proceedings and Preparation of Statement(s) of Case</v>
      </c>
      <c r="AA37" s="239" t="str">
        <f>IFERROR(VLOOKUP(BillDetail_List[[#This Row],[Activity Code]],ActivityCodeList,2,FALSE), " ")</f>
        <v>Communicate (with Counsel)</v>
      </c>
      <c r="AB37" s="239" t="str">
        <f>IFERROR(VLOOKUP(BillDetail_List[[#This Row],[Expense Code]],expensenumbers,2,FALSE), " ")</f>
        <v xml:space="preserve"> </v>
      </c>
      <c r="AC37" s="92" t="str">
        <f>IFERROR(VLOOKUP(BillDetail_List[LTM],LTMList,3,FALSE),"")</f>
        <v>Partner</v>
      </c>
      <c r="AD37" s="92" t="str">
        <f>IFERROR(VLOOKUP(BillDetail_List[LTM],LTMList,4,FALSE),"")</f>
        <v>A</v>
      </c>
      <c r="AE37" s="86">
        <f>IFERROR(VLOOKUP(BillDetail_List[LTM],LTM_List[],6,FALSE),0)</f>
        <v>300</v>
      </c>
      <c r="AF37" s="83">
        <f>VLOOKUP(BillDetail_List[Part ID],FundingList,7,FALSE)</f>
        <v>1</v>
      </c>
      <c r="AG37" s="83">
        <f>IF(CounselBaseFees=0,VLOOKUP(BillDetail_List[Part ID],FundingList,3,FALSE),VLOOKUP(BillDetail_List[LTM],LTMList,8,FALSE))</f>
        <v>0.95</v>
      </c>
      <c r="AH37" s="93">
        <f>VLOOKUP(BillDetail_List[Part ID],FundingList,4,FALSE)</f>
        <v>0.2</v>
      </c>
      <c r="AI37" s="190">
        <f>IF(BillDetail_List[[#This Row],[Time]]="N/A",0, BillDetail_List[[#This Row],[Time]]*BillDetail_List[[#This Row],[LTM Rate]])</f>
        <v>30</v>
      </c>
      <c r="AJ37" s="86">
        <f>IF(BillDetail_List[Entry Alloc%]=0,(BillDetail_List[Time]*BillDetail_List[LTM Rate])*BillDetail_List[[#This Row],[Funding PerCent Allowed]],(BillDetail_List[Time]*BillDetail_List[LTM Rate])*BillDetail_List[[#This Row],[Funding PerCent Allowed]]*BillDetail_List[Entry Alloc%])</f>
        <v>30</v>
      </c>
      <c r="AK37" s="86">
        <f>BillDetail_List[Base Profit Costs (including any indemnity cap)]*BillDetail_List[VAT Rate]</f>
        <v>6</v>
      </c>
      <c r="AL37" s="86">
        <f>BillDetail_List[Base Profit Costs (including any indemnity cap)]*BillDetail_List[Success Fee %]</f>
        <v>28.5</v>
      </c>
      <c r="AM37" s="86">
        <f>BillDetail_List[Success Fee on Base Profit costs]*BillDetail_List[VAT Rate]</f>
        <v>5.7</v>
      </c>
      <c r="AN37" s="86">
        <f>SUM(BillDetail_List[[#This Row],[Base Profit Costs (including any indemnity cap)]:[VAT on Success Fee on Base Profit Costs]])</f>
        <v>70.2</v>
      </c>
      <c r="AO37" s="86">
        <f>BillDetail_List[Counsel''s Base Fees]*BillDetail_List[VAT Rate]</f>
        <v>0</v>
      </c>
      <c r="AP37" s="86">
        <f>BillDetail_List[Counsel''s Base Fees]*BillDetail_List[Success Fee %]</f>
        <v>0</v>
      </c>
      <c r="AQ37" s="86">
        <f>BillDetail_List[Counsel''s Success Fee]*BillDetail_List[VAT Rate]</f>
        <v>0</v>
      </c>
      <c r="AR37" s="86">
        <f>BillDetail_List[Counsel''s Base Fees]+BillDetail_List[VAT on Base Counsel Fees]+BillDetail_List[Counsel''s Success Fee]+BillDetail_List[VAT on Counsel''s Success Fee]</f>
        <v>0</v>
      </c>
      <c r="AS37" s="86">
        <f>BillDetail_List[Other Disbursements]+BillDetail_List[VAT On Other Disbursements]</f>
        <v>0</v>
      </c>
      <c r="AT37" s="86">
        <f>BillDetail_List[Counsel''s Base Fees]+BillDetail_List[Other Disbursements]+BillDetail_List[ATEI Premium]</f>
        <v>0</v>
      </c>
      <c r="AU37" s="86">
        <f>BillDetail_List[Other Disbursements]+BillDetail_List[Counsel''s Base Fees]+BillDetail_List[Base Profit Costs (including any indemnity cap)]</f>
        <v>30</v>
      </c>
      <c r="AV37" s="86">
        <f>BillDetail_List[Base Profit Costs (including any indemnity cap)]+BillDetail_List[Success Fee on Base Profit costs]</f>
        <v>58.5</v>
      </c>
      <c r="AW37" s="86">
        <f>BillDetail_List[ATEI Premium]+BillDetail_List[Other Disbursements]+BillDetail_List[Counsel''s Success Fee]+BillDetail_List[Counsel''s Base Fees]</f>
        <v>0</v>
      </c>
      <c r="AX37" s="86">
        <f>BillDetail_List[VAT On Other Disbursements]+BillDetail_List[VAT on Counsel''s Success Fee]+BillDetail_List[VAT on Base Counsel Fees]+BillDetail_List[VAT on Success Fee on Base Profit Costs]+BillDetail_List[VAT on Base Profit Costs]</f>
        <v>11.7</v>
      </c>
      <c r="AY37" s="86">
        <f>SUM(BillDetail_List[[#This Row],[Total Profit Costs]:[Total VAT]])</f>
        <v>70.2</v>
      </c>
      <c r="AZ37" s="279">
        <f>VLOOKUP(BillDetail_List[[#This Row],[Phase Code ]],phasetasklist,7,FALSE)</f>
        <v>2</v>
      </c>
      <c r="BA37" s="279">
        <f>VLOOKUP(BillDetail_List[[#This Row],[Task Code]],tasklist,7,FALSE)</f>
        <v>4</v>
      </c>
      <c r="BB37" s="279">
        <f>IFERROR(VLOOKUP(BillDetail_List[[#This Row],[Activity Code]],ActivityCodeList,4,FALSE),"")</f>
        <v>2</v>
      </c>
      <c r="BC37" s="279" t="str">
        <f>IFERROR(VLOOKUP(BillDetail_List[[#This Row],[Expense Code]],expensenumbers,4,FALSE),"")</f>
        <v/>
      </c>
      <c r="BD37" s="217"/>
      <c r="BE37" s="94"/>
      <c r="BF37" s="94"/>
      <c r="BG37" s="217"/>
      <c r="BH37" s="94"/>
      <c r="BI37" s="217"/>
      <c r="BJ37" s="217"/>
      <c r="BK37" s="96"/>
      <c r="BL37" s="96"/>
      <c r="BQ37" s="96"/>
      <c r="BR37" s="96"/>
      <c r="BS37" s="96"/>
      <c r="BT37" s="96"/>
      <c r="BV37" s="96"/>
      <c r="BW37" s="96"/>
      <c r="BY37" s="96"/>
      <c r="BZ37" s="96"/>
      <c r="CA37" s="96"/>
      <c r="CB37" s="96"/>
      <c r="CC37" s="94"/>
      <c r="CD37" s="94"/>
      <c r="CE37" s="84"/>
      <c r="CF37" s="84"/>
    </row>
    <row r="38" spans="1:84" ht="30" x14ac:dyDescent="0.2">
      <c r="A38" s="74">
        <v>36</v>
      </c>
      <c r="B38" s="74">
        <v>120</v>
      </c>
      <c r="C38" s="49" t="s">
        <v>227</v>
      </c>
      <c r="D38" s="172">
        <v>41188</v>
      </c>
      <c r="E38" s="290" t="s">
        <v>564</v>
      </c>
      <c r="F38" s="76" t="s">
        <v>323</v>
      </c>
      <c r="G38" s="119">
        <v>0.1</v>
      </c>
      <c r="H38" s="87"/>
      <c r="I38" s="77"/>
      <c r="J38" s="77"/>
      <c r="K38" s="88"/>
      <c r="L38" s="79"/>
      <c r="M38" s="76" t="s">
        <v>104</v>
      </c>
      <c r="N38" s="255" t="s">
        <v>450</v>
      </c>
      <c r="O38" s="255" t="s">
        <v>467</v>
      </c>
      <c r="P38" s="255" t="s">
        <v>511</v>
      </c>
      <c r="Q38" s="255"/>
      <c r="R38" s="81" t="s">
        <v>75</v>
      </c>
      <c r="S38" s="89"/>
      <c r="T38" s="75" t="s">
        <v>329</v>
      </c>
      <c r="U38" s="76" t="s">
        <v>225</v>
      </c>
      <c r="V38" s="86">
        <f>IF(BillDetail_List[Entry Alloc%]=0,(BillDetail_List[Time]*BillDetail_List[LTM Rate])*BillDetail_List[[#This Row],[Funding PerCent Allowed]],(BillDetail_List[Time]*BillDetail_List[LTM Rate])*BillDetail_List[[#This Row],[Funding PerCent Allowed]]*BillDetail_List[Entry Alloc%])</f>
        <v>30</v>
      </c>
      <c r="W38" s="86">
        <f>BillDetail_List[Counsel''s Base Fees]+BillDetail_List[Other Disbursements]+BillDetail_List[ATEI Premium]</f>
        <v>0</v>
      </c>
      <c r="X38" s="91" t="str">
        <f>VLOOKUP(BillDetail_List[Part ID],FundingList,2,FALSE)</f>
        <v>CFA</v>
      </c>
      <c r="Y38" s="271" t="str">
        <f>VLOOKUP(BillDetail_List[[#This Row],[Phase Code ]],phasetasklist,3,FALSE)</f>
        <v>Issue / Statements of Case</v>
      </c>
      <c r="Z38" s="254" t="str">
        <f>VLOOKUP(BillDetail_List[[#This Row],[Task Code]],tasklist,4,FALSE)</f>
        <v>Issue and Serve Proceedings and Preparation of Statement(s) of Case</v>
      </c>
      <c r="AA38" s="239" t="str">
        <f>IFERROR(VLOOKUP(BillDetail_List[[#This Row],[Activity Code]],ActivityCodeList,2,FALSE), " ")</f>
        <v>Communicate (with Counsel)</v>
      </c>
      <c r="AB38" s="239" t="str">
        <f>IFERROR(VLOOKUP(BillDetail_List[[#This Row],[Expense Code]],expensenumbers,2,FALSE), " ")</f>
        <v xml:space="preserve"> </v>
      </c>
      <c r="AC38" s="92" t="str">
        <f>IFERROR(VLOOKUP(BillDetail_List[LTM],LTMList,3,FALSE),"")</f>
        <v>Partner</v>
      </c>
      <c r="AD38" s="92" t="str">
        <f>IFERROR(VLOOKUP(BillDetail_List[LTM],LTMList,4,FALSE),"")</f>
        <v>A</v>
      </c>
      <c r="AE38" s="86">
        <f>IFERROR(VLOOKUP(BillDetail_List[LTM],LTM_List[],6,FALSE),0)</f>
        <v>300</v>
      </c>
      <c r="AF38" s="83">
        <f>VLOOKUP(BillDetail_List[Part ID],FundingList,7,FALSE)</f>
        <v>1</v>
      </c>
      <c r="AG38" s="83">
        <f>IF(CounselBaseFees=0,VLOOKUP(BillDetail_List[Part ID],FundingList,3,FALSE),VLOOKUP(BillDetail_List[LTM],LTMList,8,FALSE))</f>
        <v>0.95</v>
      </c>
      <c r="AH38" s="93">
        <f>VLOOKUP(BillDetail_List[Part ID],FundingList,4,FALSE)</f>
        <v>0.2</v>
      </c>
      <c r="AI38" s="190">
        <f>IF(BillDetail_List[[#This Row],[Time]]="N/A",0, BillDetail_List[[#This Row],[Time]]*BillDetail_List[[#This Row],[LTM Rate]])</f>
        <v>30</v>
      </c>
      <c r="AJ38" s="86">
        <f>IF(BillDetail_List[Entry Alloc%]=0,(BillDetail_List[Time]*BillDetail_List[LTM Rate])*BillDetail_List[[#This Row],[Funding PerCent Allowed]],(BillDetail_List[Time]*BillDetail_List[LTM Rate])*BillDetail_List[[#This Row],[Funding PerCent Allowed]]*BillDetail_List[Entry Alloc%])</f>
        <v>30</v>
      </c>
      <c r="AK38" s="86">
        <f>BillDetail_List[Base Profit Costs (including any indemnity cap)]*BillDetail_List[VAT Rate]</f>
        <v>6</v>
      </c>
      <c r="AL38" s="86">
        <f>BillDetail_List[Base Profit Costs (including any indemnity cap)]*BillDetail_List[Success Fee %]</f>
        <v>28.5</v>
      </c>
      <c r="AM38" s="86">
        <f>BillDetail_List[Success Fee on Base Profit costs]*BillDetail_List[VAT Rate]</f>
        <v>5.7</v>
      </c>
      <c r="AN38" s="86">
        <f>SUM(BillDetail_List[[#This Row],[Base Profit Costs (including any indemnity cap)]:[VAT on Success Fee on Base Profit Costs]])</f>
        <v>70.2</v>
      </c>
      <c r="AO38" s="86">
        <f>BillDetail_List[Counsel''s Base Fees]*BillDetail_List[VAT Rate]</f>
        <v>0</v>
      </c>
      <c r="AP38" s="86">
        <f>BillDetail_List[Counsel''s Base Fees]*BillDetail_List[Success Fee %]</f>
        <v>0</v>
      </c>
      <c r="AQ38" s="86">
        <f>BillDetail_List[Counsel''s Success Fee]*BillDetail_List[VAT Rate]</f>
        <v>0</v>
      </c>
      <c r="AR38" s="86">
        <f>BillDetail_List[Counsel''s Base Fees]+BillDetail_List[VAT on Base Counsel Fees]+BillDetail_List[Counsel''s Success Fee]+BillDetail_List[VAT on Counsel''s Success Fee]</f>
        <v>0</v>
      </c>
      <c r="AS38" s="86">
        <f>BillDetail_List[Other Disbursements]+BillDetail_List[VAT On Other Disbursements]</f>
        <v>0</v>
      </c>
      <c r="AT38" s="86">
        <f>BillDetail_List[Counsel''s Base Fees]+BillDetail_List[Other Disbursements]+BillDetail_List[ATEI Premium]</f>
        <v>0</v>
      </c>
      <c r="AU38" s="86">
        <f>BillDetail_List[Other Disbursements]+BillDetail_List[Counsel''s Base Fees]+BillDetail_List[Base Profit Costs (including any indemnity cap)]</f>
        <v>30</v>
      </c>
      <c r="AV38" s="86">
        <f>BillDetail_List[Base Profit Costs (including any indemnity cap)]+BillDetail_List[Success Fee on Base Profit costs]</f>
        <v>58.5</v>
      </c>
      <c r="AW38" s="86">
        <f>BillDetail_List[ATEI Premium]+BillDetail_List[Other Disbursements]+BillDetail_List[Counsel''s Success Fee]+BillDetail_List[Counsel''s Base Fees]</f>
        <v>0</v>
      </c>
      <c r="AX38" s="86">
        <f>BillDetail_List[VAT On Other Disbursements]+BillDetail_List[VAT on Counsel''s Success Fee]+BillDetail_List[VAT on Base Counsel Fees]+BillDetail_List[VAT on Success Fee on Base Profit Costs]+BillDetail_List[VAT on Base Profit Costs]</f>
        <v>11.7</v>
      </c>
      <c r="AY38" s="86">
        <f>SUM(BillDetail_List[[#This Row],[Total Profit Costs]:[Total VAT]])</f>
        <v>70.2</v>
      </c>
      <c r="AZ38" s="279">
        <f>VLOOKUP(BillDetail_List[[#This Row],[Phase Code ]],phasetasklist,7,FALSE)</f>
        <v>2</v>
      </c>
      <c r="BA38" s="279">
        <f>VLOOKUP(BillDetail_List[[#This Row],[Task Code]],tasklist,7,FALSE)</f>
        <v>4</v>
      </c>
      <c r="BB38" s="279">
        <f>IFERROR(VLOOKUP(BillDetail_List[[#This Row],[Activity Code]],ActivityCodeList,4,FALSE),"")</f>
        <v>2</v>
      </c>
      <c r="BC38" s="279" t="str">
        <f>IFERROR(VLOOKUP(BillDetail_List[[#This Row],[Expense Code]],expensenumbers,4,FALSE),"")</f>
        <v/>
      </c>
      <c r="BD38" s="217"/>
      <c r="BE38" s="94"/>
      <c r="BF38" s="94"/>
      <c r="BG38" s="217"/>
      <c r="BH38" s="94"/>
      <c r="BI38" s="217"/>
      <c r="BJ38" s="217"/>
      <c r="BK38" s="96"/>
      <c r="BL38" s="96"/>
      <c r="BQ38" s="96"/>
      <c r="BR38" s="96"/>
      <c r="BS38" s="96"/>
      <c r="BT38" s="96"/>
      <c r="BV38" s="96"/>
      <c r="BW38" s="96"/>
      <c r="BY38" s="96"/>
      <c r="BZ38" s="96"/>
      <c r="CA38" s="96"/>
      <c r="CB38" s="96"/>
      <c r="CC38" s="94"/>
      <c r="CD38" s="94"/>
      <c r="CE38" s="84"/>
      <c r="CF38" s="84"/>
    </row>
    <row r="39" spans="1:84" ht="30" x14ac:dyDescent="0.2">
      <c r="A39" s="74">
        <v>37</v>
      </c>
      <c r="B39" s="74">
        <v>123</v>
      </c>
      <c r="C39" s="49" t="s">
        <v>227</v>
      </c>
      <c r="D39" s="172">
        <v>41190</v>
      </c>
      <c r="E39" s="290" t="s">
        <v>275</v>
      </c>
      <c r="F39" s="76" t="s">
        <v>323</v>
      </c>
      <c r="G39" s="119">
        <v>0.1</v>
      </c>
      <c r="H39" s="87"/>
      <c r="I39" s="77"/>
      <c r="J39" s="77"/>
      <c r="K39" s="88"/>
      <c r="L39" s="79"/>
      <c r="M39" s="76" t="s">
        <v>104</v>
      </c>
      <c r="N39" s="255" t="s">
        <v>450</v>
      </c>
      <c r="O39" s="255" t="s">
        <v>467</v>
      </c>
      <c r="P39" s="255" t="s">
        <v>511</v>
      </c>
      <c r="Q39" s="255"/>
      <c r="R39" s="81" t="s">
        <v>75</v>
      </c>
      <c r="S39" s="89"/>
      <c r="T39" s="75" t="s">
        <v>329</v>
      </c>
      <c r="U39" s="75" t="s">
        <v>333</v>
      </c>
      <c r="V39" s="86">
        <f>IF(BillDetail_List[Entry Alloc%]=0,(BillDetail_List[Time]*BillDetail_List[LTM Rate])*BillDetail_List[[#This Row],[Funding PerCent Allowed]],(BillDetail_List[Time]*BillDetail_List[LTM Rate])*BillDetail_List[[#This Row],[Funding PerCent Allowed]]*BillDetail_List[Entry Alloc%])</f>
        <v>30</v>
      </c>
      <c r="W39" s="86">
        <f>BillDetail_List[Counsel''s Base Fees]+BillDetail_List[Other Disbursements]+BillDetail_List[ATEI Premium]</f>
        <v>0</v>
      </c>
      <c r="X39" s="91" t="str">
        <f>VLOOKUP(BillDetail_List[Part ID],FundingList,2,FALSE)</f>
        <v>CFA</v>
      </c>
      <c r="Y39" s="271" t="str">
        <f>VLOOKUP(BillDetail_List[[#This Row],[Phase Code ]],phasetasklist,3,FALSE)</f>
        <v>Issue / Statements of Case</v>
      </c>
      <c r="Z39" s="254" t="str">
        <f>VLOOKUP(BillDetail_List[[#This Row],[Task Code]],tasklist,4,FALSE)</f>
        <v>Issue and Serve Proceedings and Preparation of Statement(s) of Case</v>
      </c>
      <c r="AA39" s="239" t="str">
        <f>IFERROR(VLOOKUP(BillDetail_List[[#This Row],[Activity Code]],ActivityCodeList,2,FALSE), " ")</f>
        <v>Communicate (with Counsel)</v>
      </c>
      <c r="AB39" s="239" t="str">
        <f>IFERROR(VLOOKUP(BillDetail_List[[#This Row],[Expense Code]],expensenumbers,2,FALSE), " ")</f>
        <v xml:space="preserve"> </v>
      </c>
      <c r="AC39" s="92" t="str">
        <f>IFERROR(VLOOKUP(BillDetail_List[LTM],LTMList,3,FALSE),"")</f>
        <v>Partner</v>
      </c>
      <c r="AD39" s="92" t="str">
        <f>IFERROR(VLOOKUP(BillDetail_List[LTM],LTMList,4,FALSE),"")</f>
        <v>A</v>
      </c>
      <c r="AE39" s="86">
        <f>IFERROR(VLOOKUP(BillDetail_List[LTM],LTM_List[],6,FALSE),0)</f>
        <v>300</v>
      </c>
      <c r="AF39" s="83">
        <f>VLOOKUP(BillDetail_List[Part ID],FundingList,7,FALSE)</f>
        <v>1</v>
      </c>
      <c r="AG39" s="83">
        <f>IF(CounselBaseFees=0,VLOOKUP(BillDetail_List[Part ID],FundingList,3,FALSE),VLOOKUP(BillDetail_List[LTM],LTMList,8,FALSE))</f>
        <v>0.95</v>
      </c>
      <c r="AH39" s="93">
        <f>VLOOKUP(BillDetail_List[Part ID],FundingList,4,FALSE)</f>
        <v>0.2</v>
      </c>
      <c r="AI39" s="190">
        <f>IF(BillDetail_List[[#This Row],[Time]]="N/A",0, BillDetail_List[[#This Row],[Time]]*BillDetail_List[[#This Row],[LTM Rate]])</f>
        <v>30</v>
      </c>
      <c r="AJ39" s="86">
        <f>IF(BillDetail_List[Entry Alloc%]=0,(BillDetail_List[Time]*BillDetail_List[LTM Rate])*BillDetail_List[[#This Row],[Funding PerCent Allowed]],(BillDetail_List[Time]*BillDetail_List[LTM Rate])*BillDetail_List[[#This Row],[Funding PerCent Allowed]]*BillDetail_List[Entry Alloc%])</f>
        <v>30</v>
      </c>
      <c r="AK39" s="86">
        <f>BillDetail_List[Base Profit Costs (including any indemnity cap)]*BillDetail_List[VAT Rate]</f>
        <v>6</v>
      </c>
      <c r="AL39" s="86">
        <f>BillDetail_List[Base Profit Costs (including any indemnity cap)]*BillDetail_List[Success Fee %]</f>
        <v>28.5</v>
      </c>
      <c r="AM39" s="86">
        <f>BillDetail_List[Success Fee on Base Profit costs]*BillDetail_List[VAT Rate]</f>
        <v>5.7</v>
      </c>
      <c r="AN39" s="86">
        <f>SUM(BillDetail_List[[#This Row],[Base Profit Costs (including any indemnity cap)]:[VAT on Success Fee on Base Profit Costs]])</f>
        <v>70.2</v>
      </c>
      <c r="AO39" s="86">
        <f>BillDetail_List[Counsel''s Base Fees]*BillDetail_List[VAT Rate]</f>
        <v>0</v>
      </c>
      <c r="AP39" s="86">
        <f>BillDetail_List[Counsel''s Base Fees]*BillDetail_List[Success Fee %]</f>
        <v>0</v>
      </c>
      <c r="AQ39" s="86">
        <f>BillDetail_List[Counsel''s Success Fee]*BillDetail_List[VAT Rate]</f>
        <v>0</v>
      </c>
      <c r="AR39" s="86">
        <f>BillDetail_List[Counsel''s Base Fees]+BillDetail_List[VAT on Base Counsel Fees]+BillDetail_List[Counsel''s Success Fee]+BillDetail_List[VAT on Counsel''s Success Fee]</f>
        <v>0</v>
      </c>
      <c r="AS39" s="86">
        <f>BillDetail_List[Other Disbursements]+BillDetail_List[VAT On Other Disbursements]</f>
        <v>0</v>
      </c>
      <c r="AT39" s="86">
        <f>BillDetail_List[Counsel''s Base Fees]+BillDetail_List[Other Disbursements]+BillDetail_List[ATEI Premium]</f>
        <v>0</v>
      </c>
      <c r="AU39" s="86">
        <f>BillDetail_List[Other Disbursements]+BillDetail_List[Counsel''s Base Fees]+BillDetail_List[Base Profit Costs (including any indemnity cap)]</f>
        <v>30</v>
      </c>
      <c r="AV39" s="86">
        <f>BillDetail_List[Base Profit Costs (including any indemnity cap)]+BillDetail_List[Success Fee on Base Profit costs]</f>
        <v>58.5</v>
      </c>
      <c r="AW39" s="86">
        <f>BillDetail_List[ATEI Premium]+BillDetail_List[Other Disbursements]+BillDetail_List[Counsel''s Success Fee]+BillDetail_List[Counsel''s Base Fees]</f>
        <v>0</v>
      </c>
      <c r="AX39" s="86">
        <f>BillDetail_List[VAT On Other Disbursements]+BillDetail_List[VAT on Counsel''s Success Fee]+BillDetail_List[VAT on Base Counsel Fees]+BillDetail_List[VAT on Success Fee on Base Profit Costs]+BillDetail_List[VAT on Base Profit Costs]</f>
        <v>11.7</v>
      </c>
      <c r="AY39" s="86">
        <f>SUM(BillDetail_List[[#This Row],[Total Profit Costs]:[Total VAT]])</f>
        <v>70.2</v>
      </c>
      <c r="AZ39" s="279">
        <f>VLOOKUP(BillDetail_List[[#This Row],[Phase Code ]],phasetasklist,7,FALSE)</f>
        <v>2</v>
      </c>
      <c r="BA39" s="279">
        <f>VLOOKUP(BillDetail_List[[#This Row],[Task Code]],tasklist,7,FALSE)</f>
        <v>4</v>
      </c>
      <c r="BB39" s="279">
        <f>IFERROR(VLOOKUP(BillDetail_List[[#This Row],[Activity Code]],ActivityCodeList,4,FALSE),"")</f>
        <v>2</v>
      </c>
      <c r="BC39" s="279" t="str">
        <f>IFERROR(VLOOKUP(BillDetail_List[[#This Row],[Expense Code]],expensenumbers,4,FALSE),"")</f>
        <v/>
      </c>
      <c r="BD39" s="217"/>
      <c r="BE39" s="94"/>
      <c r="BF39" s="94"/>
      <c r="BG39" s="217"/>
      <c r="BH39" s="94"/>
      <c r="BI39" s="217"/>
      <c r="BJ39" s="217"/>
      <c r="BK39" s="96"/>
      <c r="BL39" s="96"/>
      <c r="BQ39" s="96"/>
      <c r="BR39" s="96"/>
      <c r="BS39" s="96"/>
      <c r="BT39" s="96"/>
      <c r="BV39" s="96"/>
      <c r="BW39" s="96"/>
      <c r="BY39" s="96"/>
      <c r="BZ39" s="96"/>
      <c r="CA39" s="96"/>
      <c r="CB39" s="96"/>
      <c r="CC39" s="94"/>
      <c r="CD39" s="94"/>
      <c r="CE39" s="84"/>
      <c r="CF39" s="84"/>
    </row>
    <row r="40" spans="1:84" ht="30" x14ac:dyDescent="0.2">
      <c r="A40" s="74">
        <v>38</v>
      </c>
      <c r="B40" s="74">
        <v>124</v>
      </c>
      <c r="C40" s="49" t="s">
        <v>227</v>
      </c>
      <c r="D40" s="172">
        <v>41190</v>
      </c>
      <c r="E40" s="290" t="s">
        <v>275</v>
      </c>
      <c r="F40" s="76" t="s">
        <v>323</v>
      </c>
      <c r="G40" s="119">
        <v>0.1</v>
      </c>
      <c r="H40" s="87"/>
      <c r="I40" s="77"/>
      <c r="J40" s="77"/>
      <c r="K40" s="88"/>
      <c r="L40" s="79"/>
      <c r="M40" s="76" t="s">
        <v>104</v>
      </c>
      <c r="N40" s="255" t="s">
        <v>450</v>
      </c>
      <c r="O40" s="255" t="s">
        <v>467</v>
      </c>
      <c r="P40" s="255" t="s">
        <v>511</v>
      </c>
      <c r="Q40" s="255"/>
      <c r="R40" s="81" t="s">
        <v>75</v>
      </c>
      <c r="S40" s="89"/>
      <c r="T40" s="75" t="s">
        <v>329</v>
      </c>
      <c r="U40" s="75" t="s">
        <v>333</v>
      </c>
      <c r="V40" s="86">
        <f>IF(BillDetail_List[Entry Alloc%]=0,(BillDetail_List[Time]*BillDetail_List[LTM Rate])*BillDetail_List[[#This Row],[Funding PerCent Allowed]],(BillDetail_List[Time]*BillDetail_List[LTM Rate])*BillDetail_List[[#This Row],[Funding PerCent Allowed]]*BillDetail_List[Entry Alloc%])</f>
        <v>30</v>
      </c>
      <c r="W40" s="86">
        <f>BillDetail_List[Counsel''s Base Fees]+BillDetail_List[Other Disbursements]+BillDetail_List[ATEI Premium]</f>
        <v>0</v>
      </c>
      <c r="X40" s="91" t="str">
        <f>VLOOKUP(BillDetail_List[Part ID],FundingList,2,FALSE)</f>
        <v>CFA</v>
      </c>
      <c r="Y40" s="271" t="str">
        <f>VLOOKUP(BillDetail_List[[#This Row],[Phase Code ]],phasetasklist,3,FALSE)</f>
        <v>Issue / Statements of Case</v>
      </c>
      <c r="Z40" s="254" t="str">
        <f>VLOOKUP(BillDetail_List[[#This Row],[Task Code]],tasklist,4,FALSE)</f>
        <v>Issue and Serve Proceedings and Preparation of Statement(s) of Case</v>
      </c>
      <c r="AA40" s="239" t="str">
        <f>IFERROR(VLOOKUP(BillDetail_List[[#This Row],[Activity Code]],ActivityCodeList,2,FALSE), " ")</f>
        <v>Communicate (with Counsel)</v>
      </c>
      <c r="AB40" s="239" t="str">
        <f>IFERROR(VLOOKUP(BillDetail_List[[#This Row],[Expense Code]],expensenumbers,2,FALSE), " ")</f>
        <v xml:space="preserve"> </v>
      </c>
      <c r="AC40" s="92" t="str">
        <f>IFERROR(VLOOKUP(BillDetail_List[LTM],LTMList,3,FALSE),"")</f>
        <v>Partner</v>
      </c>
      <c r="AD40" s="92" t="str">
        <f>IFERROR(VLOOKUP(BillDetail_List[LTM],LTMList,4,FALSE),"")</f>
        <v>A</v>
      </c>
      <c r="AE40" s="86">
        <f>IFERROR(VLOOKUP(BillDetail_List[LTM],LTM_List[],6,FALSE),0)</f>
        <v>300</v>
      </c>
      <c r="AF40" s="83">
        <f>VLOOKUP(BillDetail_List[Part ID],FundingList,7,FALSE)</f>
        <v>1</v>
      </c>
      <c r="AG40" s="83">
        <f>IF(CounselBaseFees=0,VLOOKUP(BillDetail_List[Part ID],FundingList,3,FALSE),VLOOKUP(BillDetail_List[LTM],LTMList,8,FALSE))</f>
        <v>0.95</v>
      </c>
      <c r="AH40" s="93">
        <f>VLOOKUP(BillDetail_List[Part ID],FundingList,4,FALSE)</f>
        <v>0.2</v>
      </c>
      <c r="AI40" s="190">
        <f>IF(BillDetail_List[[#This Row],[Time]]="N/A",0, BillDetail_List[[#This Row],[Time]]*BillDetail_List[[#This Row],[LTM Rate]])</f>
        <v>30</v>
      </c>
      <c r="AJ40" s="86">
        <f>IF(BillDetail_List[Entry Alloc%]=0,(BillDetail_List[Time]*BillDetail_List[LTM Rate])*BillDetail_List[[#This Row],[Funding PerCent Allowed]],(BillDetail_List[Time]*BillDetail_List[LTM Rate])*BillDetail_List[[#This Row],[Funding PerCent Allowed]]*BillDetail_List[Entry Alloc%])</f>
        <v>30</v>
      </c>
      <c r="AK40" s="86">
        <f>BillDetail_List[Base Profit Costs (including any indemnity cap)]*BillDetail_List[VAT Rate]</f>
        <v>6</v>
      </c>
      <c r="AL40" s="86">
        <f>BillDetail_List[Base Profit Costs (including any indemnity cap)]*BillDetail_List[Success Fee %]</f>
        <v>28.5</v>
      </c>
      <c r="AM40" s="86">
        <f>BillDetail_List[Success Fee on Base Profit costs]*BillDetail_List[VAT Rate]</f>
        <v>5.7</v>
      </c>
      <c r="AN40" s="86">
        <f>SUM(BillDetail_List[[#This Row],[Base Profit Costs (including any indemnity cap)]:[VAT on Success Fee on Base Profit Costs]])</f>
        <v>70.2</v>
      </c>
      <c r="AO40" s="86">
        <f>BillDetail_List[Counsel''s Base Fees]*BillDetail_List[VAT Rate]</f>
        <v>0</v>
      </c>
      <c r="AP40" s="86">
        <f>BillDetail_List[Counsel''s Base Fees]*BillDetail_List[Success Fee %]</f>
        <v>0</v>
      </c>
      <c r="AQ40" s="86">
        <f>BillDetail_List[Counsel''s Success Fee]*BillDetail_List[VAT Rate]</f>
        <v>0</v>
      </c>
      <c r="AR40" s="86">
        <f>BillDetail_List[Counsel''s Base Fees]+BillDetail_List[VAT on Base Counsel Fees]+BillDetail_List[Counsel''s Success Fee]+BillDetail_List[VAT on Counsel''s Success Fee]</f>
        <v>0</v>
      </c>
      <c r="AS40" s="86">
        <f>BillDetail_List[Other Disbursements]+BillDetail_List[VAT On Other Disbursements]</f>
        <v>0</v>
      </c>
      <c r="AT40" s="86">
        <f>BillDetail_List[Counsel''s Base Fees]+BillDetail_List[Other Disbursements]+BillDetail_List[ATEI Premium]</f>
        <v>0</v>
      </c>
      <c r="AU40" s="86">
        <f>BillDetail_List[Other Disbursements]+BillDetail_List[Counsel''s Base Fees]+BillDetail_List[Base Profit Costs (including any indemnity cap)]</f>
        <v>30</v>
      </c>
      <c r="AV40" s="86">
        <f>BillDetail_List[Base Profit Costs (including any indemnity cap)]+BillDetail_List[Success Fee on Base Profit costs]</f>
        <v>58.5</v>
      </c>
      <c r="AW40" s="86">
        <f>BillDetail_List[ATEI Premium]+BillDetail_List[Other Disbursements]+BillDetail_List[Counsel''s Success Fee]+BillDetail_List[Counsel''s Base Fees]</f>
        <v>0</v>
      </c>
      <c r="AX40" s="86">
        <f>BillDetail_List[VAT On Other Disbursements]+BillDetail_List[VAT on Counsel''s Success Fee]+BillDetail_List[VAT on Base Counsel Fees]+BillDetail_List[VAT on Success Fee on Base Profit Costs]+BillDetail_List[VAT on Base Profit Costs]</f>
        <v>11.7</v>
      </c>
      <c r="AY40" s="86">
        <f>SUM(BillDetail_List[[#This Row],[Total Profit Costs]:[Total VAT]])</f>
        <v>70.2</v>
      </c>
      <c r="AZ40" s="279">
        <f>VLOOKUP(BillDetail_List[[#This Row],[Phase Code ]],phasetasklist,7,FALSE)</f>
        <v>2</v>
      </c>
      <c r="BA40" s="279">
        <f>VLOOKUP(BillDetail_List[[#This Row],[Task Code]],tasklist,7,FALSE)</f>
        <v>4</v>
      </c>
      <c r="BB40" s="279">
        <f>IFERROR(VLOOKUP(BillDetail_List[[#This Row],[Activity Code]],ActivityCodeList,4,FALSE),"")</f>
        <v>2</v>
      </c>
      <c r="BC40" s="279" t="str">
        <f>IFERROR(VLOOKUP(BillDetail_List[[#This Row],[Expense Code]],expensenumbers,4,FALSE),"")</f>
        <v/>
      </c>
      <c r="BD40" s="217"/>
      <c r="BE40" s="94"/>
      <c r="BF40" s="94"/>
      <c r="BG40" s="217"/>
      <c r="BH40" s="94"/>
      <c r="BI40" s="217"/>
      <c r="BJ40" s="217"/>
      <c r="BK40" s="96"/>
      <c r="BL40" s="96"/>
      <c r="BQ40" s="96"/>
      <c r="BR40" s="96"/>
      <c r="BS40" s="96"/>
      <c r="BT40" s="96"/>
      <c r="BV40" s="96"/>
      <c r="BW40" s="96"/>
      <c r="BY40" s="96"/>
      <c r="BZ40" s="96"/>
      <c r="CA40" s="96"/>
      <c r="CB40" s="96"/>
      <c r="CC40" s="94"/>
      <c r="CD40" s="94"/>
      <c r="CE40" s="84"/>
      <c r="CF40" s="84"/>
    </row>
    <row r="41" spans="1:84" ht="30" x14ac:dyDescent="0.2">
      <c r="A41" s="74">
        <v>39</v>
      </c>
      <c r="B41" s="74">
        <v>127</v>
      </c>
      <c r="C41" s="49" t="s">
        <v>227</v>
      </c>
      <c r="D41" s="172">
        <v>41219</v>
      </c>
      <c r="E41" s="290" t="s">
        <v>275</v>
      </c>
      <c r="F41" s="76" t="s">
        <v>323</v>
      </c>
      <c r="G41" s="119">
        <v>0.1</v>
      </c>
      <c r="H41" s="87"/>
      <c r="I41" s="77"/>
      <c r="J41" s="77"/>
      <c r="K41" s="88"/>
      <c r="L41" s="79"/>
      <c r="M41" s="76" t="s">
        <v>104</v>
      </c>
      <c r="N41" s="255" t="s">
        <v>450</v>
      </c>
      <c r="O41" s="255" t="s">
        <v>467</v>
      </c>
      <c r="P41" s="255" t="s">
        <v>511</v>
      </c>
      <c r="Q41" s="255"/>
      <c r="R41" s="81" t="s">
        <v>75</v>
      </c>
      <c r="S41" s="89"/>
      <c r="T41" s="75" t="s">
        <v>329</v>
      </c>
      <c r="U41" s="75" t="s">
        <v>333</v>
      </c>
      <c r="V41" s="86">
        <f>IF(BillDetail_List[Entry Alloc%]=0,(BillDetail_List[Time]*BillDetail_List[LTM Rate])*BillDetail_List[[#This Row],[Funding PerCent Allowed]],(BillDetail_List[Time]*BillDetail_List[LTM Rate])*BillDetail_List[[#This Row],[Funding PerCent Allowed]]*BillDetail_List[Entry Alloc%])</f>
        <v>30</v>
      </c>
      <c r="W41" s="86">
        <f>BillDetail_List[Counsel''s Base Fees]+BillDetail_List[Other Disbursements]+BillDetail_List[ATEI Premium]</f>
        <v>0</v>
      </c>
      <c r="X41" s="91" t="str">
        <f>VLOOKUP(BillDetail_List[Part ID],FundingList,2,FALSE)</f>
        <v>CFA</v>
      </c>
      <c r="Y41" s="271" t="str">
        <f>VLOOKUP(BillDetail_List[[#This Row],[Phase Code ]],phasetasklist,3,FALSE)</f>
        <v>Issue / Statements of Case</v>
      </c>
      <c r="Z41" s="254" t="str">
        <f>VLOOKUP(BillDetail_List[[#This Row],[Task Code]],tasklist,4,FALSE)</f>
        <v>Issue and Serve Proceedings and Preparation of Statement(s) of Case</v>
      </c>
      <c r="AA41" s="239" t="str">
        <f>IFERROR(VLOOKUP(BillDetail_List[[#This Row],[Activity Code]],ActivityCodeList,2,FALSE), " ")</f>
        <v>Communicate (with Counsel)</v>
      </c>
      <c r="AB41" s="239" t="str">
        <f>IFERROR(VLOOKUP(BillDetail_List[[#This Row],[Expense Code]],expensenumbers,2,FALSE), " ")</f>
        <v xml:space="preserve"> </v>
      </c>
      <c r="AC41" s="92" t="str">
        <f>IFERROR(VLOOKUP(BillDetail_List[LTM],LTMList,3,FALSE),"")</f>
        <v>Partner</v>
      </c>
      <c r="AD41" s="92" t="str">
        <f>IFERROR(VLOOKUP(BillDetail_List[LTM],LTMList,4,FALSE),"")</f>
        <v>A</v>
      </c>
      <c r="AE41" s="86">
        <f>IFERROR(VLOOKUP(BillDetail_List[LTM],LTM_List[],6,FALSE),0)</f>
        <v>300</v>
      </c>
      <c r="AF41" s="83">
        <f>VLOOKUP(BillDetail_List[Part ID],FundingList,7,FALSE)</f>
        <v>1</v>
      </c>
      <c r="AG41" s="83">
        <f>IF(CounselBaseFees=0,VLOOKUP(BillDetail_List[Part ID],FundingList,3,FALSE),VLOOKUP(BillDetail_List[LTM],LTMList,8,FALSE))</f>
        <v>0.95</v>
      </c>
      <c r="AH41" s="93">
        <f>VLOOKUP(BillDetail_List[Part ID],FundingList,4,FALSE)</f>
        <v>0.2</v>
      </c>
      <c r="AI41" s="190">
        <f>IF(BillDetail_List[[#This Row],[Time]]="N/A",0, BillDetail_List[[#This Row],[Time]]*BillDetail_List[[#This Row],[LTM Rate]])</f>
        <v>30</v>
      </c>
      <c r="AJ41" s="86">
        <f>IF(BillDetail_List[Entry Alloc%]=0,(BillDetail_List[Time]*BillDetail_List[LTM Rate])*BillDetail_List[[#This Row],[Funding PerCent Allowed]],(BillDetail_List[Time]*BillDetail_List[LTM Rate])*BillDetail_List[[#This Row],[Funding PerCent Allowed]]*BillDetail_List[Entry Alloc%])</f>
        <v>30</v>
      </c>
      <c r="AK41" s="86">
        <f>BillDetail_List[Base Profit Costs (including any indemnity cap)]*BillDetail_List[VAT Rate]</f>
        <v>6</v>
      </c>
      <c r="AL41" s="86">
        <f>BillDetail_List[Base Profit Costs (including any indemnity cap)]*BillDetail_List[Success Fee %]</f>
        <v>28.5</v>
      </c>
      <c r="AM41" s="86">
        <f>BillDetail_List[Success Fee on Base Profit costs]*BillDetail_List[VAT Rate]</f>
        <v>5.7</v>
      </c>
      <c r="AN41" s="86">
        <f>SUM(BillDetail_List[[#This Row],[Base Profit Costs (including any indemnity cap)]:[VAT on Success Fee on Base Profit Costs]])</f>
        <v>70.2</v>
      </c>
      <c r="AO41" s="86">
        <f>BillDetail_List[Counsel''s Base Fees]*BillDetail_List[VAT Rate]</f>
        <v>0</v>
      </c>
      <c r="AP41" s="86">
        <f>BillDetail_List[Counsel''s Base Fees]*BillDetail_List[Success Fee %]</f>
        <v>0</v>
      </c>
      <c r="AQ41" s="86">
        <f>BillDetail_List[Counsel''s Success Fee]*BillDetail_List[VAT Rate]</f>
        <v>0</v>
      </c>
      <c r="AR41" s="86">
        <f>BillDetail_List[Counsel''s Base Fees]+BillDetail_List[VAT on Base Counsel Fees]+BillDetail_List[Counsel''s Success Fee]+BillDetail_List[VAT on Counsel''s Success Fee]</f>
        <v>0</v>
      </c>
      <c r="AS41" s="86">
        <f>BillDetail_List[Other Disbursements]+BillDetail_List[VAT On Other Disbursements]</f>
        <v>0</v>
      </c>
      <c r="AT41" s="86">
        <f>BillDetail_List[Counsel''s Base Fees]+BillDetail_List[Other Disbursements]+BillDetail_List[ATEI Premium]</f>
        <v>0</v>
      </c>
      <c r="AU41" s="86">
        <f>BillDetail_List[Other Disbursements]+BillDetail_List[Counsel''s Base Fees]+BillDetail_List[Base Profit Costs (including any indemnity cap)]</f>
        <v>30</v>
      </c>
      <c r="AV41" s="86">
        <f>BillDetail_List[Base Profit Costs (including any indemnity cap)]+BillDetail_List[Success Fee on Base Profit costs]</f>
        <v>58.5</v>
      </c>
      <c r="AW41" s="86">
        <f>BillDetail_List[ATEI Premium]+BillDetail_List[Other Disbursements]+BillDetail_List[Counsel''s Success Fee]+BillDetail_List[Counsel''s Base Fees]</f>
        <v>0</v>
      </c>
      <c r="AX41" s="86">
        <f>BillDetail_List[VAT On Other Disbursements]+BillDetail_List[VAT on Counsel''s Success Fee]+BillDetail_List[VAT on Base Counsel Fees]+BillDetail_List[VAT on Success Fee on Base Profit Costs]+BillDetail_List[VAT on Base Profit Costs]</f>
        <v>11.7</v>
      </c>
      <c r="AY41" s="86">
        <f>SUM(BillDetail_List[[#This Row],[Total Profit Costs]:[Total VAT]])</f>
        <v>70.2</v>
      </c>
      <c r="AZ41" s="279">
        <f>VLOOKUP(BillDetail_List[[#This Row],[Phase Code ]],phasetasklist,7,FALSE)</f>
        <v>2</v>
      </c>
      <c r="BA41" s="279">
        <f>VLOOKUP(BillDetail_List[[#This Row],[Task Code]],tasklist,7,FALSE)</f>
        <v>4</v>
      </c>
      <c r="BB41" s="279">
        <f>IFERROR(VLOOKUP(BillDetail_List[[#This Row],[Activity Code]],ActivityCodeList,4,FALSE),"")</f>
        <v>2</v>
      </c>
      <c r="BC41" s="279" t="str">
        <f>IFERROR(VLOOKUP(BillDetail_List[[#This Row],[Expense Code]],expensenumbers,4,FALSE),"")</f>
        <v/>
      </c>
      <c r="BD41" s="217"/>
      <c r="BE41" s="94"/>
      <c r="BF41" s="94"/>
      <c r="BG41" s="217"/>
      <c r="BH41" s="94"/>
      <c r="BI41" s="217"/>
      <c r="BJ41" s="217"/>
      <c r="BK41" s="96"/>
      <c r="BL41" s="96"/>
      <c r="BQ41" s="96"/>
      <c r="BR41" s="96"/>
      <c r="BS41" s="96"/>
      <c r="BT41" s="96"/>
      <c r="BV41" s="96"/>
      <c r="BW41" s="96"/>
      <c r="BY41" s="96"/>
      <c r="BZ41" s="96"/>
      <c r="CA41" s="96"/>
      <c r="CB41" s="96"/>
      <c r="CC41" s="94"/>
      <c r="CD41" s="94"/>
      <c r="CE41" s="84"/>
      <c r="CF41" s="84"/>
    </row>
    <row r="42" spans="1:84" ht="30" x14ac:dyDescent="0.2">
      <c r="A42" s="74">
        <v>40</v>
      </c>
      <c r="B42" s="74">
        <v>136</v>
      </c>
      <c r="C42" s="49" t="s">
        <v>227</v>
      </c>
      <c r="D42" s="172">
        <v>41223</v>
      </c>
      <c r="E42" s="290" t="s">
        <v>275</v>
      </c>
      <c r="F42" s="76" t="s">
        <v>323</v>
      </c>
      <c r="G42" s="119">
        <v>0.1</v>
      </c>
      <c r="H42" s="87"/>
      <c r="I42" s="77"/>
      <c r="J42" s="77"/>
      <c r="K42" s="88"/>
      <c r="L42" s="79"/>
      <c r="M42" s="76" t="s">
        <v>104</v>
      </c>
      <c r="N42" s="255" t="s">
        <v>450</v>
      </c>
      <c r="O42" s="255" t="s">
        <v>467</v>
      </c>
      <c r="P42" s="255" t="s">
        <v>511</v>
      </c>
      <c r="Q42" s="255"/>
      <c r="R42" s="81" t="s">
        <v>75</v>
      </c>
      <c r="S42" s="89"/>
      <c r="T42" s="75" t="s">
        <v>329</v>
      </c>
      <c r="U42" s="75" t="s">
        <v>333</v>
      </c>
      <c r="V42" s="86">
        <f>IF(BillDetail_List[Entry Alloc%]=0,(BillDetail_List[Time]*BillDetail_List[LTM Rate])*BillDetail_List[[#This Row],[Funding PerCent Allowed]],(BillDetail_List[Time]*BillDetail_List[LTM Rate])*BillDetail_List[[#This Row],[Funding PerCent Allowed]]*BillDetail_List[Entry Alloc%])</f>
        <v>30</v>
      </c>
      <c r="W42" s="86">
        <f>BillDetail_List[Counsel''s Base Fees]+BillDetail_List[Other Disbursements]+BillDetail_List[ATEI Premium]</f>
        <v>0</v>
      </c>
      <c r="X42" s="91" t="str">
        <f>VLOOKUP(BillDetail_List[Part ID],FundingList,2,FALSE)</f>
        <v>CFA</v>
      </c>
      <c r="Y42" s="271" t="str">
        <f>VLOOKUP(BillDetail_List[[#This Row],[Phase Code ]],phasetasklist,3,FALSE)</f>
        <v>Issue / Statements of Case</v>
      </c>
      <c r="Z42" s="254" t="str">
        <f>VLOOKUP(BillDetail_List[[#This Row],[Task Code]],tasklist,4,FALSE)</f>
        <v>Issue and Serve Proceedings and Preparation of Statement(s) of Case</v>
      </c>
      <c r="AA42" s="239" t="str">
        <f>IFERROR(VLOOKUP(BillDetail_List[[#This Row],[Activity Code]],ActivityCodeList,2,FALSE), " ")</f>
        <v>Communicate (with Counsel)</v>
      </c>
      <c r="AB42" s="239" t="str">
        <f>IFERROR(VLOOKUP(BillDetail_List[[#This Row],[Expense Code]],expensenumbers,2,FALSE), " ")</f>
        <v xml:space="preserve"> </v>
      </c>
      <c r="AC42" s="92" t="str">
        <f>IFERROR(VLOOKUP(BillDetail_List[LTM],LTMList,3,FALSE),"")</f>
        <v>Partner</v>
      </c>
      <c r="AD42" s="92" t="str">
        <f>IFERROR(VLOOKUP(BillDetail_List[LTM],LTMList,4,FALSE),"")</f>
        <v>A</v>
      </c>
      <c r="AE42" s="86">
        <f>IFERROR(VLOOKUP(BillDetail_List[LTM],LTM_List[],6,FALSE),0)</f>
        <v>300</v>
      </c>
      <c r="AF42" s="83">
        <f>VLOOKUP(BillDetail_List[Part ID],FundingList,7,FALSE)</f>
        <v>1</v>
      </c>
      <c r="AG42" s="83">
        <f>IF(CounselBaseFees=0,VLOOKUP(BillDetail_List[Part ID],FundingList,3,FALSE),VLOOKUP(BillDetail_List[LTM],LTMList,8,FALSE))</f>
        <v>0.95</v>
      </c>
      <c r="AH42" s="93">
        <f>VLOOKUP(BillDetail_List[Part ID],FundingList,4,FALSE)</f>
        <v>0.2</v>
      </c>
      <c r="AI42" s="190">
        <f>IF(BillDetail_List[[#This Row],[Time]]="N/A",0, BillDetail_List[[#This Row],[Time]]*BillDetail_List[[#This Row],[LTM Rate]])</f>
        <v>30</v>
      </c>
      <c r="AJ42" s="86">
        <f>IF(BillDetail_List[Entry Alloc%]=0,(BillDetail_List[Time]*BillDetail_List[LTM Rate])*BillDetail_List[[#This Row],[Funding PerCent Allowed]],(BillDetail_List[Time]*BillDetail_List[LTM Rate])*BillDetail_List[[#This Row],[Funding PerCent Allowed]]*BillDetail_List[Entry Alloc%])</f>
        <v>30</v>
      </c>
      <c r="AK42" s="86">
        <f>BillDetail_List[Base Profit Costs (including any indemnity cap)]*BillDetail_List[VAT Rate]</f>
        <v>6</v>
      </c>
      <c r="AL42" s="86">
        <f>BillDetail_List[Base Profit Costs (including any indemnity cap)]*BillDetail_List[Success Fee %]</f>
        <v>28.5</v>
      </c>
      <c r="AM42" s="86">
        <f>BillDetail_List[Success Fee on Base Profit costs]*BillDetail_List[VAT Rate]</f>
        <v>5.7</v>
      </c>
      <c r="AN42" s="86">
        <f>SUM(BillDetail_List[[#This Row],[Base Profit Costs (including any indemnity cap)]:[VAT on Success Fee on Base Profit Costs]])</f>
        <v>70.2</v>
      </c>
      <c r="AO42" s="86">
        <f>BillDetail_List[Counsel''s Base Fees]*BillDetail_List[VAT Rate]</f>
        <v>0</v>
      </c>
      <c r="AP42" s="86">
        <f>BillDetail_List[Counsel''s Base Fees]*BillDetail_List[Success Fee %]</f>
        <v>0</v>
      </c>
      <c r="AQ42" s="86">
        <f>BillDetail_List[Counsel''s Success Fee]*BillDetail_List[VAT Rate]</f>
        <v>0</v>
      </c>
      <c r="AR42" s="86">
        <f>BillDetail_List[Counsel''s Base Fees]+BillDetail_List[VAT on Base Counsel Fees]+BillDetail_List[Counsel''s Success Fee]+BillDetail_List[VAT on Counsel''s Success Fee]</f>
        <v>0</v>
      </c>
      <c r="AS42" s="86">
        <f>BillDetail_List[Other Disbursements]+BillDetail_List[VAT On Other Disbursements]</f>
        <v>0</v>
      </c>
      <c r="AT42" s="86">
        <f>BillDetail_List[Counsel''s Base Fees]+BillDetail_List[Other Disbursements]+BillDetail_List[ATEI Premium]</f>
        <v>0</v>
      </c>
      <c r="AU42" s="86">
        <f>BillDetail_List[Other Disbursements]+BillDetail_List[Counsel''s Base Fees]+BillDetail_List[Base Profit Costs (including any indemnity cap)]</f>
        <v>30</v>
      </c>
      <c r="AV42" s="86">
        <f>BillDetail_List[Base Profit Costs (including any indemnity cap)]+BillDetail_List[Success Fee on Base Profit costs]</f>
        <v>58.5</v>
      </c>
      <c r="AW42" s="86">
        <f>BillDetail_List[ATEI Premium]+BillDetail_List[Other Disbursements]+BillDetail_List[Counsel''s Success Fee]+BillDetail_List[Counsel''s Base Fees]</f>
        <v>0</v>
      </c>
      <c r="AX42" s="86">
        <f>BillDetail_List[VAT On Other Disbursements]+BillDetail_List[VAT on Counsel''s Success Fee]+BillDetail_List[VAT on Base Counsel Fees]+BillDetail_List[VAT on Success Fee on Base Profit Costs]+BillDetail_List[VAT on Base Profit Costs]</f>
        <v>11.7</v>
      </c>
      <c r="AY42" s="86">
        <f>SUM(BillDetail_List[[#This Row],[Total Profit Costs]:[Total VAT]])</f>
        <v>70.2</v>
      </c>
      <c r="AZ42" s="279">
        <f>VLOOKUP(BillDetail_List[[#This Row],[Phase Code ]],phasetasklist,7,FALSE)</f>
        <v>2</v>
      </c>
      <c r="BA42" s="279">
        <f>VLOOKUP(BillDetail_List[[#This Row],[Task Code]],tasklist,7,FALSE)</f>
        <v>4</v>
      </c>
      <c r="BB42" s="279">
        <f>IFERROR(VLOOKUP(BillDetail_List[[#This Row],[Activity Code]],ActivityCodeList,4,FALSE),"")</f>
        <v>2</v>
      </c>
      <c r="BC42" s="279" t="str">
        <f>IFERROR(VLOOKUP(BillDetail_List[[#This Row],[Expense Code]],expensenumbers,4,FALSE),"")</f>
        <v/>
      </c>
      <c r="BD42" s="217"/>
      <c r="BE42" s="94"/>
      <c r="BF42" s="94"/>
      <c r="BG42" s="217"/>
      <c r="BH42" s="94"/>
      <c r="BI42" s="217"/>
      <c r="BJ42" s="217"/>
      <c r="BK42" s="96"/>
      <c r="BL42" s="96"/>
      <c r="BQ42" s="96"/>
      <c r="BR42" s="96"/>
      <c r="BS42" s="96"/>
      <c r="BT42" s="96"/>
      <c r="BV42" s="96"/>
      <c r="BW42" s="96"/>
      <c r="BY42" s="96"/>
      <c r="BZ42" s="96"/>
      <c r="CA42" s="96"/>
      <c r="CB42" s="96"/>
      <c r="CC42" s="94"/>
      <c r="CD42" s="94"/>
      <c r="CE42" s="84"/>
      <c r="CF42" s="84"/>
    </row>
    <row r="43" spans="1:84" ht="30" x14ac:dyDescent="0.2">
      <c r="A43" s="74">
        <v>41</v>
      </c>
      <c r="B43" s="74">
        <v>145</v>
      </c>
      <c r="C43" s="49" t="s">
        <v>227</v>
      </c>
      <c r="D43" s="172">
        <v>41276</v>
      </c>
      <c r="E43" s="290" t="s">
        <v>275</v>
      </c>
      <c r="F43" s="76" t="s">
        <v>323</v>
      </c>
      <c r="G43" s="119">
        <v>0.1</v>
      </c>
      <c r="H43" s="87"/>
      <c r="I43" s="77"/>
      <c r="J43" s="77"/>
      <c r="K43" s="88"/>
      <c r="L43" s="79"/>
      <c r="M43" s="76" t="s">
        <v>104</v>
      </c>
      <c r="N43" s="255" t="s">
        <v>450</v>
      </c>
      <c r="O43" s="255" t="s">
        <v>467</v>
      </c>
      <c r="P43" s="255" t="s">
        <v>511</v>
      </c>
      <c r="Q43" s="255"/>
      <c r="R43" s="81" t="s">
        <v>75</v>
      </c>
      <c r="S43" s="89"/>
      <c r="T43" s="75" t="s">
        <v>329</v>
      </c>
      <c r="U43" s="75" t="s">
        <v>333</v>
      </c>
      <c r="V43" s="86">
        <f>IF(BillDetail_List[Entry Alloc%]=0,(BillDetail_List[Time]*BillDetail_List[LTM Rate])*BillDetail_List[[#This Row],[Funding PerCent Allowed]],(BillDetail_List[Time]*BillDetail_List[LTM Rate])*BillDetail_List[[#This Row],[Funding PerCent Allowed]]*BillDetail_List[Entry Alloc%])</f>
        <v>30</v>
      </c>
      <c r="W43" s="86">
        <f>BillDetail_List[Counsel''s Base Fees]+BillDetail_List[Other Disbursements]+BillDetail_List[ATEI Premium]</f>
        <v>0</v>
      </c>
      <c r="X43" s="91" t="str">
        <f>VLOOKUP(BillDetail_List[Part ID],FundingList,2,FALSE)</f>
        <v>CFA</v>
      </c>
      <c r="Y43" s="271" t="str">
        <f>VLOOKUP(BillDetail_List[[#This Row],[Phase Code ]],phasetasklist,3,FALSE)</f>
        <v>Issue / Statements of Case</v>
      </c>
      <c r="Z43" s="254" t="str">
        <f>VLOOKUP(BillDetail_List[[#This Row],[Task Code]],tasklist,4,FALSE)</f>
        <v>Issue and Serve Proceedings and Preparation of Statement(s) of Case</v>
      </c>
      <c r="AA43" s="239" t="str">
        <f>IFERROR(VLOOKUP(BillDetail_List[[#This Row],[Activity Code]],ActivityCodeList,2,FALSE), " ")</f>
        <v>Communicate (with Counsel)</v>
      </c>
      <c r="AB43" s="239" t="str">
        <f>IFERROR(VLOOKUP(BillDetail_List[[#This Row],[Expense Code]],expensenumbers,2,FALSE), " ")</f>
        <v xml:space="preserve"> </v>
      </c>
      <c r="AC43" s="92" t="str">
        <f>IFERROR(VLOOKUP(BillDetail_List[LTM],LTMList,3,FALSE),"")</f>
        <v>Partner</v>
      </c>
      <c r="AD43" s="92" t="str">
        <f>IFERROR(VLOOKUP(BillDetail_List[LTM],LTMList,4,FALSE),"")</f>
        <v>A</v>
      </c>
      <c r="AE43" s="86">
        <f>IFERROR(VLOOKUP(BillDetail_List[LTM],LTM_List[],6,FALSE),0)</f>
        <v>300</v>
      </c>
      <c r="AF43" s="83">
        <f>VLOOKUP(BillDetail_List[Part ID],FundingList,7,FALSE)</f>
        <v>1</v>
      </c>
      <c r="AG43" s="83">
        <f>IF(CounselBaseFees=0,VLOOKUP(BillDetail_List[Part ID],FundingList,3,FALSE),VLOOKUP(BillDetail_List[LTM],LTMList,8,FALSE))</f>
        <v>0.95</v>
      </c>
      <c r="AH43" s="93">
        <f>VLOOKUP(BillDetail_List[Part ID],FundingList,4,FALSE)</f>
        <v>0.2</v>
      </c>
      <c r="AI43" s="190">
        <f>IF(BillDetail_List[[#This Row],[Time]]="N/A",0, BillDetail_List[[#This Row],[Time]]*BillDetail_List[[#This Row],[LTM Rate]])</f>
        <v>30</v>
      </c>
      <c r="AJ43" s="86">
        <f>IF(BillDetail_List[Entry Alloc%]=0,(BillDetail_List[Time]*BillDetail_List[LTM Rate])*BillDetail_List[[#This Row],[Funding PerCent Allowed]],(BillDetail_List[Time]*BillDetail_List[LTM Rate])*BillDetail_List[[#This Row],[Funding PerCent Allowed]]*BillDetail_List[Entry Alloc%])</f>
        <v>30</v>
      </c>
      <c r="AK43" s="86">
        <f>BillDetail_List[Base Profit Costs (including any indemnity cap)]*BillDetail_List[VAT Rate]</f>
        <v>6</v>
      </c>
      <c r="AL43" s="86">
        <f>BillDetail_List[Base Profit Costs (including any indemnity cap)]*BillDetail_List[Success Fee %]</f>
        <v>28.5</v>
      </c>
      <c r="AM43" s="86">
        <f>BillDetail_List[Success Fee on Base Profit costs]*BillDetail_List[VAT Rate]</f>
        <v>5.7</v>
      </c>
      <c r="AN43" s="86">
        <f>SUM(BillDetail_List[[#This Row],[Base Profit Costs (including any indemnity cap)]:[VAT on Success Fee on Base Profit Costs]])</f>
        <v>70.2</v>
      </c>
      <c r="AO43" s="86">
        <f>BillDetail_List[Counsel''s Base Fees]*BillDetail_List[VAT Rate]</f>
        <v>0</v>
      </c>
      <c r="AP43" s="86">
        <f>BillDetail_List[Counsel''s Base Fees]*BillDetail_List[Success Fee %]</f>
        <v>0</v>
      </c>
      <c r="AQ43" s="86">
        <f>BillDetail_List[Counsel''s Success Fee]*BillDetail_List[VAT Rate]</f>
        <v>0</v>
      </c>
      <c r="AR43" s="86">
        <f>BillDetail_List[Counsel''s Base Fees]+BillDetail_List[VAT on Base Counsel Fees]+BillDetail_List[Counsel''s Success Fee]+BillDetail_List[VAT on Counsel''s Success Fee]</f>
        <v>0</v>
      </c>
      <c r="AS43" s="86">
        <f>BillDetail_List[Other Disbursements]+BillDetail_List[VAT On Other Disbursements]</f>
        <v>0</v>
      </c>
      <c r="AT43" s="86">
        <f>BillDetail_List[Counsel''s Base Fees]+BillDetail_List[Other Disbursements]+BillDetail_List[ATEI Premium]</f>
        <v>0</v>
      </c>
      <c r="AU43" s="86">
        <f>BillDetail_List[Other Disbursements]+BillDetail_List[Counsel''s Base Fees]+BillDetail_List[Base Profit Costs (including any indemnity cap)]</f>
        <v>30</v>
      </c>
      <c r="AV43" s="86">
        <f>BillDetail_List[Base Profit Costs (including any indemnity cap)]+BillDetail_List[Success Fee on Base Profit costs]</f>
        <v>58.5</v>
      </c>
      <c r="AW43" s="86">
        <f>BillDetail_List[ATEI Premium]+BillDetail_List[Other Disbursements]+BillDetail_List[Counsel''s Success Fee]+BillDetail_List[Counsel''s Base Fees]</f>
        <v>0</v>
      </c>
      <c r="AX43" s="86">
        <f>BillDetail_List[VAT On Other Disbursements]+BillDetail_List[VAT on Counsel''s Success Fee]+BillDetail_List[VAT on Base Counsel Fees]+BillDetail_List[VAT on Success Fee on Base Profit Costs]+BillDetail_List[VAT on Base Profit Costs]</f>
        <v>11.7</v>
      </c>
      <c r="AY43" s="86">
        <f>SUM(BillDetail_List[[#This Row],[Total Profit Costs]:[Total VAT]])</f>
        <v>70.2</v>
      </c>
      <c r="AZ43" s="279">
        <f>VLOOKUP(BillDetail_List[[#This Row],[Phase Code ]],phasetasklist,7,FALSE)</f>
        <v>2</v>
      </c>
      <c r="BA43" s="279">
        <f>VLOOKUP(BillDetail_List[[#This Row],[Task Code]],tasklist,7,FALSE)</f>
        <v>4</v>
      </c>
      <c r="BB43" s="279">
        <f>IFERROR(VLOOKUP(BillDetail_List[[#This Row],[Activity Code]],ActivityCodeList,4,FALSE),"")</f>
        <v>2</v>
      </c>
      <c r="BC43" s="279" t="str">
        <f>IFERROR(VLOOKUP(BillDetail_List[[#This Row],[Expense Code]],expensenumbers,4,FALSE),"")</f>
        <v/>
      </c>
      <c r="BD43" s="217"/>
      <c r="BE43" s="94"/>
      <c r="BF43" s="94"/>
      <c r="BG43" s="217"/>
      <c r="BH43" s="94"/>
      <c r="BI43" s="217"/>
      <c r="BJ43" s="217"/>
      <c r="BK43" s="96"/>
      <c r="BL43" s="96"/>
      <c r="BQ43" s="96"/>
      <c r="BR43" s="96"/>
      <c r="BS43" s="96"/>
      <c r="BT43" s="96"/>
      <c r="BV43" s="96"/>
      <c r="BW43" s="96"/>
      <c r="BY43" s="96"/>
      <c r="BZ43" s="96"/>
      <c r="CA43" s="96"/>
      <c r="CB43" s="96"/>
      <c r="CC43" s="94"/>
      <c r="CD43" s="94"/>
      <c r="CE43" s="84"/>
      <c r="CF43" s="84"/>
    </row>
    <row r="44" spans="1:84" ht="30" x14ac:dyDescent="0.2">
      <c r="A44" s="74">
        <v>42</v>
      </c>
      <c r="B44" s="74">
        <v>146</v>
      </c>
      <c r="C44" s="49" t="s">
        <v>227</v>
      </c>
      <c r="D44" s="172">
        <v>41276</v>
      </c>
      <c r="E44" s="290" t="s">
        <v>275</v>
      </c>
      <c r="F44" s="76" t="s">
        <v>323</v>
      </c>
      <c r="G44" s="119">
        <v>0.1</v>
      </c>
      <c r="H44" s="87"/>
      <c r="I44" s="77"/>
      <c r="J44" s="77"/>
      <c r="K44" s="88"/>
      <c r="L44" s="79"/>
      <c r="M44" s="76" t="s">
        <v>104</v>
      </c>
      <c r="N44" s="255" t="s">
        <v>450</v>
      </c>
      <c r="O44" s="255" t="s">
        <v>467</v>
      </c>
      <c r="P44" s="255" t="s">
        <v>511</v>
      </c>
      <c r="Q44" s="255"/>
      <c r="R44" s="81" t="s">
        <v>75</v>
      </c>
      <c r="S44" s="89"/>
      <c r="T44" s="75" t="s">
        <v>329</v>
      </c>
      <c r="U44" s="75" t="s">
        <v>333</v>
      </c>
      <c r="V44" s="86">
        <f>IF(BillDetail_List[Entry Alloc%]=0,(BillDetail_List[Time]*BillDetail_List[LTM Rate])*BillDetail_List[[#This Row],[Funding PerCent Allowed]],(BillDetail_List[Time]*BillDetail_List[LTM Rate])*BillDetail_List[[#This Row],[Funding PerCent Allowed]]*BillDetail_List[Entry Alloc%])</f>
        <v>30</v>
      </c>
      <c r="W44" s="86">
        <f>BillDetail_List[Counsel''s Base Fees]+BillDetail_List[Other Disbursements]+BillDetail_List[ATEI Premium]</f>
        <v>0</v>
      </c>
      <c r="X44" s="91" t="str">
        <f>VLOOKUP(BillDetail_List[Part ID],FundingList,2,FALSE)</f>
        <v>CFA</v>
      </c>
      <c r="Y44" s="271" t="str">
        <f>VLOOKUP(BillDetail_List[[#This Row],[Phase Code ]],phasetasklist,3,FALSE)</f>
        <v>Issue / Statements of Case</v>
      </c>
      <c r="Z44" s="254" t="str">
        <f>VLOOKUP(BillDetail_List[[#This Row],[Task Code]],tasklist,4,FALSE)</f>
        <v>Issue and Serve Proceedings and Preparation of Statement(s) of Case</v>
      </c>
      <c r="AA44" s="239" t="str">
        <f>IFERROR(VLOOKUP(BillDetail_List[[#This Row],[Activity Code]],ActivityCodeList,2,FALSE), " ")</f>
        <v>Communicate (with Counsel)</v>
      </c>
      <c r="AB44" s="239" t="str">
        <f>IFERROR(VLOOKUP(BillDetail_List[[#This Row],[Expense Code]],expensenumbers,2,FALSE), " ")</f>
        <v xml:space="preserve"> </v>
      </c>
      <c r="AC44" s="92" t="str">
        <f>IFERROR(VLOOKUP(BillDetail_List[LTM],LTMList,3,FALSE),"")</f>
        <v>Partner</v>
      </c>
      <c r="AD44" s="92" t="str">
        <f>IFERROR(VLOOKUP(BillDetail_List[LTM],LTMList,4,FALSE),"")</f>
        <v>A</v>
      </c>
      <c r="AE44" s="86">
        <f>IFERROR(VLOOKUP(BillDetail_List[LTM],LTM_List[],6,FALSE),0)</f>
        <v>300</v>
      </c>
      <c r="AF44" s="83">
        <f>VLOOKUP(BillDetail_List[Part ID],FundingList,7,FALSE)</f>
        <v>1</v>
      </c>
      <c r="AG44" s="83">
        <f>IF(CounselBaseFees=0,VLOOKUP(BillDetail_List[Part ID],FundingList,3,FALSE),VLOOKUP(BillDetail_List[LTM],LTMList,8,FALSE))</f>
        <v>0.95</v>
      </c>
      <c r="AH44" s="93">
        <f>VLOOKUP(BillDetail_List[Part ID],FundingList,4,FALSE)</f>
        <v>0.2</v>
      </c>
      <c r="AI44" s="190">
        <f>IF(BillDetail_List[[#This Row],[Time]]="N/A",0, BillDetail_List[[#This Row],[Time]]*BillDetail_List[[#This Row],[LTM Rate]])</f>
        <v>30</v>
      </c>
      <c r="AJ44" s="86">
        <f>IF(BillDetail_List[Entry Alloc%]=0,(BillDetail_List[Time]*BillDetail_List[LTM Rate])*BillDetail_List[[#This Row],[Funding PerCent Allowed]],(BillDetail_List[Time]*BillDetail_List[LTM Rate])*BillDetail_List[[#This Row],[Funding PerCent Allowed]]*BillDetail_List[Entry Alloc%])</f>
        <v>30</v>
      </c>
      <c r="AK44" s="86">
        <f>BillDetail_List[Base Profit Costs (including any indemnity cap)]*BillDetail_List[VAT Rate]</f>
        <v>6</v>
      </c>
      <c r="AL44" s="86">
        <f>BillDetail_List[Base Profit Costs (including any indemnity cap)]*BillDetail_List[Success Fee %]</f>
        <v>28.5</v>
      </c>
      <c r="AM44" s="86">
        <f>BillDetail_List[Success Fee on Base Profit costs]*BillDetail_List[VAT Rate]</f>
        <v>5.7</v>
      </c>
      <c r="AN44" s="86">
        <f>SUM(BillDetail_List[[#This Row],[Base Profit Costs (including any indemnity cap)]:[VAT on Success Fee on Base Profit Costs]])</f>
        <v>70.2</v>
      </c>
      <c r="AO44" s="86">
        <f>BillDetail_List[Counsel''s Base Fees]*BillDetail_List[VAT Rate]</f>
        <v>0</v>
      </c>
      <c r="AP44" s="86">
        <f>BillDetail_List[Counsel''s Base Fees]*BillDetail_List[Success Fee %]</f>
        <v>0</v>
      </c>
      <c r="AQ44" s="86">
        <f>BillDetail_List[Counsel''s Success Fee]*BillDetail_List[VAT Rate]</f>
        <v>0</v>
      </c>
      <c r="AR44" s="86">
        <f>BillDetail_List[Counsel''s Base Fees]+BillDetail_List[VAT on Base Counsel Fees]+BillDetail_List[Counsel''s Success Fee]+BillDetail_List[VAT on Counsel''s Success Fee]</f>
        <v>0</v>
      </c>
      <c r="AS44" s="86">
        <f>BillDetail_List[Other Disbursements]+BillDetail_List[VAT On Other Disbursements]</f>
        <v>0</v>
      </c>
      <c r="AT44" s="86">
        <f>BillDetail_List[Counsel''s Base Fees]+BillDetail_List[Other Disbursements]+BillDetail_List[ATEI Premium]</f>
        <v>0</v>
      </c>
      <c r="AU44" s="86">
        <f>BillDetail_List[Other Disbursements]+BillDetail_List[Counsel''s Base Fees]+BillDetail_List[Base Profit Costs (including any indemnity cap)]</f>
        <v>30</v>
      </c>
      <c r="AV44" s="86">
        <f>BillDetail_List[Base Profit Costs (including any indemnity cap)]+BillDetail_List[Success Fee on Base Profit costs]</f>
        <v>58.5</v>
      </c>
      <c r="AW44" s="86">
        <f>BillDetail_List[ATEI Premium]+BillDetail_List[Other Disbursements]+BillDetail_List[Counsel''s Success Fee]+BillDetail_List[Counsel''s Base Fees]</f>
        <v>0</v>
      </c>
      <c r="AX44" s="86">
        <f>BillDetail_List[VAT On Other Disbursements]+BillDetail_List[VAT on Counsel''s Success Fee]+BillDetail_List[VAT on Base Counsel Fees]+BillDetail_List[VAT on Success Fee on Base Profit Costs]+BillDetail_List[VAT on Base Profit Costs]</f>
        <v>11.7</v>
      </c>
      <c r="AY44" s="86">
        <f>SUM(BillDetail_List[[#This Row],[Total Profit Costs]:[Total VAT]])</f>
        <v>70.2</v>
      </c>
      <c r="AZ44" s="279">
        <f>VLOOKUP(BillDetail_List[[#This Row],[Phase Code ]],phasetasklist,7,FALSE)</f>
        <v>2</v>
      </c>
      <c r="BA44" s="279">
        <f>VLOOKUP(BillDetail_List[[#This Row],[Task Code]],tasklist,7,FALSE)</f>
        <v>4</v>
      </c>
      <c r="BB44" s="279">
        <f>IFERROR(VLOOKUP(BillDetail_List[[#This Row],[Activity Code]],ActivityCodeList,4,FALSE),"")</f>
        <v>2</v>
      </c>
      <c r="BC44" s="279" t="str">
        <f>IFERROR(VLOOKUP(BillDetail_List[[#This Row],[Expense Code]],expensenumbers,4,FALSE),"")</f>
        <v/>
      </c>
      <c r="BD44" s="217"/>
      <c r="BE44" s="94"/>
      <c r="BF44" s="94"/>
      <c r="BG44" s="217"/>
      <c r="BH44" s="94"/>
      <c r="BI44" s="217"/>
      <c r="BJ44" s="217"/>
      <c r="BK44" s="96"/>
      <c r="BL44" s="96"/>
      <c r="BQ44" s="96"/>
      <c r="BR44" s="96"/>
      <c r="BS44" s="96"/>
      <c r="BT44" s="96"/>
      <c r="BV44" s="96"/>
      <c r="BW44" s="96"/>
      <c r="BY44" s="96"/>
      <c r="BZ44" s="96"/>
      <c r="CA44" s="96"/>
      <c r="CB44" s="96"/>
      <c r="CC44" s="94"/>
      <c r="CD44" s="94"/>
      <c r="CE44" s="84"/>
      <c r="CF44" s="84"/>
    </row>
    <row r="45" spans="1:84" ht="30" x14ac:dyDescent="0.2">
      <c r="A45" s="74">
        <v>43</v>
      </c>
      <c r="B45" s="74">
        <v>176</v>
      </c>
      <c r="C45" s="49" t="s">
        <v>227</v>
      </c>
      <c r="D45" s="172">
        <v>41371</v>
      </c>
      <c r="E45" s="290" t="s">
        <v>275</v>
      </c>
      <c r="F45" s="76" t="s">
        <v>323</v>
      </c>
      <c r="G45" s="119">
        <v>0.1</v>
      </c>
      <c r="H45" s="87"/>
      <c r="I45" s="77"/>
      <c r="J45" s="77"/>
      <c r="K45" s="88"/>
      <c r="L45" s="79"/>
      <c r="M45" s="76" t="s">
        <v>104</v>
      </c>
      <c r="N45" s="255" t="s">
        <v>450</v>
      </c>
      <c r="O45" s="255" t="s">
        <v>467</v>
      </c>
      <c r="P45" s="255" t="s">
        <v>511</v>
      </c>
      <c r="Q45" s="255"/>
      <c r="R45" s="81" t="s">
        <v>75</v>
      </c>
      <c r="S45" s="89"/>
      <c r="T45" s="75" t="s">
        <v>329</v>
      </c>
      <c r="U45" s="75" t="s">
        <v>333</v>
      </c>
      <c r="V45" s="86">
        <f>IF(BillDetail_List[Entry Alloc%]=0,(BillDetail_List[Time]*BillDetail_List[LTM Rate])*BillDetail_List[[#This Row],[Funding PerCent Allowed]],(BillDetail_List[Time]*BillDetail_List[LTM Rate])*BillDetail_List[[#This Row],[Funding PerCent Allowed]]*BillDetail_List[Entry Alloc%])</f>
        <v>30</v>
      </c>
      <c r="W45" s="86">
        <f>BillDetail_List[Counsel''s Base Fees]+BillDetail_List[Other Disbursements]+BillDetail_List[ATEI Premium]</f>
        <v>0</v>
      </c>
      <c r="X45" s="91" t="str">
        <f>VLOOKUP(BillDetail_List[Part ID],FundingList,2,FALSE)</f>
        <v>CFA</v>
      </c>
      <c r="Y45" s="271" t="str">
        <f>VLOOKUP(BillDetail_List[[#This Row],[Phase Code ]],phasetasklist,3,FALSE)</f>
        <v>Issue / Statements of Case</v>
      </c>
      <c r="Z45" s="254" t="str">
        <f>VLOOKUP(BillDetail_List[[#This Row],[Task Code]],tasklist,4,FALSE)</f>
        <v>Issue and Serve Proceedings and Preparation of Statement(s) of Case</v>
      </c>
      <c r="AA45" s="239" t="str">
        <f>IFERROR(VLOOKUP(BillDetail_List[[#This Row],[Activity Code]],ActivityCodeList,2,FALSE), " ")</f>
        <v>Communicate (with Counsel)</v>
      </c>
      <c r="AB45" s="239" t="str">
        <f>IFERROR(VLOOKUP(BillDetail_List[[#This Row],[Expense Code]],expensenumbers,2,FALSE), " ")</f>
        <v xml:space="preserve"> </v>
      </c>
      <c r="AC45" s="92" t="str">
        <f>IFERROR(VLOOKUP(BillDetail_List[LTM],LTMList,3,FALSE),"")</f>
        <v>Partner</v>
      </c>
      <c r="AD45" s="92" t="str">
        <f>IFERROR(VLOOKUP(BillDetail_List[LTM],LTMList,4,FALSE),"")</f>
        <v>A</v>
      </c>
      <c r="AE45" s="86">
        <f>IFERROR(VLOOKUP(BillDetail_List[LTM],LTM_List[],6,FALSE),0)</f>
        <v>300</v>
      </c>
      <c r="AF45" s="83">
        <f>VLOOKUP(BillDetail_List[Part ID],FundingList,7,FALSE)</f>
        <v>1</v>
      </c>
      <c r="AG45" s="83">
        <f>IF(CounselBaseFees=0,VLOOKUP(BillDetail_List[Part ID],FundingList,3,FALSE),VLOOKUP(BillDetail_List[LTM],LTMList,8,FALSE))</f>
        <v>0.95</v>
      </c>
      <c r="AH45" s="93">
        <f>VLOOKUP(BillDetail_List[Part ID],FundingList,4,FALSE)</f>
        <v>0.2</v>
      </c>
      <c r="AI45" s="190">
        <f>IF(BillDetail_List[[#This Row],[Time]]="N/A",0, BillDetail_List[[#This Row],[Time]]*BillDetail_List[[#This Row],[LTM Rate]])</f>
        <v>30</v>
      </c>
      <c r="AJ45" s="86">
        <f>IF(BillDetail_List[Entry Alloc%]=0,(BillDetail_List[Time]*BillDetail_List[LTM Rate])*BillDetail_List[[#This Row],[Funding PerCent Allowed]],(BillDetail_List[Time]*BillDetail_List[LTM Rate])*BillDetail_List[[#This Row],[Funding PerCent Allowed]]*BillDetail_List[Entry Alloc%])</f>
        <v>30</v>
      </c>
      <c r="AK45" s="86">
        <f>BillDetail_List[Base Profit Costs (including any indemnity cap)]*BillDetail_List[VAT Rate]</f>
        <v>6</v>
      </c>
      <c r="AL45" s="86">
        <f>BillDetail_List[Base Profit Costs (including any indemnity cap)]*BillDetail_List[Success Fee %]</f>
        <v>28.5</v>
      </c>
      <c r="AM45" s="86">
        <f>BillDetail_List[Success Fee on Base Profit costs]*BillDetail_List[VAT Rate]</f>
        <v>5.7</v>
      </c>
      <c r="AN45" s="86">
        <f>SUM(BillDetail_List[[#This Row],[Base Profit Costs (including any indemnity cap)]:[VAT on Success Fee on Base Profit Costs]])</f>
        <v>70.2</v>
      </c>
      <c r="AO45" s="86">
        <f>BillDetail_List[Counsel''s Base Fees]*BillDetail_List[VAT Rate]</f>
        <v>0</v>
      </c>
      <c r="AP45" s="86">
        <f>BillDetail_List[Counsel''s Base Fees]*BillDetail_List[Success Fee %]</f>
        <v>0</v>
      </c>
      <c r="AQ45" s="86">
        <f>BillDetail_List[Counsel''s Success Fee]*BillDetail_List[VAT Rate]</f>
        <v>0</v>
      </c>
      <c r="AR45" s="86">
        <f>BillDetail_List[Counsel''s Base Fees]+BillDetail_List[VAT on Base Counsel Fees]+BillDetail_List[Counsel''s Success Fee]+BillDetail_List[VAT on Counsel''s Success Fee]</f>
        <v>0</v>
      </c>
      <c r="AS45" s="86">
        <f>BillDetail_List[Other Disbursements]+BillDetail_List[VAT On Other Disbursements]</f>
        <v>0</v>
      </c>
      <c r="AT45" s="86">
        <f>BillDetail_List[Counsel''s Base Fees]+BillDetail_List[Other Disbursements]+BillDetail_List[ATEI Premium]</f>
        <v>0</v>
      </c>
      <c r="AU45" s="86">
        <f>BillDetail_List[Other Disbursements]+BillDetail_List[Counsel''s Base Fees]+BillDetail_List[Base Profit Costs (including any indemnity cap)]</f>
        <v>30</v>
      </c>
      <c r="AV45" s="86">
        <f>BillDetail_List[Base Profit Costs (including any indemnity cap)]+BillDetail_List[Success Fee on Base Profit costs]</f>
        <v>58.5</v>
      </c>
      <c r="AW45" s="86">
        <f>BillDetail_List[ATEI Premium]+BillDetail_List[Other Disbursements]+BillDetail_List[Counsel''s Success Fee]+BillDetail_List[Counsel''s Base Fees]</f>
        <v>0</v>
      </c>
      <c r="AX45" s="86">
        <f>BillDetail_List[VAT On Other Disbursements]+BillDetail_List[VAT on Counsel''s Success Fee]+BillDetail_List[VAT on Base Counsel Fees]+BillDetail_List[VAT on Success Fee on Base Profit Costs]+BillDetail_List[VAT on Base Profit Costs]</f>
        <v>11.7</v>
      </c>
      <c r="AY45" s="86">
        <f>SUM(BillDetail_List[[#This Row],[Total Profit Costs]:[Total VAT]])</f>
        <v>70.2</v>
      </c>
      <c r="AZ45" s="279">
        <f>VLOOKUP(BillDetail_List[[#This Row],[Phase Code ]],phasetasklist,7,FALSE)</f>
        <v>2</v>
      </c>
      <c r="BA45" s="279">
        <f>VLOOKUP(BillDetail_List[[#This Row],[Task Code]],tasklist,7,FALSE)</f>
        <v>4</v>
      </c>
      <c r="BB45" s="279">
        <f>IFERROR(VLOOKUP(BillDetail_List[[#This Row],[Activity Code]],ActivityCodeList,4,FALSE),"")</f>
        <v>2</v>
      </c>
      <c r="BC45" s="279" t="str">
        <f>IFERROR(VLOOKUP(BillDetail_List[[#This Row],[Expense Code]],expensenumbers,4,FALSE),"")</f>
        <v/>
      </c>
      <c r="BD45" s="217"/>
      <c r="BE45" s="94"/>
      <c r="BF45" s="94"/>
      <c r="BG45" s="217"/>
      <c r="BH45" s="94"/>
      <c r="BI45" s="217"/>
      <c r="BJ45" s="217"/>
      <c r="BK45" s="96"/>
      <c r="BL45" s="96"/>
      <c r="BQ45" s="96"/>
      <c r="BR45" s="96"/>
      <c r="BS45" s="96"/>
      <c r="BT45" s="96"/>
      <c r="BV45" s="96"/>
      <c r="BW45" s="96"/>
      <c r="BY45" s="96"/>
      <c r="BZ45" s="96"/>
      <c r="CA45" s="96"/>
      <c r="CB45" s="96"/>
      <c r="CC45" s="94"/>
      <c r="CD45" s="94"/>
      <c r="CE45" s="84"/>
      <c r="CF45" s="84"/>
    </row>
    <row r="46" spans="1:84" ht="30" x14ac:dyDescent="0.2">
      <c r="A46" s="74">
        <v>44</v>
      </c>
      <c r="B46" s="74">
        <v>63</v>
      </c>
      <c r="C46" s="49" t="s">
        <v>227</v>
      </c>
      <c r="D46" s="172">
        <v>40812</v>
      </c>
      <c r="E46" s="76" t="s">
        <v>253</v>
      </c>
      <c r="F46" s="76" t="s">
        <v>321</v>
      </c>
      <c r="G46" s="119">
        <v>0.2</v>
      </c>
      <c r="H46" s="87"/>
      <c r="I46" s="77"/>
      <c r="J46" s="77"/>
      <c r="K46" s="88"/>
      <c r="L46" s="79"/>
      <c r="M46" s="76" t="s">
        <v>104</v>
      </c>
      <c r="N46" s="255" t="s">
        <v>450</v>
      </c>
      <c r="O46" s="255" t="s">
        <v>467</v>
      </c>
      <c r="P46" s="255" t="s">
        <v>512</v>
      </c>
      <c r="Q46" s="255"/>
      <c r="R46" s="81" t="s">
        <v>75</v>
      </c>
      <c r="S46" s="89"/>
      <c r="T46" s="75" t="s">
        <v>224</v>
      </c>
      <c r="U46" s="76" t="s">
        <v>225</v>
      </c>
      <c r="V46" s="86">
        <f>IF(BillDetail_List[Entry Alloc%]=0,(BillDetail_List[Time]*BillDetail_List[LTM Rate])*BillDetail_List[[#This Row],[Funding PerCent Allowed]],(BillDetail_List[Time]*BillDetail_List[LTM Rate])*BillDetail_List[[#This Row],[Funding PerCent Allowed]]*BillDetail_List[Entry Alloc%])</f>
        <v>48</v>
      </c>
      <c r="W46" s="86">
        <f>BillDetail_List[Counsel''s Base Fees]+BillDetail_List[Other Disbursements]+BillDetail_List[ATEI Premium]</f>
        <v>0</v>
      </c>
      <c r="X46" s="91" t="str">
        <f>VLOOKUP(BillDetail_List[Part ID],FundingList,2,FALSE)</f>
        <v>CFA</v>
      </c>
      <c r="Y46" s="271" t="str">
        <f>VLOOKUP(BillDetail_List[[#This Row],[Phase Code ]],phasetasklist,3,FALSE)</f>
        <v>Issue / Statements of Case</v>
      </c>
      <c r="Z46" s="254" t="str">
        <f>VLOOKUP(BillDetail_List[[#This Row],[Task Code]],tasklist,4,FALSE)</f>
        <v>Issue and Serve Proceedings and Preparation of Statement(s) of Case</v>
      </c>
      <c r="AA46" s="239" t="str">
        <f>IFERROR(VLOOKUP(BillDetail_List[[#This Row],[Activity Code]],ActivityCodeList,2,FALSE), " ")</f>
        <v>Communicate (with client)</v>
      </c>
      <c r="AB46" s="239" t="str">
        <f>IFERROR(VLOOKUP(BillDetail_List[[#This Row],[Expense Code]],expensenumbers,2,FALSE), " ")</f>
        <v xml:space="preserve"> </v>
      </c>
      <c r="AC46" s="92" t="str">
        <f>IFERROR(VLOOKUP(BillDetail_List[LTM],LTMList,3,FALSE),"")</f>
        <v>Partner</v>
      </c>
      <c r="AD46" s="92" t="str">
        <f>IFERROR(VLOOKUP(BillDetail_List[LTM],LTMList,4,FALSE),"")</f>
        <v>A</v>
      </c>
      <c r="AE46" s="86">
        <f>IFERROR(VLOOKUP(BillDetail_List[LTM],LTM_List[],6,FALSE),0)</f>
        <v>240</v>
      </c>
      <c r="AF46" s="83">
        <f>VLOOKUP(BillDetail_List[Part ID],FundingList,7,FALSE)</f>
        <v>1</v>
      </c>
      <c r="AG46" s="83">
        <f>IF(CounselBaseFees=0,VLOOKUP(BillDetail_List[Part ID],FundingList,3,FALSE),VLOOKUP(BillDetail_List[LTM],LTMList,8,FALSE))</f>
        <v>0.95</v>
      </c>
      <c r="AH46" s="93">
        <f>VLOOKUP(BillDetail_List[Part ID],FundingList,4,FALSE)</f>
        <v>0.2</v>
      </c>
      <c r="AI46" s="190">
        <f>IF(BillDetail_List[[#This Row],[Time]]="N/A",0, BillDetail_List[[#This Row],[Time]]*BillDetail_List[[#This Row],[LTM Rate]])</f>
        <v>48</v>
      </c>
      <c r="AJ46" s="86">
        <f>IF(BillDetail_List[Entry Alloc%]=0,(BillDetail_List[Time]*BillDetail_List[LTM Rate])*BillDetail_List[[#This Row],[Funding PerCent Allowed]],(BillDetail_List[Time]*BillDetail_List[LTM Rate])*BillDetail_List[[#This Row],[Funding PerCent Allowed]]*BillDetail_List[Entry Alloc%])</f>
        <v>48</v>
      </c>
      <c r="AK46" s="86">
        <f>BillDetail_List[Base Profit Costs (including any indemnity cap)]*BillDetail_List[VAT Rate]</f>
        <v>9.6000000000000014</v>
      </c>
      <c r="AL46" s="86">
        <f>BillDetail_List[Base Profit Costs (including any indemnity cap)]*BillDetail_List[Success Fee %]</f>
        <v>45.599999999999994</v>
      </c>
      <c r="AM46" s="86">
        <f>BillDetail_List[Success Fee on Base Profit costs]*BillDetail_List[VAT Rate]</f>
        <v>9.1199999999999992</v>
      </c>
      <c r="AN46" s="86">
        <f>SUM(BillDetail_List[[#This Row],[Base Profit Costs (including any indemnity cap)]:[VAT on Success Fee on Base Profit Costs]])</f>
        <v>112.32</v>
      </c>
      <c r="AO46" s="86">
        <f>BillDetail_List[Counsel''s Base Fees]*BillDetail_List[VAT Rate]</f>
        <v>0</v>
      </c>
      <c r="AP46" s="86">
        <f>BillDetail_List[Counsel''s Base Fees]*BillDetail_List[Success Fee %]</f>
        <v>0</v>
      </c>
      <c r="AQ46" s="86">
        <f>BillDetail_List[Counsel''s Success Fee]*BillDetail_List[VAT Rate]</f>
        <v>0</v>
      </c>
      <c r="AR46" s="86">
        <f>BillDetail_List[Counsel''s Base Fees]+BillDetail_List[VAT on Base Counsel Fees]+BillDetail_List[Counsel''s Success Fee]+BillDetail_List[VAT on Counsel''s Success Fee]</f>
        <v>0</v>
      </c>
      <c r="AS46" s="86">
        <f>BillDetail_List[Other Disbursements]+BillDetail_List[VAT On Other Disbursements]</f>
        <v>0</v>
      </c>
      <c r="AT46" s="86">
        <f>BillDetail_List[Counsel''s Base Fees]+BillDetail_List[Other Disbursements]+BillDetail_List[ATEI Premium]</f>
        <v>0</v>
      </c>
      <c r="AU46" s="86">
        <f>BillDetail_List[Other Disbursements]+BillDetail_List[Counsel''s Base Fees]+BillDetail_List[Base Profit Costs (including any indemnity cap)]</f>
        <v>48</v>
      </c>
      <c r="AV46" s="86">
        <f>BillDetail_List[Base Profit Costs (including any indemnity cap)]+BillDetail_List[Success Fee on Base Profit costs]</f>
        <v>93.6</v>
      </c>
      <c r="AW46" s="86">
        <f>BillDetail_List[ATEI Premium]+BillDetail_List[Other Disbursements]+BillDetail_List[Counsel''s Success Fee]+BillDetail_List[Counsel''s Base Fees]</f>
        <v>0</v>
      </c>
      <c r="AX46" s="86">
        <f>BillDetail_List[VAT On Other Disbursements]+BillDetail_List[VAT on Counsel''s Success Fee]+BillDetail_List[VAT on Base Counsel Fees]+BillDetail_List[VAT on Success Fee on Base Profit Costs]+BillDetail_List[VAT on Base Profit Costs]</f>
        <v>18.72</v>
      </c>
      <c r="AY46" s="86">
        <f>SUM(BillDetail_List[[#This Row],[Total Profit Costs]:[Total VAT]])</f>
        <v>112.32</v>
      </c>
      <c r="AZ46" s="279">
        <f>VLOOKUP(BillDetail_List[[#This Row],[Phase Code ]],phasetasklist,7,FALSE)</f>
        <v>2</v>
      </c>
      <c r="BA46" s="279">
        <f>VLOOKUP(BillDetail_List[[#This Row],[Task Code]],tasklist,7,FALSE)</f>
        <v>4</v>
      </c>
      <c r="BB46" s="279">
        <f>IFERROR(VLOOKUP(BillDetail_List[[#This Row],[Activity Code]],ActivityCodeList,4,FALSE),"")</f>
        <v>3</v>
      </c>
      <c r="BC46" s="279" t="str">
        <f>IFERROR(VLOOKUP(BillDetail_List[[#This Row],[Expense Code]],expensenumbers,4,FALSE),"")</f>
        <v/>
      </c>
      <c r="BD46" s="217"/>
      <c r="BE46" s="94"/>
      <c r="BF46" s="94"/>
      <c r="BG46" s="217"/>
      <c r="BH46" s="94"/>
      <c r="BI46" s="217"/>
      <c r="BJ46" s="217"/>
      <c r="BK46" s="96"/>
      <c r="BL46" s="96"/>
      <c r="BQ46" s="96"/>
      <c r="BR46" s="96"/>
      <c r="BS46" s="96"/>
      <c r="BT46" s="96"/>
      <c r="BV46" s="96"/>
      <c r="BW46" s="72"/>
      <c r="BX46" s="72"/>
      <c r="CB46" s="98"/>
      <c r="CC46" s="99"/>
      <c r="CD46" s="99"/>
      <c r="CE46" s="84"/>
      <c r="CF46" s="84"/>
    </row>
    <row r="47" spans="1:84" ht="29.1" customHeight="1" x14ac:dyDescent="0.2">
      <c r="A47" s="74">
        <v>45</v>
      </c>
      <c r="B47" s="74">
        <v>67</v>
      </c>
      <c r="C47" s="49" t="s">
        <v>227</v>
      </c>
      <c r="D47" s="172">
        <v>40812</v>
      </c>
      <c r="E47" s="76" t="s">
        <v>257</v>
      </c>
      <c r="F47" s="76" t="s">
        <v>321</v>
      </c>
      <c r="G47" s="119">
        <v>0.1</v>
      </c>
      <c r="H47" s="87"/>
      <c r="I47" s="77"/>
      <c r="J47" s="77"/>
      <c r="K47" s="88"/>
      <c r="L47" s="79"/>
      <c r="M47" s="76" t="s">
        <v>104</v>
      </c>
      <c r="N47" s="255" t="s">
        <v>450</v>
      </c>
      <c r="O47" s="255" t="s">
        <v>467</v>
      </c>
      <c r="P47" s="255" t="s">
        <v>512</v>
      </c>
      <c r="Q47" s="255"/>
      <c r="R47" s="81" t="s">
        <v>75</v>
      </c>
      <c r="S47" s="89"/>
      <c r="T47" s="75" t="s">
        <v>224</v>
      </c>
      <c r="U47" s="75" t="s">
        <v>249</v>
      </c>
      <c r="V47" s="86">
        <f>IF(BillDetail_List[Entry Alloc%]=0,(BillDetail_List[Time]*BillDetail_List[LTM Rate])*BillDetail_List[[#This Row],[Funding PerCent Allowed]],(BillDetail_List[Time]*BillDetail_List[LTM Rate])*BillDetail_List[[#This Row],[Funding PerCent Allowed]]*BillDetail_List[Entry Alloc%])</f>
        <v>24</v>
      </c>
      <c r="W47" s="86">
        <f>BillDetail_List[Counsel''s Base Fees]+BillDetail_List[Other Disbursements]+BillDetail_List[ATEI Premium]</f>
        <v>0</v>
      </c>
      <c r="X47" s="91" t="str">
        <f>VLOOKUP(BillDetail_List[Part ID],FundingList,2,FALSE)</f>
        <v>CFA</v>
      </c>
      <c r="Y47" s="271" t="str">
        <f>VLOOKUP(BillDetail_List[[#This Row],[Phase Code ]],phasetasklist,3,FALSE)</f>
        <v>Issue / Statements of Case</v>
      </c>
      <c r="Z47" s="254" t="str">
        <f>VLOOKUP(BillDetail_List[[#This Row],[Task Code]],tasklist,4,FALSE)</f>
        <v>Issue and Serve Proceedings and Preparation of Statement(s) of Case</v>
      </c>
      <c r="AA47" s="239" t="str">
        <f>IFERROR(VLOOKUP(BillDetail_List[[#This Row],[Activity Code]],ActivityCodeList,2,FALSE), " ")</f>
        <v>Communicate (with client)</v>
      </c>
      <c r="AB47" s="239" t="str">
        <f>IFERROR(VLOOKUP(BillDetail_List[[#This Row],[Expense Code]],expensenumbers,2,FALSE), " ")</f>
        <v xml:space="preserve"> </v>
      </c>
      <c r="AC47" s="92" t="str">
        <f>IFERROR(VLOOKUP(BillDetail_List[LTM],LTMList,3,FALSE),"")</f>
        <v>Partner</v>
      </c>
      <c r="AD47" s="92" t="str">
        <f>IFERROR(VLOOKUP(BillDetail_List[LTM],LTMList,4,FALSE),"")</f>
        <v>A</v>
      </c>
      <c r="AE47" s="86">
        <f>IFERROR(VLOOKUP(BillDetail_List[LTM],LTM_List[],6,FALSE),0)</f>
        <v>240</v>
      </c>
      <c r="AF47" s="83">
        <f>VLOOKUP(BillDetail_List[Part ID],FundingList,7,FALSE)</f>
        <v>1</v>
      </c>
      <c r="AG47" s="83">
        <f>IF(CounselBaseFees=0,VLOOKUP(BillDetail_List[Part ID],FundingList,3,FALSE),VLOOKUP(BillDetail_List[LTM],LTMList,8,FALSE))</f>
        <v>0.95</v>
      </c>
      <c r="AH47" s="93">
        <f>VLOOKUP(BillDetail_List[Part ID],FundingList,4,FALSE)</f>
        <v>0.2</v>
      </c>
      <c r="AI47" s="190">
        <f>IF(BillDetail_List[[#This Row],[Time]]="N/A",0, BillDetail_List[[#This Row],[Time]]*BillDetail_List[[#This Row],[LTM Rate]])</f>
        <v>24</v>
      </c>
      <c r="AJ47" s="86">
        <f>IF(BillDetail_List[Entry Alloc%]=0,(BillDetail_List[Time]*BillDetail_List[LTM Rate])*BillDetail_List[[#This Row],[Funding PerCent Allowed]],(BillDetail_List[Time]*BillDetail_List[LTM Rate])*BillDetail_List[[#This Row],[Funding PerCent Allowed]]*BillDetail_List[Entry Alloc%])</f>
        <v>24</v>
      </c>
      <c r="AK47" s="86">
        <f>BillDetail_List[Base Profit Costs (including any indemnity cap)]*BillDetail_List[VAT Rate]</f>
        <v>4.8000000000000007</v>
      </c>
      <c r="AL47" s="86">
        <f>BillDetail_List[Base Profit Costs (including any indemnity cap)]*BillDetail_List[Success Fee %]</f>
        <v>22.799999999999997</v>
      </c>
      <c r="AM47" s="86">
        <f>BillDetail_List[Success Fee on Base Profit costs]*BillDetail_List[VAT Rate]</f>
        <v>4.5599999999999996</v>
      </c>
      <c r="AN47" s="86">
        <f>SUM(BillDetail_List[[#This Row],[Base Profit Costs (including any indemnity cap)]:[VAT on Success Fee on Base Profit Costs]])</f>
        <v>56.16</v>
      </c>
      <c r="AO47" s="86">
        <f>BillDetail_List[Counsel''s Base Fees]*BillDetail_List[VAT Rate]</f>
        <v>0</v>
      </c>
      <c r="AP47" s="86">
        <f>BillDetail_List[Counsel''s Base Fees]*BillDetail_List[Success Fee %]</f>
        <v>0</v>
      </c>
      <c r="AQ47" s="86">
        <f>BillDetail_List[Counsel''s Success Fee]*BillDetail_List[VAT Rate]</f>
        <v>0</v>
      </c>
      <c r="AR47" s="86">
        <f>BillDetail_List[Counsel''s Base Fees]+BillDetail_List[VAT on Base Counsel Fees]+BillDetail_List[Counsel''s Success Fee]+BillDetail_List[VAT on Counsel''s Success Fee]</f>
        <v>0</v>
      </c>
      <c r="AS47" s="86">
        <f>BillDetail_List[Other Disbursements]+BillDetail_List[VAT On Other Disbursements]</f>
        <v>0</v>
      </c>
      <c r="AT47" s="86">
        <f>BillDetail_List[Counsel''s Base Fees]+BillDetail_List[Other Disbursements]+BillDetail_List[ATEI Premium]</f>
        <v>0</v>
      </c>
      <c r="AU47" s="86">
        <f>BillDetail_List[Other Disbursements]+BillDetail_List[Counsel''s Base Fees]+BillDetail_List[Base Profit Costs (including any indemnity cap)]</f>
        <v>24</v>
      </c>
      <c r="AV47" s="86">
        <f>BillDetail_List[Base Profit Costs (including any indemnity cap)]+BillDetail_List[Success Fee on Base Profit costs]</f>
        <v>46.8</v>
      </c>
      <c r="AW47" s="86">
        <f>BillDetail_List[ATEI Premium]+BillDetail_List[Other Disbursements]+BillDetail_List[Counsel''s Success Fee]+BillDetail_List[Counsel''s Base Fees]</f>
        <v>0</v>
      </c>
      <c r="AX47" s="86">
        <f>BillDetail_List[VAT On Other Disbursements]+BillDetail_List[VAT on Counsel''s Success Fee]+BillDetail_List[VAT on Base Counsel Fees]+BillDetail_List[VAT on Success Fee on Base Profit Costs]+BillDetail_List[VAT on Base Profit Costs]</f>
        <v>9.36</v>
      </c>
      <c r="AY47" s="86">
        <f>SUM(BillDetail_List[[#This Row],[Total Profit Costs]:[Total VAT]])</f>
        <v>56.16</v>
      </c>
      <c r="AZ47" s="279">
        <f>VLOOKUP(BillDetail_List[[#This Row],[Phase Code ]],phasetasklist,7,FALSE)</f>
        <v>2</v>
      </c>
      <c r="BA47" s="279">
        <f>VLOOKUP(BillDetail_List[[#This Row],[Task Code]],tasklist,7,FALSE)</f>
        <v>4</v>
      </c>
      <c r="BB47" s="279">
        <f>IFERROR(VLOOKUP(BillDetail_List[[#This Row],[Activity Code]],ActivityCodeList,4,FALSE),"")</f>
        <v>3</v>
      </c>
      <c r="BC47" s="279" t="str">
        <f>IFERROR(VLOOKUP(BillDetail_List[[#This Row],[Expense Code]],expensenumbers,4,FALSE),"")</f>
        <v/>
      </c>
      <c r="BD47" s="217"/>
      <c r="BE47" s="94"/>
      <c r="BF47" s="94"/>
      <c r="BG47" s="217"/>
      <c r="BH47" s="94"/>
      <c r="BI47" s="217"/>
      <c r="BJ47" s="217"/>
      <c r="BK47" s="96"/>
      <c r="BL47" s="96"/>
      <c r="BQ47" s="96"/>
      <c r="BR47" s="96"/>
      <c r="BS47" s="96"/>
      <c r="BT47" s="96"/>
      <c r="BV47" s="96"/>
      <c r="BW47" s="72"/>
      <c r="BX47" s="72"/>
      <c r="CB47" s="98"/>
      <c r="CC47" s="99"/>
      <c r="CD47" s="99"/>
      <c r="CE47" s="84"/>
      <c r="CF47" s="84"/>
    </row>
    <row r="48" spans="1:84" ht="30" x14ac:dyDescent="0.2">
      <c r="A48" s="74">
        <v>46</v>
      </c>
      <c r="B48" s="74">
        <v>115</v>
      </c>
      <c r="C48" s="49" t="s">
        <v>227</v>
      </c>
      <c r="D48" s="172">
        <v>41188</v>
      </c>
      <c r="E48" s="290" t="s">
        <v>242</v>
      </c>
      <c r="F48" s="76" t="s">
        <v>323</v>
      </c>
      <c r="G48" s="119">
        <v>0.1</v>
      </c>
      <c r="H48" s="87"/>
      <c r="I48" s="77"/>
      <c r="J48" s="77"/>
      <c r="K48" s="88"/>
      <c r="L48" s="79"/>
      <c r="M48" s="76" t="s">
        <v>104</v>
      </c>
      <c r="N48" s="255" t="s">
        <v>450</v>
      </c>
      <c r="O48" s="255" t="s">
        <v>467</v>
      </c>
      <c r="P48" s="255" t="s">
        <v>512</v>
      </c>
      <c r="Q48" s="255"/>
      <c r="R48" s="81" t="s">
        <v>75</v>
      </c>
      <c r="S48" s="89"/>
      <c r="T48" s="75" t="s">
        <v>224</v>
      </c>
      <c r="U48" s="75" t="s">
        <v>249</v>
      </c>
      <c r="V48" s="86">
        <f>IF(BillDetail_List[Entry Alloc%]=0,(BillDetail_List[Time]*BillDetail_List[LTM Rate])*BillDetail_List[[#This Row],[Funding PerCent Allowed]],(BillDetail_List[Time]*BillDetail_List[LTM Rate])*BillDetail_List[[#This Row],[Funding PerCent Allowed]]*BillDetail_List[Entry Alloc%])</f>
        <v>30</v>
      </c>
      <c r="W48" s="86">
        <f>BillDetail_List[Counsel''s Base Fees]+BillDetail_List[Other Disbursements]+BillDetail_List[ATEI Premium]</f>
        <v>0</v>
      </c>
      <c r="X48" s="91" t="str">
        <f>VLOOKUP(BillDetail_List[Part ID],FundingList,2,FALSE)</f>
        <v>CFA</v>
      </c>
      <c r="Y48" s="271" t="str">
        <f>VLOOKUP(BillDetail_List[[#This Row],[Phase Code ]],phasetasklist,3,FALSE)</f>
        <v>Issue / Statements of Case</v>
      </c>
      <c r="Z48" s="254" t="str">
        <f>VLOOKUP(BillDetail_List[[#This Row],[Task Code]],tasklist,4,FALSE)</f>
        <v>Issue and Serve Proceedings and Preparation of Statement(s) of Case</v>
      </c>
      <c r="AA48" s="239" t="str">
        <f>IFERROR(VLOOKUP(BillDetail_List[[#This Row],[Activity Code]],ActivityCodeList,2,FALSE), " ")</f>
        <v>Communicate (with client)</v>
      </c>
      <c r="AB48" s="239" t="str">
        <f>IFERROR(VLOOKUP(BillDetail_List[[#This Row],[Expense Code]],expensenumbers,2,FALSE), " ")</f>
        <v xml:space="preserve"> </v>
      </c>
      <c r="AC48" s="92" t="str">
        <f>IFERROR(VLOOKUP(BillDetail_List[LTM],LTMList,3,FALSE),"")</f>
        <v>Partner</v>
      </c>
      <c r="AD48" s="92" t="str">
        <f>IFERROR(VLOOKUP(BillDetail_List[LTM],LTMList,4,FALSE),"")</f>
        <v>A</v>
      </c>
      <c r="AE48" s="86">
        <f>IFERROR(VLOOKUP(BillDetail_List[LTM],LTM_List[],6,FALSE),0)</f>
        <v>300</v>
      </c>
      <c r="AF48" s="83">
        <f>VLOOKUP(BillDetail_List[Part ID],FundingList,7,FALSE)</f>
        <v>1</v>
      </c>
      <c r="AG48" s="83">
        <f>IF(CounselBaseFees=0,VLOOKUP(BillDetail_List[Part ID],FundingList,3,FALSE),VLOOKUP(BillDetail_List[LTM],LTMList,8,FALSE))</f>
        <v>0.95</v>
      </c>
      <c r="AH48" s="93">
        <f>VLOOKUP(BillDetail_List[Part ID],FundingList,4,FALSE)</f>
        <v>0.2</v>
      </c>
      <c r="AI48" s="190">
        <f>IF(BillDetail_List[[#This Row],[Time]]="N/A",0, BillDetail_List[[#This Row],[Time]]*BillDetail_List[[#This Row],[LTM Rate]])</f>
        <v>30</v>
      </c>
      <c r="AJ48" s="86">
        <f>IF(BillDetail_List[Entry Alloc%]=0,(BillDetail_List[Time]*BillDetail_List[LTM Rate])*BillDetail_List[[#This Row],[Funding PerCent Allowed]],(BillDetail_List[Time]*BillDetail_List[LTM Rate])*BillDetail_List[[#This Row],[Funding PerCent Allowed]]*BillDetail_List[Entry Alloc%])</f>
        <v>30</v>
      </c>
      <c r="AK48" s="86">
        <f>BillDetail_List[Base Profit Costs (including any indemnity cap)]*BillDetail_List[VAT Rate]</f>
        <v>6</v>
      </c>
      <c r="AL48" s="86">
        <f>BillDetail_List[Base Profit Costs (including any indemnity cap)]*BillDetail_List[Success Fee %]</f>
        <v>28.5</v>
      </c>
      <c r="AM48" s="86">
        <f>BillDetail_List[Success Fee on Base Profit costs]*BillDetail_List[VAT Rate]</f>
        <v>5.7</v>
      </c>
      <c r="AN48" s="86">
        <f>SUM(BillDetail_List[[#This Row],[Base Profit Costs (including any indemnity cap)]:[VAT on Success Fee on Base Profit Costs]])</f>
        <v>70.2</v>
      </c>
      <c r="AO48" s="86">
        <f>BillDetail_List[Counsel''s Base Fees]*BillDetail_List[VAT Rate]</f>
        <v>0</v>
      </c>
      <c r="AP48" s="86">
        <f>BillDetail_List[Counsel''s Base Fees]*BillDetail_List[Success Fee %]</f>
        <v>0</v>
      </c>
      <c r="AQ48" s="86">
        <f>BillDetail_List[Counsel''s Success Fee]*BillDetail_List[VAT Rate]</f>
        <v>0</v>
      </c>
      <c r="AR48" s="86">
        <f>BillDetail_List[Counsel''s Base Fees]+BillDetail_List[VAT on Base Counsel Fees]+BillDetail_List[Counsel''s Success Fee]+BillDetail_List[VAT on Counsel''s Success Fee]</f>
        <v>0</v>
      </c>
      <c r="AS48" s="86">
        <f>BillDetail_List[Other Disbursements]+BillDetail_List[VAT On Other Disbursements]</f>
        <v>0</v>
      </c>
      <c r="AT48" s="86">
        <f>BillDetail_List[Counsel''s Base Fees]+BillDetail_List[Other Disbursements]+BillDetail_List[ATEI Premium]</f>
        <v>0</v>
      </c>
      <c r="AU48" s="86">
        <f>BillDetail_List[Other Disbursements]+BillDetail_List[Counsel''s Base Fees]+BillDetail_List[Base Profit Costs (including any indemnity cap)]</f>
        <v>30</v>
      </c>
      <c r="AV48" s="86">
        <f>BillDetail_List[Base Profit Costs (including any indemnity cap)]+BillDetail_List[Success Fee on Base Profit costs]</f>
        <v>58.5</v>
      </c>
      <c r="AW48" s="86">
        <f>BillDetail_List[ATEI Premium]+BillDetail_List[Other Disbursements]+BillDetail_List[Counsel''s Success Fee]+BillDetail_List[Counsel''s Base Fees]</f>
        <v>0</v>
      </c>
      <c r="AX48" s="86">
        <f>BillDetail_List[VAT On Other Disbursements]+BillDetail_List[VAT on Counsel''s Success Fee]+BillDetail_List[VAT on Base Counsel Fees]+BillDetail_List[VAT on Success Fee on Base Profit Costs]+BillDetail_List[VAT on Base Profit Costs]</f>
        <v>11.7</v>
      </c>
      <c r="AY48" s="86">
        <f>SUM(BillDetail_List[[#This Row],[Total Profit Costs]:[Total VAT]])</f>
        <v>70.2</v>
      </c>
      <c r="AZ48" s="279">
        <f>VLOOKUP(BillDetail_List[[#This Row],[Phase Code ]],phasetasklist,7,FALSE)</f>
        <v>2</v>
      </c>
      <c r="BA48" s="279">
        <f>VLOOKUP(BillDetail_List[[#This Row],[Task Code]],tasklist,7,FALSE)</f>
        <v>4</v>
      </c>
      <c r="BB48" s="279">
        <f>IFERROR(VLOOKUP(BillDetail_List[[#This Row],[Activity Code]],ActivityCodeList,4,FALSE),"")</f>
        <v>3</v>
      </c>
      <c r="BC48" s="279" t="str">
        <f>IFERROR(VLOOKUP(BillDetail_List[[#This Row],[Expense Code]],expensenumbers,4,FALSE),"")</f>
        <v/>
      </c>
      <c r="BD48" s="217"/>
      <c r="BE48" s="94"/>
      <c r="BF48" s="94"/>
      <c r="BG48" s="217"/>
      <c r="BH48" s="94"/>
      <c r="BI48" s="217"/>
      <c r="BJ48" s="217"/>
      <c r="BK48" s="96"/>
      <c r="BL48" s="96"/>
      <c r="BQ48" s="96"/>
      <c r="BR48" s="96"/>
      <c r="BS48" s="96"/>
      <c r="BT48" s="96"/>
      <c r="BV48" s="96"/>
      <c r="BW48" s="72"/>
      <c r="BX48" s="72"/>
      <c r="CB48" s="98"/>
      <c r="CC48" s="99"/>
      <c r="CD48" s="99"/>
      <c r="CE48" s="84"/>
      <c r="CF48" s="84"/>
    </row>
    <row r="49" spans="1:84" ht="30" x14ac:dyDescent="0.2">
      <c r="A49" s="74">
        <v>47</v>
      </c>
      <c r="B49" s="74">
        <v>121</v>
      </c>
      <c r="C49" s="49" t="s">
        <v>227</v>
      </c>
      <c r="D49" s="172">
        <v>41190</v>
      </c>
      <c r="E49" s="290" t="s">
        <v>242</v>
      </c>
      <c r="F49" s="76" t="s">
        <v>323</v>
      </c>
      <c r="G49" s="119">
        <v>0.1</v>
      </c>
      <c r="H49" s="87"/>
      <c r="I49" s="77"/>
      <c r="J49" s="77"/>
      <c r="K49" s="88"/>
      <c r="L49" s="79"/>
      <c r="M49" s="76" t="s">
        <v>104</v>
      </c>
      <c r="N49" s="255" t="s">
        <v>450</v>
      </c>
      <c r="O49" s="255" t="s">
        <v>467</v>
      </c>
      <c r="P49" s="255" t="s">
        <v>512</v>
      </c>
      <c r="Q49" s="255"/>
      <c r="R49" s="81" t="s">
        <v>75</v>
      </c>
      <c r="S49" s="89"/>
      <c r="T49" s="75" t="s">
        <v>224</v>
      </c>
      <c r="U49" s="75" t="s">
        <v>249</v>
      </c>
      <c r="V49" s="86">
        <f>IF(BillDetail_List[Entry Alloc%]=0,(BillDetail_List[Time]*BillDetail_List[LTM Rate])*BillDetail_List[[#This Row],[Funding PerCent Allowed]],(BillDetail_List[Time]*BillDetail_List[LTM Rate])*BillDetail_List[[#This Row],[Funding PerCent Allowed]]*BillDetail_List[Entry Alloc%])</f>
        <v>30</v>
      </c>
      <c r="W49" s="86">
        <f>BillDetail_List[Counsel''s Base Fees]+BillDetail_List[Other Disbursements]+BillDetail_List[ATEI Premium]</f>
        <v>0</v>
      </c>
      <c r="X49" s="91" t="str">
        <f>VLOOKUP(BillDetail_List[Part ID],FundingList,2,FALSE)</f>
        <v>CFA</v>
      </c>
      <c r="Y49" s="271" t="str">
        <f>VLOOKUP(BillDetail_List[[#This Row],[Phase Code ]],phasetasklist,3,FALSE)</f>
        <v>Issue / Statements of Case</v>
      </c>
      <c r="Z49" s="254" t="str">
        <f>VLOOKUP(BillDetail_List[[#This Row],[Task Code]],tasklist,4,FALSE)</f>
        <v>Issue and Serve Proceedings and Preparation of Statement(s) of Case</v>
      </c>
      <c r="AA49" s="239" t="str">
        <f>IFERROR(VLOOKUP(BillDetail_List[[#This Row],[Activity Code]],ActivityCodeList,2,FALSE), " ")</f>
        <v>Communicate (with client)</v>
      </c>
      <c r="AB49" s="239" t="str">
        <f>IFERROR(VLOOKUP(BillDetail_List[[#This Row],[Expense Code]],expensenumbers,2,FALSE), " ")</f>
        <v xml:space="preserve"> </v>
      </c>
      <c r="AC49" s="92" t="str">
        <f>IFERROR(VLOOKUP(BillDetail_List[LTM],LTMList,3,FALSE),"")</f>
        <v>Partner</v>
      </c>
      <c r="AD49" s="92" t="str">
        <f>IFERROR(VLOOKUP(BillDetail_List[LTM],LTMList,4,FALSE),"")</f>
        <v>A</v>
      </c>
      <c r="AE49" s="86">
        <f>IFERROR(VLOOKUP(BillDetail_List[LTM],LTM_List[],6,FALSE),0)</f>
        <v>300</v>
      </c>
      <c r="AF49" s="83">
        <f>VLOOKUP(BillDetail_List[Part ID],FundingList,7,FALSE)</f>
        <v>1</v>
      </c>
      <c r="AG49" s="83">
        <f>IF(CounselBaseFees=0,VLOOKUP(BillDetail_List[Part ID],FundingList,3,FALSE),VLOOKUP(BillDetail_List[LTM],LTMList,8,FALSE))</f>
        <v>0.95</v>
      </c>
      <c r="AH49" s="93">
        <f>VLOOKUP(BillDetail_List[Part ID],FundingList,4,FALSE)</f>
        <v>0.2</v>
      </c>
      <c r="AI49" s="190">
        <f>IF(BillDetail_List[[#This Row],[Time]]="N/A",0, BillDetail_List[[#This Row],[Time]]*BillDetail_List[[#This Row],[LTM Rate]])</f>
        <v>30</v>
      </c>
      <c r="AJ49" s="86">
        <f>IF(BillDetail_List[Entry Alloc%]=0,(BillDetail_List[Time]*BillDetail_List[LTM Rate])*BillDetail_List[[#This Row],[Funding PerCent Allowed]],(BillDetail_List[Time]*BillDetail_List[LTM Rate])*BillDetail_List[[#This Row],[Funding PerCent Allowed]]*BillDetail_List[Entry Alloc%])</f>
        <v>30</v>
      </c>
      <c r="AK49" s="86">
        <f>BillDetail_List[Base Profit Costs (including any indemnity cap)]*BillDetail_List[VAT Rate]</f>
        <v>6</v>
      </c>
      <c r="AL49" s="86">
        <f>BillDetail_List[Base Profit Costs (including any indemnity cap)]*BillDetail_List[Success Fee %]</f>
        <v>28.5</v>
      </c>
      <c r="AM49" s="86">
        <f>BillDetail_List[Success Fee on Base Profit costs]*BillDetail_List[VAT Rate]</f>
        <v>5.7</v>
      </c>
      <c r="AN49" s="86">
        <f>SUM(BillDetail_List[[#This Row],[Base Profit Costs (including any indemnity cap)]:[VAT on Success Fee on Base Profit Costs]])</f>
        <v>70.2</v>
      </c>
      <c r="AO49" s="86">
        <f>BillDetail_List[Counsel''s Base Fees]*BillDetail_List[VAT Rate]</f>
        <v>0</v>
      </c>
      <c r="AP49" s="86">
        <f>BillDetail_List[Counsel''s Base Fees]*BillDetail_List[Success Fee %]</f>
        <v>0</v>
      </c>
      <c r="AQ49" s="86">
        <f>BillDetail_List[Counsel''s Success Fee]*BillDetail_List[VAT Rate]</f>
        <v>0</v>
      </c>
      <c r="AR49" s="86">
        <f>BillDetail_List[Counsel''s Base Fees]+BillDetail_List[VAT on Base Counsel Fees]+BillDetail_List[Counsel''s Success Fee]+BillDetail_List[VAT on Counsel''s Success Fee]</f>
        <v>0</v>
      </c>
      <c r="AS49" s="86">
        <f>BillDetail_List[Other Disbursements]+BillDetail_List[VAT On Other Disbursements]</f>
        <v>0</v>
      </c>
      <c r="AT49" s="86">
        <f>BillDetail_List[Counsel''s Base Fees]+BillDetail_List[Other Disbursements]+BillDetail_List[ATEI Premium]</f>
        <v>0</v>
      </c>
      <c r="AU49" s="86">
        <f>BillDetail_List[Other Disbursements]+BillDetail_List[Counsel''s Base Fees]+BillDetail_List[Base Profit Costs (including any indemnity cap)]</f>
        <v>30</v>
      </c>
      <c r="AV49" s="86">
        <f>BillDetail_List[Base Profit Costs (including any indemnity cap)]+BillDetail_List[Success Fee on Base Profit costs]</f>
        <v>58.5</v>
      </c>
      <c r="AW49" s="86">
        <f>BillDetail_List[ATEI Premium]+BillDetail_List[Other Disbursements]+BillDetail_List[Counsel''s Success Fee]+BillDetail_List[Counsel''s Base Fees]</f>
        <v>0</v>
      </c>
      <c r="AX49" s="86">
        <f>BillDetail_List[VAT On Other Disbursements]+BillDetail_List[VAT on Counsel''s Success Fee]+BillDetail_List[VAT on Base Counsel Fees]+BillDetail_List[VAT on Success Fee on Base Profit Costs]+BillDetail_List[VAT on Base Profit Costs]</f>
        <v>11.7</v>
      </c>
      <c r="AY49" s="86">
        <f>SUM(BillDetail_List[[#This Row],[Total Profit Costs]:[Total VAT]])</f>
        <v>70.2</v>
      </c>
      <c r="AZ49" s="279">
        <f>VLOOKUP(BillDetail_List[[#This Row],[Phase Code ]],phasetasklist,7,FALSE)</f>
        <v>2</v>
      </c>
      <c r="BA49" s="279">
        <f>VLOOKUP(BillDetail_List[[#This Row],[Task Code]],tasklist,7,FALSE)</f>
        <v>4</v>
      </c>
      <c r="BB49" s="279">
        <f>IFERROR(VLOOKUP(BillDetail_List[[#This Row],[Activity Code]],ActivityCodeList,4,FALSE),"")</f>
        <v>3</v>
      </c>
      <c r="BC49" s="279" t="str">
        <f>IFERROR(VLOOKUP(BillDetail_List[[#This Row],[Expense Code]],expensenumbers,4,FALSE),"")</f>
        <v/>
      </c>
      <c r="BD49" s="217"/>
      <c r="BE49" s="94"/>
      <c r="BF49" s="94"/>
      <c r="BG49" s="217"/>
      <c r="BH49" s="94"/>
      <c r="BI49" s="217"/>
      <c r="BJ49" s="217"/>
      <c r="BK49" s="96"/>
      <c r="BL49" s="96"/>
      <c r="BQ49" s="96"/>
      <c r="BR49" s="96"/>
      <c r="BS49" s="96"/>
      <c r="BT49" s="96"/>
      <c r="BV49" s="96"/>
      <c r="BW49" s="72"/>
      <c r="BX49" s="72"/>
      <c r="CB49" s="98"/>
      <c r="CC49" s="99"/>
      <c r="CD49" s="99"/>
      <c r="CE49" s="84"/>
      <c r="CF49" s="84"/>
    </row>
    <row r="50" spans="1:84" ht="30" x14ac:dyDescent="0.2">
      <c r="A50" s="74">
        <v>48</v>
      </c>
      <c r="B50" s="74">
        <v>140</v>
      </c>
      <c r="C50" s="49" t="s">
        <v>227</v>
      </c>
      <c r="D50" s="172">
        <v>41225</v>
      </c>
      <c r="E50" s="290" t="s">
        <v>242</v>
      </c>
      <c r="F50" s="76" t="s">
        <v>323</v>
      </c>
      <c r="G50" s="119">
        <v>0.1</v>
      </c>
      <c r="H50" s="87"/>
      <c r="I50" s="77"/>
      <c r="J50" s="77"/>
      <c r="K50" s="88"/>
      <c r="L50" s="79"/>
      <c r="M50" s="76" t="s">
        <v>104</v>
      </c>
      <c r="N50" s="255" t="s">
        <v>450</v>
      </c>
      <c r="O50" s="255" t="s">
        <v>467</v>
      </c>
      <c r="P50" s="255" t="s">
        <v>512</v>
      </c>
      <c r="Q50" s="255"/>
      <c r="R50" s="81" t="s">
        <v>75</v>
      </c>
      <c r="S50" s="89"/>
      <c r="T50" s="75" t="s">
        <v>224</v>
      </c>
      <c r="U50" s="75" t="s">
        <v>249</v>
      </c>
      <c r="V50" s="86">
        <f>IF(BillDetail_List[Entry Alloc%]=0,(BillDetail_List[Time]*BillDetail_List[LTM Rate])*BillDetail_List[[#This Row],[Funding PerCent Allowed]],(BillDetail_List[Time]*BillDetail_List[LTM Rate])*BillDetail_List[[#This Row],[Funding PerCent Allowed]]*BillDetail_List[Entry Alloc%])</f>
        <v>30</v>
      </c>
      <c r="W50" s="86">
        <f>BillDetail_List[Counsel''s Base Fees]+BillDetail_List[Other Disbursements]+BillDetail_List[ATEI Premium]</f>
        <v>0</v>
      </c>
      <c r="X50" s="91" t="str">
        <f>VLOOKUP(BillDetail_List[Part ID],FundingList,2,FALSE)</f>
        <v>CFA</v>
      </c>
      <c r="Y50" s="271" t="str">
        <f>VLOOKUP(BillDetail_List[[#This Row],[Phase Code ]],phasetasklist,3,FALSE)</f>
        <v>Issue / Statements of Case</v>
      </c>
      <c r="Z50" s="254" t="str">
        <f>VLOOKUP(BillDetail_List[[#This Row],[Task Code]],tasklist,4,FALSE)</f>
        <v>Issue and Serve Proceedings and Preparation of Statement(s) of Case</v>
      </c>
      <c r="AA50" s="239" t="str">
        <f>IFERROR(VLOOKUP(BillDetail_List[[#This Row],[Activity Code]],ActivityCodeList,2,FALSE), " ")</f>
        <v>Communicate (with client)</v>
      </c>
      <c r="AB50" s="239" t="str">
        <f>IFERROR(VLOOKUP(BillDetail_List[[#This Row],[Expense Code]],expensenumbers,2,FALSE), " ")</f>
        <v xml:space="preserve"> </v>
      </c>
      <c r="AC50" s="92" t="str">
        <f>IFERROR(VLOOKUP(BillDetail_List[LTM],LTMList,3,FALSE),"")</f>
        <v>Partner</v>
      </c>
      <c r="AD50" s="92" t="str">
        <f>IFERROR(VLOOKUP(BillDetail_List[LTM],LTMList,4,FALSE),"")</f>
        <v>A</v>
      </c>
      <c r="AE50" s="86">
        <f>IFERROR(VLOOKUP(BillDetail_List[LTM],LTM_List[],6,FALSE),0)</f>
        <v>300</v>
      </c>
      <c r="AF50" s="83">
        <f>VLOOKUP(BillDetail_List[Part ID],FundingList,7,FALSE)</f>
        <v>1</v>
      </c>
      <c r="AG50" s="83">
        <f>IF(CounselBaseFees=0,VLOOKUP(BillDetail_List[Part ID],FundingList,3,FALSE),VLOOKUP(BillDetail_List[LTM],LTMList,8,FALSE))</f>
        <v>0.95</v>
      </c>
      <c r="AH50" s="93">
        <f>VLOOKUP(BillDetail_List[Part ID],FundingList,4,FALSE)</f>
        <v>0.2</v>
      </c>
      <c r="AI50" s="190">
        <f>IF(BillDetail_List[[#This Row],[Time]]="N/A",0, BillDetail_List[[#This Row],[Time]]*BillDetail_List[[#This Row],[LTM Rate]])</f>
        <v>30</v>
      </c>
      <c r="AJ50" s="86">
        <f>IF(BillDetail_List[Entry Alloc%]=0,(BillDetail_List[Time]*BillDetail_List[LTM Rate])*BillDetail_List[[#This Row],[Funding PerCent Allowed]],(BillDetail_List[Time]*BillDetail_List[LTM Rate])*BillDetail_List[[#This Row],[Funding PerCent Allowed]]*BillDetail_List[Entry Alloc%])</f>
        <v>30</v>
      </c>
      <c r="AK50" s="86">
        <f>BillDetail_List[Base Profit Costs (including any indemnity cap)]*BillDetail_List[VAT Rate]</f>
        <v>6</v>
      </c>
      <c r="AL50" s="86">
        <f>BillDetail_List[Base Profit Costs (including any indemnity cap)]*BillDetail_List[Success Fee %]</f>
        <v>28.5</v>
      </c>
      <c r="AM50" s="86">
        <f>BillDetail_List[Success Fee on Base Profit costs]*BillDetail_List[VAT Rate]</f>
        <v>5.7</v>
      </c>
      <c r="AN50" s="86">
        <f>SUM(BillDetail_List[[#This Row],[Base Profit Costs (including any indemnity cap)]:[VAT on Success Fee on Base Profit Costs]])</f>
        <v>70.2</v>
      </c>
      <c r="AO50" s="86">
        <f>BillDetail_List[Counsel''s Base Fees]*BillDetail_List[VAT Rate]</f>
        <v>0</v>
      </c>
      <c r="AP50" s="86">
        <f>BillDetail_List[Counsel''s Base Fees]*BillDetail_List[Success Fee %]</f>
        <v>0</v>
      </c>
      <c r="AQ50" s="86">
        <f>BillDetail_List[Counsel''s Success Fee]*BillDetail_List[VAT Rate]</f>
        <v>0</v>
      </c>
      <c r="AR50" s="86">
        <f>BillDetail_List[Counsel''s Base Fees]+BillDetail_List[VAT on Base Counsel Fees]+BillDetail_List[Counsel''s Success Fee]+BillDetail_List[VAT on Counsel''s Success Fee]</f>
        <v>0</v>
      </c>
      <c r="AS50" s="86">
        <f>BillDetail_List[Other Disbursements]+BillDetail_List[VAT On Other Disbursements]</f>
        <v>0</v>
      </c>
      <c r="AT50" s="86">
        <f>BillDetail_List[Counsel''s Base Fees]+BillDetail_List[Other Disbursements]+BillDetail_List[ATEI Premium]</f>
        <v>0</v>
      </c>
      <c r="AU50" s="86">
        <f>BillDetail_List[Other Disbursements]+BillDetail_List[Counsel''s Base Fees]+BillDetail_List[Base Profit Costs (including any indemnity cap)]</f>
        <v>30</v>
      </c>
      <c r="AV50" s="86">
        <f>BillDetail_List[Base Profit Costs (including any indemnity cap)]+BillDetail_List[Success Fee on Base Profit costs]</f>
        <v>58.5</v>
      </c>
      <c r="AW50" s="86">
        <f>BillDetail_List[ATEI Premium]+BillDetail_List[Other Disbursements]+BillDetail_List[Counsel''s Success Fee]+BillDetail_List[Counsel''s Base Fees]</f>
        <v>0</v>
      </c>
      <c r="AX50" s="86">
        <f>BillDetail_List[VAT On Other Disbursements]+BillDetail_List[VAT on Counsel''s Success Fee]+BillDetail_List[VAT on Base Counsel Fees]+BillDetail_List[VAT on Success Fee on Base Profit Costs]+BillDetail_List[VAT on Base Profit Costs]</f>
        <v>11.7</v>
      </c>
      <c r="AY50" s="86">
        <f>SUM(BillDetail_List[[#This Row],[Total Profit Costs]:[Total VAT]])</f>
        <v>70.2</v>
      </c>
      <c r="AZ50" s="279">
        <f>VLOOKUP(BillDetail_List[[#This Row],[Phase Code ]],phasetasklist,7,FALSE)</f>
        <v>2</v>
      </c>
      <c r="BA50" s="279">
        <f>VLOOKUP(BillDetail_List[[#This Row],[Task Code]],tasklist,7,FALSE)</f>
        <v>4</v>
      </c>
      <c r="BB50" s="279">
        <f>IFERROR(VLOOKUP(BillDetail_List[[#This Row],[Activity Code]],ActivityCodeList,4,FALSE),"")</f>
        <v>3</v>
      </c>
      <c r="BC50" s="279" t="str">
        <f>IFERROR(VLOOKUP(BillDetail_List[[#This Row],[Expense Code]],expensenumbers,4,FALSE),"")</f>
        <v/>
      </c>
      <c r="BD50" s="217"/>
      <c r="BE50" s="94"/>
      <c r="BF50" s="94"/>
      <c r="BG50" s="217"/>
      <c r="BH50" s="94"/>
      <c r="BI50" s="217"/>
      <c r="BJ50" s="217"/>
      <c r="BK50" s="96"/>
      <c r="BL50" s="96"/>
      <c r="BQ50" s="96"/>
      <c r="BR50" s="96"/>
      <c r="BS50" s="96"/>
      <c r="BT50" s="96"/>
      <c r="BV50" s="96"/>
      <c r="BW50" s="72"/>
      <c r="BX50" s="72"/>
      <c r="CB50" s="98"/>
      <c r="CC50" s="99"/>
      <c r="CD50" s="99"/>
      <c r="CE50" s="84"/>
      <c r="CF50" s="84"/>
    </row>
    <row r="51" spans="1:84" ht="30" x14ac:dyDescent="0.2">
      <c r="A51" s="74">
        <v>49</v>
      </c>
      <c r="B51" s="74">
        <v>149</v>
      </c>
      <c r="C51" s="49" t="s">
        <v>227</v>
      </c>
      <c r="D51" s="172">
        <v>41280</v>
      </c>
      <c r="E51" s="290" t="s">
        <v>560</v>
      </c>
      <c r="F51" s="76" t="s">
        <v>323</v>
      </c>
      <c r="G51" s="119">
        <v>0.1</v>
      </c>
      <c r="H51" s="87"/>
      <c r="I51" s="77"/>
      <c r="J51" s="77"/>
      <c r="K51" s="88"/>
      <c r="L51" s="79"/>
      <c r="M51" s="76" t="s">
        <v>104</v>
      </c>
      <c r="N51" s="255" t="s">
        <v>450</v>
      </c>
      <c r="O51" s="255" t="s">
        <v>467</v>
      </c>
      <c r="P51" s="255" t="s">
        <v>512</v>
      </c>
      <c r="Q51" s="255"/>
      <c r="R51" s="81" t="s">
        <v>75</v>
      </c>
      <c r="S51" s="89"/>
      <c r="T51" s="75" t="s">
        <v>224</v>
      </c>
      <c r="U51" s="76" t="s">
        <v>225</v>
      </c>
      <c r="V51" s="86">
        <f>IF(BillDetail_List[Entry Alloc%]=0,(BillDetail_List[Time]*BillDetail_List[LTM Rate])*BillDetail_List[[#This Row],[Funding PerCent Allowed]],(BillDetail_List[Time]*BillDetail_List[LTM Rate])*BillDetail_List[[#This Row],[Funding PerCent Allowed]]*BillDetail_List[Entry Alloc%])</f>
        <v>30</v>
      </c>
      <c r="W51" s="86">
        <f>BillDetail_List[Counsel''s Base Fees]+BillDetail_List[Other Disbursements]+BillDetail_List[ATEI Premium]</f>
        <v>0</v>
      </c>
      <c r="X51" s="91" t="str">
        <f>VLOOKUP(BillDetail_List[Part ID],FundingList,2,FALSE)</f>
        <v>CFA</v>
      </c>
      <c r="Y51" s="271" t="str">
        <f>VLOOKUP(BillDetail_List[[#This Row],[Phase Code ]],phasetasklist,3,FALSE)</f>
        <v>Issue / Statements of Case</v>
      </c>
      <c r="Z51" s="254" t="str">
        <f>VLOOKUP(BillDetail_List[[#This Row],[Task Code]],tasklist,4,FALSE)</f>
        <v>Issue and Serve Proceedings and Preparation of Statement(s) of Case</v>
      </c>
      <c r="AA51" s="239" t="str">
        <f>IFERROR(VLOOKUP(BillDetail_List[[#This Row],[Activity Code]],ActivityCodeList,2,FALSE), " ")</f>
        <v>Communicate (with client)</v>
      </c>
      <c r="AB51" s="239" t="str">
        <f>IFERROR(VLOOKUP(BillDetail_List[[#This Row],[Expense Code]],expensenumbers,2,FALSE), " ")</f>
        <v xml:space="preserve"> </v>
      </c>
      <c r="AC51" s="92" t="str">
        <f>IFERROR(VLOOKUP(BillDetail_List[LTM],LTMList,3,FALSE),"")</f>
        <v>Partner</v>
      </c>
      <c r="AD51" s="92" t="str">
        <f>IFERROR(VLOOKUP(BillDetail_List[LTM],LTMList,4,FALSE),"")</f>
        <v>A</v>
      </c>
      <c r="AE51" s="86">
        <f>IFERROR(VLOOKUP(BillDetail_List[LTM],LTM_List[],6,FALSE),0)</f>
        <v>300</v>
      </c>
      <c r="AF51" s="83">
        <f>VLOOKUP(BillDetail_List[Part ID],FundingList,7,FALSE)</f>
        <v>1</v>
      </c>
      <c r="AG51" s="83">
        <f>IF(CounselBaseFees=0,VLOOKUP(BillDetail_List[Part ID],FundingList,3,FALSE),VLOOKUP(BillDetail_List[LTM],LTMList,8,FALSE))</f>
        <v>0.95</v>
      </c>
      <c r="AH51" s="93">
        <f>VLOOKUP(BillDetail_List[Part ID],FundingList,4,FALSE)</f>
        <v>0.2</v>
      </c>
      <c r="AI51" s="190">
        <f>IF(BillDetail_List[[#This Row],[Time]]="N/A",0, BillDetail_List[[#This Row],[Time]]*BillDetail_List[[#This Row],[LTM Rate]])</f>
        <v>30</v>
      </c>
      <c r="AJ51" s="86">
        <f>IF(BillDetail_List[Entry Alloc%]=0,(BillDetail_List[Time]*BillDetail_List[LTM Rate])*BillDetail_List[[#This Row],[Funding PerCent Allowed]],(BillDetail_List[Time]*BillDetail_List[LTM Rate])*BillDetail_List[[#This Row],[Funding PerCent Allowed]]*BillDetail_List[Entry Alloc%])</f>
        <v>30</v>
      </c>
      <c r="AK51" s="86">
        <f>BillDetail_List[Base Profit Costs (including any indemnity cap)]*BillDetail_List[VAT Rate]</f>
        <v>6</v>
      </c>
      <c r="AL51" s="86">
        <f>BillDetail_List[Base Profit Costs (including any indemnity cap)]*BillDetail_List[Success Fee %]</f>
        <v>28.5</v>
      </c>
      <c r="AM51" s="86">
        <f>BillDetail_List[Success Fee on Base Profit costs]*BillDetail_List[VAT Rate]</f>
        <v>5.7</v>
      </c>
      <c r="AN51" s="86">
        <f>SUM(BillDetail_List[[#This Row],[Base Profit Costs (including any indemnity cap)]:[VAT on Success Fee on Base Profit Costs]])</f>
        <v>70.2</v>
      </c>
      <c r="AO51" s="86">
        <f>BillDetail_List[Counsel''s Base Fees]*BillDetail_List[VAT Rate]</f>
        <v>0</v>
      </c>
      <c r="AP51" s="86">
        <f>BillDetail_List[Counsel''s Base Fees]*BillDetail_List[Success Fee %]</f>
        <v>0</v>
      </c>
      <c r="AQ51" s="86">
        <f>BillDetail_List[Counsel''s Success Fee]*BillDetail_List[VAT Rate]</f>
        <v>0</v>
      </c>
      <c r="AR51" s="86">
        <f>BillDetail_List[Counsel''s Base Fees]+BillDetail_List[VAT on Base Counsel Fees]+BillDetail_List[Counsel''s Success Fee]+BillDetail_List[VAT on Counsel''s Success Fee]</f>
        <v>0</v>
      </c>
      <c r="AS51" s="86">
        <f>BillDetail_List[Other Disbursements]+BillDetail_List[VAT On Other Disbursements]</f>
        <v>0</v>
      </c>
      <c r="AT51" s="86">
        <f>BillDetail_List[Counsel''s Base Fees]+BillDetail_List[Other Disbursements]+BillDetail_List[ATEI Premium]</f>
        <v>0</v>
      </c>
      <c r="AU51" s="86">
        <f>BillDetail_List[Other Disbursements]+BillDetail_List[Counsel''s Base Fees]+BillDetail_List[Base Profit Costs (including any indemnity cap)]</f>
        <v>30</v>
      </c>
      <c r="AV51" s="86">
        <f>BillDetail_List[Base Profit Costs (including any indemnity cap)]+BillDetail_List[Success Fee on Base Profit costs]</f>
        <v>58.5</v>
      </c>
      <c r="AW51" s="86">
        <f>BillDetail_List[ATEI Premium]+BillDetail_List[Other Disbursements]+BillDetail_List[Counsel''s Success Fee]+BillDetail_List[Counsel''s Base Fees]</f>
        <v>0</v>
      </c>
      <c r="AX51" s="86">
        <f>BillDetail_List[VAT On Other Disbursements]+BillDetail_List[VAT on Counsel''s Success Fee]+BillDetail_List[VAT on Base Counsel Fees]+BillDetail_List[VAT on Success Fee on Base Profit Costs]+BillDetail_List[VAT on Base Profit Costs]</f>
        <v>11.7</v>
      </c>
      <c r="AY51" s="86">
        <f>SUM(BillDetail_List[[#This Row],[Total Profit Costs]:[Total VAT]])</f>
        <v>70.2</v>
      </c>
      <c r="AZ51" s="279">
        <f>VLOOKUP(BillDetail_List[[#This Row],[Phase Code ]],phasetasklist,7,FALSE)</f>
        <v>2</v>
      </c>
      <c r="BA51" s="279">
        <f>VLOOKUP(BillDetail_List[[#This Row],[Task Code]],tasklist,7,FALSE)</f>
        <v>4</v>
      </c>
      <c r="BB51" s="279">
        <f>IFERROR(VLOOKUP(BillDetail_List[[#This Row],[Activity Code]],ActivityCodeList,4,FALSE),"")</f>
        <v>3</v>
      </c>
      <c r="BC51" s="279" t="str">
        <f>IFERROR(VLOOKUP(BillDetail_List[[#This Row],[Expense Code]],expensenumbers,4,FALSE),"")</f>
        <v/>
      </c>
      <c r="BD51" s="217"/>
      <c r="BE51" s="94"/>
      <c r="BF51" s="94"/>
      <c r="BG51" s="217"/>
      <c r="BH51" s="94"/>
      <c r="BI51" s="217"/>
      <c r="BJ51" s="217"/>
      <c r="BK51" s="96"/>
      <c r="BL51" s="96"/>
      <c r="BQ51" s="96"/>
      <c r="BR51" s="96"/>
      <c r="BS51" s="96"/>
      <c r="BT51" s="96"/>
      <c r="BV51" s="96"/>
      <c r="BW51" s="72"/>
      <c r="BX51" s="72"/>
      <c r="CB51" s="98"/>
      <c r="CC51" s="99"/>
      <c r="CD51" s="99"/>
      <c r="CE51" s="84"/>
      <c r="CF51" s="84"/>
    </row>
    <row r="52" spans="1:84" ht="30" x14ac:dyDescent="0.2">
      <c r="A52" s="74">
        <v>50</v>
      </c>
      <c r="B52" s="74">
        <v>151</v>
      </c>
      <c r="C52" s="49" t="s">
        <v>227</v>
      </c>
      <c r="D52" s="172">
        <v>41280</v>
      </c>
      <c r="E52" s="290" t="s">
        <v>242</v>
      </c>
      <c r="F52" s="76" t="s">
        <v>323</v>
      </c>
      <c r="G52" s="119">
        <v>0.1</v>
      </c>
      <c r="H52" s="87"/>
      <c r="I52" s="77"/>
      <c r="J52" s="77"/>
      <c r="K52" s="88"/>
      <c r="L52" s="79"/>
      <c r="M52" s="76" t="s">
        <v>104</v>
      </c>
      <c r="N52" s="255" t="s">
        <v>450</v>
      </c>
      <c r="O52" s="255" t="s">
        <v>467</v>
      </c>
      <c r="P52" s="255" t="s">
        <v>512</v>
      </c>
      <c r="Q52" s="255"/>
      <c r="R52" s="81" t="s">
        <v>75</v>
      </c>
      <c r="S52" s="89"/>
      <c r="T52" s="75" t="s">
        <v>224</v>
      </c>
      <c r="U52" s="75" t="s">
        <v>249</v>
      </c>
      <c r="V52" s="86">
        <f>IF(BillDetail_List[Entry Alloc%]=0,(BillDetail_List[Time]*BillDetail_List[LTM Rate])*BillDetail_List[[#This Row],[Funding PerCent Allowed]],(BillDetail_List[Time]*BillDetail_List[LTM Rate])*BillDetail_List[[#This Row],[Funding PerCent Allowed]]*BillDetail_List[Entry Alloc%])</f>
        <v>30</v>
      </c>
      <c r="W52" s="86">
        <f>BillDetail_List[Counsel''s Base Fees]+BillDetail_List[Other Disbursements]+BillDetail_List[ATEI Premium]</f>
        <v>0</v>
      </c>
      <c r="X52" s="91" t="str">
        <f>VLOOKUP(BillDetail_List[Part ID],FundingList,2,FALSE)</f>
        <v>CFA</v>
      </c>
      <c r="Y52" s="271" t="str">
        <f>VLOOKUP(BillDetail_List[[#This Row],[Phase Code ]],phasetasklist,3,FALSE)</f>
        <v>Issue / Statements of Case</v>
      </c>
      <c r="Z52" s="254" t="str">
        <f>VLOOKUP(BillDetail_List[[#This Row],[Task Code]],tasklist,4,FALSE)</f>
        <v>Issue and Serve Proceedings and Preparation of Statement(s) of Case</v>
      </c>
      <c r="AA52" s="239" t="str">
        <f>IFERROR(VLOOKUP(BillDetail_List[[#This Row],[Activity Code]],ActivityCodeList,2,FALSE), " ")</f>
        <v>Communicate (with client)</v>
      </c>
      <c r="AB52" s="239" t="str">
        <f>IFERROR(VLOOKUP(BillDetail_List[[#This Row],[Expense Code]],expensenumbers,2,FALSE), " ")</f>
        <v xml:space="preserve"> </v>
      </c>
      <c r="AC52" s="92" t="str">
        <f>IFERROR(VLOOKUP(BillDetail_List[LTM],LTMList,3,FALSE),"")</f>
        <v>Partner</v>
      </c>
      <c r="AD52" s="92" t="str">
        <f>IFERROR(VLOOKUP(BillDetail_List[LTM],LTMList,4,FALSE),"")</f>
        <v>A</v>
      </c>
      <c r="AE52" s="86">
        <f>IFERROR(VLOOKUP(BillDetail_List[LTM],LTM_List[],6,FALSE),0)</f>
        <v>300</v>
      </c>
      <c r="AF52" s="83">
        <f>VLOOKUP(BillDetail_List[Part ID],FundingList,7,FALSE)</f>
        <v>1</v>
      </c>
      <c r="AG52" s="83">
        <f>IF(CounselBaseFees=0,VLOOKUP(BillDetail_List[Part ID],FundingList,3,FALSE),VLOOKUP(BillDetail_List[LTM],LTMList,8,FALSE))</f>
        <v>0.95</v>
      </c>
      <c r="AH52" s="93">
        <f>VLOOKUP(BillDetail_List[Part ID],FundingList,4,FALSE)</f>
        <v>0.2</v>
      </c>
      <c r="AI52" s="190">
        <f>IF(BillDetail_List[[#This Row],[Time]]="N/A",0, BillDetail_List[[#This Row],[Time]]*BillDetail_List[[#This Row],[LTM Rate]])</f>
        <v>30</v>
      </c>
      <c r="AJ52" s="86">
        <f>IF(BillDetail_List[Entry Alloc%]=0,(BillDetail_List[Time]*BillDetail_List[LTM Rate])*BillDetail_List[[#This Row],[Funding PerCent Allowed]],(BillDetail_List[Time]*BillDetail_List[LTM Rate])*BillDetail_List[[#This Row],[Funding PerCent Allowed]]*BillDetail_List[Entry Alloc%])</f>
        <v>30</v>
      </c>
      <c r="AK52" s="86">
        <f>BillDetail_List[Base Profit Costs (including any indemnity cap)]*BillDetail_List[VAT Rate]</f>
        <v>6</v>
      </c>
      <c r="AL52" s="86">
        <f>BillDetail_List[Base Profit Costs (including any indemnity cap)]*BillDetail_List[Success Fee %]</f>
        <v>28.5</v>
      </c>
      <c r="AM52" s="86">
        <f>BillDetail_List[Success Fee on Base Profit costs]*BillDetail_List[VAT Rate]</f>
        <v>5.7</v>
      </c>
      <c r="AN52" s="86">
        <f>SUM(BillDetail_List[[#This Row],[Base Profit Costs (including any indemnity cap)]:[VAT on Success Fee on Base Profit Costs]])</f>
        <v>70.2</v>
      </c>
      <c r="AO52" s="86">
        <f>BillDetail_List[Counsel''s Base Fees]*BillDetail_List[VAT Rate]</f>
        <v>0</v>
      </c>
      <c r="AP52" s="86">
        <f>BillDetail_List[Counsel''s Base Fees]*BillDetail_List[Success Fee %]</f>
        <v>0</v>
      </c>
      <c r="AQ52" s="86">
        <f>BillDetail_List[Counsel''s Success Fee]*BillDetail_List[VAT Rate]</f>
        <v>0</v>
      </c>
      <c r="AR52" s="86">
        <f>BillDetail_List[Counsel''s Base Fees]+BillDetail_List[VAT on Base Counsel Fees]+BillDetail_List[Counsel''s Success Fee]+BillDetail_List[VAT on Counsel''s Success Fee]</f>
        <v>0</v>
      </c>
      <c r="AS52" s="86">
        <f>BillDetail_List[Other Disbursements]+BillDetail_List[VAT On Other Disbursements]</f>
        <v>0</v>
      </c>
      <c r="AT52" s="86">
        <f>BillDetail_List[Counsel''s Base Fees]+BillDetail_List[Other Disbursements]+BillDetail_List[ATEI Premium]</f>
        <v>0</v>
      </c>
      <c r="AU52" s="86">
        <f>BillDetail_List[Other Disbursements]+BillDetail_List[Counsel''s Base Fees]+BillDetail_List[Base Profit Costs (including any indemnity cap)]</f>
        <v>30</v>
      </c>
      <c r="AV52" s="86">
        <f>BillDetail_List[Base Profit Costs (including any indemnity cap)]+BillDetail_List[Success Fee on Base Profit costs]</f>
        <v>58.5</v>
      </c>
      <c r="AW52" s="86">
        <f>BillDetail_List[ATEI Premium]+BillDetail_List[Other Disbursements]+BillDetail_List[Counsel''s Success Fee]+BillDetail_List[Counsel''s Base Fees]</f>
        <v>0</v>
      </c>
      <c r="AX52" s="86">
        <f>BillDetail_List[VAT On Other Disbursements]+BillDetail_List[VAT on Counsel''s Success Fee]+BillDetail_List[VAT on Base Counsel Fees]+BillDetail_List[VAT on Success Fee on Base Profit Costs]+BillDetail_List[VAT on Base Profit Costs]</f>
        <v>11.7</v>
      </c>
      <c r="AY52" s="86">
        <f>SUM(BillDetail_List[[#This Row],[Total Profit Costs]:[Total VAT]])</f>
        <v>70.2</v>
      </c>
      <c r="AZ52" s="279">
        <f>VLOOKUP(BillDetail_List[[#This Row],[Phase Code ]],phasetasklist,7,FALSE)</f>
        <v>2</v>
      </c>
      <c r="BA52" s="279">
        <f>VLOOKUP(BillDetail_List[[#This Row],[Task Code]],tasklist,7,FALSE)</f>
        <v>4</v>
      </c>
      <c r="BB52" s="279">
        <f>IFERROR(VLOOKUP(BillDetail_List[[#This Row],[Activity Code]],ActivityCodeList,4,FALSE),"")</f>
        <v>3</v>
      </c>
      <c r="BC52" s="279" t="str">
        <f>IFERROR(VLOOKUP(BillDetail_List[[#This Row],[Expense Code]],expensenumbers,4,FALSE),"")</f>
        <v/>
      </c>
      <c r="BD52" s="217"/>
      <c r="BE52" s="94"/>
      <c r="BF52" s="94"/>
      <c r="BG52" s="217"/>
      <c r="BH52" s="94"/>
      <c r="BI52" s="217"/>
      <c r="BJ52" s="217"/>
      <c r="BK52" s="96"/>
      <c r="BL52" s="96"/>
      <c r="BQ52" s="96"/>
      <c r="BR52" s="96"/>
      <c r="BS52" s="96"/>
      <c r="BT52" s="96"/>
      <c r="BV52" s="96"/>
      <c r="BW52" s="72"/>
      <c r="BX52" s="72"/>
      <c r="CB52" s="98"/>
      <c r="CC52" s="99"/>
      <c r="CD52" s="99"/>
      <c r="CE52" s="84"/>
      <c r="CF52" s="84"/>
    </row>
    <row r="53" spans="1:84" ht="30" x14ac:dyDescent="0.2">
      <c r="A53" s="74">
        <v>51</v>
      </c>
      <c r="B53" s="74">
        <v>158</v>
      </c>
      <c r="C53" s="49" t="s">
        <v>227</v>
      </c>
      <c r="D53" s="172">
        <v>41305</v>
      </c>
      <c r="E53" s="76" t="s">
        <v>249</v>
      </c>
      <c r="F53" s="76" t="s">
        <v>323</v>
      </c>
      <c r="G53" s="119">
        <v>0.1</v>
      </c>
      <c r="H53" s="87"/>
      <c r="I53" s="77"/>
      <c r="J53" s="77"/>
      <c r="K53" s="88"/>
      <c r="L53" s="79"/>
      <c r="M53" s="76" t="s">
        <v>104</v>
      </c>
      <c r="N53" s="255" t="s">
        <v>450</v>
      </c>
      <c r="O53" s="255" t="s">
        <v>467</v>
      </c>
      <c r="P53" s="255" t="s">
        <v>512</v>
      </c>
      <c r="Q53" s="255"/>
      <c r="R53" s="81" t="s">
        <v>75</v>
      </c>
      <c r="S53" s="89"/>
      <c r="T53" s="75" t="s">
        <v>224</v>
      </c>
      <c r="U53" s="75" t="s">
        <v>249</v>
      </c>
      <c r="V53" s="86">
        <f>IF(BillDetail_List[Entry Alloc%]=0,(BillDetail_List[Time]*BillDetail_List[LTM Rate])*BillDetail_List[[#This Row],[Funding PerCent Allowed]],(BillDetail_List[Time]*BillDetail_List[LTM Rate])*BillDetail_List[[#This Row],[Funding PerCent Allowed]]*BillDetail_List[Entry Alloc%])</f>
        <v>30</v>
      </c>
      <c r="W53" s="86">
        <f>BillDetail_List[Counsel''s Base Fees]+BillDetail_List[Other Disbursements]+BillDetail_List[ATEI Premium]</f>
        <v>0</v>
      </c>
      <c r="X53" s="91" t="str">
        <f>VLOOKUP(BillDetail_List[Part ID],FundingList,2,FALSE)</f>
        <v>CFA</v>
      </c>
      <c r="Y53" s="271" t="str">
        <f>VLOOKUP(BillDetail_List[[#This Row],[Phase Code ]],phasetasklist,3,FALSE)</f>
        <v>Issue / Statements of Case</v>
      </c>
      <c r="Z53" s="254" t="str">
        <f>VLOOKUP(BillDetail_List[[#This Row],[Task Code]],tasklist,4,FALSE)</f>
        <v>Issue and Serve Proceedings and Preparation of Statement(s) of Case</v>
      </c>
      <c r="AA53" s="239" t="str">
        <f>IFERROR(VLOOKUP(BillDetail_List[[#This Row],[Activity Code]],ActivityCodeList,2,FALSE), " ")</f>
        <v>Communicate (with client)</v>
      </c>
      <c r="AB53" s="239" t="str">
        <f>IFERROR(VLOOKUP(BillDetail_List[[#This Row],[Expense Code]],expensenumbers,2,FALSE), " ")</f>
        <v xml:space="preserve"> </v>
      </c>
      <c r="AC53" s="92" t="str">
        <f>IFERROR(VLOOKUP(BillDetail_List[LTM],LTMList,3,FALSE),"")</f>
        <v>Partner</v>
      </c>
      <c r="AD53" s="92" t="str">
        <f>IFERROR(VLOOKUP(BillDetail_List[LTM],LTMList,4,FALSE),"")</f>
        <v>A</v>
      </c>
      <c r="AE53" s="86">
        <f>IFERROR(VLOOKUP(BillDetail_List[LTM],LTM_List[],6,FALSE),0)</f>
        <v>300</v>
      </c>
      <c r="AF53" s="83">
        <f>VLOOKUP(BillDetail_List[Part ID],FundingList,7,FALSE)</f>
        <v>1</v>
      </c>
      <c r="AG53" s="83">
        <f>IF(CounselBaseFees=0,VLOOKUP(BillDetail_List[Part ID],FundingList,3,FALSE),VLOOKUP(BillDetail_List[LTM],LTMList,8,FALSE))</f>
        <v>0.95</v>
      </c>
      <c r="AH53" s="93">
        <f>VLOOKUP(BillDetail_List[Part ID],FundingList,4,FALSE)</f>
        <v>0.2</v>
      </c>
      <c r="AI53" s="190">
        <f>IF(BillDetail_List[[#This Row],[Time]]="N/A",0, BillDetail_List[[#This Row],[Time]]*BillDetail_List[[#This Row],[LTM Rate]])</f>
        <v>30</v>
      </c>
      <c r="AJ53" s="86">
        <f>IF(BillDetail_List[Entry Alloc%]=0,(BillDetail_List[Time]*BillDetail_List[LTM Rate])*BillDetail_List[[#This Row],[Funding PerCent Allowed]],(BillDetail_List[Time]*BillDetail_List[LTM Rate])*BillDetail_List[[#This Row],[Funding PerCent Allowed]]*BillDetail_List[Entry Alloc%])</f>
        <v>30</v>
      </c>
      <c r="AK53" s="86">
        <f>BillDetail_List[Base Profit Costs (including any indemnity cap)]*BillDetail_List[VAT Rate]</f>
        <v>6</v>
      </c>
      <c r="AL53" s="86">
        <f>BillDetail_List[Base Profit Costs (including any indemnity cap)]*BillDetail_List[Success Fee %]</f>
        <v>28.5</v>
      </c>
      <c r="AM53" s="86">
        <f>BillDetail_List[Success Fee on Base Profit costs]*BillDetail_List[VAT Rate]</f>
        <v>5.7</v>
      </c>
      <c r="AN53" s="86">
        <f>SUM(BillDetail_List[[#This Row],[Base Profit Costs (including any indemnity cap)]:[VAT on Success Fee on Base Profit Costs]])</f>
        <v>70.2</v>
      </c>
      <c r="AO53" s="86">
        <f>BillDetail_List[Counsel''s Base Fees]*BillDetail_List[VAT Rate]</f>
        <v>0</v>
      </c>
      <c r="AP53" s="86">
        <f>BillDetail_List[Counsel''s Base Fees]*BillDetail_List[Success Fee %]</f>
        <v>0</v>
      </c>
      <c r="AQ53" s="86">
        <f>BillDetail_List[Counsel''s Success Fee]*BillDetail_List[VAT Rate]</f>
        <v>0</v>
      </c>
      <c r="AR53" s="86">
        <f>BillDetail_List[Counsel''s Base Fees]+BillDetail_List[VAT on Base Counsel Fees]+BillDetail_List[Counsel''s Success Fee]+BillDetail_List[VAT on Counsel''s Success Fee]</f>
        <v>0</v>
      </c>
      <c r="AS53" s="86">
        <f>BillDetail_List[Other Disbursements]+BillDetail_List[VAT On Other Disbursements]</f>
        <v>0</v>
      </c>
      <c r="AT53" s="86">
        <f>BillDetail_List[Counsel''s Base Fees]+BillDetail_List[Other Disbursements]+BillDetail_List[ATEI Premium]</f>
        <v>0</v>
      </c>
      <c r="AU53" s="86">
        <f>BillDetail_List[Other Disbursements]+BillDetail_List[Counsel''s Base Fees]+BillDetail_List[Base Profit Costs (including any indemnity cap)]</f>
        <v>30</v>
      </c>
      <c r="AV53" s="86">
        <f>BillDetail_List[Base Profit Costs (including any indemnity cap)]+BillDetail_List[Success Fee on Base Profit costs]</f>
        <v>58.5</v>
      </c>
      <c r="AW53" s="86">
        <f>BillDetail_List[ATEI Premium]+BillDetail_List[Other Disbursements]+BillDetail_List[Counsel''s Success Fee]+BillDetail_List[Counsel''s Base Fees]</f>
        <v>0</v>
      </c>
      <c r="AX53" s="86">
        <f>BillDetail_List[VAT On Other Disbursements]+BillDetail_List[VAT on Counsel''s Success Fee]+BillDetail_List[VAT on Base Counsel Fees]+BillDetail_List[VAT on Success Fee on Base Profit Costs]+BillDetail_List[VAT on Base Profit Costs]</f>
        <v>11.7</v>
      </c>
      <c r="AY53" s="86">
        <f>SUM(BillDetail_List[[#This Row],[Total Profit Costs]:[Total VAT]])</f>
        <v>70.2</v>
      </c>
      <c r="AZ53" s="279">
        <f>VLOOKUP(BillDetail_List[[#This Row],[Phase Code ]],phasetasklist,7,FALSE)</f>
        <v>2</v>
      </c>
      <c r="BA53" s="279">
        <f>VLOOKUP(BillDetail_List[[#This Row],[Task Code]],tasklist,7,FALSE)</f>
        <v>4</v>
      </c>
      <c r="BB53" s="279">
        <f>IFERROR(VLOOKUP(BillDetail_List[[#This Row],[Activity Code]],ActivityCodeList,4,FALSE),"")</f>
        <v>3</v>
      </c>
      <c r="BC53" s="279" t="str">
        <f>IFERROR(VLOOKUP(BillDetail_List[[#This Row],[Expense Code]],expensenumbers,4,FALSE),"")</f>
        <v/>
      </c>
      <c r="BD53" s="217"/>
      <c r="BE53" s="94"/>
      <c r="BF53" s="94"/>
      <c r="BG53" s="217"/>
      <c r="BH53" s="94"/>
      <c r="BI53" s="217"/>
      <c r="BJ53" s="217"/>
      <c r="BK53" s="96"/>
      <c r="BL53" s="96"/>
      <c r="BQ53" s="96"/>
      <c r="BR53" s="96"/>
      <c r="BS53" s="96"/>
      <c r="BT53" s="96"/>
      <c r="BV53" s="96"/>
      <c r="BW53" s="72"/>
      <c r="BX53" s="72"/>
      <c r="CB53" s="98"/>
      <c r="CC53" s="99"/>
      <c r="CD53" s="99"/>
      <c r="CE53" s="84"/>
      <c r="CF53" s="84"/>
    </row>
    <row r="54" spans="1:84" ht="30" x14ac:dyDescent="0.2">
      <c r="A54" s="74">
        <v>52</v>
      </c>
      <c r="B54" s="74">
        <v>161</v>
      </c>
      <c r="C54" s="49" t="s">
        <v>227</v>
      </c>
      <c r="D54" s="172">
        <v>41322</v>
      </c>
      <c r="E54" s="290" t="s">
        <v>561</v>
      </c>
      <c r="F54" s="76" t="s">
        <v>323</v>
      </c>
      <c r="G54" s="119">
        <v>0.1</v>
      </c>
      <c r="H54" s="87"/>
      <c r="I54" s="77"/>
      <c r="J54" s="77"/>
      <c r="K54" s="88"/>
      <c r="L54" s="79"/>
      <c r="M54" s="76" t="s">
        <v>104</v>
      </c>
      <c r="N54" s="255" t="s">
        <v>450</v>
      </c>
      <c r="O54" s="255" t="s">
        <v>467</v>
      </c>
      <c r="P54" s="255" t="s">
        <v>512</v>
      </c>
      <c r="Q54" s="255"/>
      <c r="R54" s="81" t="s">
        <v>75</v>
      </c>
      <c r="S54" s="89"/>
      <c r="T54" s="75" t="s">
        <v>224</v>
      </c>
      <c r="U54" s="76" t="s">
        <v>225</v>
      </c>
      <c r="V54" s="86">
        <f>IF(BillDetail_List[Entry Alloc%]=0,(BillDetail_List[Time]*BillDetail_List[LTM Rate])*BillDetail_List[[#This Row],[Funding PerCent Allowed]],(BillDetail_List[Time]*BillDetail_List[LTM Rate])*BillDetail_List[[#This Row],[Funding PerCent Allowed]]*BillDetail_List[Entry Alloc%])</f>
        <v>30</v>
      </c>
      <c r="W54" s="86">
        <f>BillDetail_List[Counsel''s Base Fees]+BillDetail_List[Other Disbursements]+BillDetail_List[ATEI Premium]</f>
        <v>0</v>
      </c>
      <c r="X54" s="91" t="str">
        <f>VLOOKUP(BillDetail_List[Part ID],FundingList,2,FALSE)</f>
        <v>CFA</v>
      </c>
      <c r="Y54" s="271" t="str">
        <f>VLOOKUP(BillDetail_List[[#This Row],[Phase Code ]],phasetasklist,3,FALSE)</f>
        <v>Issue / Statements of Case</v>
      </c>
      <c r="Z54" s="254" t="str">
        <f>VLOOKUP(BillDetail_List[[#This Row],[Task Code]],tasklist,4,FALSE)</f>
        <v>Issue and Serve Proceedings and Preparation of Statement(s) of Case</v>
      </c>
      <c r="AA54" s="239" t="str">
        <f>IFERROR(VLOOKUP(BillDetail_List[[#This Row],[Activity Code]],ActivityCodeList,2,FALSE), " ")</f>
        <v>Communicate (with client)</v>
      </c>
      <c r="AB54" s="239" t="str">
        <f>IFERROR(VLOOKUP(BillDetail_List[[#This Row],[Expense Code]],expensenumbers,2,FALSE), " ")</f>
        <v xml:space="preserve"> </v>
      </c>
      <c r="AC54" s="92" t="str">
        <f>IFERROR(VLOOKUP(BillDetail_List[LTM],LTMList,3,FALSE),"")</f>
        <v>Partner</v>
      </c>
      <c r="AD54" s="92" t="str">
        <f>IFERROR(VLOOKUP(BillDetail_List[LTM],LTMList,4,FALSE),"")</f>
        <v>A</v>
      </c>
      <c r="AE54" s="86">
        <f>IFERROR(VLOOKUP(BillDetail_List[LTM],LTM_List[],6,FALSE),0)</f>
        <v>300</v>
      </c>
      <c r="AF54" s="83">
        <f>VLOOKUP(BillDetail_List[Part ID],FundingList,7,FALSE)</f>
        <v>1</v>
      </c>
      <c r="AG54" s="83">
        <f>IF(CounselBaseFees=0,VLOOKUP(BillDetail_List[Part ID],FundingList,3,FALSE),VLOOKUP(BillDetail_List[LTM],LTMList,8,FALSE))</f>
        <v>0.95</v>
      </c>
      <c r="AH54" s="93">
        <f>VLOOKUP(BillDetail_List[Part ID],FundingList,4,FALSE)</f>
        <v>0.2</v>
      </c>
      <c r="AI54" s="190">
        <f>IF(BillDetail_List[[#This Row],[Time]]="N/A",0, BillDetail_List[[#This Row],[Time]]*BillDetail_List[[#This Row],[LTM Rate]])</f>
        <v>30</v>
      </c>
      <c r="AJ54" s="86">
        <f>IF(BillDetail_List[Entry Alloc%]=0,(BillDetail_List[Time]*BillDetail_List[LTM Rate])*BillDetail_List[[#This Row],[Funding PerCent Allowed]],(BillDetail_List[Time]*BillDetail_List[LTM Rate])*BillDetail_List[[#This Row],[Funding PerCent Allowed]]*BillDetail_List[Entry Alloc%])</f>
        <v>30</v>
      </c>
      <c r="AK54" s="86">
        <f>BillDetail_List[Base Profit Costs (including any indemnity cap)]*BillDetail_List[VAT Rate]</f>
        <v>6</v>
      </c>
      <c r="AL54" s="86">
        <f>BillDetail_List[Base Profit Costs (including any indemnity cap)]*BillDetail_List[Success Fee %]</f>
        <v>28.5</v>
      </c>
      <c r="AM54" s="86">
        <f>BillDetail_List[Success Fee on Base Profit costs]*BillDetail_List[VAT Rate]</f>
        <v>5.7</v>
      </c>
      <c r="AN54" s="86">
        <f>SUM(BillDetail_List[[#This Row],[Base Profit Costs (including any indemnity cap)]:[VAT on Success Fee on Base Profit Costs]])</f>
        <v>70.2</v>
      </c>
      <c r="AO54" s="86">
        <f>BillDetail_List[Counsel''s Base Fees]*BillDetail_List[VAT Rate]</f>
        <v>0</v>
      </c>
      <c r="AP54" s="86">
        <f>BillDetail_List[Counsel''s Base Fees]*BillDetail_List[Success Fee %]</f>
        <v>0</v>
      </c>
      <c r="AQ54" s="86">
        <f>BillDetail_List[Counsel''s Success Fee]*BillDetail_List[VAT Rate]</f>
        <v>0</v>
      </c>
      <c r="AR54" s="86">
        <f>BillDetail_List[Counsel''s Base Fees]+BillDetail_List[VAT on Base Counsel Fees]+BillDetail_List[Counsel''s Success Fee]+BillDetail_List[VAT on Counsel''s Success Fee]</f>
        <v>0</v>
      </c>
      <c r="AS54" s="86">
        <f>BillDetail_List[Other Disbursements]+BillDetail_List[VAT On Other Disbursements]</f>
        <v>0</v>
      </c>
      <c r="AT54" s="86">
        <f>BillDetail_List[Counsel''s Base Fees]+BillDetail_List[Other Disbursements]+BillDetail_List[ATEI Premium]</f>
        <v>0</v>
      </c>
      <c r="AU54" s="86">
        <f>BillDetail_List[Other Disbursements]+BillDetail_List[Counsel''s Base Fees]+BillDetail_List[Base Profit Costs (including any indemnity cap)]</f>
        <v>30</v>
      </c>
      <c r="AV54" s="86">
        <f>BillDetail_List[Base Profit Costs (including any indemnity cap)]+BillDetail_List[Success Fee on Base Profit costs]</f>
        <v>58.5</v>
      </c>
      <c r="AW54" s="86">
        <f>BillDetail_List[ATEI Premium]+BillDetail_List[Other Disbursements]+BillDetail_List[Counsel''s Success Fee]+BillDetail_List[Counsel''s Base Fees]</f>
        <v>0</v>
      </c>
      <c r="AX54" s="86">
        <f>BillDetail_List[VAT On Other Disbursements]+BillDetail_List[VAT on Counsel''s Success Fee]+BillDetail_List[VAT on Base Counsel Fees]+BillDetail_List[VAT on Success Fee on Base Profit Costs]+BillDetail_List[VAT on Base Profit Costs]</f>
        <v>11.7</v>
      </c>
      <c r="AY54" s="86">
        <f>SUM(BillDetail_List[[#This Row],[Total Profit Costs]:[Total VAT]])</f>
        <v>70.2</v>
      </c>
      <c r="AZ54" s="279">
        <f>VLOOKUP(BillDetail_List[[#This Row],[Phase Code ]],phasetasklist,7,FALSE)</f>
        <v>2</v>
      </c>
      <c r="BA54" s="279">
        <f>VLOOKUP(BillDetail_List[[#This Row],[Task Code]],tasklist,7,FALSE)</f>
        <v>4</v>
      </c>
      <c r="BB54" s="279">
        <f>IFERROR(VLOOKUP(BillDetail_List[[#This Row],[Activity Code]],ActivityCodeList,4,FALSE),"")</f>
        <v>3</v>
      </c>
      <c r="BC54" s="279" t="str">
        <f>IFERROR(VLOOKUP(BillDetail_List[[#This Row],[Expense Code]],expensenumbers,4,FALSE),"")</f>
        <v/>
      </c>
      <c r="BD54" s="217"/>
      <c r="BE54" s="94"/>
      <c r="BF54" s="94"/>
      <c r="BG54" s="217"/>
      <c r="BH54" s="94"/>
      <c r="BI54" s="217"/>
      <c r="BJ54" s="217"/>
      <c r="BK54" s="96"/>
      <c r="BL54" s="96"/>
      <c r="BQ54" s="96"/>
      <c r="BR54" s="96"/>
      <c r="BS54" s="96"/>
      <c r="BT54" s="96"/>
      <c r="BV54" s="96"/>
      <c r="BW54" s="72"/>
      <c r="BX54" s="72"/>
      <c r="CB54" s="98"/>
      <c r="CC54" s="99"/>
      <c r="CD54" s="99"/>
      <c r="CE54" s="84"/>
      <c r="CF54" s="84"/>
    </row>
    <row r="55" spans="1:84" ht="45" x14ac:dyDescent="0.2">
      <c r="A55" s="74">
        <v>53</v>
      </c>
      <c r="B55" s="74">
        <v>147</v>
      </c>
      <c r="C55" s="49" t="s">
        <v>227</v>
      </c>
      <c r="D55" s="172">
        <v>41280</v>
      </c>
      <c r="E55" s="290" t="s">
        <v>565</v>
      </c>
      <c r="F55" s="76" t="s">
        <v>323</v>
      </c>
      <c r="G55" s="119">
        <v>0.1</v>
      </c>
      <c r="H55" s="87"/>
      <c r="I55" s="77"/>
      <c r="J55" s="77"/>
      <c r="K55" s="88"/>
      <c r="L55" s="79"/>
      <c r="M55" s="76" t="s">
        <v>104</v>
      </c>
      <c r="N55" s="255" t="s">
        <v>450</v>
      </c>
      <c r="O55" s="255" t="s">
        <v>467</v>
      </c>
      <c r="P55" s="255" t="s">
        <v>514</v>
      </c>
      <c r="Q55" s="255"/>
      <c r="R55" s="81" t="s">
        <v>75</v>
      </c>
      <c r="S55" s="89"/>
      <c r="T55" s="76" t="s">
        <v>327</v>
      </c>
      <c r="U55" s="75" t="s">
        <v>249</v>
      </c>
      <c r="V55" s="86">
        <f>IF(BillDetail_List[Entry Alloc%]=0,(BillDetail_List[Time]*BillDetail_List[LTM Rate])*BillDetail_List[[#This Row],[Funding PerCent Allowed]],(BillDetail_List[Time]*BillDetail_List[LTM Rate])*BillDetail_List[[#This Row],[Funding PerCent Allowed]]*BillDetail_List[Entry Alloc%])</f>
        <v>30</v>
      </c>
      <c r="W55" s="86">
        <f>BillDetail_List[Counsel''s Base Fees]+BillDetail_List[Other Disbursements]+BillDetail_List[ATEI Premium]</f>
        <v>0</v>
      </c>
      <c r="X55" s="91" t="str">
        <f>VLOOKUP(BillDetail_List[Part ID],FundingList,2,FALSE)</f>
        <v>CFA</v>
      </c>
      <c r="Y55" s="271" t="str">
        <f>VLOOKUP(BillDetail_List[[#This Row],[Phase Code ]],phasetasklist,3,FALSE)</f>
        <v>Issue / Statements of Case</v>
      </c>
      <c r="Z55" s="254" t="str">
        <f>VLOOKUP(BillDetail_List[[#This Row],[Task Code]],tasklist,4,FALSE)</f>
        <v>Issue and Serve Proceedings and Preparation of Statement(s) of Case</v>
      </c>
      <c r="AA55" s="239" t="str">
        <f>IFERROR(VLOOKUP(BillDetail_List[[#This Row],[Activity Code]],ActivityCodeList,2,FALSE), " ")</f>
        <v>Communicate (experts)</v>
      </c>
      <c r="AB55" s="239" t="str">
        <f>IFERROR(VLOOKUP(BillDetail_List[[#This Row],[Expense Code]],expensenumbers,2,FALSE), " ")</f>
        <v xml:space="preserve"> </v>
      </c>
      <c r="AC55" s="92" t="str">
        <f>IFERROR(VLOOKUP(BillDetail_List[LTM],LTMList,3,FALSE),"")</f>
        <v>Partner</v>
      </c>
      <c r="AD55" s="92" t="str">
        <f>IFERROR(VLOOKUP(BillDetail_List[LTM],LTMList,4,FALSE),"")</f>
        <v>A</v>
      </c>
      <c r="AE55" s="86">
        <f>IFERROR(VLOOKUP(BillDetail_List[LTM],LTM_List[],6,FALSE),0)</f>
        <v>300</v>
      </c>
      <c r="AF55" s="83">
        <f>VLOOKUP(BillDetail_List[Part ID],FundingList,7,FALSE)</f>
        <v>1</v>
      </c>
      <c r="AG55" s="83">
        <f>IF(CounselBaseFees=0,VLOOKUP(BillDetail_List[Part ID],FundingList,3,FALSE),VLOOKUP(BillDetail_List[LTM],LTMList,8,FALSE))</f>
        <v>0.95</v>
      </c>
      <c r="AH55" s="93">
        <f>VLOOKUP(BillDetail_List[Part ID],FundingList,4,FALSE)</f>
        <v>0.2</v>
      </c>
      <c r="AI55" s="190">
        <f>IF(BillDetail_List[[#This Row],[Time]]="N/A",0, BillDetail_List[[#This Row],[Time]]*BillDetail_List[[#This Row],[LTM Rate]])</f>
        <v>30</v>
      </c>
      <c r="AJ55" s="86">
        <f>IF(BillDetail_List[Entry Alloc%]=0,(BillDetail_List[Time]*BillDetail_List[LTM Rate])*BillDetail_List[[#This Row],[Funding PerCent Allowed]],(BillDetail_List[Time]*BillDetail_List[LTM Rate])*BillDetail_List[[#This Row],[Funding PerCent Allowed]]*BillDetail_List[Entry Alloc%])</f>
        <v>30</v>
      </c>
      <c r="AK55" s="86">
        <f>BillDetail_List[Base Profit Costs (including any indemnity cap)]*BillDetail_List[VAT Rate]</f>
        <v>6</v>
      </c>
      <c r="AL55" s="86">
        <f>BillDetail_List[Base Profit Costs (including any indemnity cap)]*BillDetail_List[Success Fee %]</f>
        <v>28.5</v>
      </c>
      <c r="AM55" s="86">
        <f>BillDetail_List[Success Fee on Base Profit costs]*BillDetail_List[VAT Rate]</f>
        <v>5.7</v>
      </c>
      <c r="AN55" s="86">
        <f>SUM(BillDetail_List[[#This Row],[Base Profit Costs (including any indemnity cap)]:[VAT on Success Fee on Base Profit Costs]])</f>
        <v>70.2</v>
      </c>
      <c r="AO55" s="86">
        <f>BillDetail_List[Counsel''s Base Fees]*BillDetail_List[VAT Rate]</f>
        <v>0</v>
      </c>
      <c r="AP55" s="86">
        <f>BillDetail_List[Counsel''s Base Fees]*BillDetail_List[Success Fee %]</f>
        <v>0</v>
      </c>
      <c r="AQ55" s="86">
        <f>BillDetail_List[Counsel''s Success Fee]*BillDetail_List[VAT Rate]</f>
        <v>0</v>
      </c>
      <c r="AR55" s="86">
        <f>BillDetail_List[Counsel''s Base Fees]+BillDetail_List[VAT on Base Counsel Fees]+BillDetail_List[Counsel''s Success Fee]+BillDetail_List[VAT on Counsel''s Success Fee]</f>
        <v>0</v>
      </c>
      <c r="AS55" s="86">
        <f>BillDetail_List[Other Disbursements]+BillDetail_List[VAT On Other Disbursements]</f>
        <v>0</v>
      </c>
      <c r="AT55" s="86">
        <f>BillDetail_List[Counsel''s Base Fees]+BillDetail_List[Other Disbursements]+BillDetail_List[ATEI Premium]</f>
        <v>0</v>
      </c>
      <c r="AU55" s="86">
        <f>BillDetail_List[Other Disbursements]+BillDetail_List[Counsel''s Base Fees]+BillDetail_List[Base Profit Costs (including any indemnity cap)]</f>
        <v>30</v>
      </c>
      <c r="AV55" s="86">
        <f>BillDetail_List[Base Profit Costs (including any indemnity cap)]+BillDetail_List[Success Fee on Base Profit costs]</f>
        <v>58.5</v>
      </c>
      <c r="AW55" s="86">
        <f>BillDetail_List[ATEI Premium]+BillDetail_List[Other Disbursements]+BillDetail_List[Counsel''s Success Fee]+BillDetail_List[Counsel''s Base Fees]</f>
        <v>0</v>
      </c>
      <c r="AX55" s="86">
        <f>BillDetail_List[VAT On Other Disbursements]+BillDetail_List[VAT on Counsel''s Success Fee]+BillDetail_List[VAT on Base Counsel Fees]+BillDetail_List[VAT on Success Fee on Base Profit Costs]+BillDetail_List[VAT on Base Profit Costs]</f>
        <v>11.7</v>
      </c>
      <c r="AY55" s="86">
        <f>SUM(BillDetail_List[[#This Row],[Total Profit Costs]:[Total VAT]])</f>
        <v>70.2</v>
      </c>
      <c r="AZ55" s="279">
        <f>VLOOKUP(BillDetail_List[[#This Row],[Phase Code ]],phasetasklist,7,FALSE)</f>
        <v>2</v>
      </c>
      <c r="BA55" s="279">
        <f>VLOOKUP(BillDetail_List[[#This Row],[Task Code]],tasklist,7,FALSE)</f>
        <v>4</v>
      </c>
      <c r="BB55" s="279">
        <f>IFERROR(VLOOKUP(BillDetail_List[[#This Row],[Activity Code]],ActivityCodeList,4,FALSE),"")</f>
        <v>5</v>
      </c>
      <c r="BC55" s="279" t="str">
        <f>IFERROR(VLOOKUP(BillDetail_List[[#This Row],[Expense Code]],expensenumbers,4,FALSE),"")</f>
        <v/>
      </c>
      <c r="BD55" s="217"/>
      <c r="BE55" s="94"/>
      <c r="BF55" s="94"/>
      <c r="BG55" s="217"/>
      <c r="BH55" s="94"/>
      <c r="BI55" s="217"/>
      <c r="BJ55" s="217"/>
      <c r="BK55" s="96"/>
      <c r="BL55" s="96"/>
      <c r="BQ55" s="96"/>
      <c r="BR55" s="96"/>
      <c r="BS55" s="96"/>
      <c r="BT55" s="96"/>
      <c r="BV55" s="96"/>
      <c r="BW55" s="72"/>
      <c r="BX55" s="72"/>
      <c r="CB55" s="98"/>
      <c r="CC55" s="99"/>
      <c r="CD55" s="99"/>
      <c r="CE55" s="84"/>
      <c r="CF55" s="84"/>
    </row>
    <row r="56" spans="1:84" ht="30" x14ac:dyDescent="0.2">
      <c r="A56" s="74">
        <v>54</v>
      </c>
      <c r="B56" s="74">
        <v>154</v>
      </c>
      <c r="C56" s="49" t="s">
        <v>227</v>
      </c>
      <c r="D56" s="172">
        <v>41305</v>
      </c>
      <c r="E56" s="76" t="s">
        <v>249</v>
      </c>
      <c r="F56" s="76" t="s">
        <v>323</v>
      </c>
      <c r="G56" s="119">
        <v>0.1</v>
      </c>
      <c r="H56" s="87"/>
      <c r="I56" s="77"/>
      <c r="J56" s="77"/>
      <c r="K56" s="88"/>
      <c r="L56" s="79"/>
      <c r="M56" s="76" t="s">
        <v>104</v>
      </c>
      <c r="N56" s="255" t="s">
        <v>450</v>
      </c>
      <c r="O56" s="255" t="s">
        <v>467</v>
      </c>
      <c r="P56" s="255" t="s">
        <v>515</v>
      </c>
      <c r="Q56" s="255"/>
      <c r="R56" s="81" t="s">
        <v>75</v>
      </c>
      <c r="S56" s="89"/>
      <c r="T56" s="75" t="s">
        <v>32</v>
      </c>
      <c r="U56" s="75" t="s">
        <v>249</v>
      </c>
      <c r="V56" s="86">
        <f>IF(BillDetail_List[Entry Alloc%]=0,(BillDetail_List[Time]*BillDetail_List[LTM Rate])*BillDetail_List[[#This Row],[Funding PerCent Allowed]],(BillDetail_List[Time]*BillDetail_List[LTM Rate])*BillDetail_List[[#This Row],[Funding PerCent Allowed]]*BillDetail_List[Entry Alloc%])</f>
        <v>30</v>
      </c>
      <c r="W56" s="86">
        <f>BillDetail_List[Counsel''s Base Fees]+BillDetail_List[Other Disbursements]+BillDetail_List[ATEI Premium]</f>
        <v>0</v>
      </c>
      <c r="X56" s="91" t="str">
        <f>VLOOKUP(BillDetail_List[Part ID],FundingList,2,FALSE)</f>
        <v>CFA</v>
      </c>
      <c r="Y56" s="271" t="str">
        <f>VLOOKUP(BillDetail_List[[#This Row],[Phase Code ]],phasetasklist,3,FALSE)</f>
        <v>Issue / Statements of Case</v>
      </c>
      <c r="Z56" s="254" t="str">
        <f>VLOOKUP(BillDetail_List[[#This Row],[Task Code]],tasklist,4,FALSE)</f>
        <v>Issue and Serve Proceedings and Preparation of Statement(s) of Case</v>
      </c>
      <c r="AA56" s="239" t="str">
        <f>IFERROR(VLOOKUP(BillDetail_List[[#This Row],[Activity Code]],ActivityCodeList,2,FALSE), " ")</f>
        <v>Communicate (Other Party(s)/other outside lawyers)</v>
      </c>
      <c r="AB56" s="239" t="str">
        <f>IFERROR(VLOOKUP(BillDetail_List[[#This Row],[Expense Code]],expensenumbers,2,FALSE), " ")</f>
        <v xml:space="preserve"> </v>
      </c>
      <c r="AC56" s="92" t="str">
        <f>IFERROR(VLOOKUP(BillDetail_List[LTM],LTMList,3,FALSE),"")</f>
        <v>Partner</v>
      </c>
      <c r="AD56" s="92" t="str">
        <f>IFERROR(VLOOKUP(BillDetail_List[LTM],LTMList,4,FALSE),"")</f>
        <v>A</v>
      </c>
      <c r="AE56" s="86">
        <f>IFERROR(VLOOKUP(BillDetail_List[LTM],LTM_List[],6,FALSE),0)</f>
        <v>300</v>
      </c>
      <c r="AF56" s="83">
        <f>VLOOKUP(BillDetail_List[Part ID],FundingList,7,FALSE)</f>
        <v>1</v>
      </c>
      <c r="AG56" s="83">
        <f>IF(CounselBaseFees=0,VLOOKUP(BillDetail_List[Part ID],FundingList,3,FALSE),VLOOKUP(BillDetail_List[LTM],LTMList,8,FALSE))</f>
        <v>0.95</v>
      </c>
      <c r="AH56" s="93">
        <f>VLOOKUP(BillDetail_List[Part ID],FundingList,4,FALSE)</f>
        <v>0.2</v>
      </c>
      <c r="AI56" s="190">
        <f>IF(BillDetail_List[[#This Row],[Time]]="N/A",0, BillDetail_List[[#This Row],[Time]]*BillDetail_List[[#This Row],[LTM Rate]])</f>
        <v>30</v>
      </c>
      <c r="AJ56" s="86">
        <f>IF(BillDetail_List[Entry Alloc%]=0,(BillDetail_List[Time]*BillDetail_List[LTM Rate])*BillDetail_List[[#This Row],[Funding PerCent Allowed]],(BillDetail_List[Time]*BillDetail_List[LTM Rate])*BillDetail_List[[#This Row],[Funding PerCent Allowed]]*BillDetail_List[Entry Alloc%])</f>
        <v>30</v>
      </c>
      <c r="AK56" s="86">
        <f>BillDetail_List[Base Profit Costs (including any indemnity cap)]*BillDetail_List[VAT Rate]</f>
        <v>6</v>
      </c>
      <c r="AL56" s="86">
        <f>BillDetail_List[Base Profit Costs (including any indemnity cap)]*BillDetail_List[Success Fee %]</f>
        <v>28.5</v>
      </c>
      <c r="AM56" s="86">
        <f>BillDetail_List[Success Fee on Base Profit costs]*BillDetail_List[VAT Rate]</f>
        <v>5.7</v>
      </c>
      <c r="AN56" s="86">
        <f>SUM(BillDetail_List[[#This Row],[Base Profit Costs (including any indemnity cap)]:[VAT on Success Fee on Base Profit Costs]])</f>
        <v>70.2</v>
      </c>
      <c r="AO56" s="86">
        <f>BillDetail_List[Counsel''s Base Fees]*BillDetail_List[VAT Rate]</f>
        <v>0</v>
      </c>
      <c r="AP56" s="86">
        <f>BillDetail_List[Counsel''s Base Fees]*BillDetail_List[Success Fee %]</f>
        <v>0</v>
      </c>
      <c r="AQ56" s="86">
        <f>BillDetail_List[Counsel''s Success Fee]*BillDetail_List[VAT Rate]</f>
        <v>0</v>
      </c>
      <c r="AR56" s="86">
        <f>BillDetail_List[Counsel''s Base Fees]+BillDetail_List[VAT on Base Counsel Fees]+BillDetail_List[Counsel''s Success Fee]+BillDetail_List[VAT on Counsel''s Success Fee]</f>
        <v>0</v>
      </c>
      <c r="AS56" s="86">
        <f>BillDetail_List[Other Disbursements]+BillDetail_List[VAT On Other Disbursements]</f>
        <v>0</v>
      </c>
      <c r="AT56" s="86">
        <f>BillDetail_List[Counsel''s Base Fees]+BillDetail_List[Other Disbursements]+BillDetail_List[ATEI Premium]</f>
        <v>0</v>
      </c>
      <c r="AU56" s="86">
        <f>BillDetail_List[Other Disbursements]+BillDetail_List[Counsel''s Base Fees]+BillDetail_List[Base Profit Costs (including any indemnity cap)]</f>
        <v>30</v>
      </c>
      <c r="AV56" s="86">
        <f>BillDetail_List[Base Profit Costs (including any indemnity cap)]+BillDetail_List[Success Fee on Base Profit costs]</f>
        <v>58.5</v>
      </c>
      <c r="AW56" s="86">
        <f>BillDetail_List[ATEI Premium]+BillDetail_List[Other Disbursements]+BillDetail_List[Counsel''s Success Fee]+BillDetail_List[Counsel''s Base Fees]</f>
        <v>0</v>
      </c>
      <c r="AX56" s="86">
        <f>BillDetail_List[VAT On Other Disbursements]+BillDetail_List[VAT on Counsel''s Success Fee]+BillDetail_List[VAT on Base Counsel Fees]+BillDetail_List[VAT on Success Fee on Base Profit Costs]+BillDetail_List[VAT on Base Profit Costs]</f>
        <v>11.7</v>
      </c>
      <c r="AY56" s="86">
        <f>SUM(BillDetail_List[[#This Row],[Total Profit Costs]:[Total VAT]])</f>
        <v>70.2</v>
      </c>
      <c r="AZ56" s="279">
        <f>VLOOKUP(BillDetail_List[[#This Row],[Phase Code ]],phasetasklist,7,FALSE)</f>
        <v>2</v>
      </c>
      <c r="BA56" s="279">
        <f>VLOOKUP(BillDetail_List[[#This Row],[Task Code]],tasklist,7,FALSE)</f>
        <v>4</v>
      </c>
      <c r="BB56" s="279">
        <f>IFERROR(VLOOKUP(BillDetail_List[[#This Row],[Activity Code]],ActivityCodeList,4,FALSE),"")</f>
        <v>6</v>
      </c>
      <c r="BC56" s="279" t="str">
        <f>IFERROR(VLOOKUP(BillDetail_List[[#This Row],[Expense Code]],expensenumbers,4,FALSE),"")</f>
        <v/>
      </c>
      <c r="BD56" s="217"/>
      <c r="BE56" s="94"/>
      <c r="BF56" s="94"/>
      <c r="BG56" s="217"/>
      <c r="BH56" s="94"/>
      <c r="BI56" s="217"/>
      <c r="BJ56" s="217"/>
      <c r="BK56" s="96"/>
      <c r="BL56" s="96"/>
      <c r="BQ56" s="96"/>
      <c r="BR56" s="96"/>
      <c r="BS56" s="96"/>
      <c r="BT56" s="96"/>
      <c r="BV56" s="96"/>
      <c r="BW56" s="72"/>
      <c r="BX56" s="72"/>
      <c r="CB56" s="98"/>
      <c r="CC56" s="99"/>
      <c r="CD56" s="99"/>
      <c r="CE56" s="84"/>
      <c r="CF56" s="84"/>
    </row>
    <row r="57" spans="1:84" ht="30" x14ac:dyDescent="0.2">
      <c r="A57" s="74">
        <v>55</v>
      </c>
      <c r="B57" s="74">
        <v>155</v>
      </c>
      <c r="C57" s="49" t="s">
        <v>227</v>
      </c>
      <c r="D57" s="172">
        <v>41305</v>
      </c>
      <c r="E57" s="76" t="s">
        <v>249</v>
      </c>
      <c r="F57" s="76" t="s">
        <v>323</v>
      </c>
      <c r="G57" s="119">
        <v>0.1</v>
      </c>
      <c r="H57" s="87"/>
      <c r="I57" s="77"/>
      <c r="J57" s="77"/>
      <c r="K57" s="88"/>
      <c r="L57" s="79"/>
      <c r="M57" s="76" t="s">
        <v>104</v>
      </c>
      <c r="N57" s="255" t="s">
        <v>450</v>
      </c>
      <c r="O57" s="255" t="s">
        <v>467</v>
      </c>
      <c r="P57" s="255" t="s">
        <v>515</v>
      </c>
      <c r="Q57" s="255"/>
      <c r="R57" s="81" t="s">
        <v>75</v>
      </c>
      <c r="S57" s="89"/>
      <c r="T57" s="75" t="s">
        <v>32</v>
      </c>
      <c r="U57" s="75" t="s">
        <v>249</v>
      </c>
      <c r="V57" s="86">
        <f>IF(BillDetail_List[Entry Alloc%]=0,(BillDetail_List[Time]*BillDetail_List[LTM Rate])*BillDetail_List[[#This Row],[Funding PerCent Allowed]],(BillDetail_List[Time]*BillDetail_List[LTM Rate])*BillDetail_List[[#This Row],[Funding PerCent Allowed]]*BillDetail_List[Entry Alloc%])</f>
        <v>30</v>
      </c>
      <c r="W57" s="86">
        <f>BillDetail_List[Counsel''s Base Fees]+BillDetail_List[Other Disbursements]+BillDetail_List[ATEI Premium]</f>
        <v>0</v>
      </c>
      <c r="X57" s="91" t="str">
        <f>VLOOKUP(BillDetail_List[Part ID],FundingList,2,FALSE)</f>
        <v>CFA</v>
      </c>
      <c r="Y57" s="271" t="str">
        <f>VLOOKUP(BillDetail_List[[#This Row],[Phase Code ]],phasetasklist,3,FALSE)</f>
        <v>Issue / Statements of Case</v>
      </c>
      <c r="Z57" s="254" t="str">
        <f>VLOOKUP(BillDetail_List[[#This Row],[Task Code]],tasklist,4,FALSE)</f>
        <v>Issue and Serve Proceedings and Preparation of Statement(s) of Case</v>
      </c>
      <c r="AA57" s="239" t="str">
        <f>IFERROR(VLOOKUP(BillDetail_List[[#This Row],[Activity Code]],ActivityCodeList,2,FALSE), " ")</f>
        <v>Communicate (Other Party(s)/other outside lawyers)</v>
      </c>
      <c r="AB57" s="239" t="str">
        <f>IFERROR(VLOOKUP(BillDetail_List[[#This Row],[Expense Code]],expensenumbers,2,FALSE), " ")</f>
        <v xml:space="preserve"> </v>
      </c>
      <c r="AC57" s="92" t="str">
        <f>IFERROR(VLOOKUP(BillDetail_List[LTM],LTMList,3,FALSE),"")</f>
        <v>Partner</v>
      </c>
      <c r="AD57" s="92" t="str">
        <f>IFERROR(VLOOKUP(BillDetail_List[LTM],LTMList,4,FALSE),"")</f>
        <v>A</v>
      </c>
      <c r="AE57" s="86">
        <f>IFERROR(VLOOKUP(BillDetail_List[LTM],LTM_List[],6,FALSE),0)</f>
        <v>300</v>
      </c>
      <c r="AF57" s="83">
        <f>VLOOKUP(BillDetail_List[Part ID],FundingList,7,FALSE)</f>
        <v>1</v>
      </c>
      <c r="AG57" s="83">
        <f>IF(CounselBaseFees=0,VLOOKUP(BillDetail_List[Part ID],FundingList,3,FALSE),VLOOKUP(BillDetail_List[LTM],LTMList,8,FALSE))</f>
        <v>0.95</v>
      </c>
      <c r="AH57" s="93">
        <f>VLOOKUP(BillDetail_List[Part ID],FundingList,4,FALSE)</f>
        <v>0.2</v>
      </c>
      <c r="AI57" s="190">
        <f>IF(BillDetail_List[[#This Row],[Time]]="N/A",0, BillDetail_List[[#This Row],[Time]]*BillDetail_List[[#This Row],[LTM Rate]])</f>
        <v>30</v>
      </c>
      <c r="AJ57" s="86">
        <f>IF(BillDetail_List[Entry Alloc%]=0,(BillDetail_List[Time]*BillDetail_List[LTM Rate])*BillDetail_List[[#This Row],[Funding PerCent Allowed]],(BillDetail_List[Time]*BillDetail_List[LTM Rate])*BillDetail_List[[#This Row],[Funding PerCent Allowed]]*BillDetail_List[Entry Alloc%])</f>
        <v>30</v>
      </c>
      <c r="AK57" s="86">
        <f>BillDetail_List[Base Profit Costs (including any indemnity cap)]*BillDetail_List[VAT Rate]</f>
        <v>6</v>
      </c>
      <c r="AL57" s="86">
        <f>BillDetail_List[Base Profit Costs (including any indemnity cap)]*BillDetail_List[Success Fee %]</f>
        <v>28.5</v>
      </c>
      <c r="AM57" s="86">
        <f>BillDetail_List[Success Fee on Base Profit costs]*BillDetail_List[VAT Rate]</f>
        <v>5.7</v>
      </c>
      <c r="AN57" s="86">
        <f>SUM(BillDetail_List[[#This Row],[Base Profit Costs (including any indemnity cap)]:[VAT on Success Fee on Base Profit Costs]])</f>
        <v>70.2</v>
      </c>
      <c r="AO57" s="86">
        <f>BillDetail_List[Counsel''s Base Fees]*BillDetail_List[VAT Rate]</f>
        <v>0</v>
      </c>
      <c r="AP57" s="86">
        <f>BillDetail_List[Counsel''s Base Fees]*BillDetail_List[Success Fee %]</f>
        <v>0</v>
      </c>
      <c r="AQ57" s="86">
        <f>BillDetail_List[Counsel''s Success Fee]*BillDetail_List[VAT Rate]</f>
        <v>0</v>
      </c>
      <c r="AR57" s="86">
        <f>BillDetail_List[Counsel''s Base Fees]+BillDetail_List[VAT on Base Counsel Fees]+BillDetail_List[Counsel''s Success Fee]+BillDetail_List[VAT on Counsel''s Success Fee]</f>
        <v>0</v>
      </c>
      <c r="AS57" s="86">
        <f>BillDetail_List[Other Disbursements]+BillDetail_List[VAT On Other Disbursements]</f>
        <v>0</v>
      </c>
      <c r="AT57" s="86">
        <f>BillDetail_List[Counsel''s Base Fees]+BillDetail_List[Other Disbursements]+BillDetail_List[ATEI Premium]</f>
        <v>0</v>
      </c>
      <c r="AU57" s="86">
        <f>BillDetail_List[Other Disbursements]+BillDetail_List[Counsel''s Base Fees]+BillDetail_List[Base Profit Costs (including any indemnity cap)]</f>
        <v>30</v>
      </c>
      <c r="AV57" s="86">
        <f>BillDetail_List[Base Profit Costs (including any indemnity cap)]+BillDetail_List[Success Fee on Base Profit costs]</f>
        <v>58.5</v>
      </c>
      <c r="AW57" s="86">
        <f>BillDetail_List[ATEI Premium]+BillDetail_List[Other Disbursements]+BillDetail_List[Counsel''s Success Fee]+BillDetail_List[Counsel''s Base Fees]</f>
        <v>0</v>
      </c>
      <c r="AX57" s="86">
        <f>BillDetail_List[VAT On Other Disbursements]+BillDetail_List[VAT on Counsel''s Success Fee]+BillDetail_List[VAT on Base Counsel Fees]+BillDetail_List[VAT on Success Fee on Base Profit Costs]+BillDetail_List[VAT on Base Profit Costs]</f>
        <v>11.7</v>
      </c>
      <c r="AY57" s="86">
        <f>SUM(BillDetail_List[[#This Row],[Total Profit Costs]:[Total VAT]])</f>
        <v>70.2</v>
      </c>
      <c r="AZ57" s="279">
        <f>VLOOKUP(BillDetail_List[[#This Row],[Phase Code ]],phasetasklist,7,FALSE)</f>
        <v>2</v>
      </c>
      <c r="BA57" s="279">
        <f>VLOOKUP(BillDetail_List[[#This Row],[Task Code]],tasklist,7,FALSE)</f>
        <v>4</v>
      </c>
      <c r="BB57" s="279">
        <f>IFERROR(VLOOKUP(BillDetail_List[[#This Row],[Activity Code]],ActivityCodeList,4,FALSE),"")</f>
        <v>6</v>
      </c>
      <c r="BC57" s="279" t="str">
        <f>IFERROR(VLOOKUP(BillDetail_List[[#This Row],[Expense Code]],expensenumbers,4,FALSE),"")</f>
        <v/>
      </c>
      <c r="BD57" s="217"/>
      <c r="BE57" s="94"/>
      <c r="BF57" s="94"/>
      <c r="BG57" s="217"/>
      <c r="BH57" s="94"/>
      <c r="BI57" s="217"/>
      <c r="BJ57" s="217"/>
      <c r="BK57" s="96"/>
      <c r="BL57" s="96"/>
      <c r="BQ57" s="96"/>
      <c r="BR57" s="96"/>
      <c r="BS57" s="96"/>
      <c r="BT57" s="96"/>
      <c r="BV57" s="96"/>
      <c r="BW57" s="72"/>
      <c r="BX57" s="72"/>
      <c r="CB57" s="98"/>
      <c r="CC57" s="99"/>
      <c r="CD57" s="99"/>
      <c r="CE57" s="84"/>
      <c r="CF57" s="84"/>
    </row>
    <row r="58" spans="1:84" ht="30" x14ac:dyDescent="0.2">
      <c r="A58" s="74">
        <v>56</v>
      </c>
      <c r="B58" s="74">
        <v>162</v>
      </c>
      <c r="C58" s="49" t="s">
        <v>227</v>
      </c>
      <c r="D58" s="172">
        <v>41322</v>
      </c>
      <c r="E58" s="290" t="s">
        <v>238</v>
      </c>
      <c r="F58" s="76" t="s">
        <v>323</v>
      </c>
      <c r="G58" s="119">
        <v>0.1</v>
      </c>
      <c r="H58" s="87"/>
      <c r="I58" s="77"/>
      <c r="J58" s="77"/>
      <c r="K58" s="88"/>
      <c r="L58" s="79"/>
      <c r="M58" s="76" t="s">
        <v>104</v>
      </c>
      <c r="N58" s="255" t="s">
        <v>450</v>
      </c>
      <c r="O58" s="255" t="s">
        <v>467</v>
      </c>
      <c r="P58" s="255" t="s">
        <v>515</v>
      </c>
      <c r="Q58" s="255"/>
      <c r="R58" s="81" t="s">
        <v>75</v>
      </c>
      <c r="S58" s="89"/>
      <c r="T58" s="75" t="s">
        <v>32</v>
      </c>
      <c r="U58" s="75" t="s">
        <v>249</v>
      </c>
      <c r="V58" s="86">
        <f>IF(BillDetail_List[Entry Alloc%]=0,(BillDetail_List[Time]*BillDetail_List[LTM Rate])*BillDetail_List[[#This Row],[Funding PerCent Allowed]],(BillDetail_List[Time]*BillDetail_List[LTM Rate])*BillDetail_List[[#This Row],[Funding PerCent Allowed]]*BillDetail_List[Entry Alloc%])</f>
        <v>30</v>
      </c>
      <c r="W58" s="86">
        <f>BillDetail_List[Counsel''s Base Fees]+BillDetail_List[Other Disbursements]+BillDetail_List[ATEI Premium]</f>
        <v>0</v>
      </c>
      <c r="X58" s="91" t="str">
        <f>VLOOKUP(BillDetail_List[Part ID],FundingList,2,FALSE)</f>
        <v>CFA</v>
      </c>
      <c r="Y58" s="271" t="str">
        <f>VLOOKUP(BillDetail_List[[#This Row],[Phase Code ]],phasetasklist,3,FALSE)</f>
        <v>Issue / Statements of Case</v>
      </c>
      <c r="Z58" s="254" t="str">
        <f>VLOOKUP(BillDetail_List[[#This Row],[Task Code]],tasklist,4,FALSE)</f>
        <v>Issue and Serve Proceedings and Preparation of Statement(s) of Case</v>
      </c>
      <c r="AA58" s="239" t="str">
        <f>IFERROR(VLOOKUP(BillDetail_List[[#This Row],[Activity Code]],ActivityCodeList,2,FALSE), " ")</f>
        <v>Communicate (Other Party(s)/other outside lawyers)</v>
      </c>
      <c r="AB58" s="239" t="str">
        <f>IFERROR(VLOOKUP(BillDetail_List[[#This Row],[Expense Code]],expensenumbers,2,FALSE), " ")</f>
        <v xml:space="preserve"> </v>
      </c>
      <c r="AC58" s="92" t="str">
        <f>IFERROR(VLOOKUP(BillDetail_List[LTM],LTMList,3,FALSE),"")</f>
        <v>Partner</v>
      </c>
      <c r="AD58" s="92" t="str">
        <f>IFERROR(VLOOKUP(BillDetail_List[LTM],LTMList,4,FALSE),"")</f>
        <v>A</v>
      </c>
      <c r="AE58" s="86">
        <f>IFERROR(VLOOKUP(BillDetail_List[LTM],LTM_List[],6,FALSE),0)</f>
        <v>300</v>
      </c>
      <c r="AF58" s="83">
        <f>VLOOKUP(BillDetail_List[Part ID],FundingList,7,FALSE)</f>
        <v>1</v>
      </c>
      <c r="AG58" s="83">
        <f>IF(CounselBaseFees=0,VLOOKUP(BillDetail_List[Part ID],FundingList,3,FALSE),VLOOKUP(BillDetail_List[LTM],LTMList,8,FALSE))</f>
        <v>0.95</v>
      </c>
      <c r="AH58" s="93">
        <f>VLOOKUP(BillDetail_List[Part ID],FundingList,4,FALSE)</f>
        <v>0.2</v>
      </c>
      <c r="AI58" s="190">
        <f>IF(BillDetail_List[[#This Row],[Time]]="N/A",0, BillDetail_List[[#This Row],[Time]]*BillDetail_List[[#This Row],[LTM Rate]])</f>
        <v>30</v>
      </c>
      <c r="AJ58" s="86">
        <f>IF(BillDetail_List[Entry Alloc%]=0,(BillDetail_List[Time]*BillDetail_List[LTM Rate])*BillDetail_List[[#This Row],[Funding PerCent Allowed]],(BillDetail_List[Time]*BillDetail_List[LTM Rate])*BillDetail_List[[#This Row],[Funding PerCent Allowed]]*BillDetail_List[Entry Alloc%])</f>
        <v>30</v>
      </c>
      <c r="AK58" s="86">
        <f>BillDetail_List[Base Profit Costs (including any indemnity cap)]*BillDetail_List[VAT Rate]</f>
        <v>6</v>
      </c>
      <c r="AL58" s="86">
        <f>BillDetail_List[Base Profit Costs (including any indemnity cap)]*BillDetail_List[Success Fee %]</f>
        <v>28.5</v>
      </c>
      <c r="AM58" s="86">
        <f>BillDetail_List[Success Fee on Base Profit costs]*BillDetail_List[VAT Rate]</f>
        <v>5.7</v>
      </c>
      <c r="AN58" s="86">
        <f>SUM(BillDetail_List[[#This Row],[Base Profit Costs (including any indemnity cap)]:[VAT on Success Fee on Base Profit Costs]])</f>
        <v>70.2</v>
      </c>
      <c r="AO58" s="86">
        <f>BillDetail_List[Counsel''s Base Fees]*BillDetail_List[VAT Rate]</f>
        <v>0</v>
      </c>
      <c r="AP58" s="86">
        <f>BillDetail_List[Counsel''s Base Fees]*BillDetail_List[Success Fee %]</f>
        <v>0</v>
      </c>
      <c r="AQ58" s="86">
        <f>BillDetail_List[Counsel''s Success Fee]*BillDetail_List[VAT Rate]</f>
        <v>0</v>
      </c>
      <c r="AR58" s="86">
        <f>BillDetail_List[Counsel''s Base Fees]+BillDetail_List[VAT on Base Counsel Fees]+BillDetail_List[Counsel''s Success Fee]+BillDetail_List[VAT on Counsel''s Success Fee]</f>
        <v>0</v>
      </c>
      <c r="AS58" s="86">
        <f>BillDetail_List[Other Disbursements]+BillDetail_List[VAT On Other Disbursements]</f>
        <v>0</v>
      </c>
      <c r="AT58" s="86">
        <f>BillDetail_List[Counsel''s Base Fees]+BillDetail_List[Other Disbursements]+BillDetail_List[ATEI Premium]</f>
        <v>0</v>
      </c>
      <c r="AU58" s="86">
        <f>BillDetail_List[Other Disbursements]+BillDetail_List[Counsel''s Base Fees]+BillDetail_List[Base Profit Costs (including any indemnity cap)]</f>
        <v>30</v>
      </c>
      <c r="AV58" s="86">
        <f>BillDetail_List[Base Profit Costs (including any indemnity cap)]+BillDetail_List[Success Fee on Base Profit costs]</f>
        <v>58.5</v>
      </c>
      <c r="AW58" s="86">
        <f>BillDetail_List[ATEI Premium]+BillDetail_List[Other Disbursements]+BillDetail_List[Counsel''s Success Fee]+BillDetail_List[Counsel''s Base Fees]</f>
        <v>0</v>
      </c>
      <c r="AX58" s="86">
        <f>BillDetail_List[VAT On Other Disbursements]+BillDetail_List[VAT on Counsel''s Success Fee]+BillDetail_List[VAT on Base Counsel Fees]+BillDetail_List[VAT on Success Fee on Base Profit Costs]+BillDetail_List[VAT on Base Profit Costs]</f>
        <v>11.7</v>
      </c>
      <c r="AY58" s="86">
        <f>SUM(BillDetail_List[[#This Row],[Total Profit Costs]:[Total VAT]])</f>
        <v>70.2</v>
      </c>
      <c r="AZ58" s="279">
        <f>VLOOKUP(BillDetail_List[[#This Row],[Phase Code ]],phasetasklist,7,FALSE)</f>
        <v>2</v>
      </c>
      <c r="BA58" s="279">
        <f>VLOOKUP(BillDetail_List[[#This Row],[Task Code]],tasklist,7,FALSE)</f>
        <v>4</v>
      </c>
      <c r="BB58" s="279">
        <f>IFERROR(VLOOKUP(BillDetail_List[[#This Row],[Activity Code]],ActivityCodeList,4,FALSE),"")</f>
        <v>6</v>
      </c>
      <c r="BC58" s="279" t="str">
        <f>IFERROR(VLOOKUP(BillDetail_List[[#This Row],[Expense Code]],expensenumbers,4,FALSE),"")</f>
        <v/>
      </c>
      <c r="BD58" s="217"/>
      <c r="BE58" s="94"/>
      <c r="BF58" s="94"/>
      <c r="BG58" s="217"/>
      <c r="BH58" s="94"/>
      <c r="BI58" s="217"/>
      <c r="BJ58" s="217"/>
      <c r="BK58" s="96"/>
      <c r="BL58" s="96"/>
      <c r="BQ58" s="96"/>
      <c r="BR58" s="96"/>
      <c r="BS58" s="96"/>
      <c r="BT58" s="96"/>
      <c r="BV58" s="96"/>
      <c r="BW58" s="72"/>
      <c r="BX58" s="72"/>
      <c r="CB58" s="98"/>
      <c r="CC58" s="99"/>
      <c r="CD58" s="99"/>
      <c r="CE58" s="84"/>
      <c r="CF58" s="84"/>
    </row>
    <row r="59" spans="1:84" ht="29.1" customHeight="1" x14ac:dyDescent="0.2">
      <c r="A59" s="74">
        <v>57</v>
      </c>
      <c r="B59" s="74">
        <v>163</v>
      </c>
      <c r="C59" s="49" t="s">
        <v>227</v>
      </c>
      <c r="D59" s="172">
        <v>41324</v>
      </c>
      <c r="E59" s="76" t="s">
        <v>229</v>
      </c>
      <c r="F59" s="76" t="s">
        <v>323</v>
      </c>
      <c r="G59" s="119">
        <v>0.1</v>
      </c>
      <c r="H59" s="87"/>
      <c r="I59" s="77"/>
      <c r="J59" s="77"/>
      <c r="K59" s="88"/>
      <c r="L59" s="79"/>
      <c r="M59" s="76" t="s">
        <v>104</v>
      </c>
      <c r="N59" s="255" t="s">
        <v>450</v>
      </c>
      <c r="O59" s="255" t="s">
        <v>467</v>
      </c>
      <c r="P59" s="255" t="s">
        <v>515</v>
      </c>
      <c r="Q59" s="255"/>
      <c r="R59" s="81" t="s">
        <v>75</v>
      </c>
      <c r="S59" s="89"/>
      <c r="T59" s="75" t="s">
        <v>32</v>
      </c>
      <c r="U59" s="75" t="s">
        <v>333</v>
      </c>
      <c r="V59" s="86">
        <f>IF(BillDetail_List[Entry Alloc%]=0,(BillDetail_List[Time]*BillDetail_List[LTM Rate])*BillDetail_List[[#This Row],[Funding PerCent Allowed]],(BillDetail_List[Time]*BillDetail_List[LTM Rate])*BillDetail_List[[#This Row],[Funding PerCent Allowed]]*BillDetail_List[Entry Alloc%])</f>
        <v>30</v>
      </c>
      <c r="W59" s="86">
        <f>BillDetail_List[Counsel''s Base Fees]+BillDetail_List[Other Disbursements]+BillDetail_List[ATEI Premium]</f>
        <v>0</v>
      </c>
      <c r="X59" s="91" t="str">
        <f>VLOOKUP(BillDetail_List[Part ID],FundingList,2,FALSE)</f>
        <v>CFA</v>
      </c>
      <c r="Y59" s="271" t="str">
        <f>VLOOKUP(BillDetail_List[[#This Row],[Phase Code ]],phasetasklist,3,FALSE)</f>
        <v>Issue / Statements of Case</v>
      </c>
      <c r="Z59" s="254" t="str">
        <f>VLOOKUP(BillDetail_List[[#This Row],[Task Code]],tasklist,4,FALSE)</f>
        <v>Issue and Serve Proceedings and Preparation of Statement(s) of Case</v>
      </c>
      <c r="AA59" s="239" t="str">
        <f>IFERROR(VLOOKUP(BillDetail_List[[#This Row],[Activity Code]],ActivityCodeList,2,FALSE), " ")</f>
        <v>Communicate (Other Party(s)/other outside lawyers)</v>
      </c>
      <c r="AB59" s="239" t="str">
        <f>IFERROR(VLOOKUP(BillDetail_List[[#This Row],[Expense Code]],expensenumbers,2,FALSE), " ")</f>
        <v xml:space="preserve"> </v>
      </c>
      <c r="AC59" s="92" t="str">
        <f>IFERROR(VLOOKUP(BillDetail_List[LTM],LTMList,3,FALSE),"")</f>
        <v>Partner</v>
      </c>
      <c r="AD59" s="92" t="str">
        <f>IFERROR(VLOOKUP(BillDetail_List[LTM],LTMList,4,FALSE),"")</f>
        <v>A</v>
      </c>
      <c r="AE59" s="86">
        <f>IFERROR(VLOOKUP(BillDetail_List[LTM],LTM_List[],6,FALSE),0)</f>
        <v>300</v>
      </c>
      <c r="AF59" s="83">
        <f>VLOOKUP(BillDetail_List[Part ID],FundingList,7,FALSE)</f>
        <v>1</v>
      </c>
      <c r="AG59" s="83">
        <f>IF(CounselBaseFees=0,VLOOKUP(BillDetail_List[Part ID],FundingList,3,FALSE),VLOOKUP(BillDetail_List[LTM],LTMList,8,FALSE))</f>
        <v>0.95</v>
      </c>
      <c r="AH59" s="93">
        <f>VLOOKUP(BillDetail_List[Part ID],FundingList,4,FALSE)</f>
        <v>0.2</v>
      </c>
      <c r="AI59" s="190">
        <f>IF(BillDetail_List[[#This Row],[Time]]="N/A",0, BillDetail_List[[#This Row],[Time]]*BillDetail_List[[#This Row],[LTM Rate]])</f>
        <v>30</v>
      </c>
      <c r="AJ59" s="86">
        <f>IF(BillDetail_List[Entry Alloc%]=0,(BillDetail_List[Time]*BillDetail_List[LTM Rate])*BillDetail_List[[#This Row],[Funding PerCent Allowed]],(BillDetail_List[Time]*BillDetail_List[LTM Rate])*BillDetail_List[[#This Row],[Funding PerCent Allowed]]*BillDetail_List[Entry Alloc%])</f>
        <v>30</v>
      </c>
      <c r="AK59" s="86">
        <f>BillDetail_List[Base Profit Costs (including any indemnity cap)]*BillDetail_List[VAT Rate]</f>
        <v>6</v>
      </c>
      <c r="AL59" s="86">
        <f>BillDetail_List[Base Profit Costs (including any indemnity cap)]*BillDetail_List[Success Fee %]</f>
        <v>28.5</v>
      </c>
      <c r="AM59" s="86">
        <f>BillDetail_List[Success Fee on Base Profit costs]*BillDetail_List[VAT Rate]</f>
        <v>5.7</v>
      </c>
      <c r="AN59" s="86">
        <f>SUM(BillDetail_List[[#This Row],[Base Profit Costs (including any indemnity cap)]:[VAT on Success Fee on Base Profit Costs]])</f>
        <v>70.2</v>
      </c>
      <c r="AO59" s="86">
        <f>BillDetail_List[Counsel''s Base Fees]*BillDetail_List[VAT Rate]</f>
        <v>0</v>
      </c>
      <c r="AP59" s="86">
        <f>BillDetail_List[Counsel''s Base Fees]*BillDetail_List[Success Fee %]</f>
        <v>0</v>
      </c>
      <c r="AQ59" s="86">
        <f>BillDetail_List[Counsel''s Success Fee]*BillDetail_List[VAT Rate]</f>
        <v>0</v>
      </c>
      <c r="AR59" s="86">
        <f>BillDetail_List[Counsel''s Base Fees]+BillDetail_List[VAT on Base Counsel Fees]+BillDetail_List[Counsel''s Success Fee]+BillDetail_List[VAT on Counsel''s Success Fee]</f>
        <v>0</v>
      </c>
      <c r="AS59" s="86">
        <f>BillDetail_List[Other Disbursements]+BillDetail_List[VAT On Other Disbursements]</f>
        <v>0</v>
      </c>
      <c r="AT59" s="86">
        <f>BillDetail_List[Counsel''s Base Fees]+BillDetail_List[Other Disbursements]+BillDetail_List[ATEI Premium]</f>
        <v>0</v>
      </c>
      <c r="AU59" s="86">
        <f>BillDetail_List[Other Disbursements]+BillDetail_List[Counsel''s Base Fees]+BillDetail_List[Base Profit Costs (including any indemnity cap)]</f>
        <v>30</v>
      </c>
      <c r="AV59" s="86">
        <f>BillDetail_List[Base Profit Costs (including any indemnity cap)]+BillDetail_List[Success Fee on Base Profit costs]</f>
        <v>58.5</v>
      </c>
      <c r="AW59" s="86">
        <f>BillDetail_List[ATEI Premium]+BillDetail_List[Other Disbursements]+BillDetail_List[Counsel''s Success Fee]+BillDetail_List[Counsel''s Base Fees]</f>
        <v>0</v>
      </c>
      <c r="AX59" s="86">
        <f>BillDetail_List[VAT On Other Disbursements]+BillDetail_List[VAT on Counsel''s Success Fee]+BillDetail_List[VAT on Base Counsel Fees]+BillDetail_List[VAT on Success Fee on Base Profit Costs]+BillDetail_List[VAT on Base Profit Costs]</f>
        <v>11.7</v>
      </c>
      <c r="AY59" s="86">
        <f>SUM(BillDetail_List[[#This Row],[Total Profit Costs]:[Total VAT]])</f>
        <v>70.2</v>
      </c>
      <c r="AZ59" s="279">
        <f>VLOOKUP(BillDetail_List[[#This Row],[Phase Code ]],phasetasklist,7,FALSE)</f>
        <v>2</v>
      </c>
      <c r="BA59" s="279">
        <f>VLOOKUP(BillDetail_List[[#This Row],[Task Code]],tasklist,7,FALSE)</f>
        <v>4</v>
      </c>
      <c r="BB59" s="279">
        <f>IFERROR(VLOOKUP(BillDetail_List[[#This Row],[Activity Code]],ActivityCodeList,4,FALSE),"")</f>
        <v>6</v>
      </c>
      <c r="BC59" s="279" t="str">
        <f>IFERROR(VLOOKUP(BillDetail_List[[#This Row],[Expense Code]],expensenumbers,4,FALSE),"")</f>
        <v/>
      </c>
      <c r="BD59" s="217"/>
      <c r="BE59" s="94"/>
      <c r="BF59" s="94"/>
      <c r="BG59" s="217"/>
      <c r="BH59" s="94"/>
      <c r="BI59" s="217"/>
      <c r="BJ59" s="217"/>
      <c r="BK59" s="96"/>
      <c r="BL59" s="96"/>
      <c r="BQ59" s="96"/>
      <c r="BR59" s="96"/>
      <c r="BS59" s="96"/>
      <c r="BT59" s="96"/>
      <c r="BV59" s="96"/>
      <c r="BW59" s="72"/>
      <c r="BX59" s="72"/>
      <c r="CB59" s="98"/>
      <c r="CC59" s="99"/>
      <c r="CD59" s="99"/>
      <c r="CE59" s="84"/>
      <c r="CF59" s="84"/>
    </row>
    <row r="60" spans="1:84" ht="30" x14ac:dyDescent="0.2">
      <c r="A60" s="74">
        <v>58</v>
      </c>
      <c r="B60" s="74">
        <v>138</v>
      </c>
      <c r="C60" s="49" t="s">
        <v>227</v>
      </c>
      <c r="D60" s="172">
        <v>41225</v>
      </c>
      <c r="E60" s="76" t="s">
        <v>282</v>
      </c>
      <c r="F60" s="76" t="s">
        <v>323</v>
      </c>
      <c r="G60" s="119">
        <v>0.1</v>
      </c>
      <c r="H60" s="87"/>
      <c r="I60" s="77"/>
      <c r="J60" s="77"/>
      <c r="K60" s="88"/>
      <c r="L60" s="79"/>
      <c r="M60" s="76" t="s">
        <v>104</v>
      </c>
      <c r="N60" s="255" t="s">
        <v>450</v>
      </c>
      <c r="O60" s="255" t="s">
        <v>467</v>
      </c>
      <c r="P60" s="255" t="s">
        <v>516</v>
      </c>
      <c r="Q60" s="255"/>
      <c r="R60" s="81" t="s">
        <v>75</v>
      </c>
      <c r="S60" s="89"/>
      <c r="T60" s="75" t="s">
        <v>330</v>
      </c>
      <c r="U60" s="75" t="s">
        <v>249</v>
      </c>
      <c r="V60" s="86">
        <f>IF(BillDetail_List[Entry Alloc%]=0,(BillDetail_List[Time]*BillDetail_List[LTM Rate])*BillDetail_List[[#This Row],[Funding PerCent Allowed]],(BillDetail_List[Time]*BillDetail_List[LTM Rate])*BillDetail_List[[#This Row],[Funding PerCent Allowed]]*BillDetail_List[Entry Alloc%])</f>
        <v>30</v>
      </c>
      <c r="W60" s="86">
        <f>BillDetail_List[Counsel''s Base Fees]+BillDetail_List[Other Disbursements]+BillDetail_List[ATEI Premium]</f>
        <v>0</v>
      </c>
      <c r="X60" s="91" t="str">
        <f>VLOOKUP(BillDetail_List[Part ID],FundingList,2,FALSE)</f>
        <v>CFA</v>
      </c>
      <c r="Y60" s="271" t="str">
        <f>VLOOKUP(BillDetail_List[[#This Row],[Phase Code ]],phasetasklist,3,FALSE)</f>
        <v>Issue / Statements of Case</v>
      </c>
      <c r="Z60" s="254" t="str">
        <f>VLOOKUP(BillDetail_List[[#This Row],[Task Code]],tasklist,4,FALSE)</f>
        <v>Issue and Serve Proceedings and Preparation of Statement(s) of Case</v>
      </c>
      <c r="AA60" s="239" t="str">
        <f>IFERROR(VLOOKUP(BillDetail_List[[#This Row],[Activity Code]],ActivityCodeList,2,FALSE), " ")</f>
        <v>Communicate (other external)</v>
      </c>
      <c r="AB60" s="239" t="str">
        <f>IFERROR(VLOOKUP(BillDetail_List[[#This Row],[Expense Code]],expensenumbers,2,FALSE), " ")</f>
        <v xml:space="preserve"> </v>
      </c>
      <c r="AC60" s="92" t="str">
        <f>IFERROR(VLOOKUP(BillDetail_List[LTM],LTMList,3,FALSE),"")</f>
        <v>Partner</v>
      </c>
      <c r="AD60" s="92" t="str">
        <f>IFERROR(VLOOKUP(BillDetail_List[LTM],LTMList,4,FALSE),"")</f>
        <v>A</v>
      </c>
      <c r="AE60" s="86">
        <f>IFERROR(VLOOKUP(BillDetail_List[LTM],LTM_List[],6,FALSE),0)</f>
        <v>300</v>
      </c>
      <c r="AF60" s="83">
        <f>VLOOKUP(BillDetail_List[Part ID],FundingList,7,FALSE)</f>
        <v>1</v>
      </c>
      <c r="AG60" s="83">
        <f>IF(CounselBaseFees=0,VLOOKUP(BillDetail_List[Part ID],FundingList,3,FALSE),VLOOKUP(BillDetail_List[LTM],LTMList,8,FALSE))</f>
        <v>0.95</v>
      </c>
      <c r="AH60" s="93">
        <f>VLOOKUP(BillDetail_List[Part ID],FundingList,4,FALSE)</f>
        <v>0.2</v>
      </c>
      <c r="AI60" s="190">
        <f>IF(BillDetail_List[[#This Row],[Time]]="N/A",0, BillDetail_List[[#This Row],[Time]]*BillDetail_List[[#This Row],[LTM Rate]])</f>
        <v>30</v>
      </c>
      <c r="AJ60" s="86">
        <f>IF(BillDetail_List[Entry Alloc%]=0,(BillDetail_List[Time]*BillDetail_List[LTM Rate])*BillDetail_List[[#This Row],[Funding PerCent Allowed]],(BillDetail_List[Time]*BillDetail_List[LTM Rate])*BillDetail_List[[#This Row],[Funding PerCent Allowed]]*BillDetail_List[Entry Alloc%])</f>
        <v>30</v>
      </c>
      <c r="AK60" s="86">
        <f>BillDetail_List[Base Profit Costs (including any indemnity cap)]*BillDetail_List[VAT Rate]</f>
        <v>6</v>
      </c>
      <c r="AL60" s="86">
        <f>BillDetail_List[Base Profit Costs (including any indemnity cap)]*BillDetail_List[Success Fee %]</f>
        <v>28.5</v>
      </c>
      <c r="AM60" s="86">
        <f>BillDetail_List[Success Fee on Base Profit costs]*BillDetail_List[VAT Rate]</f>
        <v>5.7</v>
      </c>
      <c r="AN60" s="86">
        <f>SUM(BillDetail_List[[#This Row],[Base Profit Costs (including any indemnity cap)]:[VAT on Success Fee on Base Profit Costs]])</f>
        <v>70.2</v>
      </c>
      <c r="AO60" s="86">
        <f>BillDetail_List[Counsel''s Base Fees]*BillDetail_List[VAT Rate]</f>
        <v>0</v>
      </c>
      <c r="AP60" s="86">
        <f>BillDetail_List[Counsel''s Base Fees]*BillDetail_List[Success Fee %]</f>
        <v>0</v>
      </c>
      <c r="AQ60" s="86">
        <f>BillDetail_List[Counsel''s Success Fee]*BillDetail_List[VAT Rate]</f>
        <v>0</v>
      </c>
      <c r="AR60" s="86">
        <f>BillDetail_List[Counsel''s Base Fees]+BillDetail_List[VAT on Base Counsel Fees]+BillDetail_List[Counsel''s Success Fee]+BillDetail_List[VAT on Counsel''s Success Fee]</f>
        <v>0</v>
      </c>
      <c r="AS60" s="86">
        <f>BillDetail_List[Other Disbursements]+BillDetail_List[VAT On Other Disbursements]</f>
        <v>0</v>
      </c>
      <c r="AT60" s="86">
        <f>BillDetail_List[Counsel''s Base Fees]+BillDetail_List[Other Disbursements]+BillDetail_List[ATEI Premium]</f>
        <v>0</v>
      </c>
      <c r="AU60" s="86">
        <f>BillDetail_List[Other Disbursements]+BillDetail_List[Counsel''s Base Fees]+BillDetail_List[Base Profit Costs (including any indemnity cap)]</f>
        <v>30</v>
      </c>
      <c r="AV60" s="86">
        <f>BillDetail_List[Base Profit Costs (including any indemnity cap)]+BillDetail_List[Success Fee on Base Profit costs]</f>
        <v>58.5</v>
      </c>
      <c r="AW60" s="86">
        <f>BillDetail_List[ATEI Premium]+BillDetail_List[Other Disbursements]+BillDetail_List[Counsel''s Success Fee]+BillDetail_List[Counsel''s Base Fees]</f>
        <v>0</v>
      </c>
      <c r="AX60" s="86">
        <f>BillDetail_List[VAT On Other Disbursements]+BillDetail_List[VAT on Counsel''s Success Fee]+BillDetail_List[VAT on Base Counsel Fees]+BillDetail_List[VAT on Success Fee on Base Profit Costs]+BillDetail_List[VAT on Base Profit Costs]</f>
        <v>11.7</v>
      </c>
      <c r="AY60" s="86">
        <f>SUM(BillDetail_List[[#This Row],[Total Profit Costs]:[Total VAT]])</f>
        <v>70.2</v>
      </c>
      <c r="AZ60" s="279">
        <f>VLOOKUP(BillDetail_List[[#This Row],[Phase Code ]],phasetasklist,7,FALSE)</f>
        <v>2</v>
      </c>
      <c r="BA60" s="279">
        <f>VLOOKUP(BillDetail_List[[#This Row],[Task Code]],tasklist,7,FALSE)</f>
        <v>4</v>
      </c>
      <c r="BB60" s="279">
        <f>IFERROR(VLOOKUP(BillDetail_List[[#This Row],[Activity Code]],ActivityCodeList,4,FALSE),"")</f>
        <v>7</v>
      </c>
      <c r="BC60" s="279" t="str">
        <f>IFERROR(VLOOKUP(BillDetail_List[[#This Row],[Expense Code]],expensenumbers,4,FALSE),"")</f>
        <v/>
      </c>
      <c r="BD60" s="217"/>
      <c r="BE60" s="94"/>
      <c r="BF60" s="94"/>
      <c r="BG60" s="217"/>
      <c r="BH60" s="94"/>
      <c r="BI60" s="217"/>
      <c r="BJ60" s="217"/>
      <c r="BK60" s="96"/>
      <c r="BL60" s="96"/>
      <c r="BQ60" s="96"/>
      <c r="BR60" s="96"/>
      <c r="BS60" s="96"/>
      <c r="BT60" s="96"/>
      <c r="BV60" s="96"/>
      <c r="BW60" s="72"/>
      <c r="BX60" s="72"/>
      <c r="CB60" s="98"/>
      <c r="CC60" s="99"/>
      <c r="CD60" s="99"/>
      <c r="CE60" s="84"/>
      <c r="CF60" s="84"/>
    </row>
    <row r="61" spans="1:84" ht="30" x14ac:dyDescent="0.2">
      <c r="A61" s="74">
        <v>59</v>
      </c>
      <c r="B61" s="74">
        <v>143</v>
      </c>
      <c r="C61" s="49" t="s">
        <v>227</v>
      </c>
      <c r="D61" s="172">
        <v>41231</v>
      </c>
      <c r="E61" s="76" t="s">
        <v>249</v>
      </c>
      <c r="F61" s="76" t="s">
        <v>323</v>
      </c>
      <c r="G61" s="119">
        <v>0.1</v>
      </c>
      <c r="H61" s="87"/>
      <c r="I61" s="77"/>
      <c r="J61" s="77"/>
      <c r="K61" s="88"/>
      <c r="L61" s="79"/>
      <c r="M61" s="76" t="s">
        <v>104</v>
      </c>
      <c r="N61" s="255" t="s">
        <v>450</v>
      </c>
      <c r="O61" s="255" t="s">
        <v>467</v>
      </c>
      <c r="P61" s="255" t="s">
        <v>516</v>
      </c>
      <c r="Q61" s="255"/>
      <c r="R61" s="81" t="s">
        <v>75</v>
      </c>
      <c r="S61" s="89"/>
      <c r="T61" s="75" t="s">
        <v>330</v>
      </c>
      <c r="U61" s="75" t="s">
        <v>249</v>
      </c>
      <c r="V61" s="86">
        <f>IF(BillDetail_List[Entry Alloc%]=0,(BillDetail_List[Time]*BillDetail_List[LTM Rate])*BillDetail_List[[#This Row],[Funding PerCent Allowed]],(BillDetail_List[Time]*BillDetail_List[LTM Rate])*BillDetail_List[[#This Row],[Funding PerCent Allowed]]*BillDetail_List[Entry Alloc%])</f>
        <v>30</v>
      </c>
      <c r="W61" s="86">
        <f>BillDetail_List[Counsel''s Base Fees]+BillDetail_List[Other Disbursements]+BillDetail_List[ATEI Premium]</f>
        <v>0</v>
      </c>
      <c r="X61" s="91" t="str">
        <f>VLOOKUP(BillDetail_List[Part ID],FundingList,2,FALSE)</f>
        <v>CFA</v>
      </c>
      <c r="Y61" s="271" t="str">
        <f>VLOOKUP(BillDetail_List[[#This Row],[Phase Code ]],phasetasklist,3,FALSE)</f>
        <v>Issue / Statements of Case</v>
      </c>
      <c r="Z61" s="254" t="str">
        <f>VLOOKUP(BillDetail_List[[#This Row],[Task Code]],tasklist,4,FALSE)</f>
        <v>Issue and Serve Proceedings and Preparation of Statement(s) of Case</v>
      </c>
      <c r="AA61" s="239" t="str">
        <f>IFERROR(VLOOKUP(BillDetail_List[[#This Row],[Activity Code]],ActivityCodeList,2,FALSE), " ")</f>
        <v>Communicate (other external)</v>
      </c>
      <c r="AB61" s="239" t="str">
        <f>IFERROR(VLOOKUP(BillDetail_List[[#This Row],[Expense Code]],expensenumbers,2,FALSE), " ")</f>
        <v xml:space="preserve"> </v>
      </c>
      <c r="AC61" s="92" t="str">
        <f>IFERROR(VLOOKUP(BillDetail_List[LTM],LTMList,3,FALSE),"")</f>
        <v>Partner</v>
      </c>
      <c r="AD61" s="92" t="str">
        <f>IFERROR(VLOOKUP(BillDetail_List[LTM],LTMList,4,FALSE),"")</f>
        <v>A</v>
      </c>
      <c r="AE61" s="86">
        <f>IFERROR(VLOOKUP(BillDetail_List[LTM],LTM_List[],6,FALSE),0)</f>
        <v>300</v>
      </c>
      <c r="AF61" s="83">
        <f>VLOOKUP(BillDetail_List[Part ID],FundingList,7,FALSE)</f>
        <v>1</v>
      </c>
      <c r="AG61" s="83">
        <f>IF(CounselBaseFees=0,VLOOKUP(BillDetail_List[Part ID],FundingList,3,FALSE),VLOOKUP(BillDetail_List[LTM],LTMList,8,FALSE))</f>
        <v>0.95</v>
      </c>
      <c r="AH61" s="93">
        <f>VLOOKUP(BillDetail_List[Part ID],FundingList,4,FALSE)</f>
        <v>0.2</v>
      </c>
      <c r="AI61" s="190">
        <f>IF(BillDetail_List[[#This Row],[Time]]="N/A",0, BillDetail_List[[#This Row],[Time]]*BillDetail_List[[#This Row],[LTM Rate]])</f>
        <v>30</v>
      </c>
      <c r="AJ61" s="86">
        <f>IF(BillDetail_List[Entry Alloc%]=0,(BillDetail_List[Time]*BillDetail_List[LTM Rate])*BillDetail_List[[#This Row],[Funding PerCent Allowed]],(BillDetail_List[Time]*BillDetail_List[LTM Rate])*BillDetail_List[[#This Row],[Funding PerCent Allowed]]*BillDetail_List[Entry Alloc%])</f>
        <v>30</v>
      </c>
      <c r="AK61" s="86">
        <f>BillDetail_List[Base Profit Costs (including any indemnity cap)]*BillDetail_List[VAT Rate]</f>
        <v>6</v>
      </c>
      <c r="AL61" s="86">
        <f>BillDetail_List[Base Profit Costs (including any indemnity cap)]*BillDetail_List[Success Fee %]</f>
        <v>28.5</v>
      </c>
      <c r="AM61" s="86">
        <f>BillDetail_List[Success Fee on Base Profit costs]*BillDetail_List[VAT Rate]</f>
        <v>5.7</v>
      </c>
      <c r="AN61" s="86">
        <f>SUM(BillDetail_List[[#This Row],[Base Profit Costs (including any indemnity cap)]:[VAT on Success Fee on Base Profit Costs]])</f>
        <v>70.2</v>
      </c>
      <c r="AO61" s="86">
        <f>BillDetail_List[Counsel''s Base Fees]*BillDetail_List[VAT Rate]</f>
        <v>0</v>
      </c>
      <c r="AP61" s="86">
        <f>BillDetail_List[Counsel''s Base Fees]*BillDetail_List[Success Fee %]</f>
        <v>0</v>
      </c>
      <c r="AQ61" s="86">
        <f>BillDetail_List[Counsel''s Success Fee]*BillDetail_List[VAT Rate]</f>
        <v>0</v>
      </c>
      <c r="AR61" s="86">
        <f>BillDetail_List[Counsel''s Base Fees]+BillDetail_List[VAT on Base Counsel Fees]+BillDetail_List[Counsel''s Success Fee]+BillDetail_List[VAT on Counsel''s Success Fee]</f>
        <v>0</v>
      </c>
      <c r="AS61" s="86">
        <f>BillDetail_List[Other Disbursements]+BillDetail_List[VAT On Other Disbursements]</f>
        <v>0</v>
      </c>
      <c r="AT61" s="86">
        <f>BillDetail_List[Counsel''s Base Fees]+BillDetail_List[Other Disbursements]+BillDetail_List[ATEI Premium]</f>
        <v>0</v>
      </c>
      <c r="AU61" s="86">
        <f>BillDetail_List[Other Disbursements]+BillDetail_List[Counsel''s Base Fees]+BillDetail_List[Base Profit Costs (including any indemnity cap)]</f>
        <v>30</v>
      </c>
      <c r="AV61" s="86">
        <f>BillDetail_List[Base Profit Costs (including any indemnity cap)]+BillDetail_List[Success Fee on Base Profit costs]</f>
        <v>58.5</v>
      </c>
      <c r="AW61" s="86">
        <f>BillDetail_List[ATEI Premium]+BillDetail_List[Other Disbursements]+BillDetail_List[Counsel''s Success Fee]+BillDetail_List[Counsel''s Base Fees]</f>
        <v>0</v>
      </c>
      <c r="AX61" s="86">
        <f>BillDetail_List[VAT On Other Disbursements]+BillDetail_List[VAT on Counsel''s Success Fee]+BillDetail_List[VAT on Base Counsel Fees]+BillDetail_List[VAT on Success Fee on Base Profit Costs]+BillDetail_List[VAT on Base Profit Costs]</f>
        <v>11.7</v>
      </c>
      <c r="AY61" s="86">
        <f>SUM(BillDetail_List[[#This Row],[Total Profit Costs]:[Total VAT]])</f>
        <v>70.2</v>
      </c>
      <c r="AZ61" s="279">
        <f>VLOOKUP(BillDetail_List[[#This Row],[Phase Code ]],phasetasklist,7,FALSE)</f>
        <v>2</v>
      </c>
      <c r="BA61" s="279">
        <f>VLOOKUP(BillDetail_List[[#This Row],[Task Code]],tasklist,7,FALSE)</f>
        <v>4</v>
      </c>
      <c r="BB61" s="279">
        <f>IFERROR(VLOOKUP(BillDetail_List[[#This Row],[Activity Code]],ActivityCodeList,4,FALSE),"")</f>
        <v>7</v>
      </c>
      <c r="BC61" s="279" t="str">
        <f>IFERROR(VLOOKUP(BillDetail_List[[#This Row],[Expense Code]],expensenumbers,4,FALSE),"")</f>
        <v/>
      </c>
      <c r="BD61" s="217"/>
      <c r="BE61" s="94"/>
      <c r="BF61" s="94"/>
      <c r="BG61" s="217"/>
      <c r="BH61" s="94"/>
      <c r="BI61" s="217"/>
      <c r="BJ61" s="217"/>
      <c r="BK61" s="96"/>
      <c r="BL61" s="96"/>
      <c r="BQ61" s="96"/>
      <c r="BR61" s="96"/>
      <c r="BS61" s="96"/>
      <c r="BT61" s="96"/>
      <c r="BV61" s="96"/>
      <c r="BW61" s="72"/>
      <c r="BX61" s="72"/>
      <c r="CB61" s="98"/>
      <c r="CC61" s="99"/>
      <c r="CD61" s="99"/>
      <c r="CE61" s="84"/>
      <c r="CF61" s="84"/>
    </row>
    <row r="62" spans="1:84" ht="30" x14ac:dyDescent="0.2">
      <c r="A62" s="74">
        <v>60</v>
      </c>
      <c r="B62" s="74">
        <v>157</v>
      </c>
      <c r="C62" s="49" t="s">
        <v>227</v>
      </c>
      <c r="D62" s="172">
        <v>41305</v>
      </c>
      <c r="E62" s="76" t="s">
        <v>249</v>
      </c>
      <c r="F62" s="76" t="s">
        <v>323</v>
      </c>
      <c r="G62" s="119">
        <v>0.1</v>
      </c>
      <c r="H62" s="87"/>
      <c r="I62" s="77"/>
      <c r="J62" s="77"/>
      <c r="K62" s="88"/>
      <c r="L62" s="79"/>
      <c r="M62" s="76" t="s">
        <v>104</v>
      </c>
      <c r="N62" s="255" t="s">
        <v>450</v>
      </c>
      <c r="O62" s="255" t="s">
        <v>467</v>
      </c>
      <c r="P62" s="255" t="s">
        <v>516</v>
      </c>
      <c r="Q62" s="255"/>
      <c r="R62" s="81" t="s">
        <v>75</v>
      </c>
      <c r="S62" s="89"/>
      <c r="T62" s="75" t="s">
        <v>330</v>
      </c>
      <c r="U62" s="75" t="s">
        <v>249</v>
      </c>
      <c r="V62" s="86">
        <f>IF(BillDetail_List[Entry Alloc%]=0,(BillDetail_List[Time]*BillDetail_List[LTM Rate])*BillDetail_List[[#This Row],[Funding PerCent Allowed]],(BillDetail_List[Time]*BillDetail_List[LTM Rate])*BillDetail_List[[#This Row],[Funding PerCent Allowed]]*BillDetail_List[Entry Alloc%])</f>
        <v>30</v>
      </c>
      <c r="W62" s="86">
        <f>BillDetail_List[Counsel''s Base Fees]+BillDetail_List[Other Disbursements]+BillDetail_List[ATEI Premium]</f>
        <v>0</v>
      </c>
      <c r="X62" s="91" t="str">
        <f>VLOOKUP(BillDetail_List[Part ID],FundingList,2,FALSE)</f>
        <v>CFA</v>
      </c>
      <c r="Y62" s="271" t="str">
        <f>VLOOKUP(BillDetail_List[[#This Row],[Phase Code ]],phasetasklist,3,FALSE)</f>
        <v>Issue / Statements of Case</v>
      </c>
      <c r="Z62" s="254" t="str">
        <f>VLOOKUP(BillDetail_List[[#This Row],[Task Code]],tasklist,4,FALSE)</f>
        <v>Issue and Serve Proceedings and Preparation of Statement(s) of Case</v>
      </c>
      <c r="AA62" s="239" t="str">
        <f>IFERROR(VLOOKUP(BillDetail_List[[#This Row],[Activity Code]],ActivityCodeList,2,FALSE), " ")</f>
        <v>Communicate (other external)</v>
      </c>
      <c r="AB62" s="239" t="str">
        <f>IFERROR(VLOOKUP(BillDetail_List[[#This Row],[Expense Code]],expensenumbers,2,FALSE), " ")</f>
        <v xml:space="preserve"> </v>
      </c>
      <c r="AC62" s="92" t="str">
        <f>IFERROR(VLOOKUP(BillDetail_List[LTM],LTMList,3,FALSE),"")</f>
        <v>Partner</v>
      </c>
      <c r="AD62" s="92" t="str">
        <f>IFERROR(VLOOKUP(BillDetail_List[LTM],LTMList,4,FALSE),"")</f>
        <v>A</v>
      </c>
      <c r="AE62" s="86">
        <f>IFERROR(VLOOKUP(BillDetail_List[LTM],LTM_List[],6,FALSE),0)</f>
        <v>300</v>
      </c>
      <c r="AF62" s="83">
        <f>VLOOKUP(BillDetail_List[Part ID],FundingList,7,FALSE)</f>
        <v>1</v>
      </c>
      <c r="AG62" s="83">
        <f>IF(CounselBaseFees=0,VLOOKUP(BillDetail_List[Part ID],FundingList,3,FALSE),VLOOKUP(BillDetail_List[LTM],LTMList,8,FALSE))</f>
        <v>0.95</v>
      </c>
      <c r="AH62" s="93">
        <f>VLOOKUP(BillDetail_List[Part ID],FundingList,4,FALSE)</f>
        <v>0.2</v>
      </c>
      <c r="AI62" s="190">
        <f>IF(BillDetail_List[[#This Row],[Time]]="N/A",0, BillDetail_List[[#This Row],[Time]]*BillDetail_List[[#This Row],[LTM Rate]])</f>
        <v>30</v>
      </c>
      <c r="AJ62" s="86">
        <f>IF(BillDetail_List[Entry Alloc%]=0,(BillDetail_List[Time]*BillDetail_List[LTM Rate])*BillDetail_List[[#This Row],[Funding PerCent Allowed]],(BillDetail_List[Time]*BillDetail_List[LTM Rate])*BillDetail_List[[#This Row],[Funding PerCent Allowed]]*BillDetail_List[Entry Alloc%])</f>
        <v>30</v>
      </c>
      <c r="AK62" s="86">
        <f>BillDetail_List[Base Profit Costs (including any indemnity cap)]*BillDetail_List[VAT Rate]</f>
        <v>6</v>
      </c>
      <c r="AL62" s="86">
        <f>BillDetail_List[Base Profit Costs (including any indemnity cap)]*BillDetail_List[Success Fee %]</f>
        <v>28.5</v>
      </c>
      <c r="AM62" s="86">
        <f>BillDetail_List[Success Fee on Base Profit costs]*BillDetail_List[VAT Rate]</f>
        <v>5.7</v>
      </c>
      <c r="AN62" s="86">
        <f>SUM(BillDetail_List[[#This Row],[Base Profit Costs (including any indemnity cap)]:[VAT on Success Fee on Base Profit Costs]])</f>
        <v>70.2</v>
      </c>
      <c r="AO62" s="86">
        <f>BillDetail_List[Counsel''s Base Fees]*BillDetail_List[VAT Rate]</f>
        <v>0</v>
      </c>
      <c r="AP62" s="86">
        <f>BillDetail_List[Counsel''s Base Fees]*BillDetail_List[Success Fee %]</f>
        <v>0</v>
      </c>
      <c r="AQ62" s="86">
        <f>BillDetail_List[Counsel''s Success Fee]*BillDetail_List[VAT Rate]</f>
        <v>0</v>
      </c>
      <c r="AR62" s="86">
        <f>BillDetail_List[Counsel''s Base Fees]+BillDetail_List[VAT on Base Counsel Fees]+BillDetail_List[Counsel''s Success Fee]+BillDetail_List[VAT on Counsel''s Success Fee]</f>
        <v>0</v>
      </c>
      <c r="AS62" s="86">
        <f>BillDetail_List[Other Disbursements]+BillDetail_List[VAT On Other Disbursements]</f>
        <v>0</v>
      </c>
      <c r="AT62" s="86">
        <f>BillDetail_List[Counsel''s Base Fees]+BillDetail_List[Other Disbursements]+BillDetail_List[ATEI Premium]</f>
        <v>0</v>
      </c>
      <c r="AU62" s="86">
        <f>BillDetail_List[Other Disbursements]+BillDetail_List[Counsel''s Base Fees]+BillDetail_List[Base Profit Costs (including any indemnity cap)]</f>
        <v>30</v>
      </c>
      <c r="AV62" s="86">
        <f>BillDetail_List[Base Profit Costs (including any indemnity cap)]+BillDetail_List[Success Fee on Base Profit costs]</f>
        <v>58.5</v>
      </c>
      <c r="AW62" s="86">
        <f>BillDetail_List[ATEI Premium]+BillDetail_List[Other Disbursements]+BillDetail_List[Counsel''s Success Fee]+BillDetail_List[Counsel''s Base Fees]</f>
        <v>0</v>
      </c>
      <c r="AX62" s="86">
        <f>BillDetail_List[VAT On Other Disbursements]+BillDetail_List[VAT on Counsel''s Success Fee]+BillDetail_List[VAT on Base Counsel Fees]+BillDetail_List[VAT on Success Fee on Base Profit Costs]+BillDetail_List[VAT on Base Profit Costs]</f>
        <v>11.7</v>
      </c>
      <c r="AY62" s="86">
        <f>SUM(BillDetail_List[[#This Row],[Total Profit Costs]:[Total VAT]])</f>
        <v>70.2</v>
      </c>
      <c r="AZ62" s="279">
        <f>VLOOKUP(BillDetail_List[[#This Row],[Phase Code ]],phasetasklist,7,FALSE)</f>
        <v>2</v>
      </c>
      <c r="BA62" s="279">
        <f>VLOOKUP(BillDetail_List[[#This Row],[Task Code]],tasklist,7,FALSE)</f>
        <v>4</v>
      </c>
      <c r="BB62" s="279">
        <f>IFERROR(VLOOKUP(BillDetail_List[[#This Row],[Activity Code]],ActivityCodeList,4,FALSE),"")</f>
        <v>7</v>
      </c>
      <c r="BC62" s="279" t="str">
        <f>IFERROR(VLOOKUP(BillDetail_List[[#This Row],[Expense Code]],expensenumbers,4,FALSE),"")</f>
        <v/>
      </c>
      <c r="BD62" s="217"/>
      <c r="BE62" s="94"/>
      <c r="BF62" s="94"/>
      <c r="BG62" s="217"/>
      <c r="BH62" s="94"/>
      <c r="BI62" s="217"/>
      <c r="BJ62" s="217"/>
      <c r="BK62" s="96"/>
      <c r="BL62" s="96"/>
      <c r="BQ62" s="96"/>
      <c r="BR62" s="96"/>
      <c r="BS62" s="96"/>
      <c r="BT62" s="96"/>
      <c r="BV62" s="96"/>
      <c r="BW62" s="72"/>
      <c r="BX62" s="72"/>
      <c r="CB62" s="98"/>
      <c r="CC62" s="99"/>
      <c r="CD62" s="99"/>
      <c r="CE62" s="84"/>
      <c r="CF62" s="84"/>
    </row>
    <row r="63" spans="1:84" ht="30" x14ac:dyDescent="0.2">
      <c r="A63" s="74">
        <v>61</v>
      </c>
      <c r="B63" s="74">
        <v>66</v>
      </c>
      <c r="C63" s="49" t="s">
        <v>227</v>
      </c>
      <c r="D63" s="172">
        <v>40812</v>
      </c>
      <c r="E63" s="76" t="s">
        <v>256</v>
      </c>
      <c r="F63" s="76" t="s">
        <v>321</v>
      </c>
      <c r="G63" s="119">
        <v>0.5</v>
      </c>
      <c r="H63" s="87"/>
      <c r="I63" s="77"/>
      <c r="J63" s="77"/>
      <c r="K63" s="88"/>
      <c r="L63" s="79"/>
      <c r="M63" s="76" t="s">
        <v>104</v>
      </c>
      <c r="N63" s="255" t="s">
        <v>450</v>
      </c>
      <c r="O63" s="255" t="s">
        <v>467</v>
      </c>
      <c r="P63" s="255" t="s">
        <v>519</v>
      </c>
      <c r="Q63" s="255"/>
      <c r="R63" s="81" t="s">
        <v>75</v>
      </c>
      <c r="S63" s="89"/>
      <c r="T63" s="76"/>
      <c r="U63" s="76"/>
      <c r="V63" s="86">
        <f>IF(BillDetail_List[Entry Alloc%]=0,(BillDetail_List[Time]*BillDetail_List[LTM Rate])*BillDetail_List[[#This Row],[Funding PerCent Allowed]],(BillDetail_List[Time]*BillDetail_List[LTM Rate])*BillDetail_List[[#This Row],[Funding PerCent Allowed]]*BillDetail_List[Entry Alloc%])</f>
        <v>120</v>
      </c>
      <c r="W63" s="86">
        <f>BillDetail_List[Counsel''s Base Fees]+BillDetail_List[Other Disbursements]+BillDetail_List[ATEI Premium]</f>
        <v>0</v>
      </c>
      <c r="X63" s="91" t="str">
        <f>VLOOKUP(BillDetail_List[Part ID],FundingList,2,FALSE)</f>
        <v>CFA</v>
      </c>
      <c r="Y63" s="271" t="str">
        <f>VLOOKUP(BillDetail_List[[#This Row],[Phase Code ]],phasetasklist,3,FALSE)</f>
        <v>Issue / Statements of Case</v>
      </c>
      <c r="Z63" s="254" t="str">
        <f>VLOOKUP(BillDetail_List[[#This Row],[Task Code]],tasklist,4,FALSE)</f>
        <v>Issue and Serve Proceedings and Preparation of Statement(s) of Case</v>
      </c>
      <c r="AA63" s="239" t="str">
        <f>IFERROR(VLOOKUP(BillDetail_List[[#This Row],[Activity Code]],ActivityCodeList,2,FALSE), " ")</f>
        <v>Plan, Prepare, Draft, Review</v>
      </c>
      <c r="AB63" s="239" t="str">
        <f>IFERROR(VLOOKUP(BillDetail_List[[#This Row],[Expense Code]],expensenumbers,2,FALSE), " ")</f>
        <v xml:space="preserve"> </v>
      </c>
      <c r="AC63" s="92" t="str">
        <f>IFERROR(VLOOKUP(BillDetail_List[LTM],LTMList,3,FALSE),"")</f>
        <v>Partner</v>
      </c>
      <c r="AD63" s="92" t="str">
        <f>IFERROR(VLOOKUP(BillDetail_List[LTM],LTMList,4,FALSE),"")</f>
        <v>A</v>
      </c>
      <c r="AE63" s="86">
        <f>IFERROR(VLOOKUP(BillDetail_List[LTM],LTM_List[],6,FALSE),0)</f>
        <v>240</v>
      </c>
      <c r="AF63" s="83">
        <f>VLOOKUP(BillDetail_List[Part ID],FundingList,7,FALSE)</f>
        <v>1</v>
      </c>
      <c r="AG63" s="83">
        <f>IF(CounselBaseFees=0,VLOOKUP(BillDetail_List[Part ID],FundingList,3,FALSE),VLOOKUP(BillDetail_List[LTM],LTMList,8,FALSE))</f>
        <v>0.95</v>
      </c>
      <c r="AH63" s="93">
        <f>VLOOKUP(BillDetail_List[Part ID],FundingList,4,FALSE)</f>
        <v>0.2</v>
      </c>
      <c r="AI63" s="190">
        <f>IF(BillDetail_List[[#This Row],[Time]]="N/A",0, BillDetail_List[[#This Row],[Time]]*BillDetail_List[[#This Row],[LTM Rate]])</f>
        <v>120</v>
      </c>
      <c r="AJ63" s="86">
        <f>IF(BillDetail_List[Entry Alloc%]=0,(BillDetail_List[Time]*BillDetail_List[LTM Rate])*BillDetail_List[[#This Row],[Funding PerCent Allowed]],(BillDetail_List[Time]*BillDetail_List[LTM Rate])*BillDetail_List[[#This Row],[Funding PerCent Allowed]]*BillDetail_List[Entry Alloc%])</f>
        <v>120</v>
      </c>
      <c r="AK63" s="86">
        <f>BillDetail_List[Base Profit Costs (including any indemnity cap)]*BillDetail_List[VAT Rate]</f>
        <v>24</v>
      </c>
      <c r="AL63" s="86">
        <f>BillDetail_List[Base Profit Costs (including any indemnity cap)]*BillDetail_List[Success Fee %]</f>
        <v>114</v>
      </c>
      <c r="AM63" s="86">
        <f>BillDetail_List[Success Fee on Base Profit costs]*BillDetail_List[VAT Rate]</f>
        <v>22.8</v>
      </c>
      <c r="AN63" s="86">
        <f>SUM(BillDetail_List[[#This Row],[Base Profit Costs (including any indemnity cap)]:[VAT on Success Fee on Base Profit Costs]])</f>
        <v>280.8</v>
      </c>
      <c r="AO63" s="86">
        <f>BillDetail_List[Counsel''s Base Fees]*BillDetail_List[VAT Rate]</f>
        <v>0</v>
      </c>
      <c r="AP63" s="86">
        <f>BillDetail_List[Counsel''s Base Fees]*BillDetail_List[Success Fee %]</f>
        <v>0</v>
      </c>
      <c r="AQ63" s="86">
        <f>BillDetail_List[Counsel''s Success Fee]*BillDetail_List[VAT Rate]</f>
        <v>0</v>
      </c>
      <c r="AR63" s="86">
        <f>BillDetail_List[Counsel''s Base Fees]+BillDetail_List[VAT on Base Counsel Fees]+BillDetail_List[Counsel''s Success Fee]+BillDetail_List[VAT on Counsel''s Success Fee]</f>
        <v>0</v>
      </c>
      <c r="AS63" s="86">
        <f>BillDetail_List[Other Disbursements]+BillDetail_List[VAT On Other Disbursements]</f>
        <v>0</v>
      </c>
      <c r="AT63" s="86">
        <f>BillDetail_List[Counsel''s Base Fees]+BillDetail_List[Other Disbursements]+BillDetail_List[ATEI Premium]</f>
        <v>0</v>
      </c>
      <c r="AU63" s="86">
        <f>BillDetail_List[Other Disbursements]+BillDetail_List[Counsel''s Base Fees]+BillDetail_List[Base Profit Costs (including any indemnity cap)]</f>
        <v>120</v>
      </c>
      <c r="AV63" s="86">
        <f>BillDetail_List[Base Profit Costs (including any indemnity cap)]+BillDetail_List[Success Fee on Base Profit costs]</f>
        <v>234</v>
      </c>
      <c r="AW63" s="86">
        <f>BillDetail_List[ATEI Premium]+BillDetail_List[Other Disbursements]+BillDetail_List[Counsel''s Success Fee]+BillDetail_List[Counsel''s Base Fees]</f>
        <v>0</v>
      </c>
      <c r="AX63" s="86">
        <f>BillDetail_List[VAT On Other Disbursements]+BillDetail_List[VAT on Counsel''s Success Fee]+BillDetail_List[VAT on Base Counsel Fees]+BillDetail_List[VAT on Success Fee on Base Profit Costs]+BillDetail_List[VAT on Base Profit Costs]</f>
        <v>46.8</v>
      </c>
      <c r="AY63" s="86">
        <f>SUM(BillDetail_List[[#This Row],[Total Profit Costs]:[Total VAT]])</f>
        <v>280.8</v>
      </c>
      <c r="AZ63" s="279">
        <f>VLOOKUP(BillDetail_List[[#This Row],[Phase Code ]],phasetasklist,7,FALSE)</f>
        <v>2</v>
      </c>
      <c r="BA63" s="279">
        <f>VLOOKUP(BillDetail_List[[#This Row],[Task Code]],tasklist,7,FALSE)</f>
        <v>4</v>
      </c>
      <c r="BB63" s="279">
        <f>IFERROR(VLOOKUP(BillDetail_List[[#This Row],[Activity Code]],ActivityCodeList,4,FALSE),"")</f>
        <v>10</v>
      </c>
      <c r="BC63" s="279" t="str">
        <f>IFERROR(VLOOKUP(BillDetail_List[[#This Row],[Expense Code]],expensenumbers,4,FALSE),"")</f>
        <v/>
      </c>
      <c r="BD63" s="217"/>
      <c r="BE63" s="94"/>
      <c r="BF63" s="94"/>
      <c r="BG63" s="217"/>
      <c r="BH63" s="94"/>
      <c r="BI63" s="217"/>
      <c r="BJ63" s="217"/>
      <c r="BK63" s="96"/>
      <c r="BL63" s="96"/>
      <c r="BQ63" s="96"/>
      <c r="BR63" s="96"/>
      <c r="BS63" s="96"/>
      <c r="BT63" s="96"/>
      <c r="BV63" s="96"/>
      <c r="BW63" s="72"/>
      <c r="BX63" s="72"/>
      <c r="CB63" s="98"/>
      <c r="CC63" s="99"/>
      <c r="CD63" s="99"/>
      <c r="CE63" s="84"/>
      <c r="CF63" s="84"/>
    </row>
    <row r="64" spans="1:84" ht="30" x14ac:dyDescent="0.2">
      <c r="A64" s="74">
        <v>62</v>
      </c>
      <c r="B64" s="74">
        <v>62</v>
      </c>
      <c r="C64" s="49" t="s">
        <v>227</v>
      </c>
      <c r="D64" s="172">
        <v>40812</v>
      </c>
      <c r="E64" s="76" t="s">
        <v>236</v>
      </c>
      <c r="F64" s="76" t="s">
        <v>321</v>
      </c>
      <c r="G64" s="119">
        <v>0.1</v>
      </c>
      <c r="H64" s="87"/>
      <c r="I64" s="77"/>
      <c r="J64" s="77"/>
      <c r="K64" s="88"/>
      <c r="L64" s="79"/>
      <c r="M64" s="76" t="s">
        <v>104</v>
      </c>
      <c r="N64" s="255" t="s">
        <v>450</v>
      </c>
      <c r="O64" s="255" t="s">
        <v>467</v>
      </c>
      <c r="P64" s="255" t="s">
        <v>519</v>
      </c>
      <c r="Q64" s="255"/>
      <c r="R64" s="81" t="s">
        <v>75</v>
      </c>
      <c r="S64" s="89"/>
      <c r="T64" s="76"/>
      <c r="U64" s="76"/>
      <c r="V64" s="86">
        <f>IF(BillDetail_List[Entry Alloc%]=0,(BillDetail_List[Time]*BillDetail_List[LTM Rate])*BillDetail_List[[#This Row],[Funding PerCent Allowed]],(BillDetail_List[Time]*BillDetail_List[LTM Rate])*BillDetail_List[[#This Row],[Funding PerCent Allowed]]*BillDetail_List[Entry Alloc%])</f>
        <v>24</v>
      </c>
      <c r="W64" s="86">
        <f>BillDetail_List[Counsel''s Base Fees]+BillDetail_List[Other Disbursements]+BillDetail_List[ATEI Premium]</f>
        <v>0</v>
      </c>
      <c r="X64" s="91" t="str">
        <f>VLOOKUP(BillDetail_List[Part ID],FundingList,2,FALSE)</f>
        <v>CFA</v>
      </c>
      <c r="Y64" s="271" t="str">
        <f>VLOOKUP(BillDetail_List[[#This Row],[Phase Code ]],phasetasklist,3,FALSE)</f>
        <v>Issue / Statements of Case</v>
      </c>
      <c r="Z64" s="254" t="str">
        <f>VLOOKUP(BillDetail_List[[#This Row],[Task Code]],tasklist,4,FALSE)</f>
        <v>Issue and Serve Proceedings and Preparation of Statement(s) of Case</v>
      </c>
      <c r="AA64" s="239" t="str">
        <f>IFERROR(VLOOKUP(BillDetail_List[[#This Row],[Activity Code]],ActivityCodeList,2,FALSE), " ")</f>
        <v>Plan, Prepare, Draft, Review</v>
      </c>
      <c r="AB64" s="239" t="str">
        <f>IFERROR(VLOOKUP(BillDetail_List[[#This Row],[Expense Code]],expensenumbers,2,FALSE), " ")</f>
        <v xml:space="preserve"> </v>
      </c>
      <c r="AC64" s="92" t="str">
        <f>IFERROR(VLOOKUP(BillDetail_List[LTM],LTMList,3,FALSE),"")</f>
        <v>Partner</v>
      </c>
      <c r="AD64" s="92" t="str">
        <f>IFERROR(VLOOKUP(BillDetail_List[LTM],LTMList,4,FALSE),"")</f>
        <v>A</v>
      </c>
      <c r="AE64" s="86">
        <f>IFERROR(VLOOKUP(BillDetail_List[LTM],LTM_List[],6,FALSE),0)</f>
        <v>240</v>
      </c>
      <c r="AF64" s="83">
        <f>VLOOKUP(BillDetail_List[Part ID],FundingList,7,FALSE)</f>
        <v>1</v>
      </c>
      <c r="AG64" s="83">
        <f>IF(CounselBaseFees=0,VLOOKUP(BillDetail_List[Part ID],FundingList,3,FALSE),VLOOKUP(BillDetail_List[LTM],LTMList,8,FALSE))</f>
        <v>0.95</v>
      </c>
      <c r="AH64" s="93">
        <f>VLOOKUP(BillDetail_List[Part ID],FundingList,4,FALSE)</f>
        <v>0.2</v>
      </c>
      <c r="AI64" s="190">
        <f>IF(BillDetail_List[[#This Row],[Time]]="N/A",0, BillDetail_List[[#This Row],[Time]]*BillDetail_List[[#This Row],[LTM Rate]])</f>
        <v>24</v>
      </c>
      <c r="AJ64" s="86">
        <f>IF(BillDetail_List[Entry Alloc%]=0,(BillDetail_List[Time]*BillDetail_List[LTM Rate])*BillDetail_List[[#This Row],[Funding PerCent Allowed]],(BillDetail_List[Time]*BillDetail_List[LTM Rate])*BillDetail_List[[#This Row],[Funding PerCent Allowed]]*BillDetail_List[Entry Alloc%])</f>
        <v>24</v>
      </c>
      <c r="AK64" s="86">
        <f>BillDetail_List[Base Profit Costs (including any indemnity cap)]*BillDetail_List[VAT Rate]</f>
        <v>4.8000000000000007</v>
      </c>
      <c r="AL64" s="86">
        <f>BillDetail_List[Base Profit Costs (including any indemnity cap)]*BillDetail_List[Success Fee %]</f>
        <v>22.799999999999997</v>
      </c>
      <c r="AM64" s="86">
        <f>BillDetail_List[Success Fee on Base Profit costs]*BillDetail_List[VAT Rate]</f>
        <v>4.5599999999999996</v>
      </c>
      <c r="AN64" s="86">
        <f>SUM(BillDetail_List[[#This Row],[Base Profit Costs (including any indemnity cap)]:[VAT on Success Fee on Base Profit Costs]])</f>
        <v>56.16</v>
      </c>
      <c r="AO64" s="86">
        <f>BillDetail_List[Counsel''s Base Fees]*BillDetail_List[VAT Rate]</f>
        <v>0</v>
      </c>
      <c r="AP64" s="86">
        <f>BillDetail_List[Counsel''s Base Fees]*BillDetail_List[Success Fee %]</f>
        <v>0</v>
      </c>
      <c r="AQ64" s="86">
        <f>BillDetail_List[Counsel''s Success Fee]*BillDetail_List[VAT Rate]</f>
        <v>0</v>
      </c>
      <c r="AR64" s="86">
        <f>BillDetail_List[Counsel''s Base Fees]+BillDetail_List[VAT on Base Counsel Fees]+BillDetail_List[Counsel''s Success Fee]+BillDetail_List[VAT on Counsel''s Success Fee]</f>
        <v>0</v>
      </c>
      <c r="AS64" s="86">
        <f>BillDetail_List[Other Disbursements]+BillDetail_List[VAT On Other Disbursements]</f>
        <v>0</v>
      </c>
      <c r="AT64" s="86">
        <f>BillDetail_List[Counsel''s Base Fees]+BillDetail_List[Other Disbursements]+BillDetail_List[ATEI Premium]</f>
        <v>0</v>
      </c>
      <c r="AU64" s="86">
        <f>BillDetail_List[Other Disbursements]+BillDetail_List[Counsel''s Base Fees]+BillDetail_List[Base Profit Costs (including any indemnity cap)]</f>
        <v>24</v>
      </c>
      <c r="AV64" s="86">
        <f>BillDetail_List[Base Profit Costs (including any indemnity cap)]+BillDetail_List[Success Fee on Base Profit costs]</f>
        <v>46.8</v>
      </c>
      <c r="AW64" s="86">
        <f>BillDetail_List[ATEI Premium]+BillDetail_List[Other Disbursements]+BillDetail_List[Counsel''s Success Fee]+BillDetail_List[Counsel''s Base Fees]</f>
        <v>0</v>
      </c>
      <c r="AX64" s="86">
        <f>BillDetail_List[VAT On Other Disbursements]+BillDetail_List[VAT on Counsel''s Success Fee]+BillDetail_List[VAT on Base Counsel Fees]+BillDetail_List[VAT on Success Fee on Base Profit Costs]+BillDetail_List[VAT on Base Profit Costs]</f>
        <v>9.36</v>
      </c>
      <c r="AY64" s="86">
        <f>SUM(BillDetail_List[[#This Row],[Total Profit Costs]:[Total VAT]])</f>
        <v>56.16</v>
      </c>
      <c r="AZ64" s="279">
        <f>VLOOKUP(BillDetail_List[[#This Row],[Phase Code ]],phasetasklist,7,FALSE)</f>
        <v>2</v>
      </c>
      <c r="BA64" s="279">
        <f>VLOOKUP(BillDetail_List[[#This Row],[Task Code]],tasklist,7,FALSE)</f>
        <v>4</v>
      </c>
      <c r="BB64" s="279">
        <f>IFERROR(VLOOKUP(BillDetail_List[[#This Row],[Activity Code]],ActivityCodeList,4,FALSE),"")</f>
        <v>10</v>
      </c>
      <c r="BC64" s="279" t="str">
        <f>IFERROR(VLOOKUP(BillDetail_List[[#This Row],[Expense Code]],expensenumbers,4,FALSE),"")</f>
        <v/>
      </c>
      <c r="BD64" s="217"/>
      <c r="BE64" s="94"/>
      <c r="BF64" s="94"/>
      <c r="BG64" s="217"/>
      <c r="BH64" s="94"/>
      <c r="BI64" s="217"/>
      <c r="BJ64" s="217"/>
      <c r="BK64" s="96"/>
      <c r="BL64" s="96"/>
      <c r="BQ64" s="96"/>
      <c r="BR64" s="96"/>
      <c r="BS64" s="96"/>
      <c r="BT64" s="96"/>
      <c r="BV64" s="96"/>
      <c r="BW64" s="72"/>
      <c r="BX64" s="72"/>
      <c r="CB64" s="98"/>
      <c r="CC64" s="99"/>
      <c r="CD64" s="99"/>
      <c r="CE64" s="84"/>
      <c r="CF64" s="84"/>
    </row>
    <row r="65" spans="1:84" ht="30" x14ac:dyDescent="0.2">
      <c r="A65" s="74">
        <v>63</v>
      </c>
      <c r="B65" s="74">
        <v>71</v>
      </c>
      <c r="C65" s="49" t="s">
        <v>227</v>
      </c>
      <c r="D65" s="172">
        <v>40825</v>
      </c>
      <c r="E65" s="76" t="s">
        <v>236</v>
      </c>
      <c r="F65" s="76" t="s">
        <v>321</v>
      </c>
      <c r="G65" s="119">
        <v>0.1</v>
      </c>
      <c r="H65" s="87"/>
      <c r="I65" s="77"/>
      <c r="J65" s="77"/>
      <c r="K65" s="88"/>
      <c r="L65" s="79"/>
      <c r="M65" s="76" t="s">
        <v>104</v>
      </c>
      <c r="N65" s="255" t="s">
        <v>450</v>
      </c>
      <c r="O65" s="255" t="s">
        <v>467</v>
      </c>
      <c r="P65" s="255" t="s">
        <v>519</v>
      </c>
      <c r="Q65" s="255"/>
      <c r="R65" s="81" t="s">
        <v>75</v>
      </c>
      <c r="S65" s="89"/>
      <c r="T65" s="76"/>
      <c r="U65" s="76"/>
      <c r="V65" s="86">
        <f>IF(BillDetail_List[Entry Alloc%]=0,(BillDetail_List[Time]*BillDetail_List[LTM Rate])*BillDetail_List[[#This Row],[Funding PerCent Allowed]],(BillDetail_List[Time]*BillDetail_List[LTM Rate])*BillDetail_List[[#This Row],[Funding PerCent Allowed]]*BillDetail_List[Entry Alloc%])</f>
        <v>24</v>
      </c>
      <c r="W65" s="86">
        <f>BillDetail_List[Counsel''s Base Fees]+BillDetail_List[Other Disbursements]+BillDetail_List[ATEI Premium]</f>
        <v>0</v>
      </c>
      <c r="X65" s="91" t="str">
        <f>VLOOKUP(BillDetail_List[Part ID],FundingList,2,FALSE)</f>
        <v>CFA</v>
      </c>
      <c r="Y65" s="271" t="str">
        <f>VLOOKUP(BillDetail_List[[#This Row],[Phase Code ]],phasetasklist,3,FALSE)</f>
        <v>Issue / Statements of Case</v>
      </c>
      <c r="Z65" s="254" t="str">
        <f>VLOOKUP(BillDetail_List[[#This Row],[Task Code]],tasklist,4,FALSE)</f>
        <v>Issue and Serve Proceedings and Preparation of Statement(s) of Case</v>
      </c>
      <c r="AA65" s="239" t="str">
        <f>IFERROR(VLOOKUP(BillDetail_List[[#This Row],[Activity Code]],ActivityCodeList,2,FALSE), " ")</f>
        <v>Plan, Prepare, Draft, Review</v>
      </c>
      <c r="AB65" s="239" t="str">
        <f>IFERROR(VLOOKUP(BillDetail_List[[#This Row],[Expense Code]],expensenumbers,2,FALSE), " ")</f>
        <v xml:space="preserve"> </v>
      </c>
      <c r="AC65" s="92" t="str">
        <f>IFERROR(VLOOKUP(BillDetail_List[LTM],LTMList,3,FALSE),"")</f>
        <v>Partner</v>
      </c>
      <c r="AD65" s="92" t="str">
        <f>IFERROR(VLOOKUP(BillDetail_List[LTM],LTMList,4,FALSE),"")</f>
        <v>A</v>
      </c>
      <c r="AE65" s="86">
        <f>IFERROR(VLOOKUP(BillDetail_List[LTM],LTM_List[],6,FALSE),0)</f>
        <v>240</v>
      </c>
      <c r="AF65" s="83">
        <f>VLOOKUP(BillDetail_List[Part ID],FundingList,7,FALSE)</f>
        <v>1</v>
      </c>
      <c r="AG65" s="83">
        <f>IF(CounselBaseFees=0,VLOOKUP(BillDetail_List[Part ID],FundingList,3,FALSE),VLOOKUP(BillDetail_List[LTM],LTMList,8,FALSE))</f>
        <v>0.95</v>
      </c>
      <c r="AH65" s="93">
        <f>VLOOKUP(BillDetail_List[Part ID],FundingList,4,FALSE)</f>
        <v>0.2</v>
      </c>
      <c r="AI65" s="190">
        <f>IF(BillDetail_List[[#This Row],[Time]]="N/A",0, BillDetail_List[[#This Row],[Time]]*BillDetail_List[[#This Row],[LTM Rate]])</f>
        <v>24</v>
      </c>
      <c r="AJ65" s="86">
        <f>IF(BillDetail_List[Entry Alloc%]=0,(BillDetail_List[Time]*BillDetail_List[LTM Rate])*BillDetail_List[[#This Row],[Funding PerCent Allowed]],(BillDetail_List[Time]*BillDetail_List[LTM Rate])*BillDetail_List[[#This Row],[Funding PerCent Allowed]]*BillDetail_List[Entry Alloc%])</f>
        <v>24</v>
      </c>
      <c r="AK65" s="86">
        <f>BillDetail_List[Base Profit Costs (including any indemnity cap)]*BillDetail_List[VAT Rate]</f>
        <v>4.8000000000000007</v>
      </c>
      <c r="AL65" s="86">
        <f>BillDetail_List[Base Profit Costs (including any indemnity cap)]*BillDetail_List[Success Fee %]</f>
        <v>22.799999999999997</v>
      </c>
      <c r="AM65" s="86">
        <f>BillDetail_List[Success Fee on Base Profit costs]*BillDetail_List[VAT Rate]</f>
        <v>4.5599999999999996</v>
      </c>
      <c r="AN65" s="86">
        <f>SUM(BillDetail_List[[#This Row],[Base Profit Costs (including any indemnity cap)]:[VAT on Success Fee on Base Profit Costs]])</f>
        <v>56.16</v>
      </c>
      <c r="AO65" s="86">
        <f>BillDetail_List[Counsel''s Base Fees]*BillDetail_List[VAT Rate]</f>
        <v>0</v>
      </c>
      <c r="AP65" s="86">
        <f>BillDetail_List[Counsel''s Base Fees]*BillDetail_List[Success Fee %]</f>
        <v>0</v>
      </c>
      <c r="AQ65" s="86">
        <f>BillDetail_List[Counsel''s Success Fee]*BillDetail_List[VAT Rate]</f>
        <v>0</v>
      </c>
      <c r="AR65" s="86">
        <f>BillDetail_List[Counsel''s Base Fees]+BillDetail_List[VAT on Base Counsel Fees]+BillDetail_List[Counsel''s Success Fee]+BillDetail_List[VAT on Counsel''s Success Fee]</f>
        <v>0</v>
      </c>
      <c r="AS65" s="86">
        <f>BillDetail_List[Other Disbursements]+BillDetail_List[VAT On Other Disbursements]</f>
        <v>0</v>
      </c>
      <c r="AT65" s="86">
        <f>BillDetail_List[Counsel''s Base Fees]+BillDetail_List[Other Disbursements]+BillDetail_List[ATEI Premium]</f>
        <v>0</v>
      </c>
      <c r="AU65" s="86">
        <f>BillDetail_List[Other Disbursements]+BillDetail_List[Counsel''s Base Fees]+BillDetail_List[Base Profit Costs (including any indemnity cap)]</f>
        <v>24</v>
      </c>
      <c r="AV65" s="86">
        <f>BillDetail_List[Base Profit Costs (including any indemnity cap)]+BillDetail_List[Success Fee on Base Profit costs]</f>
        <v>46.8</v>
      </c>
      <c r="AW65" s="86">
        <f>BillDetail_List[ATEI Premium]+BillDetail_List[Other Disbursements]+BillDetail_List[Counsel''s Success Fee]+BillDetail_List[Counsel''s Base Fees]</f>
        <v>0</v>
      </c>
      <c r="AX65" s="86">
        <f>BillDetail_List[VAT On Other Disbursements]+BillDetail_List[VAT on Counsel''s Success Fee]+BillDetail_List[VAT on Base Counsel Fees]+BillDetail_List[VAT on Success Fee on Base Profit Costs]+BillDetail_List[VAT on Base Profit Costs]</f>
        <v>9.36</v>
      </c>
      <c r="AY65" s="86">
        <f>SUM(BillDetail_List[[#This Row],[Total Profit Costs]:[Total VAT]])</f>
        <v>56.16</v>
      </c>
      <c r="AZ65" s="279">
        <f>VLOOKUP(BillDetail_List[[#This Row],[Phase Code ]],phasetasklist,7,FALSE)</f>
        <v>2</v>
      </c>
      <c r="BA65" s="279">
        <f>VLOOKUP(BillDetail_List[[#This Row],[Task Code]],tasklist,7,FALSE)</f>
        <v>4</v>
      </c>
      <c r="BB65" s="279">
        <f>IFERROR(VLOOKUP(BillDetail_List[[#This Row],[Activity Code]],ActivityCodeList,4,FALSE),"")</f>
        <v>10</v>
      </c>
      <c r="BC65" s="279" t="str">
        <f>IFERROR(VLOOKUP(BillDetail_List[[#This Row],[Expense Code]],expensenumbers,4,FALSE),"")</f>
        <v/>
      </c>
      <c r="BD65" s="217"/>
      <c r="BE65" s="94"/>
      <c r="BF65" s="94"/>
      <c r="BG65" s="217"/>
      <c r="BH65" s="94"/>
      <c r="BI65" s="217"/>
      <c r="BJ65" s="217"/>
      <c r="BK65" s="96"/>
      <c r="BL65" s="96"/>
      <c r="BQ65" s="96"/>
      <c r="BR65" s="96"/>
      <c r="BS65" s="96"/>
      <c r="BT65" s="96"/>
      <c r="BV65" s="96"/>
      <c r="BW65" s="72"/>
      <c r="BX65" s="72"/>
      <c r="CB65" s="98"/>
      <c r="CC65" s="99"/>
      <c r="CD65" s="99"/>
      <c r="CE65" s="84"/>
      <c r="CF65" s="84"/>
    </row>
    <row r="66" spans="1:84" ht="30" x14ac:dyDescent="0.2">
      <c r="A66" s="74">
        <v>64</v>
      </c>
      <c r="B66" s="74">
        <v>75</v>
      </c>
      <c r="C66" s="49" t="s">
        <v>227</v>
      </c>
      <c r="D66" s="172">
        <v>40846</v>
      </c>
      <c r="E66" s="76" t="s">
        <v>262</v>
      </c>
      <c r="F66" s="76" t="s">
        <v>321</v>
      </c>
      <c r="G66" s="119">
        <v>0.9</v>
      </c>
      <c r="H66" s="87"/>
      <c r="I66" s="77"/>
      <c r="J66" s="77"/>
      <c r="K66" s="88"/>
      <c r="L66" s="79"/>
      <c r="M66" s="76" t="s">
        <v>104</v>
      </c>
      <c r="N66" s="255" t="s">
        <v>450</v>
      </c>
      <c r="O66" s="255" t="s">
        <v>467</v>
      </c>
      <c r="P66" s="255" t="s">
        <v>519</v>
      </c>
      <c r="Q66" s="255"/>
      <c r="R66" s="81" t="s">
        <v>75</v>
      </c>
      <c r="S66" s="89"/>
      <c r="T66" s="76"/>
      <c r="U66" s="76"/>
      <c r="V66" s="86">
        <f>IF(BillDetail_List[Entry Alloc%]=0,(BillDetail_List[Time]*BillDetail_List[LTM Rate])*BillDetail_List[[#This Row],[Funding PerCent Allowed]],(BillDetail_List[Time]*BillDetail_List[LTM Rate])*BillDetail_List[[#This Row],[Funding PerCent Allowed]]*BillDetail_List[Entry Alloc%])</f>
        <v>216</v>
      </c>
      <c r="W66" s="86">
        <f>BillDetail_List[Counsel''s Base Fees]+BillDetail_List[Other Disbursements]+BillDetail_List[ATEI Premium]</f>
        <v>0</v>
      </c>
      <c r="X66" s="91" t="str">
        <f>VLOOKUP(BillDetail_List[Part ID],FundingList,2,FALSE)</f>
        <v>CFA</v>
      </c>
      <c r="Y66" s="271" t="str">
        <f>VLOOKUP(BillDetail_List[[#This Row],[Phase Code ]],phasetasklist,3,FALSE)</f>
        <v>Issue / Statements of Case</v>
      </c>
      <c r="Z66" s="254" t="str">
        <f>VLOOKUP(BillDetail_List[[#This Row],[Task Code]],tasklist,4,FALSE)</f>
        <v>Issue and Serve Proceedings and Preparation of Statement(s) of Case</v>
      </c>
      <c r="AA66" s="239" t="str">
        <f>IFERROR(VLOOKUP(BillDetail_List[[#This Row],[Activity Code]],ActivityCodeList,2,FALSE), " ")</f>
        <v>Plan, Prepare, Draft, Review</v>
      </c>
      <c r="AB66" s="239" t="str">
        <f>IFERROR(VLOOKUP(BillDetail_List[[#This Row],[Expense Code]],expensenumbers,2,FALSE), " ")</f>
        <v xml:space="preserve"> </v>
      </c>
      <c r="AC66" s="92" t="str">
        <f>IFERROR(VLOOKUP(BillDetail_List[LTM],LTMList,3,FALSE),"")</f>
        <v>Partner</v>
      </c>
      <c r="AD66" s="92" t="str">
        <f>IFERROR(VLOOKUP(BillDetail_List[LTM],LTMList,4,FALSE),"")</f>
        <v>A</v>
      </c>
      <c r="AE66" s="86">
        <f>IFERROR(VLOOKUP(BillDetail_List[LTM],LTM_List[],6,FALSE),0)</f>
        <v>240</v>
      </c>
      <c r="AF66" s="83">
        <f>VLOOKUP(BillDetail_List[Part ID],FundingList,7,FALSE)</f>
        <v>1</v>
      </c>
      <c r="AG66" s="83">
        <f>IF(CounselBaseFees=0,VLOOKUP(BillDetail_List[Part ID],FundingList,3,FALSE),VLOOKUP(BillDetail_List[LTM],LTMList,8,FALSE))</f>
        <v>0.95</v>
      </c>
      <c r="AH66" s="93">
        <f>VLOOKUP(BillDetail_List[Part ID],FundingList,4,FALSE)</f>
        <v>0.2</v>
      </c>
      <c r="AI66" s="190">
        <f>IF(BillDetail_List[[#This Row],[Time]]="N/A",0, BillDetail_List[[#This Row],[Time]]*BillDetail_List[[#This Row],[LTM Rate]])</f>
        <v>216</v>
      </c>
      <c r="AJ66" s="86">
        <f>IF(BillDetail_List[Entry Alloc%]=0,(BillDetail_List[Time]*BillDetail_List[LTM Rate])*BillDetail_List[[#This Row],[Funding PerCent Allowed]],(BillDetail_List[Time]*BillDetail_List[LTM Rate])*BillDetail_List[[#This Row],[Funding PerCent Allowed]]*BillDetail_List[Entry Alloc%])</f>
        <v>216</v>
      </c>
      <c r="AK66" s="86">
        <f>BillDetail_List[Base Profit Costs (including any indemnity cap)]*BillDetail_List[VAT Rate]</f>
        <v>43.2</v>
      </c>
      <c r="AL66" s="86">
        <f>BillDetail_List[Base Profit Costs (including any indemnity cap)]*BillDetail_List[Success Fee %]</f>
        <v>205.2</v>
      </c>
      <c r="AM66" s="86">
        <f>BillDetail_List[Success Fee on Base Profit costs]*BillDetail_List[VAT Rate]</f>
        <v>41.04</v>
      </c>
      <c r="AN66" s="86">
        <f>SUM(BillDetail_List[[#This Row],[Base Profit Costs (including any indemnity cap)]:[VAT on Success Fee on Base Profit Costs]])</f>
        <v>505.44</v>
      </c>
      <c r="AO66" s="86">
        <f>BillDetail_List[Counsel''s Base Fees]*BillDetail_List[VAT Rate]</f>
        <v>0</v>
      </c>
      <c r="AP66" s="86">
        <f>BillDetail_List[Counsel''s Base Fees]*BillDetail_List[Success Fee %]</f>
        <v>0</v>
      </c>
      <c r="AQ66" s="86">
        <f>BillDetail_List[Counsel''s Success Fee]*BillDetail_List[VAT Rate]</f>
        <v>0</v>
      </c>
      <c r="AR66" s="86">
        <f>BillDetail_List[Counsel''s Base Fees]+BillDetail_List[VAT on Base Counsel Fees]+BillDetail_List[Counsel''s Success Fee]+BillDetail_List[VAT on Counsel''s Success Fee]</f>
        <v>0</v>
      </c>
      <c r="AS66" s="86">
        <f>BillDetail_List[Other Disbursements]+BillDetail_List[VAT On Other Disbursements]</f>
        <v>0</v>
      </c>
      <c r="AT66" s="86">
        <f>BillDetail_List[Counsel''s Base Fees]+BillDetail_List[Other Disbursements]+BillDetail_List[ATEI Premium]</f>
        <v>0</v>
      </c>
      <c r="AU66" s="86">
        <f>BillDetail_List[Other Disbursements]+BillDetail_List[Counsel''s Base Fees]+BillDetail_List[Base Profit Costs (including any indemnity cap)]</f>
        <v>216</v>
      </c>
      <c r="AV66" s="86">
        <f>BillDetail_List[Base Profit Costs (including any indemnity cap)]+BillDetail_List[Success Fee on Base Profit costs]</f>
        <v>421.2</v>
      </c>
      <c r="AW66" s="86">
        <f>BillDetail_List[ATEI Premium]+BillDetail_List[Other Disbursements]+BillDetail_List[Counsel''s Success Fee]+BillDetail_List[Counsel''s Base Fees]</f>
        <v>0</v>
      </c>
      <c r="AX66" s="86">
        <f>BillDetail_List[VAT On Other Disbursements]+BillDetail_List[VAT on Counsel''s Success Fee]+BillDetail_List[VAT on Base Counsel Fees]+BillDetail_List[VAT on Success Fee on Base Profit Costs]+BillDetail_List[VAT on Base Profit Costs]</f>
        <v>84.240000000000009</v>
      </c>
      <c r="AY66" s="86">
        <f>SUM(BillDetail_List[[#This Row],[Total Profit Costs]:[Total VAT]])</f>
        <v>505.44</v>
      </c>
      <c r="AZ66" s="279">
        <f>VLOOKUP(BillDetail_List[[#This Row],[Phase Code ]],phasetasklist,7,FALSE)</f>
        <v>2</v>
      </c>
      <c r="BA66" s="279">
        <f>VLOOKUP(BillDetail_List[[#This Row],[Task Code]],tasklist,7,FALSE)</f>
        <v>4</v>
      </c>
      <c r="BB66" s="279">
        <f>IFERROR(VLOOKUP(BillDetail_List[[#This Row],[Activity Code]],ActivityCodeList,4,FALSE),"")</f>
        <v>10</v>
      </c>
      <c r="BC66" s="279" t="str">
        <f>IFERROR(VLOOKUP(BillDetail_List[[#This Row],[Expense Code]],expensenumbers,4,FALSE),"")</f>
        <v/>
      </c>
      <c r="BD66" s="217"/>
      <c r="BE66" s="94"/>
      <c r="BF66" s="94"/>
      <c r="BG66" s="217"/>
      <c r="BH66" s="94"/>
      <c r="BI66" s="217"/>
      <c r="BJ66" s="217"/>
      <c r="BK66" s="96"/>
      <c r="BL66" s="96"/>
      <c r="BQ66" s="96"/>
      <c r="BR66" s="96"/>
      <c r="BS66" s="96"/>
      <c r="BT66" s="96"/>
      <c r="BV66" s="96"/>
      <c r="BW66" s="72"/>
      <c r="BX66" s="72"/>
      <c r="CB66" s="98"/>
      <c r="CC66" s="99"/>
      <c r="CD66" s="99"/>
      <c r="CE66" s="84"/>
      <c r="CF66" s="84"/>
    </row>
    <row r="67" spans="1:84" ht="30" x14ac:dyDescent="0.2">
      <c r="A67" s="74">
        <v>65</v>
      </c>
      <c r="B67" s="74">
        <v>78</v>
      </c>
      <c r="C67" s="49" t="s">
        <v>227</v>
      </c>
      <c r="D67" s="172">
        <v>40929</v>
      </c>
      <c r="E67" s="76" t="s">
        <v>236</v>
      </c>
      <c r="F67" s="76" t="s">
        <v>321</v>
      </c>
      <c r="G67" s="119">
        <v>0.1</v>
      </c>
      <c r="H67" s="87"/>
      <c r="I67" s="77"/>
      <c r="J67" s="77"/>
      <c r="K67" s="88"/>
      <c r="L67" s="79"/>
      <c r="M67" s="76" t="s">
        <v>104</v>
      </c>
      <c r="N67" s="255" t="s">
        <v>450</v>
      </c>
      <c r="O67" s="255" t="s">
        <v>467</v>
      </c>
      <c r="P67" s="255" t="s">
        <v>519</v>
      </c>
      <c r="Q67" s="255"/>
      <c r="R67" s="81" t="s">
        <v>75</v>
      </c>
      <c r="S67" s="89"/>
      <c r="T67" s="76"/>
      <c r="U67" s="76"/>
      <c r="V67" s="86">
        <f>IF(BillDetail_List[Entry Alloc%]=0,(BillDetail_List[Time]*BillDetail_List[LTM Rate])*BillDetail_List[[#This Row],[Funding PerCent Allowed]],(BillDetail_List[Time]*BillDetail_List[LTM Rate])*BillDetail_List[[#This Row],[Funding PerCent Allowed]]*BillDetail_List[Entry Alloc%])</f>
        <v>24</v>
      </c>
      <c r="W67" s="86">
        <f>BillDetail_List[Counsel''s Base Fees]+BillDetail_List[Other Disbursements]+BillDetail_List[ATEI Premium]</f>
        <v>0</v>
      </c>
      <c r="X67" s="91" t="str">
        <f>VLOOKUP(BillDetail_List[Part ID],FundingList,2,FALSE)</f>
        <v>CFA</v>
      </c>
      <c r="Y67" s="271" t="str">
        <f>VLOOKUP(BillDetail_List[[#This Row],[Phase Code ]],phasetasklist,3,FALSE)</f>
        <v>Issue / Statements of Case</v>
      </c>
      <c r="Z67" s="254" t="str">
        <f>VLOOKUP(BillDetail_List[[#This Row],[Task Code]],tasklist,4,FALSE)</f>
        <v>Issue and Serve Proceedings and Preparation of Statement(s) of Case</v>
      </c>
      <c r="AA67" s="239" t="str">
        <f>IFERROR(VLOOKUP(BillDetail_List[[#This Row],[Activity Code]],ActivityCodeList,2,FALSE), " ")</f>
        <v>Plan, Prepare, Draft, Review</v>
      </c>
      <c r="AB67" s="239" t="str">
        <f>IFERROR(VLOOKUP(BillDetail_List[[#This Row],[Expense Code]],expensenumbers,2,FALSE), " ")</f>
        <v xml:space="preserve"> </v>
      </c>
      <c r="AC67" s="92" t="str">
        <f>IFERROR(VLOOKUP(BillDetail_List[LTM],LTMList,3,FALSE),"")</f>
        <v>Partner</v>
      </c>
      <c r="AD67" s="92" t="str">
        <f>IFERROR(VLOOKUP(BillDetail_List[LTM],LTMList,4,FALSE),"")</f>
        <v>A</v>
      </c>
      <c r="AE67" s="86">
        <f>IFERROR(VLOOKUP(BillDetail_List[LTM],LTM_List[],6,FALSE),0)</f>
        <v>240</v>
      </c>
      <c r="AF67" s="83">
        <f>VLOOKUP(BillDetail_List[Part ID],FundingList,7,FALSE)</f>
        <v>1</v>
      </c>
      <c r="AG67" s="83">
        <f>IF(CounselBaseFees=0,VLOOKUP(BillDetail_List[Part ID],FundingList,3,FALSE),VLOOKUP(BillDetail_List[LTM],LTMList,8,FALSE))</f>
        <v>0.95</v>
      </c>
      <c r="AH67" s="93">
        <f>VLOOKUP(BillDetail_List[Part ID],FundingList,4,FALSE)</f>
        <v>0.2</v>
      </c>
      <c r="AI67" s="190">
        <f>IF(BillDetail_List[[#This Row],[Time]]="N/A",0, BillDetail_List[[#This Row],[Time]]*BillDetail_List[[#This Row],[LTM Rate]])</f>
        <v>24</v>
      </c>
      <c r="AJ67" s="86">
        <f>IF(BillDetail_List[Entry Alloc%]=0,(BillDetail_List[Time]*BillDetail_List[LTM Rate])*BillDetail_List[[#This Row],[Funding PerCent Allowed]],(BillDetail_List[Time]*BillDetail_List[LTM Rate])*BillDetail_List[[#This Row],[Funding PerCent Allowed]]*BillDetail_List[Entry Alloc%])</f>
        <v>24</v>
      </c>
      <c r="AK67" s="86">
        <f>BillDetail_List[Base Profit Costs (including any indemnity cap)]*BillDetail_List[VAT Rate]</f>
        <v>4.8000000000000007</v>
      </c>
      <c r="AL67" s="86">
        <f>BillDetail_List[Base Profit Costs (including any indemnity cap)]*BillDetail_List[Success Fee %]</f>
        <v>22.799999999999997</v>
      </c>
      <c r="AM67" s="86">
        <f>BillDetail_List[Success Fee on Base Profit costs]*BillDetail_List[VAT Rate]</f>
        <v>4.5599999999999996</v>
      </c>
      <c r="AN67" s="86">
        <f>SUM(BillDetail_List[[#This Row],[Base Profit Costs (including any indemnity cap)]:[VAT on Success Fee on Base Profit Costs]])</f>
        <v>56.16</v>
      </c>
      <c r="AO67" s="86">
        <f>BillDetail_List[Counsel''s Base Fees]*BillDetail_List[VAT Rate]</f>
        <v>0</v>
      </c>
      <c r="AP67" s="86">
        <f>BillDetail_List[Counsel''s Base Fees]*BillDetail_List[Success Fee %]</f>
        <v>0</v>
      </c>
      <c r="AQ67" s="86">
        <f>BillDetail_List[Counsel''s Success Fee]*BillDetail_List[VAT Rate]</f>
        <v>0</v>
      </c>
      <c r="AR67" s="86">
        <f>BillDetail_List[Counsel''s Base Fees]+BillDetail_List[VAT on Base Counsel Fees]+BillDetail_List[Counsel''s Success Fee]+BillDetail_List[VAT on Counsel''s Success Fee]</f>
        <v>0</v>
      </c>
      <c r="AS67" s="86">
        <f>BillDetail_List[Other Disbursements]+BillDetail_List[VAT On Other Disbursements]</f>
        <v>0</v>
      </c>
      <c r="AT67" s="86">
        <f>BillDetail_List[Counsel''s Base Fees]+BillDetail_List[Other Disbursements]+BillDetail_List[ATEI Premium]</f>
        <v>0</v>
      </c>
      <c r="AU67" s="86">
        <f>BillDetail_List[Other Disbursements]+BillDetail_List[Counsel''s Base Fees]+BillDetail_List[Base Profit Costs (including any indemnity cap)]</f>
        <v>24</v>
      </c>
      <c r="AV67" s="86">
        <f>BillDetail_List[Base Profit Costs (including any indemnity cap)]+BillDetail_List[Success Fee on Base Profit costs]</f>
        <v>46.8</v>
      </c>
      <c r="AW67" s="86">
        <f>BillDetail_List[ATEI Premium]+BillDetail_List[Other Disbursements]+BillDetail_List[Counsel''s Success Fee]+BillDetail_List[Counsel''s Base Fees]</f>
        <v>0</v>
      </c>
      <c r="AX67" s="86">
        <f>BillDetail_List[VAT On Other Disbursements]+BillDetail_List[VAT on Counsel''s Success Fee]+BillDetail_List[VAT on Base Counsel Fees]+BillDetail_List[VAT on Success Fee on Base Profit Costs]+BillDetail_List[VAT on Base Profit Costs]</f>
        <v>9.36</v>
      </c>
      <c r="AY67" s="86">
        <f>SUM(BillDetail_List[[#This Row],[Total Profit Costs]:[Total VAT]])</f>
        <v>56.16</v>
      </c>
      <c r="AZ67" s="279">
        <f>VLOOKUP(BillDetail_List[[#This Row],[Phase Code ]],phasetasklist,7,FALSE)</f>
        <v>2</v>
      </c>
      <c r="BA67" s="279">
        <f>VLOOKUP(BillDetail_List[[#This Row],[Task Code]],tasklist,7,FALSE)</f>
        <v>4</v>
      </c>
      <c r="BB67" s="279">
        <f>IFERROR(VLOOKUP(BillDetail_List[[#This Row],[Activity Code]],ActivityCodeList,4,FALSE),"")</f>
        <v>10</v>
      </c>
      <c r="BC67" s="279" t="str">
        <f>IFERROR(VLOOKUP(BillDetail_List[[#This Row],[Expense Code]],expensenumbers,4,FALSE),"")</f>
        <v/>
      </c>
      <c r="BD67" s="217"/>
      <c r="BE67" s="94"/>
      <c r="BF67" s="94"/>
      <c r="BG67" s="217"/>
      <c r="BH67" s="94"/>
      <c r="BI67" s="217"/>
      <c r="BJ67" s="217"/>
      <c r="BK67" s="96"/>
      <c r="BL67" s="96"/>
      <c r="BQ67" s="96"/>
      <c r="BR67" s="96"/>
      <c r="BS67" s="96"/>
      <c r="BT67" s="96"/>
      <c r="BV67" s="96"/>
      <c r="BW67" s="72"/>
      <c r="BX67" s="72"/>
      <c r="CB67" s="98"/>
      <c r="CC67" s="99"/>
      <c r="CD67" s="99"/>
      <c r="CE67" s="84"/>
      <c r="CF67" s="84"/>
    </row>
    <row r="68" spans="1:84" ht="30" x14ac:dyDescent="0.2">
      <c r="A68" s="74">
        <v>66</v>
      </c>
      <c r="B68" s="74">
        <v>81</v>
      </c>
      <c r="C68" s="49" t="s">
        <v>227</v>
      </c>
      <c r="D68" s="172">
        <v>40929</v>
      </c>
      <c r="E68" s="76" t="s">
        <v>265</v>
      </c>
      <c r="F68" s="76" t="s">
        <v>321</v>
      </c>
      <c r="G68" s="119">
        <v>0.4</v>
      </c>
      <c r="H68" s="87"/>
      <c r="I68" s="77"/>
      <c r="J68" s="77"/>
      <c r="K68" s="88"/>
      <c r="L68" s="79"/>
      <c r="M68" s="76" t="s">
        <v>104</v>
      </c>
      <c r="N68" s="255" t="s">
        <v>450</v>
      </c>
      <c r="O68" s="255" t="s">
        <v>467</v>
      </c>
      <c r="P68" s="255" t="s">
        <v>519</v>
      </c>
      <c r="Q68" s="255"/>
      <c r="R68" s="81" t="s">
        <v>75</v>
      </c>
      <c r="S68" s="89"/>
      <c r="T68" s="76"/>
      <c r="U68" s="76"/>
      <c r="V68" s="86">
        <f>IF(BillDetail_List[Entry Alloc%]=0,(BillDetail_List[Time]*BillDetail_List[LTM Rate])*BillDetail_List[[#This Row],[Funding PerCent Allowed]],(BillDetail_List[Time]*BillDetail_List[LTM Rate])*BillDetail_List[[#This Row],[Funding PerCent Allowed]]*BillDetail_List[Entry Alloc%])</f>
        <v>96</v>
      </c>
      <c r="W68" s="86">
        <f>BillDetail_List[Counsel''s Base Fees]+BillDetail_List[Other Disbursements]+BillDetail_List[ATEI Premium]</f>
        <v>0</v>
      </c>
      <c r="X68" s="91" t="str">
        <f>VLOOKUP(BillDetail_List[Part ID],FundingList,2,FALSE)</f>
        <v>CFA</v>
      </c>
      <c r="Y68" s="271" t="str">
        <f>VLOOKUP(BillDetail_List[[#This Row],[Phase Code ]],phasetasklist,3,FALSE)</f>
        <v>Issue / Statements of Case</v>
      </c>
      <c r="Z68" s="254" t="str">
        <f>VLOOKUP(BillDetail_List[[#This Row],[Task Code]],tasklist,4,FALSE)</f>
        <v>Issue and Serve Proceedings and Preparation of Statement(s) of Case</v>
      </c>
      <c r="AA68" s="239" t="str">
        <f>IFERROR(VLOOKUP(BillDetail_List[[#This Row],[Activity Code]],ActivityCodeList,2,FALSE), " ")</f>
        <v>Plan, Prepare, Draft, Review</v>
      </c>
      <c r="AB68" s="239" t="str">
        <f>IFERROR(VLOOKUP(BillDetail_List[[#This Row],[Expense Code]],expensenumbers,2,FALSE), " ")</f>
        <v xml:space="preserve"> </v>
      </c>
      <c r="AC68" s="92" t="str">
        <f>IFERROR(VLOOKUP(BillDetail_List[LTM],LTMList,3,FALSE),"")</f>
        <v>Partner</v>
      </c>
      <c r="AD68" s="92" t="str">
        <f>IFERROR(VLOOKUP(BillDetail_List[LTM],LTMList,4,FALSE),"")</f>
        <v>A</v>
      </c>
      <c r="AE68" s="86">
        <f>IFERROR(VLOOKUP(BillDetail_List[LTM],LTM_List[],6,FALSE),0)</f>
        <v>240</v>
      </c>
      <c r="AF68" s="83">
        <f>VLOOKUP(BillDetail_List[Part ID],FundingList,7,FALSE)</f>
        <v>1</v>
      </c>
      <c r="AG68" s="83">
        <f>IF(CounselBaseFees=0,VLOOKUP(BillDetail_List[Part ID],FundingList,3,FALSE),VLOOKUP(BillDetail_List[LTM],LTMList,8,FALSE))</f>
        <v>0.95</v>
      </c>
      <c r="AH68" s="93">
        <f>VLOOKUP(BillDetail_List[Part ID],FundingList,4,FALSE)</f>
        <v>0.2</v>
      </c>
      <c r="AI68" s="190">
        <f>IF(BillDetail_List[[#This Row],[Time]]="N/A",0, BillDetail_List[[#This Row],[Time]]*BillDetail_List[[#This Row],[LTM Rate]])</f>
        <v>96</v>
      </c>
      <c r="AJ68" s="86">
        <f>IF(BillDetail_List[Entry Alloc%]=0,(BillDetail_List[Time]*BillDetail_List[LTM Rate])*BillDetail_List[[#This Row],[Funding PerCent Allowed]],(BillDetail_List[Time]*BillDetail_List[LTM Rate])*BillDetail_List[[#This Row],[Funding PerCent Allowed]]*BillDetail_List[Entry Alloc%])</f>
        <v>96</v>
      </c>
      <c r="AK68" s="86">
        <f>BillDetail_List[Base Profit Costs (including any indemnity cap)]*BillDetail_List[VAT Rate]</f>
        <v>19.200000000000003</v>
      </c>
      <c r="AL68" s="86">
        <f>BillDetail_List[Base Profit Costs (including any indemnity cap)]*BillDetail_List[Success Fee %]</f>
        <v>91.199999999999989</v>
      </c>
      <c r="AM68" s="86">
        <f>BillDetail_List[Success Fee on Base Profit costs]*BillDetail_List[VAT Rate]</f>
        <v>18.239999999999998</v>
      </c>
      <c r="AN68" s="86">
        <f>SUM(BillDetail_List[[#This Row],[Base Profit Costs (including any indemnity cap)]:[VAT on Success Fee on Base Profit Costs]])</f>
        <v>224.64</v>
      </c>
      <c r="AO68" s="86">
        <f>BillDetail_List[Counsel''s Base Fees]*BillDetail_List[VAT Rate]</f>
        <v>0</v>
      </c>
      <c r="AP68" s="86">
        <f>BillDetail_List[Counsel''s Base Fees]*BillDetail_List[Success Fee %]</f>
        <v>0</v>
      </c>
      <c r="AQ68" s="86">
        <f>BillDetail_List[Counsel''s Success Fee]*BillDetail_List[VAT Rate]</f>
        <v>0</v>
      </c>
      <c r="AR68" s="86">
        <f>BillDetail_List[Counsel''s Base Fees]+BillDetail_List[VAT on Base Counsel Fees]+BillDetail_List[Counsel''s Success Fee]+BillDetail_List[VAT on Counsel''s Success Fee]</f>
        <v>0</v>
      </c>
      <c r="AS68" s="86">
        <f>BillDetail_List[Other Disbursements]+BillDetail_List[VAT On Other Disbursements]</f>
        <v>0</v>
      </c>
      <c r="AT68" s="86">
        <f>BillDetail_List[Counsel''s Base Fees]+BillDetail_List[Other Disbursements]+BillDetail_List[ATEI Premium]</f>
        <v>0</v>
      </c>
      <c r="AU68" s="86">
        <f>BillDetail_List[Other Disbursements]+BillDetail_List[Counsel''s Base Fees]+BillDetail_List[Base Profit Costs (including any indemnity cap)]</f>
        <v>96</v>
      </c>
      <c r="AV68" s="86">
        <f>BillDetail_List[Base Profit Costs (including any indemnity cap)]+BillDetail_List[Success Fee on Base Profit costs]</f>
        <v>187.2</v>
      </c>
      <c r="AW68" s="86">
        <f>BillDetail_List[ATEI Premium]+BillDetail_List[Other Disbursements]+BillDetail_List[Counsel''s Success Fee]+BillDetail_List[Counsel''s Base Fees]</f>
        <v>0</v>
      </c>
      <c r="AX68" s="86">
        <f>BillDetail_List[VAT On Other Disbursements]+BillDetail_List[VAT on Counsel''s Success Fee]+BillDetail_List[VAT on Base Counsel Fees]+BillDetail_List[VAT on Success Fee on Base Profit Costs]+BillDetail_List[VAT on Base Profit Costs]</f>
        <v>37.44</v>
      </c>
      <c r="AY68" s="86">
        <f>SUM(BillDetail_List[[#This Row],[Total Profit Costs]:[Total VAT]])</f>
        <v>224.64</v>
      </c>
      <c r="AZ68" s="279">
        <f>VLOOKUP(BillDetail_List[[#This Row],[Phase Code ]],phasetasklist,7,FALSE)</f>
        <v>2</v>
      </c>
      <c r="BA68" s="279">
        <f>VLOOKUP(BillDetail_List[[#This Row],[Task Code]],tasklist,7,FALSE)</f>
        <v>4</v>
      </c>
      <c r="BB68" s="279">
        <f>IFERROR(VLOOKUP(BillDetail_List[[#This Row],[Activity Code]],ActivityCodeList,4,FALSE),"")</f>
        <v>10</v>
      </c>
      <c r="BC68" s="279" t="str">
        <f>IFERROR(VLOOKUP(BillDetail_List[[#This Row],[Expense Code]],expensenumbers,4,FALSE),"")</f>
        <v/>
      </c>
      <c r="BD68" s="217"/>
      <c r="BE68" s="94"/>
      <c r="BF68" s="94"/>
      <c r="BG68" s="217"/>
      <c r="BH68" s="94"/>
      <c r="BI68" s="217"/>
      <c r="BJ68" s="217"/>
      <c r="BK68" s="96"/>
      <c r="BL68" s="96"/>
      <c r="BQ68" s="96"/>
      <c r="BR68" s="96"/>
      <c r="BS68" s="96"/>
      <c r="BT68" s="96"/>
      <c r="BV68" s="96"/>
      <c r="BW68" s="72"/>
      <c r="BX68" s="72"/>
      <c r="CB68" s="98"/>
      <c r="CC68" s="99"/>
      <c r="CD68" s="99"/>
      <c r="CE68" s="84"/>
      <c r="CF68" s="84"/>
    </row>
    <row r="69" spans="1:84" ht="30" x14ac:dyDescent="0.2">
      <c r="A69" s="74">
        <v>67</v>
      </c>
      <c r="B69" s="74">
        <v>84</v>
      </c>
      <c r="C69" s="49" t="s">
        <v>227</v>
      </c>
      <c r="D69" s="172">
        <v>40945</v>
      </c>
      <c r="E69" s="76" t="s">
        <v>268</v>
      </c>
      <c r="F69" s="76" t="s">
        <v>321</v>
      </c>
      <c r="G69" s="119">
        <v>0.3</v>
      </c>
      <c r="H69" s="87"/>
      <c r="I69" s="77"/>
      <c r="J69" s="77"/>
      <c r="K69" s="88"/>
      <c r="L69" s="79"/>
      <c r="M69" s="76" t="s">
        <v>104</v>
      </c>
      <c r="N69" s="255" t="s">
        <v>450</v>
      </c>
      <c r="O69" s="255" t="s">
        <v>467</v>
      </c>
      <c r="P69" s="255" t="s">
        <v>519</v>
      </c>
      <c r="Q69" s="255"/>
      <c r="R69" s="81" t="s">
        <v>75</v>
      </c>
      <c r="S69" s="89"/>
      <c r="T69" s="76"/>
      <c r="U69" s="76"/>
      <c r="V69" s="86">
        <f>IF(BillDetail_List[Entry Alloc%]=0,(BillDetail_List[Time]*BillDetail_List[LTM Rate])*BillDetail_List[[#This Row],[Funding PerCent Allowed]],(BillDetail_List[Time]*BillDetail_List[LTM Rate])*BillDetail_List[[#This Row],[Funding PerCent Allowed]]*BillDetail_List[Entry Alloc%])</f>
        <v>72</v>
      </c>
      <c r="W69" s="86">
        <f>BillDetail_List[Counsel''s Base Fees]+BillDetail_List[Other Disbursements]+BillDetail_List[ATEI Premium]</f>
        <v>0</v>
      </c>
      <c r="X69" s="91" t="str">
        <f>VLOOKUP(BillDetail_List[Part ID],FundingList,2,FALSE)</f>
        <v>CFA</v>
      </c>
      <c r="Y69" s="271" t="str">
        <f>VLOOKUP(BillDetail_List[[#This Row],[Phase Code ]],phasetasklist,3,FALSE)</f>
        <v>Issue / Statements of Case</v>
      </c>
      <c r="Z69" s="254" t="str">
        <f>VLOOKUP(BillDetail_List[[#This Row],[Task Code]],tasklist,4,FALSE)</f>
        <v>Issue and Serve Proceedings and Preparation of Statement(s) of Case</v>
      </c>
      <c r="AA69" s="239" t="str">
        <f>IFERROR(VLOOKUP(BillDetail_List[[#This Row],[Activity Code]],ActivityCodeList,2,FALSE), " ")</f>
        <v>Plan, Prepare, Draft, Review</v>
      </c>
      <c r="AB69" s="239" t="str">
        <f>IFERROR(VLOOKUP(BillDetail_List[[#This Row],[Expense Code]],expensenumbers,2,FALSE), " ")</f>
        <v xml:space="preserve"> </v>
      </c>
      <c r="AC69" s="92" t="str">
        <f>IFERROR(VLOOKUP(BillDetail_List[LTM],LTMList,3,FALSE),"")</f>
        <v>Partner</v>
      </c>
      <c r="AD69" s="92" t="str">
        <f>IFERROR(VLOOKUP(BillDetail_List[LTM],LTMList,4,FALSE),"")</f>
        <v>A</v>
      </c>
      <c r="AE69" s="86">
        <f>IFERROR(VLOOKUP(BillDetail_List[LTM],LTM_List[],6,FALSE),0)</f>
        <v>240</v>
      </c>
      <c r="AF69" s="83">
        <f>VLOOKUP(BillDetail_List[Part ID],FundingList,7,FALSE)</f>
        <v>1</v>
      </c>
      <c r="AG69" s="83">
        <f>IF(CounselBaseFees=0,VLOOKUP(BillDetail_List[Part ID],FundingList,3,FALSE),VLOOKUP(BillDetail_List[LTM],LTMList,8,FALSE))</f>
        <v>0.95</v>
      </c>
      <c r="AH69" s="93">
        <f>VLOOKUP(BillDetail_List[Part ID],FundingList,4,FALSE)</f>
        <v>0.2</v>
      </c>
      <c r="AI69" s="190">
        <f>IF(BillDetail_List[[#This Row],[Time]]="N/A",0, BillDetail_List[[#This Row],[Time]]*BillDetail_List[[#This Row],[LTM Rate]])</f>
        <v>72</v>
      </c>
      <c r="AJ69" s="86">
        <f>IF(BillDetail_List[Entry Alloc%]=0,(BillDetail_List[Time]*BillDetail_List[LTM Rate])*BillDetail_List[[#This Row],[Funding PerCent Allowed]],(BillDetail_List[Time]*BillDetail_List[LTM Rate])*BillDetail_List[[#This Row],[Funding PerCent Allowed]]*BillDetail_List[Entry Alloc%])</f>
        <v>72</v>
      </c>
      <c r="AK69" s="86">
        <f>BillDetail_List[Base Profit Costs (including any indemnity cap)]*BillDetail_List[VAT Rate]</f>
        <v>14.4</v>
      </c>
      <c r="AL69" s="86">
        <f>BillDetail_List[Base Profit Costs (including any indemnity cap)]*BillDetail_List[Success Fee %]</f>
        <v>68.399999999999991</v>
      </c>
      <c r="AM69" s="86">
        <f>BillDetail_List[Success Fee on Base Profit costs]*BillDetail_List[VAT Rate]</f>
        <v>13.68</v>
      </c>
      <c r="AN69" s="86">
        <f>SUM(BillDetail_List[[#This Row],[Base Profit Costs (including any indemnity cap)]:[VAT on Success Fee on Base Profit Costs]])</f>
        <v>168.48000000000002</v>
      </c>
      <c r="AO69" s="86">
        <f>BillDetail_List[Counsel''s Base Fees]*BillDetail_List[VAT Rate]</f>
        <v>0</v>
      </c>
      <c r="AP69" s="86">
        <f>BillDetail_List[Counsel''s Base Fees]*BillDetail_List[Success Fee %]</f>
        <v>0</v>
      </c>
      <c r="AQ69" s="86">
        <f>BillDetail_List[Counsel''s Success Fee]*BillDetail_List[VAT Rate]</f>
        <v>0</v>
      </c>
      <c r="AR69" s="86">
        <f>BillDetail_List[Counsel''s Base Fees]+BillDetail_List[VAT on Base Counsel Fees]+BillDetail_List[Counsel''s Success Fee]+BillDetail_List[VAT on Counsel''s Success Fee]</f>
        <v>0</v>
      </c>
      <c r="AS69" s="86">
        <f>BillDetail_List[Other Disbursements]+BillDetail_List[VAT On Other Disbursements]</f>
        <v>0</v>
      </c>
      <c r="AT69" s="86">
        <f>BillDetail_List[Counsel''s Base Fees]+BillDetail_List[Other Disbursements]+BillDetail_List[ATEI Premium]</f>
        <v>0</v>
      </c>
      <c r="AU69" s="86">
        <f>BillDetail_List[Other Disbursements]+BillDetail_List[Counsel''s Base Fees]+BillDetail_List[Base Profit Costs (including any indemnity cap)]</f>
        <v>72</v>
      </c>
      <c r="AV69" s="86">
        <f>BillDetail_List[Base Profit Costs (including any indemnity cap)]+BillDetail_List[Success Fee on Base Profit costs]</f>
        <v>140.39999999999998</v>
      </c>
      <c r="AW69" s="86">
        <f>BillDetail_List[ATEI Premium]+BillDetail_List[Other Disbursements]+BillDetail_List[Counsel''s Success Fee]+BillDetail_List[Counsel''s Base Fees]</f>
        <v>0</v>
      </c>
      <c r="AX69" s="86">
        <f>BillDetail_List[VAT On Other Disbursements]+BillDetail_List[VAT on Counsel''s Success Fee]+BillDetail_List[VAT on Base Counsel Fees]+BillDetail_List[VAT on Success Fee on Base Profit Costs]+BillDetail_List[VAT on Base Profit Costs]</f>
        <v>28.08</v>
      </c>
      <c r="AY69" s="86">
        <f>SUM(BillDetail_List[[#This Row],[Total Profit Costs]:[Total VAT]])</f>
        <v>168.47999999999996</v>
      </c>
      <c r="AZ69" s="279">
        <f>VLOOKUP(BillDetail_List[[#This Row],[Phase Code ]],phasetasklist,7,FALSE)</f>
        <v>2</v>
      </c>
      <c r="BA69" s="279">
        <f>VLOOKUP(BillDetail_List[[#This Row],[Task Code]],tasklist,7,FALSE)</f>
        <v>4</v>
      </c>
      <c r="BB69" s="279">
        <f>IFERROR(VLOOKUP(BillDetail_List[[#This Row],[Activity Code]],ActivityCodeList,4,FALSE),"")</f>
        <v>10</v>
      </c>
      <c r="BC69" s="279" t="str">
        <f>IFERROR(VLOOKUP(BillDetail_List[[#This Row],[Expense Code]],expensenumbers,4,FALSE),"")</f>
        <v/>
      </c>
      <c r="BD69" s="217"/>
      <c r="BE69" s="94"/>
      <c r="BF69" s="94"/>
      <c r="BG69" s="217"/>
      <c r="BH69" s="94"/>
      <c r="BI69" s="217"/>
      <c r="BJ69" s="217"/>
      <c r="BK69" s="96"/>
      <c r="BL69" s="96"/>
      <c r="BQ69" s="96"/>
      <c r="BR69" s="96"/>
      <c r="BS69" s="96"/>
      <c r="BT69" s="96"/>
      <c r="BV69" s="96"/>
      <c r="BW69" s="72"/>
      <c r="BX69" s="72"/>
      <c r="CB69" s="98"/>
      <c r="CC69" s="99"/>
      <c r="CD69" s="99"/>
      <c r="CE69" s="84"/>
      <c r="CF69" s="84"/>
    </row>
    <row r="70" spans="1:84" ht="30" x14ac:dyDescent="0.2">
      <c r="A70" s="74">
        <v>68</v>
      </c>
      <c r="B70" s="74">
        <v>119</v>
      </c>
      <c r="C70" s="49" t="s">
        <v>227</v>
      </c>
      <c r="D70" s="172">
        <v>41188</v>
      </c>
      <c r="E70" s="76" t="s">
        <v>236</v>
      </c>
      <c r="F70" s="76" t="s">
        <v>323</v>
      </c>
      <c r="G70" s="119">
        <v>0.1</v>
      </c>
      <c r="H70" s="87"/>
      <c r="I70" s="77"/>
      <c r="J70" s="77"/>
      <c r="K70" s="88"/>
      <c r="L70" s="79"/>
      <c r="M70" s="76" t="s">
        <v>104</v>
      </c>
      <c r="N70" s="255" t="s">
        <v>450</v>
      </c>
      <c r="O70" s="255" t="s">
        <v>467</v>
      </c>
      <c r="P70" s="255" t="s">
        <v>519</v>
      </c>
      <c r="Q70" s="255"/>
      <c r="R70" s="81" t="s">
        <v>75</v>
      </c>
      <c r="S70" s="89"/>
      <c r="T70" s="76"/>
      <c r="U70" s="76"/>
      <c r="V70" s="86">
        <f>IF(BillDetail_List[Entry Alloc%]=0,(BillDetail_List[Time]*BillDetail_List[LTM Rate])*BillDetail_List[[#This Row],[Funding PerCent Allowed]],(BillDetail_List[Time]*BillDetail_List[LTM Rate])*BillDetail_List[[#This Row],[Funding PerCent Allowed]]*BillDetail_List[Entry Alloc%])</f>
        <v>30</v>
      </c>
      <c r="W70" s="86">
        <f>BillDetail_List[Counsel''s Base Fees]+BillDetail_List[Other Disbursements]+BillDetail_List[ATEI Premium]</f>
        <v>0</v>
      </c>
      <c r="X70" s="91" t="str">
        <f>VLOOKUP(BillDetail_List[Part ID],FundingList,2,FALSE)</f>
        <v>CFA</v>
      </c>
      <c r="Y70" s="271" t="str">
        <f>VLOOKUP(BillDetail_List[[#This Row],[Phase Code ]],phasetasklist,3,FALSE)</f>
        <v>Issue / Statements of Case</v>
      </c>
      <c r="Z70" s="254" t="str">
        <f>VLOOKUP(BillDetail_List[[#This Row],[Task Code]],tasklist,4,FALSE)</f>
        <v>Issue and Serve Proceedings and Preparation of Statement(s) of Case</v>
      </c>
      <c r="AA70" s="239" t="str">
        <f>IFERROR(VLOOKUP(BillDetail_List[[#This Row],[Activity Code]],ActivityCodeList,2,FALSE), " ")</f>
        <v>Plan, Prepare, Draft, Review</v>
      </c>
      <c r="AB70" s="239" t="str">
        <f>IFERROR(VLOOKUP(BillDetail_List[[#This Row],[Expense Code]],expensenumbers,2,FALSE), " ")</f>
        <v xml:space="preserve"> </v>
      </c>
      <c r="AC70" s="92" t="str">
        <f>IFERROR(VLOOKUP(BillDetail_List[LTM],LTMList,3,FALSE),"")</f>
        <v>Partner</v>
      </c>
      <c r="AD70" s="92" t="str">
        <f>IFERROR(VLOOKUP(BillDetail_List[LTM],LTMList,4,FALSE),"")</f>
        <v>A</v>
      </c>
      <c r="AE70" s="86">
        <f>IFERROR(VLOOKUP(BillDetail_List[LTM],LTM_List[],6,FALSE),0)</f>
        <v>300</v>
      </c>
      <c r="AF70" s="83">
        <f>VLOOKUP(BillDetail_List[Part ID],FundingList,7,FALSE)</f>
        <v>1</v>
      </c>
      <c r="AG70" s="83">
        <f>IF(CounselBaseFees=0,VLOOKUP(BillDetail_List[Part ID],FundingList,3,FALSE),VLOOKUP(BillDetail_List[LTM],LTMList,8,FALSE))</f>
        <v>0.95</v>
      </c>
      <c r="AH70" s="93">
        <f>VLOOKUP(BillDetail_List[Part ID],FundingList,4,FALSE)</f>
        <v>0.2</v>
      </c>
      <c r="AI70" s="190">
        <f>IF(BillDetail_List[[#This Row],[Time]]="N/A",0, BillDetail_List[[#This Row],[Time]]*BillDetail_List[[#This Row],[LTM Rate]])</f>
        <v>30</v>
      </c>
      <c r="AJ70" s="86">
        <f>IF(BillDetail_List[Entry Alloc%]=0,(BillDetail_List[Time]*BillDetail_List[LTM Rate])*BillDetail_List[[#This Row],[Funding PerCent Allowed]],(BillDetail_List[Time]*BillDetail_List[LTM Rate])*BillDetail_List[[#This Row],[Funding PerCent Allowed]]*BillDetail_List[Entry Alloc%])</f>
        <v>30</v>
      </c>
      <c r="AK70" s="86">
        <f>BillDetail_List[Base Profit Costs (including any indemnity cap)]*BillDetail_List[VAT Rate]</f>
        <v>6</v>
      </c>
      <c r="AL70" s="86">
        <f>BillDetail_List[Base Profit Costs (including any indemnity cap)]*BillDetail_List[Success Fee %]</f>
        <v>28.5</v>
      </c>
      <c r="AM70" s="86">
        <f>BillDetail_List[Success Fee on Base Profit costs]*BillDetail_List[VAT Rate]</f>
        <v>5.7</v>
      </c>
      <c r="AN70" s="86">
        <f>SUM(BillDetail_List[[#This Row],[Base Profit Costs (including any indemnity cap)]:[VAT on Success Fee on Base Profit Costs]])</f>
        <v>70.2</v>
      </c>
      <c r="AO70" s="86">
        <f>BillDetail_List[Counsel''s Base Fees]*BillDetail_List[VAT Rate]</f>
        <v>0</v>
      </c>
      <c r="AP70" s="86">
        <f>BillDetail_List[Counsel''s Base Fees]*BillDetail_List[Success Fee %]</f>
        <v>0</v>
      </c>
      <c r="AQ70" s="86">
        <f>BillDetail_List[Counsel''s Success Fee]*BillDetail_List[VAT Rate]</f>
        <v>0</v>
      </c>
      <c r="AR70" s="86">
        <f>BillDetail_List[Counsel''s Base Fees]+BillDetail_List[VAT on Base Counsel Fees]+BillDetail_List[Counsel''s Success Fee]+BillDetail_List[VAT on Counsel''s Success Fee]</f>
        <v>0</v>
      </c>
      <c r="AS70" s="86">
        <f>BillDetail_List[Other Disbursements]+BillDetail_List[VAT On Other Disbursements]</f>
        <v>0</v>
      </c>
      <c r="AT70" s="86">
        <f>BillDetail_List[Counsel''s Base Fees]+BillDetail_List[Other Disbursements]+BillDetail_List[ATEI Premium]</f>
        <v>0</v>
      </c>
      <c r="AU70" s="86">
        <f>BillDetail_List[Other Disbursements]+BillDetail_List[Counsel''s Base Fees]+BillDetail_List[Base Profit Costs (including any indemnity cap)]</f>
        <v>30</v>
      </c>
      <c r="AV70" s="86">
        <f>BillDetail_List[Base Profit Costs (including any indemnity cap)]+BillDetail_List[Success Fee on Base Profit costs]</f>
        <v>58.5</v>
      </c>
      <c r="AW70" s="86">
        <f>BillDetail_List[ATEI Premium]+BillDetail_List[Other Disbursements]+BillDetail_List[Counsel''s Success Fee]+BillDetail_List[Counsel''s Base Fees]</f>
        <v>0</v>
      </c>
      <c r="AX70" s="86">
        <f>BillDetail_List[VAT On Other Disbursements]+BillDetail_List[VAT on Counsel''s Success Fee]+BillDetail_List[VAT on Base Counsel Fees]+BillDetail_List[VAT on Success Fee on Base Profit Costs]+BillDetail_List[VAT on Base Profit Costs]</f>
        <v>11.7</v>
      </c>
      <c r="AY70" s="86">
        <f>SUM(BillDetail_List[[#This Row],[Total Profit Costs]:[Total VAT]])</f>
        <v>70.2</v>
      </c>
      <c r="AZ70" s="279">
        <f>VLOOKUP(BillDetail_List[[#This Row],[Phase Code ]],phasetasklist,7,FALSE)</f>
        <v>2</v>
      </c>
      <c r="BA70" s="279">
        <f>VLOOKUP(BillDetail_List[[#This Row],[Task Code]],tasklist,7,FALSE)</f>
        <v>4</v>
      </c>
      <c r="BB70" s="279">
        <f>IFERROR(VLOOKUP(BillDetail_List[[#This Row],[Activity Code]],ActivityCodeList,4,FALSE),"")</f>
        <v>10</v>
      </c>
      <c r="BC70" s="279" t="str">
        <f>IFERROR(VLOOKUP(BillDetail_List[[#This Row],[Expense Code]],expensenumbers,4,FALSE),"")</f>
        <v/>
      </c>
      <c r="BD70" s="217"/>
      <c r="BE70" s="94"/>
      <c r="BF70" s="94"/>
      <c r="BG70" s="217"/>
      <c r="BH70" s="94"/>
      <c r="BI70" s="217"/>
      <c r="BJ70" s="217"/>
      <c r="BK70" s="96"/>
      <c r="BL70" s="96"/>
      <c r="BQ70" s="96"/>
      <c r="BR70" s="96"/>
      <c r="BS70" s="96"/>
      <c r="BT70" s="96"/>
      <c r="BV70" s="96"/>
      <c r="BW70" s="72"/>
      <c r="BX70" s="72"/>
      <c r="CB70" s="98"/>
      <c r="CC70" s="99"/>
      <c r="CD70" s="99"/>
      <c r="CE70" s="84"/>
      <c r="CF70" s="84"/>
    </row>
    <row r="71" spans="1:84" ht="30" x14ac:dyDescent="0.2">
      <c r="A71" s="74">
        <v>69</v>
      </c>
      <c r="B71" s="74">
        <v>117</v>
      </c>
      <c r="C71" s="49" t="s">
        <v>227</v>
      </c>
      <c r="D71" s="172">
        <v>41188</v>
      </c>
      <c r="E71" s="76" t="s">
        <v>236</v>
      </c>
      <c r="F71" s="76" t="s">
        <v>323</v>
      </c>
      <c r="G71" s="119">
        <v>0.1</v>
      </c>
      <c r="H71" s="87"/>
      <c r="I71" s="77"/>
      <c r="J71" s="77"/>
      <c r="K71" s="88"/>
      <c r="L71" s="79"/>
      <c r="M71" s="76" t="s">
        <v>104</v>
      </c>
      <c r="N71" s="255" t="s">
        <v>450</v>
      </c>
      <c r="O71" s="255" t="s">
        <v>467</v>
      </c>
      <c r="P71" s="255" t="s">
        <v>519</v>
      </c>
      <c r="Q71" s="255"/>
      <c r="R71" s="81" t="s">
        <v>75</v>
      </c>
      <c r="S71" s="89"/>
      <c r="T71" s="76"/>
      <c r="U71" s="76"/>
      <c r="V71" s="86">
        <f>IF(BillDetail_List[Entry Alloc%]=0,(BillDetail_List[Time]*BillDetail_List[LTM Rate])*BillDetail_List[[#This Row],[Funding PerCent Allowed]],(BillDetail_List[Time]*BillDetail_List[LTM Rate])*BillDetail_List[[#This Row],[Funding PerCent Allowed]]*BillDetail_List[Entry Alloc%])</f>
        <v>30</v>
      </c>
      <c r="W71" s="86">
        <f>BillDetail_List[Counsel''s Base Fees]+BillDetail_List[Other Disbursements]+BillDetail_List[ATEI Premium]</f>
        <v>0</v>
      </c>
      <c r="X71" s="91" t="str">
        <f>VLOOKUP(BillDetail_List[Part ID],FundingList,2,FALSE)</f>
        <v>CFA</v>
      </c>
      <c r="Y71" s="271" t="str">
        <f>VLOOKUP(BillDetail_List[[#This Row],[Phase Code ]],phasetasklist,3,FALSE)</f>
        <v>Issue / Statements of Case</v>
      </c>
      <c r="Z71" s="254" t="str">
        <f>VLOOKUP(BillDetail_List[[#This Row],[Task Code]],tasklist,4,FALSE)</f>
        <v>Issue and Serve Proceedings and Preparation of Statement(s) of Case</v>
      </c>
      <c r="AA71" s="239" t="str">
        <f>IFERROR(VLOOKUP(BillDetail_List[[#This Row],[Activity Code]],ActivityCodeList,2,FALSE), " ")</f>
        <v>Plan, Prepare, Draft, Review</v>
      </c>
      <c r="AB71" s="239" t="str">
        <f>IFERROR(VLOOKUP(BillDetail_List[[#This Row],[Expense Code]],expensenumbers,2,FALSE), " ")</f>
        <v xml:space="preserve"> </v>
      </c>
      <c r="AC71" s="92" t="str">
        <f>IFERROR(VLOOKUP(BillDetail_List[LTM],LTMList,3,FALSE),"")</f>
        <v>Partner</v>
      </c>
      <c r="AD71" s="92" t="str">
        <f>IFERROR(VLOOKUP(BillDetail_List[LTM],LTMList,4,FALSE),"")</f>
        <v>A</v>
      </c>
      <c r="AE71" s="86">
        <f>IFERROR(VLOOKUP(BillDetail_List[LTM],LTM_List[],6,FALSE),0)</f>
        <v>300</v>
      </c>
      <c r="AF71" s="83">
        <f>VLOOKUP(BillDetail_List[Part ID],FundingList,7,FALSE)</f>
        <v>1</v>
      </c>
      <c r="AG71" s="83">
        <f>IF(CounselBaseFees=0,VLOOKUP(BillDetail_List[Part ID],FundingList,3,FALSE),VLOOKUP(BillDetail_List[LTM],LTMList,8,FALSE))</f>
        <v>0.95</v>
      </c>
      <c r="AH71" s="93">
        <f>VLOOKUP(BillDetail_List[Part ID],FundingList,4,FALSE)</f>
        <v>0.2</v>
      </c>
      <c r="AI71" s="190">
        <f>IF(BillDetail_List[[#This Row],[Time]]="N/A",0, BillDetail_List[[#This Row],[Time]]*BillDetail_List[[#This Row],[LTM Rate]])</f>
        <v>30</v>
      </c>
      <c r="AJ71" s="86">
        <f>IF(BillDetail_List[Entry Alloc%]=0,(BillDetail_List[Time]*BillDetail_List[LTM Rate])*BillDetail_List[[#This Row],[Funding PerCent Allowed]],(BillDetail_List[Time]*BillDetail_List[LTM Rate])*BillDetail_List[[#This Row],[Funding PerCent Allowed]]*BillDetail_List[Entry Alloc%])</f>
        <v>30</v>
      </c>
      <c r="AK71" s="86">
        <f>BillDetail_List[Base Profit Costs (including any indemnity cap)]*BillDetail_List[VAT Rate]</f>
        <v>6</v>
      </c>
      <c r="AL71" s="86">
        <f>BillDetail_List[Base Profit Costs (including any indemnity cap)]*BillDetail_List[Success Fee %]</f>
        <v>28.5</v>
      </c>
      <c r="AM71" s="86">
        <f>BillDetail_List[Success Fee on Base Profit costs]*BillDetail_List[VAT Rate]</f>
        <v>5.7</v>
      </c>
      <c r="AN71" s="86">
        <f>SUM(BillDetail_List[[#This Row],[Base Profit Costs (including any indemnity cap)]:[VAT on Success Fee on Base Profit Costs]])</f>
        <v>70.2</v>
      </c>
      <c r="AO71" s="86">
        <f>BillDetail_List[Counsel''s Base Fees]*BillDetail_List[VAT Rate]</f>
        <v>0</v>
      </c>
      <c r="AP71" s="86">
        <f>BillDetail_List[Counsel''s Base Fees]*BillDetail_List[Success Fee %]</f>
        <v>0</v>
      </c>
      <c r="AQ71" s="86">
        <f>BillDetail_List[Counsel''s Success Fee]*BillDetail_List[VAT Rate]</f>
        <v>0</v>
      </c>
      <c r="AR71" s="86">
        <f>BillDetail_List[Counsel''s Base Fees]+BillDetail_List[VAT on Base Counsel Fees]+BillDetail_List[Counsel''s Success Fee]+BillDetail_List[VAT on Counsel''s Success Fee]</f>
        <v>0</v>
      </c>
      <c r="AS71" s="86">
        <f>BillDetail_List[Other Disbursements]+BillDetail_List[VAT On Other Disbursements]</f>
        <v>0</v>
      </c>
      <c r="AT71" s="86">
        <f>BillDetail_List[Counsel''s Base Fees]+BillDetail_List[Other Disbursements]+BillDetail_List[ATEI Premium]</f>
        <v>0</v>
      </c>
      <c r="AU71" s="86">
        <f>BillDetail_List[Other Disbursements]+BillDetail_List[Counsel''s Base Fees]+BillDetail_List[Base Profit Costs (including any indemnity cap)]</f>
        <v>30</v>
      </c>
      <c r="AV71" s="86">
        <f>BillDetail_List[Base Profit Costs (including any indemnity cap)]+BillDetail_List[Success Fee on Base Profit costs]</f>
        <v>58.5</v>
      </c>
      <c r="AW71" s="86">
        <f>BillDetail_List[ATEI Premium]+BillDetail_List[Other Disbursements]+BillDetail_List[Counsel''s Success Fee]+BillDetail_List[Counsel''s Base Fees]</f>
        <v>0</v>
      </c>
      <c r="AX71" s="86">
        <f>BillDetail_List[VAT On Other Disbursements]+BillDetail_List[VAT on Counsel''s Success Fee]+BillDetail_List[VAT on Base Counsel Fees]+BillDetail_List[VAT on Success Fee on Base Profit Costs]+BillDetail_List[VAT on Base Profit Costs]</f>
        <v>11.7</v>
      </c>
      <c r="AY71" s="86">
        <f>SUM(BillDetail_List[[#This Row],[Total Profit Costs]:[Total VAT]])</f>
        <v>70.2</v>
      </c>
      <c r="AZ71" s="279">
        <f>VLOOKUP(BillDetail_List[[#This Row],[Phase Code ]],phasetasklist,7,FALSE)</f>
        <v>2</v>
      </c>
      <c r="BA71" s="279">
        <f>VLOOKUP(BillDetail_List[[#This Row],[Task Code]],tasklist,7,FALSE)</f>
        <v>4</v>
      </c>
      <c r="BB71" s="279">
        <f>IFERROR(VLOOKUP(BillDetail_List[[#This Row],[Activity Code]],ActivityCodeList,4,FALSE),"")</f>
        <v>10</v>
      </c>
      <c r="BC71" s="279" t="str">
        <f>IFERROR(VLOOKUP(BillDetail_List[[#This Row],[Expense Code]],expensenumbers,4,FALSE),"")</f>
        <v/>
      </c>
      <c r="BD71" s="217"/>
      <c r="BE71" s="94"/>
      <c r="BF71" s="94"/>
      <c r="BG71" s="217"/>
      <c r="BH71" s="94"/>
      <c r="BI71" s="217"/>
      <c r="BJ71" s="217"/>
      <c r="BK71" s="96"/>
      <c r="BL71" s="96"/>
      <c r="BQ71" s="96"/>
      <c r="BR71" s="96"/>
      <c r="BS71" s="96"/>
      <c r="BT71" s="96"/>
      <c r="BV71" s="96"/>
      <c r="BW71" s="72"/>
      <c r="BX71" s="72"/>
      <c r="CB71" s="98"/>
      <c r="CC71" s="99"/>
      <c r="CD71" s="99"/>
      <c r="CE71" s="84"/>
      <c r="CF71" s="84"/>
    </row>
    <row r="72" spans="1:84" ht="30" x14ac:dyDescent="0.2">
      <c r="A72" s="74">
        <v>70</v>
      </c>
      <c r="B72" s="74">
        <v>107</v>
      </c>
      <c r="C72" s="49" t="s">
        <v>227</v>
      </c>
      <c r="D72" s="172">
        <v>41190</v>
      </c>
      <c r="E72" s="76" t="s">
        <v>236</v>
      </c>
      <c r="F72" s="76" t="s">
        <v>323</v>
      </c>
      <c r="G72" s="119">
        <v>0.1</v>
      </c>
      <c r="H72" s="87"/>
      <c r="I72" s="77"/>
      <c r="J72" s="77"/>
      <c r="K72" s="88"/>
      <c r="L72" s="79"/>
      <c r="M72" s="76" t="s">
        <v>104</v>
      </c>
      <c r="N72" s="255" t="s">
        <v>450</v>
      </c>
      <c r="O72" s="255" t="s">
        <v>467</v>
      </c>
      <c r="P72" s="255" t="s">
        <v>519</v>
      </c>
      <c r="Q72" s="255"/>
      <c r="R72" s="81" t="s">
        <v>75</v>
      </c>
      <c r="S72" s="89"/>
      <c r="T72" s="76"/>
      <c r="U72" s="76"/>
      <c r="V72" s="86">
        <f>IF(BillDetail_List[Entry Alloc%]=0,(BillDetail_List[Time]*BillDetail_List[LTM Rate])*BillDetail_List[[#This Row],[Funding PerCent Allowed]],(BillDetail_List[Time]*BillDetail_List[LTM Rate])*BillDetail_List[[#This Row],[Funding PerCent Allowed]]*BillDetail_List[Entry Alloc%])</f>
        <v>30</v>
      </c>
      <c r="W72" s="86">
        <f>BillDetail_List[Counsel''s Base Fees]+BillDetail_List[Other Disbursements]+BillDetail_List[ATEI Premium]</f>
        <v>0</v>
      </c>
      <c r="X72" s="91" t="str">
        <f>VLOOKUP(BillDetail_List[Part ID],FundingList,2,FALSE)</f>
        <v>CFA</v>
      </c>
      <c r="Y72" s="271" t="str">
        <f>VLOOKUP(BillDetail_List[[#This Row],[Phase Code ]],phasetasklist,3,FALSE)</f>
        <v>Issue / Statements of Case</v>
      </c>
      <c r="Z72" s="254" t="str">
        <f>VLOOKUP(BillDetail_List[[#This Row],[Task Code]],tasklist,4,FALSE)</f>
        <v>Issue and Serve Proceedings and Preparation of Statement(s) of Case</v>
      </c>
      <c r="AA72" s="239" t="str">
        <f>IFERROR(VLOOKUP(BillDetail_List[[#This Row],[Activity Code]],ActivityCodeList,2,FALSE), " ")</f>
        <v>Plan, Prepare, Draft, Review</v>
      </c>
      <c r="AB72" s="239" t="str">
        <f>IFERROR(VLOOKUP(BillDetail_List[[#This Row],[Expense Code]],expensenumbers,2,FALSE), " ")</f>
        <v xml:space="preserve"> </v>
      </c>
      <c r="AC72" s="92" t="str">
        <f>IFERROR(VLOOKUP(BillDetail_List[LTM],LTMList,3,FALSE),"")</f>
        <v>Partner</v>
      </c>
      <c r="AD72" s="92" t="str">
        <f>IFERROR(VLOOKUP(BillDetail_List[LTM],LTMList,4,FALSE),"")</f>
        <v>A</v>
      </c>
      <c r="AE72" s="86">
        <f>IFERROR(VLOOKUP(BillDetail_List[LTM],LTM_List[],6,FALSE),0)</f>
        <v>300</v>
      </c>
      <c r="AF72" s="83">
        <f>VLOOKUP(BillDetail_List[Part ID],FundingList,7,FALSE)</f>
        <v>1</v>
      </c>
      <c r="AG72" s="83">
        <f>IF(CounselBaseFees=0,VLOOKUP(BillDetail_List[Part ID],FundingList,3,FALSE),VLOOKUP(BillDetail_List[LTM],LTMList,8,FALSE))</f>
        <v>0.95</v>
      </c>
      <c r="AH72" s="93">
        <f>VLOOKUP(BillDetail_List[Part ID],FundingList,4,FALSE)</f>
        <v>0.2</v>
      </c>
      <c r="AI72" s="190">
        <f>IF(BillDetail_List[[#This Row],[Time]]="N/A",0, BillDetail_List[[#This Row],[Time]]*BillDetail_List[[#This Row],[LTM Rate]])</f>
        <v>30</v>
      </c>
      <c r="AJ72" s="86">
        <f>IF(BillDetail_List[Entry Alloc%]=0,(BillDetail_List[Time]*BillDetail_List[LTM Rate])*BillDetail_List[[#This Row],[Funding PerCent Allowed]],(BillDetail_List[Time]*BillDetail_List[LTM Rate])*BillDetail_List[[#This Row],[Funding PerCent Allowed]]*BillDetail_List[Entry Alloc%])</f>
        <v>30</v>
      </c>
      <c r="AK72" s="86">
        <f>BillDetail_List[Base Profit Costs (including any indemnity cap)]*BillDetail_List[VAT Rate]</f>
        <v>6</v>
      </c>
      <c r="AL72" s="86">
        <f>BillDetail_List[Base Profit Costs (including any indemnity cap)]*BillDetail_List[Success Fee %]</f>
        <v>28.5</v>
      </c>
      <c r="AM72" s="86">
        <f>BillDetail_List[Success Fee on Base Profit costs]*BillDetail_List[VAT Rate]</f>
        <v>5.7</v>
      </c>
      <c r="AN72" s="86">
        <f>SUM(BillDetail_List[[#This Row],[Base Profit Costs (including any indemnity cap)]:[VAT on Success Fee on Base Profit Costs]])</f>
        <v>70.2</v>
      </c>
      <c r="AO72" s="86">
        <f>BillDetail_List[Counsel''s Base Fees]*BillDetail_List[VAT Rate]</f>
        <v>0</v>
      </c>
      <c r="AP72" s="86">
        <f>BillDetail_List[Counsel''s Base Fees]*BillDetail_List[Success Fee %]</f>
        <v>0</v>
      </c>
      <c r="AQ72" s="86">
        <f>BillDetail_List[Counsel''s Success Fee]*BillDetail_List[VAT Rate]</f>
        <v>0</v>
      </c>
      <c r="AR72" s="86">
        <f>BillDetail_List[Counsel''s Base Fees]+BillDetail_List[VAT on Base Counsel Fees]+BillDetail_List[Counsel''s Success Fee]+BillDetail_List[VAT on Counsel''s Success Fee]</f>
        <v>0</v>
      </c>
      <c r="AS72" s="86">
        <f>BillDetail_List[Other Disbursements]+BillDetail_List[VAT On Other Disbursements]</f>
        <v>0</v>
      </c>
      <c r="AT72" s="86">
        <f>BillDetail_List[Counsel''s Base Fees]+BillDetail_List[Other Disbursements]+BillDetail_List[ATEI Premium]</f>
        <v>0</v>
      </c>
      <c r="AU72" s="86">
        <f>BillDetail_List[Other Disbursements]+BillDetail_List[Counsel''s Base Fees]+BillDetail_List[Base Profit Costs (including any indemnity cap)]</f>
        <v>30</v>
      </c>
      <c r="AV72" s="86">
        <f>BillDetail_List[Base Profit Costs (including any indemnity cap)]+BillDetail_List[Success Fee on Base Profit costs]</f>
        <v>58.5</v>
      </c>
      <c r="AW72" s="86">
        <f>BillDetail_List[ATEI Premium]+BillDetail_List[Other Disbursements]+BillDetail_List[Counsel''s Success Fee]+BillDetail_List[Counsel''s Base Fees]</f>
        <v>0</v>
      </c>
      <c r="AX72" s="86">
        <f>BillDetail_List[VAT On Other Disbursements]+BillDetail_List[VAT on Counsel''s Success Fee]+BillDetail_List[VAT on Base Counsel Fees]+BillDetail_List[VAT on Success Fee on Base Profit Costs]+BillDetail_List[VAT on Base Profit Costs]</f>
        <v>11.7</v>
      </c>
      <c r="AY72" s="86">
        <f>SUM(BillDetail_List[[#This Row],[Total Profit Costs]:[Total VAT]])</f>
        <v>70.2</v>
      </c>
      <c r="AZ72" s="279">
        <f>VLOOKUP(BillDetail_List[[#This Row],[Phase Code ]],phasetasklist,7,FALSE)</f>
        <v>2</v>
      </c>
      <c r="BA72" s="279">
        <f>VLOOKUP(BillDetail_List[[#This Row],[Task Code]],tasklist,7,FALSE)</f>
        <v>4</v>
      </c>
      <c r="BB72" s="279">
        <f>IFERROR(VLOOKUP(BillDetail_List[[#This Row],[Activity Code]],ActivityCodeList,4,FALSE),"")</f>
        <v>10</v>
      </c>
      <c r="BC72" s="279" t="str">
        <f>IFERROR(VLOOKUP(BillDetail_List[[#This Row],[Expense Code]],expensenumbers,4,FALSE),"")</f>
        <v/>
      </c>
      <c r="BD72" s="217"/>
      <c r="BE72" s="94"/>
      <c r="BF72" s="94"/>
      <c r="BG72" s="217"/>
      <c r="BH72" s="94"/>
      <c r="BI72" s="217"/>
      <c r="BJ72" s="217"/>
      <c r="BK72" s="96"/>
      <c r="BL72" s="96"/>
      <c r="BQ72" s="96"/>
      <c r="BR72" s="96"/>
      <c r="BS72" s="96"/>
      <c r="BT72" s="96"/>
      <c r="BV72" s="96"/>
      <c r="BW72" s="72"/>
      <c r="BX72" s="72"/>
      <c r="CB72" s="98"/>
      <c r="CC72" s="99"/>
      <c r="CD72" s="99"/>
      <c r="CE72" s="84"/>
      <c r="CF72" s="84"/>
    </row>
    <row r="73" spans="1:84" ht="30" x14ac:dyDescent="0.2">
      <c r="A73" s="74">
        <v>71</v>
      </c>
      <c r="B73" s="74">
        <v>122</v>
      </c>
      <c r="C73" s="49" t="s">
        <v>227</v>
      </c>
      <c r="D73" s="172">
        <v>41190</v>
      </c>
      <c r="E73" s="76" t="s">
        <v>277</v>
      </c>
      <c r="F73" s="76" t="s">
        <v>323</v>
      </c>
      <c r="G73" s="119">
        <v>0.7</v>
      </c>
      <c r="H73" s="87"/>
      <c r="I73" s="77"/>
      <c r="J73" s="77"/>
      <c r="K73" s="88"/>
      <c r="L73" s="79"/>
      <c r="M73" s="76" t="s">
        <v>104</v>
      </c>
      <c r="N73" s="255" t="s">
        <v>450</v>
      </c>
      <c r="O73" s="255" t="s">
        <v>467</v>
      </c>
      <c r="P73" s="255" t="s">
        <v>519</v>
      </c>
      <c r="Q73" s="255"/>
      <c r="R73" s="81" t="s">
        <v>75</v>
      </c>
      <c r="S73" s="89"/>
      <c r="T73" s="76"/>
      <c r="U73" s="76"/>
      <c r="V73" s="86">
        <f>IF(BillDetail_List[Entry Alloc%]=0,(BillDetail_List[Time]*BillDetail_List[LTM Rate])*BillDetail_List[[#This Row],[Funding PerCent Allowed]],(BillDetail_List[Time]*BillDetail_List[LTM Rate])*BillDetail_List[[#This Row],[Funding PerCent Allowed]]*BillDetail_List[Entry Alloc%])</f>
        <v>210</v>
      </c>
      <c r="W73" s="86">
        <f>BillDetail_List[Counsel''s Base Fees]+BillDetail_List[Other Disbursements]+BillDetail_List[ATEI Premium]</f>
        <v>0</v>
      </c>
      <c r="X73" s="91" t="str">
        <f>VLOOKUP(BillDetail_List[Part ID],FundingList,2,FALSE)</f>
        <v>CFA</v>
      </c>
      <c r="Y73" s="271" t="str">
        <f>VLOOKUP(BillDetail_List[[#This Row],[Phase Code ]],phasetasklist,3,FALSE)</f>
        <v>Issue / Statements of Case</v>
      </c>
      <c r="Z73" s="254" t="str">
        <f>VLOOKUP(BillDetail_List[[#This Row],[Task Code]],tasklist,4,FALSE)</f>
        <v>Issue and Serve Proceedings and Preparation of Statement(s) of Case</v>
      </c>
      <c r="AA73" s="239" t="str">
        <f>IFERROR(VLOOKUP(BillDetail_List[[#This Row],[Activity Code]],ActivityCodeList,2,FALSE), " ")</f>
        <v>Plan, Prepare, Draft, Review</v>
      </c>
      <c r="AB73" s="239" t="str">
        <f>IFERROR(VLOOKUP(BillDetail_List[[#This Row],[Expense Code]],expensenumbers,2,FALSE), " ")</f>
        <v xml:space="preserve"> </v>
      </c>
      <c r="AC73" s="92" t="str">
        <f>IFERROR(VLOOKUP(BillDetail_List[LTM],LTMList,3,FALSE),"")</f>
        <v>Partner</v>
      </c>
      <c r="AD73" s="92" t="str">
        <f>IFERROR(VLOOKUP(BillDetail_List[LTM],LTMList,4,FALSE),"")</f>
        <v>A</v>
      </c>
      <c r="AE73" s="86">
        <f>IFERROR(VLOOKUP(BillDetail_List[LTM],LTM_List[],6,FALSE),0)</f>
        <v>300</v>
      </c>
      <c r="AF73" s="83">
        <f>VLOOKUP(BillDetail_List[Part ID],FundingList,7,FALSE)</f>
        <v>1</v>
      </c>
      <c r="AG73" s="83">
        <f>IF(CounselBaseFees=0,VLOOKUP(BillDetail_List[Part ID],FundingList,3,FALSE),VLOOKUP(BillDetail_List[LTM],LTMList,8,FALSE))</f>
        <v>0.95</v>
      </c>
      <c r="AH73" s="93">
        <f>VLOOKUP(BillDetail_List[Part ID],FundingList,4,FALSE)</f>
        <v>0.2</v>
      </c>
      <c r="AI73" s="190">
        <f>IF(BillDetail_List[[#This Row],[Time]]="N/A",0, BillDetail_List[[#This Row],[Time]]*BillDetail_List[[#This Row],[LTM Rate]])</f>
        <v>210</v>
      </c>
      <c r="AJ73" s="86">
        <f>IF(BillDetail_List[Entry Alloc%]=0,(BillDetail_List[Time]*BillDetail_List[LTM Rate])*BillDetail_List[[#This Row],[Funding PerCent Allowed]],(BillDetail_List[Time]*BillDetail_List[LTM Rate])*BillDetail_List[[#This Row],[Funding PerCent Allowed]]*BillDetail_List[Entry Alloc%])</f>
        <v>210</v>
      </c>
      <c r="AK73" s="86">
        <f>BillDetail_List[Base Profit Costs (including any indemnity cap)]*BillDetail_List[VAT Rate]</f>
        <v>42</v>
      </c>
      <c r="AL73" s="86">
        <f>BillDetail_List[Base Profit Costs (including any indemnity cap)]*BillDetail_List[Success Fee %]</f>
        <v>199.5</v>
      </c>
      <c r="AM73" s="86">
        <f>BillDetail_List[Success Fee on Base Profit costs]*BillDetail_List[VAT Rate]</f>
        <v>39.900000000000006</v>
      </c>
      <c r="AN73" s="86">
        <f>SUM(BillDetail_List[[#This Row],[Base Profit Costs (including any indemnity cap)]:[VAT on Success Fee on Base Profit Costs]])</f>
        <v>491.4</v>
      </c>
      <c r="AO73" s="86">
        <f>BillDetail_List[Counsel''s Base Fees]*BillDetail_List[VAT Rate]</f>
        <v>0</v>
      </c>
      <c r="AP73" s="86">
        <f>BillDetail_List[Counsel''s Base Fees]*BillDetail_List[Success Fee %]</f>
        <v>0</v>
      </c>
      <c r="AQ73" s="86">
        <f>BillDetail_List[Counsel''s Success Fee]*BillDetail_List[VAT Rate]</f>
        <v>0</v>
      </c>
      <c r="AR73" s="86">
        <f>BillDetail_List[Counsel''s Base Fees]+BillDetail_List[VAT on Base Counsel Fees]+BillDetail_List[Counsel''s Success Fee]+BillDetail_List[VAT on Counsel''s Success Fee]</f>
        <v>0</v>
      </c>
      <c r="AS73" s="86">
        <f>BillDetail_List[Other Disbursements]+BillDetail_List[VAT On Other Disbursements]</f>
        <v>0</v>
      </c>
      <c r="AT73" s="86">
        <f>BillDetail_List[Counsel''s Base Fees]+BillDetail_List[Other Disbursements]+BillDetail_List[ATEI Premium]</f>
        <v>0</v>
      </c>
      <c r="AU73" s="86">
        <f>BillDetail_List[Other Disbursements]+BillDetail_List[Counsel''s Base Fees]+BillDetail_List[Base Profit Costs (including any indemnity cap)]</f>
        <v>210</v>
      </c>
      <c r="AV73" s="86">
        <f>BillDetail_List[Base Profit Costs (including any indemnity cap)]+BillDetail_List[Success Fee on Base Profit costs]</f>
        <v>409.5</v>
      </c>
      <c r="AW73" s="86">
        <f>BillDetail_List[ATEI Premium]+BillDetail_List[Other Disbursements]+BillDetail_List[Counsel''s Success Fee]+BillDetail_List[Counsel''s Base Fees]</f>
        <v>0</v>
      </c>
      <c r="AX73" s="86">
        <f>BillDetail_List[VAT On Other Disbursements]+BillDetail_List[VAT on Counsel''s Success Fee]+BillDetail_List[VAT on Base Counsel Fees]+BillDetail_List[VAT on Success Fee on Base Profit Costs]+BillDetail_List[VAT on Base Profit Costs]</f>
        <v>81.900000000000006</v>
      </c>
      <c r="AY73" s="86">
        <f>SUM(BillDetail_List[[#This Row],[Total Profit Costs]:[Total VAT]])</f>
        <v>491.4</v>
      </c>
      <c r="AZ73" s="279">
        <f>VLOOKUP(BillDetail_List[[#This Row],[Phase Code ]],phasetasklist,7,FALSE)</f>
        <v>2</v>
      </c>
      <c r="BA73" s="279">
        <f>VLOOKUP(BillDetail_List[[#This Row],[Task Code]],tasklist,7,FALSE)</f>
        <v>4</v>
      </c>
      <c r="BB73" s="279">
        <f>IFERROR(VLOOKUP(BillDetail_List[[#This Row],[Activity Code]],ActivityCodeList,4,FALSE),"")</f>
        <v>10</v>
      </c>
      <c r="BC73" s="279" t="str">
        <f>IFERROR(VLOOKUP(BillDetail_List[[#This Row],[Expense Code]],expensenumbers,4,FALSE),"")</f>
        <v/>
      </c>
      <c r="BD73" s="217"/>
      <c r="BE73" s="94"/>
      <c r="BF73" s="94"/>
      <c r="BG73" s="217"/>
      <c r="BH73" s="94"/>
      <c r="BI73" s="217"/>
      <c r="BJ73" s="217"/>
      <c r="BK73" s="96"/>
      <c r="BL73" s="96"/>
      <c r="BQ73" s="96"/>
      <c r="BR73" s="96"/>
      <c r="BS73" s="96"/>
      <c r="BT73" s="96"/>
      <c r="BV73" s="96"/>
      <c r="BW73" s="72"/>
      <c r="BX73" s="72"/>
      <c r="CB73" s="98"/>
      <c r="CC73" s="99"/>
      <c r="CD73" s="99"/>
      <c r="CE73" s="84"/>
      <c r="CF73" s="84"/>
    </row>
    <row r="74" spans="1:84" ht="30" x14ac:dyDescent="0.2">
      <c r="A74" s="74">
        <v>72</v>
      </c>
      <c r="B74" s="74">
        <v>129</v>
      </c>
      <c r="C74" s="49" t="s">
        <v>227</v>
      </c>
      <c r="D74" s="172">
        <v>41222</v>
      </c>
      <c r="E74" s="76" t="s">
        <v>279</v>
      </c>
      <c r="F74" s="76" t="s">
        <v>323</v>
      </c>
      <c r="G74" s="119">
        <v>0.8</v>
      </c>
      <c r="H74" s="87"/>
      <c r="I74" s="77"/>
      <c r="J74" s="77"/>
      <c r="K74" s="88"/>
      <c r="L74" s="79"/>
      <c r="M74" s="76" t="s">
        <v>104</v>
      </c>
      <c r="N74" s="255" t="s">
        <v>450</v>
      </c>
      <c r="O74" s="255" t="s">
        <v>467</v>
      </c>
      <c r="P74" s="255" t="s">
        <v>519</v>
      </c>
      <c r="Q74" s="255"/>
      <c r="R74" s="81" t="s">
        <v>75</v>
      </c>
      <c r="S74" s="89"/>
      <c r="T74" s="76"/>
      <c r="U74" s="76"/>
      <c r="V74" s="86">
        <f>IF(BillDetail_List[Entry Alloc%]=0,(BillDetail_List[Time]*BillDetail_List[LTM Rate])*BillDetail_List[[#This Row],[Funding PerCent Allowed]],(BillDetail_List[Time]*BillDetail_List[LTM Rate])*BillDetail_List[[#This Row],[Funding PerCent Allowed]]*BillDetail_List[Entry Alloc%])</f>
        <v>240</v>
      </c>
      <c r="W74" s="86">
        <f>BillDetail_List[Counsel''s Base Fees]+BillDetail_List[Other Disbursements]+BillDetail_List[ATEI Premium]</f>
        <v>0</v>
      </c>
      <c r="X74" s="91" t="str">
        <f>VLOOKUP(BillDetail_List[Part ID],FundingList,2,FALSE)</f>
        <v>CFA</v>
      </c>
      <c r="Y74" s="271" t="str">
        <f>VLOOKUP(BillDetail_List[[#This Row],[Phase Code ]],phasetasklist,3,FALSE)</f>
        <v>Issue / Statements of Case</v>
      </c>
      <c r="Z74" s="254" t="str">
        <f>VLOOKUP(BillDetail_List[[#This Row],[Task Code]],tasklist,4,FALSE)</f>
        <v>Issue and Serve Proceedings and Preparation of Statement(s) of Case</v>
      </c>
      <c r="AA74" s="239" t="str">
        <f>IFERROR(VLOOKUP(BillDetail_List[[#This Row],[Activity Code]],ActivityCodeList,2,FALSE), " ")</f>
        <v>Plan, Prepare, Draft, Review</v>
      </c>
      <c r="AB74" s="239" t="str">
        <f>IFERROR(VLOOKUP(BillDetail_List[[#This Row],[Expense Code]],expensenumbers,2,FALSE), " ")</f>
        <v xml:space="preserve"> </v>
      </c>
      <c r="AC74" s="92" t="str">
        <f>IFERROR(VLOOKUP(BillDetail_List[LTM],LTMList,3,FALSE),"")</f>
        <v>Partner</v>
      </c>
      <c r="AD74" s="92" t="str">
        <f>IFERROR(VLOOKUP(BillDetail_List[LTM],LTMList,4,FALSE),"")</f>
        <v>A</v>
      </c>
      <c r="AE74" s="86">
        <f>IFERROR(VLOOKUP(BillDetail_List[LTM],LTM_List[],6,FALSE),0)</f>
        <v>300</v>
      </c>
      <c r="AF74" s="83">
        <f>VLOOKUP(BillDetail_List[Part ID],FundingList,7,FALSE)</f>
        <v>1</v>
      </c>
      <c r="AG74" s="83">
        <f>IF(CounselBaseFees=0,VLOOKUP(BillDetail_List[Part ID],FundingList,3,FALSE),VLOOKUP(BillDetail_List[LTM],LTMList,8,FALSE))</f>
        <v>0.95</v>
      </c>
      <c r="AH74" s="93">
        <f>VLOOKUP(BillDetail_List[Part ID],FundingList,4,FALSE)</f>
        <v>0.2</v>
      </c>
      <c r="AI74" s="190">
        <f>IF(BillDetail_List[[#This Row],[Time]]="N/A",0, BillDetail_List[[#This Row],[Time]]*BillDetail_List[[#This Row],[LTM Rate]])</f>
        <v>240</v>
      </c>
      <c r="AJ74" s="86">
        <f>IF(BillDetail_List[Entry Alloc%]=0,(BillDetail_List[Time]*BillDetail_List[LTM Rate])*BillDetail_List[[#This Row],[Funding PerCent Allowed]],(BillDetail_List[Time]*BillDetail_List[LTM Rate])*BillDetail_List[[#This Row],[Funding PerCent Allowed]]*BillDetail_List[Entry Alloc%])</f>
        <v>240</v>
      </c>
      <c r="AK74" s="86">
        <f>BillDetail_List[Base Profit Costs (including any indemnity cap)]*BillDetail_List[VAT Rate]</f>
        <v>48</v>
      </c>
      <c r="AL74" s="86">
        <f>BillDetail_List[Base Profit Costs (including any indemnity cap)]*BillDetail_List[Success Fee %]</f>
        <v>228</v>
      </c>
      <c r="AM74" s="86">
        <f>BillDetail_List[Success Fee on Base Profit costs]*BillDetail_List[VAT Rate]</f>
        <v>45.6</v>
      </c>
      <c r="AN74" s="86">
        <f>SUM(BillDetail_List[[#This Row],[Base Profit Costs (including any indemnity cap)]:[VAT on Success Fee on Base Profit Costs]])</f>
        <v>561.6</v>
      </c>
      <c r="AO74" s="86">
        <f>BillDetail_List[Counsel''s Base Fees]*BillDetail_List[VAT Rate]</f>
        <v>0</v>
      </c>
      <c r="AP74" s="86">
        <f>BillDetail_List[Counsel''s Base Fees]*BillDetail_List[Success Fee %]</f>
        <v>0</v>
      </c>
      <c r="AQ74" s="86">
        <f>BillDetail_List[Counsel''s Success Fee]*BillDetail_List[VAT Rate]</f>
        <v>0</v>
      </c>
      <c r="AR74" s="86">
        <f>BillDetail_List[Counsel''s Base Fees]+BillDetail_List[VAT on Base Counsel Fees]+BillDetail_List[Counsel''s Success Fee]+BillDetail_List[VAT on Counsel''s Success Fee]</f>
        <v>0</v>
      </c>
      <c r="AS74" s="86">
        <f>BillDetail_List[Other Disbursements]+BillDetail_List[VAT On Other Disbursements]</f>
        <v>0</v>
      </c>
      <c r="AT74" s="86">
        <f>BillDetail_List[Counsel''s Base Fees]+BillDetail_List[Other Disbursements]+BillDetail_List[ATEI Premium]</f>
        <v>0</v>
      </c>
      <c r="AU74" s="86">
        <f>BillDetail_List[Other Disbursements]+BillDetail_List[Counsel''s Base Fees]+BillDetail_List[Base Profit Costs (including any indemnity cap)]</f>
        <v>240</v>
      </c>
      <c r="AV74" s="86">
        <f>BillDetail_List[Base Profit Costs (including any indemnity cap)]+BillDetail_List[Success Fee on Base Profit costs]</f>
        <v>468</v>
      </c>
      <c r="AW74" s="86">
        <f>BillDetail_List[ATEI Premium]+BillDetail_List[Other Disbursements]+BillDetail_List[Counsel''s Success Fee]+BillDetail_List[Counsel''s Base Fees]</f>
        <v>0</v>
      </c>
      <c r="AX74" s="86">
        <f>BillDetail_List[VAT On Other Disbursements]+BillDetail_List[VAT on Counsel''s Success Fee]+BillDetail_List[VAT on Base Counsel Fees]+BillDetail_List[VAT on Success Fee on Base Profit Costs]+BillDetail_List[VAT on Base Profit Costs]</f>
        <v>93.6</v>
      </c>
      <c r="AY74" s="86">
        <f>SUM(BillDetail_List[[#This Row],[Total Profit Costs]:[Total VAT]])</f>
        <v>561.6</v>
      </c>
      <c r="AZ74" s="279">
        <f>VLOOKUP(BillDetail_List[[#This Row],[Phase Code ]],phasetasklist,7,FALSE)</f>
        <v>2</v>
      </c>
      <c r="BA74" s="279">
        <f>VLOOKUP(BillDetail_List[[#This Row],[Task Code]],tasklist,7,FALSE)</f>
        <v>4</v>
      </c>
      <c r="BB74" s="279">
        <f>IFERROR(VLOOKUP(BillDetail_List[[#This Row],[Activity Code]],ActivityCodeList,4,FALSE),"")</f>
        <v>10</v>
      </c>
      <c r="BC74" s="279" t="str">
        <f>IFERROR(VLOOKUP(BillDetail_List[[#This Row],[Expense Code]],expensenumbers,4,FALSE),"")</f>
        <v/>
      </c>
      <c r="BD74" s="217"/>
      <c r="BE74" s="94"/>
      <c r="BF74" s="94"/>
      <c r="BG74" s="217"/>
      <c r="BH74" s="94"/>
      <c r="BI74" s="217"/>
      <c r="BJ74" s="217"/>
      <c r="BK74" s="96"/>
      <c r="BL74" s="96"/>
      <c r="BQ74" s="96"/>
      <c r="BR74" s="96"/>
      <c r="BS74" s="96"/>
      <c r="BT74" s="96"/>
      <c r="BV74" s="96"/>
      <c r="BW74" s="72"/>
      <c r="BX74" s="72"/>
      <c r="CB74" s="98"/>
      <c r="CC74" s="99"/>
      <c r="CD74" s="99"/>
      <c r="CE74" s="84"/>
      <c r="CF74" s="84"/>
    </row>
    <row r="75" spans="1:84" ht="30" x14ac:dyDescent="0.2">
      <c r="A75" s="74">
        <v>73</v>
      </c>
      <c r="B75" s="74">
        <v>137</v>
      </c>
      <c r="C75" s="49" t="s">
        <v>227</v>
      </c>
      <c r="D75" s="172">
        <v>41224</v>
      </c>
      <c r="E75" s="76" t="s">
        <v>281</v>
      </c>
      <c r="F75" s="76" t="s">
        <v>323</v>
      </c>
      <c r="G75" s="119">
        <v>0.3</v>
      </c>
      <c r="H75" s="87"/>
      <c r="I75" s="77"/>
      <c r="J75" s="77"/>
      <c r="K75" s="88"/>
      <c r="L75" s="79"/>
      <c r="M75" s="76" t="s">
        <v>104</v>
      </c>
      <c r="N75" s="255" t="s">
        <v>450</v>
      </c>
      <c r="O75" s="255" t="s">
        <v>467</v>
      </c>
      <c r="P75" s="255" t="s">
        <v>519</v>
      </c>
      <c r="Q75" s="255"/>
      <c r="R75" s="81" t="s">
        <v>75</v>
      </c>
      <c r="S75" s="89"/>
      <c r="T75" s="76"/>
      <c r="U75" s="76"/>
      <c r="V75" s="86">
        <f>IF(BillDetail_List[Entry Alloc%]=0,(BillDetail_List[Time]*BillDetail_List[LTM Rate])*BillDetail_List[[#This Row],[Funding PerCent Allowed]],(BillDetail_List[Time]*BillDetail_List[LTM Rate])*BillDetail_List[[#This Row],[Funding PerCent Allowed]]*BillDetail_List[Entry Alloc%])</f>
        <v>90</v>
      </c>
      <c r="W75" s="86">
        <f>BillDetail_List[Counsel''s Base Fees]+BillDetail_List[Other Disbursements]+BillDetail_List[ATEI Premium]</f>
        <v>0</v>
      </c>
      <c r="X75" s="91" t="str">
        <f>VLOOKUP(BillDetail_List[Part ID],FundingList,2,FALSE)</f>
        <v>CFA</v>
      </c>
      <c r="Y75" s="271" t="str">
        <f>VLOOKUP(BillDetail_List[[#This Row],[Phase Code ]],phasetasklist,3,FALSE)</f>
        <v>Issue / Statements of Case</v>
      </c>
      <c r="Z75" s="254" t="str">
        <f>VLOOKUP(BillDetail_List[[#This Row],[Task Code]],tasklist,4,FALSE)</f>
        <v>Issue and Serve Proceedings and Preparation of Statement(s) of Case</v>
      </c>
      <c r="AA75" s="239" t="str">
        <f>IFERROR(VLOOKUP(BillDetail_List[[#This Row],[Activity Code]],ActivityCodeList,2,FALSE), " ")</f>
        <v>Plan, Prepare, Draft, Review</v>
      </c>
      <c r="AB75" s="239" t="str">
        <f>IFERROR(VLOOKUP(BillDetail_List[[#This Row],[Expense Code]],expensenumbers,2,FALSE), " ")</f>
        <v xml:space="preserve"> </v>
      </c>
      <c r="AC75" s="92" t="str">
        <f>IFERROR(VLOOKUP(BillDetail_List[LTM],LTMList,3,FALSE),"")</f>
        <v>Partner</v>
      </c>
      <c r="AD75" s="92" t="str">
        <f>IFERROR(VLOOKUP(BillDetail_List[LTM],LTMList,4,FALSE),"")</f>
        <v>A</v>
      </c>
      <c r="AE75" s="86">
        <f>IFERROR(VLOOKUP(BillDetail_List[LTM],LTM_List[],6,FALSE),0)</f>
        <v>300</v>
      </c>
      <c r="AF75" s="83">
        <f>VLOOKUP(BillDetail_List[Part ID],FundingList,7,FALSE)</f>
        <v>1</v>
      </c>
      <c r="AG75" s="83">
        <f>IF(CounselBaseFees=0,VLOOKUP(BillDetail_List[Part ID],FundingList,3,FALSE),VLOOKUP(BillDetail_List[LTM],LTMList,8,FALSE))</f>
        <v>0.95</v>
      </c>
      <c r="AH75" s="93">
        <f>VLOOKUP(BillDetail_List[Part ID],FundingList,4,FALSE)</f>
        <v>0.2</v>
      </c>
      <c r="AI75" s="190">
        <f>IF(BillDetail_List[[#This Row],[Time]]="N/A",0, BillDetail_List[[#This Row],[Time]]*BillDetail_List[[#This Row],[LTM Rate]])</f>
        <v>90</v>
      </c>
      <c r="AJ75" s="86">
        <f>IF(BillDetail_List[Entry Alloc%]=0,(BillDetail_List[Time]*BillDetail_List[LTM Rate])*BillDetail_List[[#This Row],[Funding PerCent Allowed]],(BillDetail_List[Time]*BillDetail_List[LTM Rate])*BillDetail_List[[#This Row],[Funding PerCent Allowed]]*BillDetail_List[Entry Alloc%])</f>
        <v>90</v>
      </c>
      <c r="AK75" s="86">
        <f>BillDetail_List[Base Profit Costs (including any indemnity cap)]*BillDetail_List[VAT Rate]</f>
        <v>18</v>
      </c>
      <c r="AL75" s="86">
        <f>BillDetail_List[Base Profit Costs (including any indemnity cap)]*BillDetail_List[Success Fee %]</f>
        <v>85.5</v>
      </c>
      <c r="AM75" s="86">
        <f>BillDetail_List[Success Fee on Base Profit costs]*BillDetail_List[VAT Rate]</f>
        <v>17.100000000000001</v>
      </c>
      <c r="AN75" s="86">
        <f>SUM(BillDetail_List[[#This Row],[Base Profit Costs (including any indemnity cap)]:[VAT on Success Fee on Base Profit Costs]])</f>
        <v>210.6</v>
      </c>
      <c r="AO75" s="86">
        <f>BillDetail_List[Counsel''s Base Fees]*BillDetail_List[VAT Rate]</f>
        <v>0</v>
      </c>
      <c r="AP75" s="86">
        <f>BillDetail_List[Counsel''s Base Fees]*BillDetail_List[Success Fee %]</f>
        <v>0</v>
      </c>
      <c r="AQ75" s="86">
        <f>BillDetail_List[Counsel''s Success Fee]*BillDetail_List[VAT Rate]</f>
        <v>0</v>
      </c>
      <c r="AR75" s="86">
        <f>BillDetail_List[Counsel''s Base Fees]+BillDetail_List[VAT on Base Counsel Fees]+BillDetail_List[Counsel''s Success Fee]+BillDetail_List[VAT on Counsel''s Success Fee]</f>
        <v>0</v>
      </c>
      <c r="AS75" s="86">
        <f>BillDetail_List[Other Disbursements]+BillDetail_List[VAT On Other Disbursements]</f>
        <v>0</v>
      </c>
      <c r="AT75" s="86">
        <f>BillDetail_List[Counsel''s Base Fees]+BillDetail_List[Other Disbursements]+BillDetail_List[ATEI Premium]</f>
        <v>0</v>
      </c>
      <c r="AU75" s="86">
        <f>BillDetail_List[Other Disbursements]+BillDetail_List[Counsel''s Base Fees]+BillDetail_List[Base Profit Costs (including any indemnity cap)]</f>
        <v>90</v>
      </c>
      <c r="AV75" s="86">
        <f>BillDetail_List[Base Profit Costs (including any indemnity cap)]+BillDetail_List[Success Fee on Base Profit costs]</f>
        <v>175.5</v>
      </c>
      <c r="AW75" s="86">
        <f>BillDetail_List[ATEI Premium]+BillDetail_List[Other Disbursements]+BillDetail_List[Counsel''s Success Fee]+BillDetail_List[Counsel''s Base Fees]</f>
        <v>0</v>
      </c>
      <c r="AX75" s="86">
        <f>BillDetail_List[VAT On Other Disbursements]+BillDetail_List[VAT on Counsel''s Success Fee]+BillDetail_List[VAT on Base Counsel Fees]+BillDetail_List[VAT on Success Fee on Base Profit Costs]+BillDetail_List[VAT on Base Profit Costs]</f>
        <v>35.1</v>
      </c>
      <c r="AY75" s="86">
        <f>SUM(BillDetail_List[[#This Row],[Total Profit Costs]:[Total VAT]])</f>
        <v>210.6</v>
      </c>
      <c r="AZ75" s="279">
        <f>VLOOKUP(BillDetail_List[[#This Row],[Phase Code ]],phasetasklist,7,FALSE)</f>
        <v>2</v>
      </c>
      <c r="BA75" s="279">
        <f>VLOOKUP(BillDetail_List[[#This Row],[Task Code]],tasklist,7,FALSE)</f>
        <v>4</v>
      </c>
      <c r="BB75" s="279">
        <f>IFERROR(VLOOKUP(BillDetail_List[[#This Row],[Activity Code]],ActivityCodeList,4,FALSE),"")</f>
        <v>10</v>
      </c>
      <c r="BC75" s="279" t="str">
        <f>IFERROR(VLOOKUP(BillDetail_List[[#This Row],[Expense Code]],expensenumbers,4,FALSE),"")</f>
        <v/>
      </c>
      <c r="BD75" s="217"/>
      <c r="BE75" s="94"/>
      <c r="BF75" s="94"/>
      <c r="BG75" s="217"/>
      <c r="BH75" s="94"/>
      <c r="BI75" s="217"/>
      <c r="BJ75" s="217"/>
      <c r="BK75" s="96"/>
      <c r="BL75" s="96"/>
      <c r="BQ75" s="96"/>
      <c r="BR75" s="96"/>
      <c r="BS75" s="96"/>
      <c r="BT75" s="96"/>
      <c r="BV75" s="96"/>
      <c r="BW75" s="72"/>
      <c r="BX75" s="72"/>
      <c r="CB75" s="98"/>
      <c r="CC75" s="99"/>
      <c r="CD75" s="99"/>
      <c r="CE75" s="84"/>
      <c r="CF75" s="84"/>
    </row>
    <row r="76" spans="1:84" ht="30" x14ac:dyDescent="0.2">
      <c r="A76" s="74">
        <v>74</v>
      </c>
      <c r="B76" s="74">
        <v>144</v>
      </c>
      <c r="C76" s="49" t="s">
        <v>227</v>
      </c>
      <c r="D76" s="172">
        <v>41236</v>
      </c>
      <c r="E76" s="76" t="s">
        <v>285</v>
      </c>
      <c r="F76" s="76" t="s">
        <v>323</v>
      </c>
      <c r="G76" s="119">
        <v>0.1</v>
      </c>
      <c r="H76" s="87"/>
      <c r="I76" s="77"/>
      <c r="J76" s="77"/>
      <c r="K76" s="88"/>
      <c r="L76" s="79"/>
      <c r="M76" s="76" t="s">
        <v>104</v>
      </c>
      <c r="N76" s="255" t="s">
        <v>450</v>
      </c>
      <c r="O76" s="255" t="s">
        <v>467</v>
      </c>
      <c r="P76" s="255" t="s">
        <v>519</v>
      </c>
      <c r="Q76" s="255"/>
      <c r="R76" s="81" t="s">
        <v>75</v>
      </c>
      <c r="S76" s="89"/>
      <c r="T76" s="76"/>
      <c r="U76" s="76"/>
      <c r="V76" s="86">
        <f>IF(BillDetail_List[Entry Alloc%]=0,(BillDetail_List[Time]*BillDetail_List[LTM Rate])*BillDetail_List[[#This Row],[Funding PerCent Allowed]],(BillDetail_List[Time]*BillDetail_List[LTM Rate])*BillDetail_List[[#This Row],[Funding PerCent Allowed]]*BillDetail_List[Entry Alloc%])</f>
        <v>30</v>
      </c>
      <c r="W76" s="86">
        <f>BillDetail_List[Counsel''s Base Fees]+BillDetail_List[Other Disbursements]+BillDetail_List[ATEI Premium]</f>
        <v>0</v>
      </c>
      <c r="X76" s="91" t="str">
        <f>VLOOKUP(BillDetail_List[Part ID],FundingList,2,FALSE)</f>
        <v>CFA</v>
      </c>
      <c r="Y76" s="271" t="str">
        <f>VLOOKUP(BillDetail_List[[#This Row],[Phase Code ]],phasetasklist,3,FALSE)</f>
        <v>Issue / Statements of Case</v>
      </c>
      <c r="Z76" s="254" t="str">
        <f>VLOOKUP(BillDetail_List[[#This Row],[Task Code]],tasklist,4,FALSE)</f>
        <v>Issue and Serve Proceedings and Preparation of Statement(s) of Case</v>
      </c>
      <c r="AA76" s="239" t="str">
        <f>IFERROR(VLOOKUP(BillDetail_List[[#This Row],[Activity Code]],ActivityCodeList,2,FALSE), " ")</f>
        <v>Plan, Prepare, Draft, Review</v>
      </c>
      <c r="AB76" s="239" t="str">
        <f>IFERROR(VLOOKUP(BillDetail_List[[#This Row],[Expense Code]],expensenumbers,2,FALSE), " ")</f>
        <v xml:space="preserve"> </v>
      </c>
      <c r="AC76" s="92" t="str">
        <f>IFERROR(VLOOKUP(BillDetail_List[LTM],LTMList,3,FALSE),"")</f>
        <v>Partner</v>
      </c>
      <c r="AD76" s="92" t="str">
        <f>IFERROR(VLOOKUP(BillDetail_List[LTM],LTMList,4,FALSE),"")</f>
        <v>A</v>
      </c>
      <c r="AE76" s="86">
        <f>IFERROR(VLOOKUP(BillDetail_List[LTM],LTM_List[],6,FALSE),0)</f>
        <v>300</v>
      </c>
      <c r="AF76" s="83">
        <f>VLOOKUP(BillDetail_List[Part ID],FundingList,7,FALSE)</f>
        <v>1</v>
      </c>
      <c r="AG76" s="83">
        <f>IF(CounselBaseFees=0,VLOOKUP(BillDetail_List[Part ID],FundingList,3,FALSE),VLOOKUP(BillDetail_List[LTM],LTMList,8,FALSE))</f>
        <v>0.95</v>
      </c>
      <c r="AH76" s="93">
        <f>VLOOKUP(BillDetail_List[Part ID],FundingList,4,FALSE)</f>
        <v>0.2</v>
      </c>
      <c r="AI76" s="190">
        <f>IF(BillDetail_List[[#This Row],[Time]]="N/A",0, BillDetail_List[[#This Row],[Time]]*BillDetail_List[[#This Row],[LTM Rate]])</f>
        <v>30</v>
      </c>
      <c r="AJ76" s="86">
        <f>IF(BillDetail_List[Entry Alloc%]=0,(BillDetail_List[Time]*BillDetail_List[LTM Rate])*BillDetail_List[[#This Row],[Funding PerCent Allowed]],(BillDetail_List[Time]*BillDetail_List[LTM Rate])*BillDetail_List[[#This Row],[Funding PerCent Allowed]]*BillDetail_List[Entry Alloc%])</f>
        <v>30</v>
      </c>
      <c r="AK76" s="86">
        <f>BillDetail_List[Base Profit Costs (including any indemnity cap)]*BillDetail_List[VAT Rate]</f>
        <v>6</v>
      </c>
      <c r="AL76" s="86">
        <f>BillDetail_List[Base Profit Costs (including any indemnity cap)]*BillDetail_List[Success Fee %]</f>
        <v>28.5</v>
      </c>
      <c r="AM76" s="86">
        <f>BillDetail_List[Success Fee on Base Profit costs]*BillDetail_List[VAT Rate]</f>
        <v>5.7</v>
      </c>
      <c r="AN76" s="86">
        <f>SUM(BillDetail_List[[#This Row],[Base Profit Costs (including any indemnity cap)]:[VAT on Success Fee on Base Profit Costs]])</f>
        <v>70.2</v>
      </c>
      <c r="AO76" s="86">
        <f>BillDetail_List[Counsel''s Base Fees]*BillDetail_List[VAT Rate]</f>
        <v>0</v>
      </c>
      <c r="AP76" s="86">
        <f>BillDetail_List[Counsel''s Base Fees]*BillDetail_List[Success Fee %]</f>
        <v>0</v>
      </c>
      <c r="AQ76" s="86">
        <f>BillDetail_List[Counsel''s Success Fee]*BillDetail_List[VAT Rate]</f>
        <v>0</v>
      </c>
      <c r="AR76" s="86">
        <f>BillDetail_List[Counsel''s Base Fees]+BillDetail_List[VAT on Base Counsel Fees]+BillDetail_List[Counsel''s Success Fee]+BillDetail_List[VAT on Counsel''s Success Fee]</f>
        <v>0</v>
      </c>
      <c r="AS76" s="86">
        <f>BillDetail_List[Other Disbursements]+BillDetail_List[VAT On Other Disbursements]</f>
        <v>0</v>
      </c>
      <c r="AT76" s="86">
        <f>BillDetail_List[Counsel''s Base Fees]+BillDetail_List[Other Disbursements]+BillDetail_List[ATEI Premium]</f>
        <v>0</v>
      </c>
      <c r="AU76" s="86">
        <f>BillDetail_List[Other Disbursements]+BillDetail_List[Counsel''s Base Fees]+BillDetail_List[Base Profit Costs (including any indemnity cap)]</f>
        <v>30</v>
      </c>
      <c r="AV76" s="86">
        <f>BillDetail_List[Base Profit Costs (including any indemnity cap)]+BillDetail_List[Success Fee on Base Profit costs]</f>
        <v>58.5</v>
      </c>
      <c r="AW76" s="86">
        <f>BillDetail_List[ATEI Premium]+BillDetail_List[Other Disbursements]+BillDetail_List[Counsel''s Success Fee]+BillDetail_List[Counsel''s Base Fees]</f>
        <v>0</v>
      </c>
      <c r="AX76" s="86">
        <f>BillDetail_List[VAT On Other Disbursements]+BillDetail_List[VAT on Counsel''s Success Fee]+BillDetail_List[VAT on Base Counsel Fees]+BillDetail_List[VAT on Success Fee on Base Profit Costs]+BillDetail_List[VAT on Base Profit Costs]</f>
        <v>11.7</v>
      </c>
      <c r="AY76" s="86">
        <f>SUM(BillDetail_List[[#This Row],[Total Profit Costs]:[Total VAT]])</f>
        <v>70.2</v>
      </c>
      <c r="AZ76" s="279">
        <f>VLOOKUP(BillDetail_List[[#This Row],[Phase Code ]],phasetasklist,7,FALSE)</f>
        <v>2</v>
      </c>
      <c r="BA76" s="279">
        <f>VLOOKUP(BillDetail_List[[#This Row],[Task Code]],tasklist,7,FALSE)</f>
        <v>4</v>
      </c>
      <c r="BB76" s="279">
        <f>IFERROR(VLOOKUP(BillDetail_List[[#This Row],[Activity Code]],ActivityCodeList,4,FALSE),"")</f>
        <v>10</v>
      </c>
      <c r="BC76" s="279" t="str">
        <f>IFERROR(VLOOKUP(BillDetail_List[[#This Row],[Expense Code]],expensenumbers,4,FALSE),"")</f>
        <v/>
      </c>
      <c r="BD76" s="217"/>
      <c r="BE76" s="94"/>
      <c r="BF76" s="94"/>
      <c r="BG76" s="217"/>
      <c r="BH76" s="94"/>
      <c r="BI76" s="217"/>
      <c r="BJ76" s="217"/>
      <c r="BK76" s="96"/>
      <c r="BL76" s="96"/>
      <c r="BQ76" s="96"/>
      <c r="BR76" s="96"/>
      <c r="BS76" s="96"/>
      <c r="BT76" s="96"/>
      <c r="BV76" s="96"/>
      <c r="BW76" s="72"/>
      <c r="BX76" s="72"/>
      <c r="CB76" s="98"/>
      <c r="CC76" s="99"/>
      <c r="CD76" s="99"/>
      <c r="CE76" s="84"/>
      <c r="CF76" s="84"/>
    </row>
    <row r="77" spans="1:84" ht="30" x14ac:dyDescent="0.2">
      <c r="A77" s="74">
        <v>75</v>
      </c>
      <c r="B77" s="74">
        <v>152</v>
      </c>
      <c r="C77" s="49" t="s">
        <v>227</v>
      </c>
      <c r="D77" s="172">
        <v>41280</v>
      </c>
      <c r="E77" s="76" t="s">
        <v>287</v>
      </c>
      <c r="F77" s="76" t="s">
        <v>324</v>
      </c>
      <c r="G77" s="119">
        <v>0.5</v>
      </c>
      <c r="H77" s="87"/>
      <c r="I77" s="77"/>
      <c r="J77" s="77"/>
      <c r="K77" s="88"/>
      <c r="L77" s="79"/>
      <c r="M77" s="76" t="s">
        <v>104</v>
      </c>
      <c r="N77" s="255" t="s">
        <v>450</v>
      </c>
      <c r="O77" s="255" t="s">
        <v>467</v>
      </c>
      <c r="P77" s="255" t="s">
        <v>519</v>
      </c>
      <c r="Q77" s="255"/>
      <c r="R77" s="81" t="s">
        <v>75</v>
      </c>
      <c r="S77" s="89"/>
      <c r="T77" s="76"/>
      <c r="U77" s="76"/>
      <c r="V77" s="86">
        <f>IF(BillDetail_List[Entry Alloc%]=0,(BillDetail_List[Time]*BillDetail_List[LTM Rate])*BillDetail_List[[#This Row],[Funding PerCent Allowed]],(BillDetail_List[Time]*BillDetail_List[LTM Rate])*BillDetail_List[[#This Row],[Funding PerCent Allowed]]*BillDetail_List[Entry Alloc%])</f>
        <v>80</v>
      </c>
      <c r="W77" s="86">
        <f>BillDetail_List[Counsel''s Base Fees]+BillDetail_List[Other Disbursements]+BillDetail_List[ATEI Premium]</f>
        <v>0</v>
      </c>
      <c r="X77" s="91" t="str">
        <f>VLOOKUP(BillDetail_List[Part ID],FundingList,2,FALSE)</f>
        <v>CFA</v>
      </c>
      <c r="Y77" s="271" t="str">
        <f>VLOOKUP(BillDetail_List[[#This Row],[Phase Code ]],phasetasklist,3,FALSE)</f>
        <v>Issue / Statements of Case</v>
      </c>
      <c r="Z77" s="254" t="str">
        <f>VLOOKUP(BillDetail_List[[#This Row],[Task Code]],tasklist,4,FALSE)</f>
        <v>Issue and Serve Proceedings and Preparation of Statement(s) of Case</v>
      </c>
      <c r="AA77" s="239" t="str">
        <f>IFERROR(VLOOKUP(BillDetail_List[[#This Row],[Activity Code]],ActivityCodeList,2,FALSE), " ")</f>
        <v>Plan, Prepare, Draft, Review</v>
      </c>
      <c r="AB77" s="239" t="str">
        <f>IFERROR(VLOOKUP(BillDetail_List[[#This Row],[Expense Code]],expensenumbers,2,FALSE), " ")</f>
        <v xml:space="preserve"> </v>
      </c>
      <c r="AC77" s="92" t="str">
        <f>IFERROR(VLOOKUP(BillDetail_List[LTM],LTMList,3,FALSE),"")</f>
        <v>Legal Assistant</v>
      </c>
      <c r="AD77" s="92" t="str">
        <f>IFERROR(VLOOKUP(BillDetail_List[LTM],LTMList,4,FALSE),"")</f>
        <v>D</v>
      </c>
      <c r="AE77" s="86">
        <f>IFERROR(VLOOKUP(BillDetail_List[LTM],LTM_List[],6,FALSE),0)</f>
        <v>160</v>
      </c>
      <c r="AF77" s="83">
        <f>VLOOKUP(BillDetail_List[Part ID],FundingList,7,FALSE)</f>
        <v>1</v>
      </c>
      <c r="AG77" s="83">
        <f>IF(CounselBaseFees=0,VLOOKUP(BillDetail_List[Part ID],FundingList,3,FALSE),VLOOKUP(BillDetail_List[LTM],LTMList,8,FALSE))</f>
        <v>0.95</v>
      </c>
      <c r="AH77" s="93">
        <f>VLOOKUP(BillDetail_List[Part ID],FundingList,4,FALSE)</f>
        <v>0.2</v>
      </c>
      <c r="AI77" s="190">
        <f>IF(BillDetail_List[[#This Row],[Time]]="N/A",0, BillDetail_List[[#This Row],[Time]]*BillDetail_List[[#This Row],[LTM Rate]])</f>
        <v>80</v>
      </c>
      <c r="AJ77" s="86">
        <f>IF(BillDetail_List[Entry Alloc%]=0,(BillDetail_List[Time]*BillDetail_List[LTM Rate])*BillDetail_List[[#This Row],[Funding PerCent Allowed]],(BillDetail_List[Time]*BillDetail_List[LTM Rate])*BillDetail_List[[#This Row],[Funding PerCent Allowed]]*BillDetail_List[Entry Alloc%])</f>
        <v>80</v>
      </c>
      <c r="AK77" s="86">
        <f>BillDetail_List[Base Profit Costs (including any indemnity cap)]*BillDetail_List[VAT Rate]</f>
        <v>16</v>
      </c>
      <c r="AL77" s="86">
        <f>BillDetail_List[Base Profit Costs (including any indemnity cap)]*BillDetail_List[Success Fee %]</f>
        <v>76</v>
      </c>
      <c r="AM77" s="86">
        <f>BillDetail_List[Success Fee on Base Profit costs]*BillDetail_List[VAT Rate]</f>
        <v>15.200000000000001</v>
      </c>
      <c r="AN77" s="86">
        <f>SUM(BillDetail_List[[#This Row],[Base Profit Costs (including any indemnity cap)]:[VAT on Success Fee on Base Profit Costs]])</f>
        <v>187.2</v>
      </c>
      <c r="AO77" s="86">
        <f>BillDetail_List[Counsel''s Base Fees]*BillDetail_List[VAT Rate]</f>
        <v>0</v>
      </c>
      <c r="AP77" s="86">
        <f>BillDetail_List[Counsel''s Base Fees]*BillDetail_List[Success Fee %]</f>
        <v>0</v>
      </c>
      <c r="AQ77" s="86">
        <f>BillDetail_List[Counsel''s Success Fee]*BillDetail_List[VAT Rate]</f>
        <v>0</v>
      </c>
      <c r="AR77" s="86">
        <f>BillDetail_List[Counsel''s Base Fees]+BillDetail_List[VAT on Base Counsel Fees]+BillDetail_List[Counsel''s Success Fee]+BillDetail_List[VAT on Counsel''s Success Fee]</f>
        <v>0</v>
      </c>
      <c r="AS77" s="86">
        <f>BillDetail_List[Other Disbursements]+BillDetail_List[VAT On Other Disbursements]</f>
        <v>0</v>
      </c>
      <c r="AT77" s="86">
        <f>BillDetail_List[Counsel''s Base Fees]+BillDetail_List[Other Disbursements]+BillDetail_List[ATEI Premium]</f>
        <v>0</v>
      </c>
      <c r="AU77" s="86">
        <f>BillDetail_List[Other Disbursements]+BillDetail_List[Counsel''s Base Fees]+BillDetail_List[Base Profit Costs (including any indemnity cap)]</f>
        <v>80</v>
      </c>
      <c r="AV77" s="86">
        <f>BillDetail_List[Base Profit Costs (including any indemnity cap)]+BillDetail_List[Success Fee on Base Profit costs]</f>
        <v>156</v>
      </c>
      <c r="AW77" s="86">
        <f>BillDetail_List[ATEI Premium]+BillDetail_List[Other Disbursements]+BillDetail_List[Counsel''s Success Fee]+BillDetail_List[Counsel''s Base Fees]</f>
        <v>0</v>
      </c>
      <c r="AX77" s="86">
        <f>BillDetail_List[VAT On Other Disbursements]+BillDetail_List[VAT on Counsel''s Success Fee]+BillDetail_List[VAT on Base Counsel Fees]+BillDetail_List[VAT on Success Fee on Base Profit Costs]+BillDetail_List[VAT on Base Profit Costs]</f>
        <v>31.200000000000003</v>
      </c>
      <c r="AY77" s="86">
        <f>SUM(BillDetail_List[[#This Row],[Total Profit Costs]:[Total VAT]])</f>
        <v>187.2</v>
      </c>
      <c r="AZ77" s="279">
        <f>VLOOKUP(BillDetail_List[[#This Row],[Phase Code ]],phasetasklist,7,FALSE)</f>
        <v>2</v>
      </c>
      <c r="BA77" s="279">
        <f>VLOOKUP(BillDetail_List[[#This Row],[Task Code]],tasklist,7,FALSE)</f>
        <v>4</v>
      </c>
      <c r="BB77" s="279">
        <f>IFERROR(VLOOKUP(BillDetail_List[[#This Row],[Activity Code]],ActivityCodeList,4,FALSE),"")</f>
        <v>10</v>
      </c>
      <c r="BC77" s="279" t="str">
        <f>IFERROR(VLOOKUP(BillDetail_List[[#This Row],[Expense Code]],expensenumbers,4,FALSE),"")</f>
        <v/>
      </c>
      <c r="BD77" s="217"/>
      <c r="BE77" s="94"/>
      <c r="BF77" s="94"/>
      <c r="BG77" s="217"/>
      <c r="BH77" s="94"/>
      <c r="BI77" s="217"/>
      <c r="BJ77" s="217"/>
      <c r="BK77" s="96"/>
      <c r="BL77" s="96"/>
      <c r="BQ77" s="96"/>
      <c r="BR77" s="96"/>
      <c r="BS77" s="96"/>
      <c r="BT77" s="96"/>
      <c r="BV77" s="96"/>
      <c r="BW77" s="72"/>
      <c r="BX77" s="72"/>
      <c r="CB77" s="98"/>
      <c r="CC77" s="99"/>
      <c r="CD77" s="99"/>
      <c r="CE77" s="84"/>
      <c r="CF77" s="84"/>
    </row>
    <row r="78" spans="1:84" ht="30" x14ac:dyDescent="0.2">
      <c r="A78" s="74">
        <v>76</v>
      </c>
      <c r="B78" s="74">
        <v>148</v>
      </c>
      <c r="C78" s="49" t="s">
        <v>227</v>
      </c>
      <c r="D78" s="172">
        <v>41280</v>
      </c>
      <c r="E78" s="76" t="s">
        <v>236</v>
      </c>
      <c r="F78" s="76" t="s">
        <v>323</v>
      </c>
      <c r="G78" s="119">
        <v>0.1</v>
      </c>
      <c r="H78" s="87"/>
      <c r="I78" s="77"/>
      <c r="J78" s="77"/>
      <c r="K78" s="88"/>
      <c r="L78" s="79"/>
      <c r="M78" s="76" t="s">
        <v>104</v>
      </c>
      <c r="N78" s="255" t="s">
        <v>450</v>
      </c>
      <c r="O78" s="255" t="s">
        <v>467</v>
      </c>
      <c r="P78" s="255" t="s">
        <v>519</v>
      </c>
      <c r="Q78" s="255"/>
      <c r="R78" s="81" t="s">
        <v>75</v>
      </c>
      <c r="S78" s="89"/>
      <c r="T78" s="76"/>
      <c r="U78" s="76"/>
      <c r="V78" s="86">
        <f>IF(BillDetail_List[Entry Alloc%]=0,(BillDetail_List[Time]*BillDetail_List[LTM Rate])*BillDetail_List[[#This Row],[Funding PerCent Allowed]],(BillDetail_List[Time]*BillDetail_List[LTM Rate])*BillDetail_List[[#This Row],[Funding PerCent Allowed]]*BillDetail_List[Entry Alloc%])</f>
        <v>30</v>
      </c>
      <c r="W78" s="86">
        <f>BillDetail_List[Counsel''s Base Fees]+BillDetail_List[Other Disbursements]+BillDetail_List[ATEI Premium]</f>
        <v>0</v>
      </c>
      <c r="X78" s="91" t="str">
        <f>VLOOKUP(BillDetail_List[Part ID],FundingList,2,FALSE)</f>
        <v>CFA</v>
      </c>
      <c r="Y78" s="271" t="str">
        <f>VLOOKUP(BillDetail_List[[#This Row],[Phase Code ]],phasetasklist,3,FALSE)</f>
        <v>Issue / Statements of Case</v>
      </c>
      <c r="Z78" s="254" t="str">
        <f>VLOOKUP(BillDetail_List[[#This Row],[Task Code]],tasklist,4,FALSE)</f>
        <v>Issue and Serve Proceedings and Preparation of Statement(s) of Case</v>
      </c>
      <c r="AA78" s="239" t="str">
        <f>IFERROR(VLOOKUP(BillDetail_List[[#This Row],[Activity Code]],ActivityCodeList,2,FALSE), " ")</f>
        <v>Plan, Prepare, Draft, Review</v>
      </c>
      <c r="AB78" s="239" t="str">
        <f>IFERROR(VLOOKUP(BillDetail_List[[#This Row],[Expense Code]],expensenumbers,2,FALSE), " ")</f>
        <v xml:space="preserve"> </v>
      </c>
      <c r="AC78" s="92" t="str">
        <f>IFERROR(VLOOKUP(BillDetail_List[LTM],LTMList,3,FALSE),"")</f>
        <v>Partner</v>
      </c>
      <c r="AD78" s="92" t="str">
        <f>IFERROR(VLOOKUP(BillDetail_List[LTM],LTMList,4,FALSE),"")</f>
        <v>A</v>
      </c>
      <c r="AE78" s="86">
        <f>IFERROR(VLOOKUP(BillDetail_List[LTM],LTM_List[],6,FALSE),0)</f>
        <v>300</v>
      </c>
      <c r="AF78" s="83">
        <f>VLOOKUP(BillDetail_List[Part ID],FundingList,7,FALSE)</f>
        <v>1</v>
      </c>
      <c r="AG78" s="83">
        <f>IF(CounselBaseFees=0,VLOOKUP(BillDetail_List[Part ID],FundingList,3,FALSE),VLOOKUP(BillDetail_List[LTM],LTMList,8,FALSE))</f>
        <v>0.95</v>
      </c>
      <c r="AH78" s="93">
        <f>VLOOKUP(BillDetail_List[Part ID],FundingList,4,FALSE)</f>
        <v>0.2</v>
      </c>
      <c r="AI78" s="190">
        <f>IF(BillDetail_List[[#This Row],[Time]]="N/A",0, BillDetail_List[[#This Row],[Time]]*BillDetail_List[[#This Row],[LTM Rate]])</f>
        <v>30</v>
      </c>
      <c r="AJ78" s="86">
        <f>IF(BillDetail_List[Entry Alloc%]=0,(BillDetail_List[Time]*BillDetail_List[LTM Rate])*BillDetail_List[[#This Row],[Funding PerCent Allowed]],(BillDetail_List[Time]*BillDetail_List[LTM Rate])*BillDetail_List[[#This Row],[Funding PerCent Allowed]]*BillDetail_List[Entry Alloc%])</f>
        <v>30</v>
      </c>
      <c r="AK78" s="86">
        <f>BillDetail_List[Base Profit Costs (including any indemnity cap)]*BillDetail_List[VAT Rate]</f>
        <v>6</v>
      </c>
      <c r="AL78" s="86">
        <f>BillDetail_List[Base Profit Costs (including any indemnity cap)]*BillDetail_List[Success Fee %]</f>
        <v>28.5</v>
      </c>
      <c r="AM78" s="86">
        <f>BillDetail_List[Success Fee on Base Profit costs]*BillDetail_List[VAT Rate]</f>
        <v>5.7</v>
      </c>
      <c r="AN78" s="86">
        <f>SUM(BillDetail_List[[#This Row],[Base Profit Costs (including any indemnity cap)]:[VAT on Success Fee on Base Profit Costs]])</f>
        <v>70.2</v>
      </c>
      <c r="AO78" s="86">
        <f>BillDetail_List[Counsel''s Base Fees]*BillDetail_List[VAT Rate]</f>
        <v>0</v>
      </c>
      <c r="AP78" s="86">
        <f>BillDetail_List[Counsel''s Base Fees]*BillDetail_List[Success Fee %]</f>
        <v>0</v>
      </c>
      <c r="AQ78" s="86">
        <f>BillDetail_List[Counsel''s Success Fee]*BillDetail_List[VAT Rate]</f>
        <v>0</v>
      </c>
      <c r="AR78" s="86">
        <f>BillDetail_List[Counsel''s Base Fees]+BillDetail_List[VAT on Base Counsel Fees]+BillDetail_List[Counsel''s Success Fee]+BillDetail_List[VAT on Counsel''s Success Fee]</f>
        <v>0</v>
      </c>
      <c r="AS78" s="86">
        <f>BillDetail_List[Other Disbursements]+BillDetail_List[VAT On Other Disbursements]</f>
        <v>0</v>
      </c>
      <c r="AT78" s="86">
        <f>BillDetail_List[Counsel''s Base Fees]+BillDetail_List[Other Disbursements]+BillDetail_List[ATEI Premium]</f>
        <v>0</v>
      </c>
      <c r="AU78" s="86">
        <f>BillDetail_List[Other Disbursements]+BillDetail_List[Counsel''s Base Fees]+BillDetail_List[Base Profit Costs (including any indemnity cap)]</f>
        <v>30</v>
      </c>
      <c r="AV78" s="86">
        <f>BillDetail_List[Base Profit Costs (including any indemnity cap)]+BillDetail_List[Success Fee on Base Profit costs]</f>
        <v>58.5</v>
      </c>
      <c r="AW78" s="86">
        <f>BillDetail_List[ATEI Premium]+BillDetail_List[Other Disbursements]+BillDetail_List[Counsel''s Success Fee]+BillDetail_List[Counsel''s Base Fees]</f>
        <v>0</v>
      </c>
      <c r="AX78" s="86">
        <f>BillDetail_List[VAT On Other Disbursements]+BillDetail_List[VAT on Counsel''s Success Fee]+BillDetail_List[VAT on Base Counsel Fees]+BillDetail_List[VAT on Success Fee on Base Profit Costs]+BillDetail_List[VAT on Base Profit Costs]</f>
        <v>11.7</v>
      </c>
      <c r="AY78" s="86">
        <f>SUM(BillDetail_List[[#This Row],[Total Profit Costs]:[Total VAT]])</f>
        <v>70.2</v>
      </c>
      <c r="AZ78" s="279">
        <f>VLOOKUP(BillDetail_List[[#This Row],[Phase Code ]],phasetasklist,7,FALSE)</f>
        <v>2</v>
      </c>
      <c r="BA78" s="279">
        <f>VLOOKUP(BillDetail_List[[#This Row],[Task Code]],tasklist,7,FALSE)</f>
        <v>4</v>
      </c>
      <c r="BB78" s="279">
        <f>IFERROR(VLOOKUP(BillDetail_List[[#This Row],[Activity Code]],ActivityCodeList,4,FALSE),"")</f>
        <v>10</v>
      </c>
      <c r="BC78" s="279" t="str">
        <f>IFERROR(VLOOKUP(BillDetail_List[[#This Row],[Expense Code]],expensenumbers,4,FALSE),"")</f>
        <v/>
      </c>
      <c r="BD78" s="217"/>
      <c r="BE78" s="94"/>
      <c r="BF78" s="94"/>
      <c r="BG78" s="217"/>
      <c r="BH78" s="94"/>
      <c r="BI78" s="217"/>
      <c r="BJ78" s="217"/>
      <c r="BK78" s="96"/>
      <c r="BL78" s="96"/>
      <c r="BQ78" s="96"/>
      <c r="BR78" s="96"/>
      <c r="BS78" s="96"/>
      <c r="BT78" s="96"/>
      <c r="BV78" s="96"/>
      <c r="BW78" s="72"/>
      <c r="BX78" s="72"/>
      <c r="CB78" s="98"/>
      <c r="CC78" s="99"/>
      <c r="CD78" s="99"/>
      <c r="CE78" s="84"/>
      <c r="CF78" s="84"/>
    </row>
    <row r="79" spans="1:84" ht="30" x14ac:dyDescent="0.2">
      <c r="A79" s="74">
        <v>77</v>
      </c>
      <c r="B79" s="74">
        <v>150</v>
      </c>
      <c r="C79" s="49" t="s">
        <v>227</v>
      </c>
      <c r="D79" s="172">
        <v>41280</v>
      </c>
      <c r="E79" s="76" t="s">
        <v>286</v>
      </c>
      <c r="F79" s="76" t="s">
        <v>323</v>
      </c>
      <c r="G79" s="119">
        <v>0.3</v>
      </c>
      <c r="H79" s="87"/>
      <c r="I79" s="77"/>
      <c r="J79" s="77"/>
      <c r="K79" s="88"/>
      <c r="L79" s="79"/>
      <c r="M79" s="76" t="s">
        <v>104</v>
      </c>
      <c r="N79" s="255" t="s">
        <v>450</v>
      </c>
      <c r="O79" s="255" t="s">
        <v>467</v>
      </c>
      <c r="P79" s="255" t="s">
        <v>519</v>
      </c>
      <c r="Q79" s="255"/>
      <c r="R79" s="81" t="s">
        <v>75</v>
      </c>
      <c r="S79" s="89"/>
      <c r="T79" s="76"/>
      <c r="U79" s="76"/>
      <c r="V79" s="86">
        <f>IF(BillDetail_List[Entry Alloc%]=0,(BillDetail_List[Time]*BillDetail_List[LTM Rate])*BillDetail_List[[#This Row],[Funding PerCent Allowed]],(BillDetail_List[Time]*BillDetail_List[LTM Rate])*BillDetail_List[[#This Row],[Funding PerCent Allowed]]*BillDetail_List[Entry Alloc%])</f>
        <v>90</v>
      </c>
      <c r="W79" s="86">
        <f>BillDetail_List[Counsel''s Base Fees]+BillDetail_List[Other Disbursements]+BillDetail_List[ATEI Premium]</f>
        <v>0</v>
      </c>
      <c r="X79" s="91" t="str">
        <f>VLOOKUP(BillDetail_List[Part ID],FundingList,2,FALSE)</f>
        <v>CFA</v>
      </c>
      <c r="Y79" s="271" t="str">
        <f>VLOOKUP(BillDetail_List[[#This Row],[Phase Code ]],phasetasklist,3,FALSE)</f>
        <v>Issue / Statements of Case</v>
      </c>
      <c r="Z79" s="254" t="str">
        <f>VLOOKUP(BillDetail_List[[#This Row],[Task Code]],tasklist,4,FALSE)</f>
        <v>Issue and Serve Proceedings and Preparation of Statement(s) of Case</v>
      </c>
      <c r="AA79" s="239" t="str">
        <f>IFERROR(VLOOKUP(BillDetail_List[[#This Row],[Activity Code]],ActivityCodeList,2,FALSE), " ")</f>
        <v>Plan, Prepare, Draft, Review</v>
      </c>
      <c r="AB79" s="239" t="str">
        <f>IFERROR(VLOOKUP(BillDetail_List[[#This Row],[Expense Code]],expensenumbers,2,FALSE), " ")</f>
        <v xml:space="preserve"> </v>
      </c>
      <c r="AC79" s="92" t="str">
        <f>IFERROR(VLOOKUP(BillDetail_List[LTM],LTMList,3,FALSE),"")</f>
        <v>Partner</v>
      </c>
      <c r="AD79" s="92" t="str">
        <f>IFERROR(VLOOKUP(BillDetail_List[LTM],LTMList,4,FALSE),"")</f>
        <v>A</v>
      </c>
      <c r="AE79" s="86">
        <f>IFERROR(VLOOKUP(BillDetail_List[LTM],LTM_List[],6,FALSE),0)</f>
        <v>300</v>
      </c>
      <c r="AF79" s="83">
        <f>VLOOKUP(BillDetail_List[Part ID],FundingList,7,FALSE)</f>
        <v>1</v>
      </c>
      <c r="AG79" s="83">
        <f>IF(CounselBaseFees=0,VLOOKUP(BillDetail_List[Part ID],FundingList,3,FALSE),VLOOKUP(BillDetail_List[LTM],LTMList,8,FALSE))</f>
        <v>0.95</v>
      </c>
      <c r="AH79" s="93">
        <f>VLOOKUP(BillDetail_List[Part ID],FundingList,4,FALSE)</f>
        <v>0.2</v>
      </c>
      <c r="AI79" s="190">
        <f>IF(BillDetail_List[[#This Row],[Time]]="N/A",0, BillDetail_List[[#This Row],[Time]]*BillDetail_List[[#This Row],[LTM Rate]])</f>
        <v>90</v>
      </c>
      <c r="AJ79" s="86">
        <f>IF(BillDetail_List[Entry Alloc%]=0,(BillDetail_List[Time]*BillDetail_List[LTM Rate])*BillDetail_List[[#This Row],[Funding PerCent Allowed]],(BillDetail_List[Time]*BillDetail_List[LTM Rate])*BillDetail_List[[#This Row],[Funding PerCent Allowed]]*BillDetail_List[Entry Alloc%])</f>
        <v>90</v>
      </c>
      <c r="AK79" s="86">
        <f>BillDetail_List[Base Profit Costs (including any indemnity cap)]*BillDetail_List[VAT Rate]</f>
        <v>18</v>
      </c>
      <c r="AL79" s="86">
        <f>BillDetail_List[Base Profit Costs (including any indemnity cap)]*BillDetail_List[Success Fee %]</f>
        <v>85.5</v>
      </c>
      <c r="AM79" s="86">
        <f>BillDetail_List[Success Fee on Base Profit costs]*BillDetail_List[VAT Rate]</f>
        <v>17.100000000000001</v>
      </c>
      <c r="AN79" s="86">
        <f>SUM(BillDetail_List[[#This Row],[Base Profit Costs (including any indemnity cap)]:[VAT on Success Fee on Base Profit Costs]])</f>
        <v>210.6</v>
      </c>
      <c r="AO79" s="86">
        <f>BillDetail_List[Counsel''s Base Fees]*BillDetail_List[VAT Rate]</f>
        <v>0</v>
      </c>
      <c r="AP79" s="86">
        <f>BillDetail_List[Counsel''s Base Fees]*BillDetail_List[Success Fee %]</f>
        <v>0</v>
      </c>
      <c r="AQ79" s="86">
        <f>BillDetail_List[Counsel''s Success Fee]*BillDetail_List[VAT Rate]</f>
        <v>0</v>
      </c>
      <c r="AR79" s="86">
        <f>BillDetail_List[Counsel''s Base Fees]+BillDetail_List[VAT on Base Counsel Fees]+BillDetail_List[Counsel''s Success Fee]+BillDetail_List[VAT on Counsel''s Success Fee]</f>
        <v>0</v>
      </c>
      <c r="AS79" s="86">
        <f>BillDetail_List[Other Disbursements]+BillDetail_List[VAT On Other Disbursements]</f>
        <v>0</v>
      </c>
      <c r="AT79" s="86">
        <f>BillDetail_List[Counsel''s Base Fees]+BillDetail_List[Other Disbursements]+BillDetail_List[ATEI Premium]</f>
        <v>0</v>
      </c>
      <c r="AU79" s="86">
        <f>BillDetail_List[Other Disbursements]+BillDetail_List[Counsel''s Base Fees]+BillDetail_List[Base Profit Costs (including any indemnity cap)]</f>
        <v>90</v>
      </c>
      <c r="AV79" s="86">
        <f>BillDetail_List[Base Profit Costs (including any indemnity cap)]+BillDetail_List[Success Fee on Base Profit costs]</f>
        <v>175.5</v>
      </c>
      <c r="AW79" s="86">
        <f>BillDetail_List[ATEI Premium]+BillDetail_List[Other Disbursements]+BillDetail_List[Counsel''s Success Fee]+BillDetail_List[Counsel''s Base Fees]</f>
        <v>0</v>
      </c>
      <c r="AX79" s="86">
        <f>BillDetail_List[VAT On Other Disbursements]+BillDetail_List[VAT on Counsel''s Success Fee]+BillDetail_List[VAT on Base Counsel Fees]+BillDetail_List[VAT on Success Fee on Base Profit Costs]+BillDetail_List[VAT on Base Profit Costs]</f>
        <v>35.1</v>
      </c>
      <c r="AY79" s="86">
        <f>SUM(BillDetail_List[[#This Row],[Total Profit Costs]:[Total VAT]])</f>
        <v>210.6</v>
      </c>
      <c r="AZ79" s="279">
        <f>VLOOKUP(BillDetail_List[[#This Row],[Phase Code ]],phasetasklist,7,FALSE)</f>
        <v>2</v>
      </c>
      <c r="BA79" s="279">
        <f>VLOOKUP(BillDetail_List[[#This Row],[Task Code]],tasklist,7,FALSE)</f>
        <v>4</v>
      </c>
      <c r="BB79" s="279">
        <f>IFERROR(VLOOKUP(BillDetail_List[[#This Row],[Activity Code]],ActivityCodeList,4,FALSE),"")</f>
        <v>10</v>
      </c>
      <c r="BC79" s="279" t="str">
        <f>IFERROR(VLOOKUP(BillDetail_List[[#This Row],[Expense Code]],expensenumbers,4,FALSE),"")</f>
        <v/>
      </c>
      <c r="BD79" s="217"/>
      <c r="BE79" s="94"/>
      <c r="BF79" s="94"/>
      <c r="BG79" s="217"/>
      <c r="BH79" s="94"/>
      <c r="BI79" s="217"/>
      <c r="BJ79" s="217"/>
      <c r="BK79" s="96"/>
      <c r="BL79" s="96"/>
      <c r="BQ79" s="96"/>
      <c r="BR79" s="96"/>
      <c r="BS79" s="96"/>
      <c r="BT79" s="96"/>
      <c r="BV79" s="96"/>
      <c r="BW79" s="72"/>
      <c r="BX79" s="72"/>
      <c r="CB79" s="98"/>
      <c r="CC79" s="99"/>
      <c r="CD79" s="99"/>
      <c r="CE79" s="84"/>
      <c r="CF79" s="84"/>
    </row>
    <row r="80" spans="1:84" ht="29.1" customHeight="1" x14ac:dyDescent="0.2">
      <c r="A80" s="74">
        <v>78</v>
      </c>
      <c r="B80" s="74">
        <v>156</v>
      </c>
      <c r="C80" s="49" t="s">
        <v>227</v>
      </c>
      <c r="D80" s="172">
        <v>41305</v>
      </c>
      <c r="E80" s="76" t="s">
        <v>288</v>
      </c>
      <c r="F80" s="76" t="s">
        <v>323</v>
      </c>
      <c r="G80" s="119">
        <v>0.1</v>
      </c>
      <c r="H80" s="87"/>
      <c r="I80" s="77"/>
      <c r="J80" s="77"/>
      <c r="K80" s="88"/>
      <c r="L80" s="79"/>
      <c r="M80" s="76" t="s">
        <v>104</v>
      </c>
      <c r="N80" s="255" t="s">
        <v>450</v>
      </c>
      <c r="O80" s="255" t="s">
        <v>467</v>
      </c>
      <c r="P80" s="255" t="s">
        <v>519</v>
      </c>
      <c r="Q80" s="255"/>
      <c r="R80" s="81" t="s">
        <v>75</v>
      </c>
      <c r="S80" s="89"/>
      <c r="T80" s="76"/>
      <c r="U80" s="76"/>
      <c r="V80" s="86">
        <f>IF(BillDetail_List[Entry Alloc%]=0,(BillDetail_List[Time]*BillDetail_List[LTM Rate])*BillDetail_List[[#This Row],[Funding PerCent Allowed]],(BillDetail_List[Time]*BillDetail_List[LTM Rate])*BillDetail_List[[#This Row],[Funding PerCent Allowed]]*BillDetail_List[Entry Alloc%])</f>
        <v>30</v>
      </c>
      <c r="W80" s="86">
        <f>BillDetail_List[Counsel''s Base Fees]+BillDetail_List[Other Disbursements]+BillDetail_List[ATEI Premium]</f>
        <v>0</v>
      </c>
      <c r="X80" s="91" t="str">
        <f>VLOOKUP(BillDetail_List[Part ID],FundingList,2,FALSE)</f>
        <v>CFA</v>
      </c>
      <c r="Y80" s="271" t="str">
        <f>VLOOKUP(BillDetail_List[[#This Row],[Phase Code ]],phasetasklist,3,FALSE)</f>
        <v>Issue / Statements of Case</v>
      </c>
      <c r="Z80" s="254" t="str">
        <f>VLOOKUP(BillDetail_List[[#This Row],[Task Code]],tasklist,4,FALSE)</f>
        <v>Issue and Serve Proceedings and Preparation of Statement(s) of Case</v>
      </c>
      <c r="AA80" s="239" t="str">
        <f>IFERROR(VLOOKUP(BillDetail_List[[#This Row],[Activity Code]],ActivityCodeList,2,FALSE), " ")</f>
        <v>Plan, Prepare, Draft, Review</v>
      </c>
      <c r="AB80" s="239" t="str">
        <f>IFERROR(VLOOKUP(BillDetail_List[[#This Row],[Expense Code]],expensenumbers,2,FALSE), " ")</f>
        <v xml:space="preserve"> </v>
      </c>
      <c r="AC80" s="92" t="str">
        <f>IFERROR(VLOOKUP(BillDetail_List[LTM],LTMList,3,FALSE),"")</f>
        <v>Partner</v>
      </c>
      <c r="AD80" s="92" t="str">
        <f>IFERROR(VLOOKUP(BillDetail_List[LTM],LTMList,4,FALSE),"")</f>
        <v>A</v>
      </c>
      <c r="AE80" s="86">
        <f>IFERROR(VLOOKUP(BillDetail_List[LTM],LTM_List[],6,FALSE),0)</f>
        <v>300</v>
      </c>
      <c r="AF80" s="83">
        <f>VLOOKUP(BillDetail_List[Part ID],FundingList,7,FALSE)</f>
        <v>1</v>
      </c>
      <c r="AG80" s="83">
        <f>IF(CounselBaseFees=0,VLOOKUP(BillDetail_List[Part ID],FundingList,3,FALSE),VLOOKUP(BillDetail_List[LTM],LTMList,8,FALSE))</f>
        <v>0.95</v>
      </c>
      <c r="AH80" s="93">
        <f>VLOOKUP(BillDetail_List[Part ID],FundingList,4,FALSE)</f>
        <v>0.2</v>
      </c>
      <c r="AI80" s="190">
        <f>IF(BillDetail_List[[#This Row],[Time]]="N/A",0, BillDetail_List[[#This Row],[Time]]*BillDetail_List[[#This Row],[LTM Rate]])</f>
        <v>30</v>
      </c>
      <c r="AJ80" s="86">
        <f>IF(BillDetail_List[Entry Alloc%]=0,(BillDetail_List[Time]*BillDetail_List[LTM Rate])*BillDetail_List[[#This Row],[Funding PerCent Allowed]],(BillDetail_List[Time]*BillDetail_List[LTM Rate])*BillDetail_List[[#This Row],[Funding PerCent Allowed]]*BillDetail_List[Entry Alloc%])</f>
        <v>30</v>
      </c>
      <c r="AK80" s="86">
        <f>BillDetail_List[Base Profit Costs (including any indemnity cap)]*BillDetail_List[VAT Rate]</f>
        <v>6</v>
      </c>
      <c r="AL80" s="86">
        <f>BillDetail_List[Base Profit Costs (including any indemnity cap)]*BillDetail_List[Success Fee %]</f>
        <v>28.5</v>
      </c>
      <c r="AM80" s="86">
        <f>BillDetail_List[Success Fee on Base Profit costs]*BillDetail_List[VAT Rate]</f>
        <v>5.7</v>
      </c>
      <c r="AN80" s="86">
        <f>SUM(BillDetail_List[[#This Row],[Base Profit Costs (including any indemnity cap)]:[VAT on Success Fee on Base Profit Costs]])</f>
        <v>70.2</v>
      </c>
      <c r="AO80" s="86">
        <f>BillDetail_List[Counsel''s Base Fees]*BillDetail_List[VAT Rate]</f>
        <v>0</v>
      </c>
      <c r="AP80" s="86">
        <f>BillDetail_List[Counsel''s Base Fees]*BillDetail_List[Success Fee %]</f>
        <v>0</v>
      </c>
      <c r="AQ80" s="86">
        <f>BillDetail_List[Counsel''s Success Fee]*BillDetail_List[VAT Rate]</f>
        <v>0</v>
      </c>
      <c r="AR80" s="86">
        <f>BillDetail_List[Counsel''s Base Fees]+BillDetail_List[VAT on Base Counsel Fees]+BillDetail_List[Counsel''s Success Fee]+BillDetail_List[VAT on Counsel''s Success Fee]</f>
        <v>0</v>
      </c>
      <c r="AS80" s="86">
        <f>BillDetail_List[Other Disbursements]+BillDetail_List[VAT On Other Disbursements]</f>
        <v>0</v>
      </c>
      <c r="AT80" s="86">
        <f>BillDetail_List[Counsel''s Base Fees]+BillDetail_List[Other Disbursements]+BillDetail_List[ATEI Premium]</f>
        <v>0</v>
      </c>
      <c r="AU80" s="86">
        <f>BillDetail_List[Other Disbursements]+BillDetail_List[Counsel''s Base Fees]+BillDetail_List[Base Profit Costs (including any indemnity cap)]</f>
        <v>30</v>
      </c>
      <c r="AV80" s="86">
        <f>BillDetail_List[Base Profit Costs (including any indemnity cap)]+BillDetail_List[Success Fee on Base Profit costs]</f>
        <v>58.5</v>
      </c>
      <c r="AW80" s="86">
        <f>BillDetail_List[ATEI Premium]+BillDetail_List[Other Disbursements]+BillDetail_List[Counsel''s Success Fee]+BillDetail_List[Counsel''s Base Fees]</f>
        <v>0</v>
      </c>
      <c r="AX80" s="86">
        <f>BillDetail_List[VAT On Other Disbursements]+BillDetail_List[VAT on Counsel''s Success Fee]+BillDetail_List[VAT on Base Counsel Fees]+BillDetail_List[VAT on Success Fee on Base Profit Costs]+BillDetail_List[VAT on Base Profit Costs]</f>
        <v>11.7</v>
      </c>
      <c r="AY80" s="86">
        <f>SUM(BillDetail_List[[#This Row],[Total Profit Costs]:[Total VAT]])</f>
        <v>70.2</v>
      </c>
      <c r="AZ80" s="279">
        <f>VLOOKUP(BillDetail_List[[#This Row],[Phase Code ]],phasetasklist,7,FALSE)</f>
        <v>2</v>
      </c>
      <c r="BA80" s="279">
        <f>VLOOKUP(BillDetail_List[[#This Row],[Task Code]],tasklist,7,FALSE)</f>
        <v>4</v>
      </c>
      <c r="BB80" s="279">
        <f>IFERROR(VLOOKUP(BillDetail_List[[#This Row],[Activity Code]],ActivityCodeList,4,FALSE),"")</f>
        <v>10</v>
      </c>
      <c r="BC80" s="279" t="str">
        <f>IFERROR(VLOOKUP(BillDetail_List[[#This Row],[Expense Code]],expensenumbers,4,FALSE),"")</f>
        <v/>
      </c>
      <c r="BD80" s="217"/>
      <c r="BE80" s="94"/>
      <c r="BF80" s="94"/>
      <c r="BG80" s="217"/>
      <c r="BH80" s="94"/>
      <c r="BI80" s="217"/>
      <c r="BJ80" s="217"/>
      <c r="BK80" s="96"/>
      <c r="BL80" s="96"/>
      <c r="BQ80" s="96"/>
      <c r="BR80" s="96"/>
      <c r="BS80" s="96"/>
      <c r="BT80" s="96"/>
      <c r="BV80" s="96"/>
      <c r="BW80" s="72"/>
      <c r="BX80" s="72"/>
      <c r="CB80" s="98"/>
      <c r="CC80" s="99"/>
      <c r="CD80" s="99"/>
      <c r="CE80" s="84"/>
      <c r="CF80" s="84"/>
    </row>
    <row r="81" spans="1:84" ht="30" x14ac:dyDescent="0.2">
      <c r="A81" s="74">
        <v>79</v>
      </c>
      <c r="B81" s="74">
        <v>160</v>
      </c>
      <c r="C81" s="49" t="s">
        <v>227</v>
      </c>
      <c r="D81" s="172">
        <v>41322</v>
      </c>
      <c r="E81" s="76" t="s">
        <v>236</v>
      </c>
      <c r="F81" s="76" t="s">
        <v>323</v>
      </c>
      <c r="G81" s="119">
        <v>0.1</v>
      </c>
      <c r="H81" s="87"/>
      <c r="I81" s="77"/>
      <c r="J81" s="77"/>
      <c r="K81" s="88"/>
      <c r="L81" s="79"/>
      <c r="M81" s="76" t="s">
        <v>104</v>
      </c>
      <c r="N81" s="255" t="s">
        <v>450</v>
      </c>
      <c r="O81" s="255" t="s">
        <v>467</v>
      </c>
      <c r="P81" s="255" t="s">
        <v>519</v>
      </c>
      <c r="Q81" s="255"/>
      <c r="R81" s="81" t="s">
        <v>75</v>
      </c>
      <c r="S81" s="89"/>
      <c r="T81" s="76"/>
      <c r="U81" s="76"/>
      <c r="V81" s="86">
        <f>IF(BillDetail_List[Entry Alloc%]=0,(BillDetail_List[Time]*BillDetail_List[LTM Rate])*BillDetail_List[[#This Row],[Funding PerCent Allowed]],(BillDetail_List[Time]*BillDetail_List[LTM Rate])*BillDetail_List[[#This Row],[Funding PerCent Allowed]]*BillDetail_List[Entry Alloc%])</f>
        <v>30</v>
      </c>
      <c r="W81" s="86">
        <f>BillDetail_List[Counsel''s Base Fees]+BillDetail_List[Other Disbursements]+BillDetail_List[ATEI Premium]</f>
        <v>0</v>
      </c>
      <c r="X81" s="91" t="str">
        <f>VLOOKUP(BillDetail_List[Part ID],FundingList,2,FALSE)</f>
        <v>CFA</v>
      </c>
      <c r="Y81" s="271" t="str">
        <f>VLOOKUP(BillDetail_List[[#This Row],[Phase Code ]],phasetasklist,3,FALSE)</f>
        <v>Issue / Statements of Case</v>
      </c>
      <c r="Z81" s="254" t="str">
        <f>VLOOKUP(BillDetail_List[[#This Row],[Task Code]],tasklist,4,FALSE)</f>
        <v>Issue and Serve Proceedings and Preparation of Statement(s) of Case</v>
      </c>
      <c r="AA81" s="239" t="str">
        <f>IFERROR(VLOOKUP(BillDetail_List[[#This Row],[Activity Code]],ActivityCodeList,2,FALSE), " ")</f>
        <v>Plan, Prepare, Draft, Review</v>
      </c>
      <c r="AB81" s="239" t="str">
        <f>IFERROR(VLOOKUP(BillDetail_List[[#This Row],[Expense Code]],expensenumbers,2,FALSE), " ")</f>
        <v xml:space="preserve"> </v>
      </c>
      <c r="AC81" s="92" t="str">
        <f>IFERROR(VLOOKUP(BillDetail_List[LTM],LTMList,3,FALSE),"")</f>
        <v>Partner</v>
      </c>
      <c r="AD81" s="92" t="str">
        <f>IFERROR(VLOOKUP(BillDetail_List[LTM],LTMList,4,FALSE),"")</f>
        <v>A</v>
      </c>
      <c r="AE81" s="86">
        <f>IFERROR(VLOOKUP(BillDetail_List[LTM],LTM_List[],6,FALSE),0)</f>
        <v>300</v>
      </c>
      <c r="AF81" s="83">
        <f>VLOOKUP(BillDetail_List[Part ID],FundingList,7,FALSE)</f>
        <v>1</v>
      </c>
      <c r="AG81" s="83">
        <f>IF(CounselBaseFees=0,VLOOKUP(BillDetail_List[Part ID],FundingList,3,FALSE),VLOOKUP(BillDetail_List[LTM],LTMList,8,FALSE))</f>
        <v>0.95</v>
      </c>
      <c r="AH81" s="93">
        <f>VLOOKUP(BillDetail_List[Part ID],FundingList,4,FALSE)</f>
        <v>0.2</v>
      </c>
      <c r="AI81" s="190">
        <f>IF(BillDetail_List[[#This Row],[Time]]="N/A",0, BillDetail_List[[#This Row],[Time]]*BillDetail_List[[#This Row],[LTM Rate]])</f>
        <v>30</v>
      </c>
      <c r="AJ81" s="86">
        <f>IF(BillDetail_List[Entry Alloc%]=0,(BillDetail_List[Time]*BillDetail_List[LTM Rate])*BillDetail_List[[#This Row],[Funding PerCent Allowed]],(BillDetail_List[Time]*BillDetail_List[LTM Rate])*BillDetail_List[[#This Row],[Funding PerCent Allowed]]*BillDetail_List[Entry Alloc%])</f>
        <v>30</v>
      </c>
      <c r="AK81" s="86">
        <f>BillDetail_List[Base Profit Costs (including any indemnity cap)]*BillDetail_List[VAT Rate]</f>
        <v>6</v>
      </c>
      <c r="AL81" s="86">
        <f>BillDetail_List[Base Profit Costs (including any indemnity cap)]*BillDetail_List[Success Fee %]</f>
        <v>28.5</v>
      </c>
      <c r="AM81" s="86">
        <f>BillDetail_List[Success Fee on Base Profit costs]*BillDetail_List[VAT Rate]</f>
        <v>5.7</v>
      </c>
      <c r="AN81" s="86">
        <f>SUM(BillDetail_List[[#This Row],[Base Profit Costs (including any indemnity cap)]:[VAT on Success Fee on Base Profit Costs]])</f>
        <v>70.2</v>
      </c>
      <c r="AO81" s="86">
        <f>BillDetail_List[Counsel''s Base Fees]*BillDetail_List[VAT Rate]</f>
        <v>0</v>
      </c>
      <c r="AP81" s="86">
        <f>BillDetail_List[Counsel''s Base Fees]*BillDetail_List[Success Fee %]</f>
        <v>0</v>
      </c>
      <c r="AQ81" s="86">
        <f>BillDetail_List[Counsel''s Success Fee]*BillDetail_List[VAT Rate]</f>
        <v>0</v>
      </c>
      <c r="AR81" s="86">
        <f>BillDetail_List[Counsel''s Base Fees]+BillDetail_List[VAT on Base Counsel Fees]+BillDetail_List[Counsel''s Success Fee]+BillDetail_List[VAT on Counsel''s Success Fee]</f>
        <v>0</v>
      </c>
      <c r="AS81" s="86">
        <f>BillDetail_List[Other Disbursements]+BillDetail_List[VAT On Other Disbursements]</f>
        <v>0</v>
      </c>
      <c r="AT81" s="86">
        <f>BillDetail_List[Counsel''s Base Fees]+BillDetail_List[Other Disbursements]+BillDetail_List[ATEI Premium]</f>
        <v>0</v>
      </c>
      <c r="AU81" s="86">
        <f>BillDetail_List[Other Disbursements]+BillDetail_List[Counsel''s Base Fees]+BillDetail_List[Base Profit Costs (including any indemnity cap)]</f>
        <v>30</v>
      </c>
      <c r="AV81" s="86">
        <f>BillDetail_List[Base Profit Costs (including any indemnity cap)]+BillDetail_List[Success Fee on Base Profit costs]</f>
        <v>58.5</v>
      </c>
      <c r="AW81" s="86">
        <f>BillDetail_List[ATEI Premium]+BillDetail_List[Other Disbursements]+BillDetail_List[Counsel''s Success Fee]+BillDetail_List[Counsel''s Base Fees]</f>
        <v>0</v>
      </c>
      <c r="AX81" s="86">
        <f>BillDetail_List[VAT On Other Disbursements]+BillDetail_List[VAT on Counsel''s Success Fee]+BillDetail_List[VAT on Base Counsel Fees]+BillDetail_List[VAT on Success Fee on Base Profit Costs]+BillDetail_List[VAT on Base Profit Costs]</f>
        <v>11.7</v>
      </c>
      <c r="AY81" s="86">
        <f>SUM(BillDetail_List[[#This Row],[Total Profit Costs]:[Total VAT]])</f>
        <v>70.2</v>
      </c>
      <c r="AZ81" s="279">
        <f>VLOOKUP(BillDetail_List[[#This Row],[Phase Code ]],phasetasklist,7,FALSE)</f>
        <v>2</v>
      </c>
      <c r="BA81" s="279">
        <f>VLOOKUP(BillDetail_List[[#This Row],[Task Code]],tasklist,7,FALSE)</f>
        <v>4</v>
      </c>
      <c r="BB81" s="279">
        <f>IFERROR(VLOOKUP(BillDetail_List[[#This Row],[Activity Code]],ActivityCodeList,4,FALSE),"")</f>
        <v>10</v>
      </c>
      <c r="BC81" s="279" t="str">
        <f>IFERROR(VLOOKUP(BillDetail_List[[#This Row],[Expense Code]],expensenumbers,4,FALSE),"")</f>
        <v/>
      </c>
      <c r="BD81" s="217"/>
      <c r="BE81" s="94"/>
      <c r="BF81" s="94"/>
      <c r="BG81" s="217"/>
      <c r="BH81" s="94"/>
      <c r="BI81" s="217"/>
      <c r="BJ81" s="217"/>
      <c r="BK81" s="96"/>
      <c r="BL81" s="96"/>
      <c r="BQ81" s="96"/>
      <c r="BR81" s="96"/>
      <c r="BS81" s="96"/>
      <c r="BT81" s="96"/>
      <c r="BV81" s="96"/>
      <c r="BW81" s="72"/>
      <c r="BX81" s="72"/>
      <c r="CB81" s="98"/>
      <c r="CC81" s="99"/>
      <c r="CD81" s="99"/>
      <c r="CE81" s="84"/>
      <c r="CF81" s="84"/>
    </row>
    <row r="82" spans="1:84" x14ac:dyDescent="0.2">
      <c r="A82" s="74">
        <v>80</v>
      </c>
      <c r="B82" s="74">
        <v>159</v>
      </c>
      <c r="C82" s="49" t="s">
        <v>227</v>
      </c>
      <c r="D82" s="172">
        <v>41322</v>
      </c>
      <c r="E82" s="76" t="s">
        <v>289</v>
      </c>
      <c r="F82" s="76" t="s">
        <v>323</v>
      </c>
      <c r="G82" s="119">
        <v>0.1</v>
      </c>
      <c r="H82" s="87"/>
      <c r="I82" s="77"/>
      <c r="J82" s="77"/>
      <c r="K82" s="88"/>
      <c r="L82" s="79"/>
      <c r="M82" s="76" t="s">
        <v>104</v>
      </c>
      <c r="N82" s="255" t="s">
        <v>450</v>
      </c>
      <c r="O82" s="255" t="s">
        <v>468</v>
      </c>
      <c r="P82" s="255" t="s">
        <v>519</v>
      </c>
      <c r="Q82" s="255"/>
      <c r="R82" s="81" t="s">
        <v>75</v>
      </c>
      <c r="S82" s="89"/>
      <c r="T82" s="76"/>
      <c r="U82" s="76"/>
      <c r="V82" s="86">
        <f>IF(BillDetail_List[Entry Alloc%]=0,(BillDetail_List[Time]*BillDetail_List[LTM Rate])*BillDetail_List[[#This Row],[Funding PerCent Allowed]],(BillDetail_List[Time]*BillDetail_List[LTM Rate])*BillDetail_List[[#This Row],[Funding PerCent Allowed]]*BillDetail_List[Entry Alloc%])</f>
        <v>30</v>
      </c>
      <c r="W82" s="86">
        <f>BillDetail_List[Counsel''s Base Fees]+BillDetail_List[Other Disbursements]+BillDetail_List[ATEI Premium]</f>
        <v>0</v>
      </c>
      <c r="X82" s="91" t="str">
        <f>VLOOKUP(BillDetail_List[Part ID],FundingList,2,FALSE)</f>
        <v>CFA</v>
      </c>
      <c r="Y82" s="271" t="str">
        <f>VLOOKUP(BillDetail_List[[#This Row],[Phase Code ]],phasetasklist,3,FALSE)</f>
        <v>Issue / Statements of Case</v>
      </c>
      <c r="Z82" s="254" t="str">
        <f>VLOOKUP(BillDetail_List[[#This Row],[Task Code]],tasklist,4,FALSE)</f>
        <v>Review of Other Party(s)' Statements of Case</v>
      </c>
      <c r="AA82" s="239" t="str">
        <f>IFERROR(VLOOKUP(BillDetail_List[[#This Row],[Activity Code]],ActivityCodeList,2,FALSE), " ")</f>
        <v>Plan, Prepare, Draft, Review</v>
      </c>
      <c r="AB82" s="239" t="str">
        <f>IFERROR(VLOOKUP(BillDetail_List[[#This Row],[Expense Code]],expensenumbers,2,FALSE), " ")</f>
        <v xml:space="preserve"> </v>
      </c>
      <c r="AC82" s="92" t="str">
        <f>IFERROR(VLOOKUP(BillDetail_List[LTM],LTMList,3,FALSE),"")</f>
        <v>Partner</v>
      </c>
      <c r="AD82" s="92" t="str">
        <f>IFERROR(VLOOKUP(BillDetail_List[LTM],LTMList,4,FALSE),"")</f>
        <v>A</v>
      </c>
      <c r="AE82" s="86">
        <f>IFERROR(VLOOKUP(BillDetail_List[LTM],LTM_List[],6,FALSE),0)</f>
        <v>300</v>
      </c>
      <c r="AF82" s="83">
        <f>VLOOKUP(BillDetail_List[Part ID],FundingList,7,FALSE)</f>
        <v>1</v>
      </c>
      <c r="AG82" s="83">
        <f>IF(CounselBaseFees=0,VLOOKUP(BillDetail_List[Part ID],FundingList,3,FALSE),VLOOKUP(BillDetail_List[LTM],LTMList,8,FALSE))</f>
        <v>0.95</v>
      </c>
      <c r="AH82" s="93">
        <f>VLOOKUP(BillDetail_List[Part ID],FundingList,4,FALSE)</f>
        <v>0.2</v>
      </c>
      <c r="AI82" s="190">
        <f>IF(BillDetail_List[[#This Row],[Time]]="N/A",0, BillDetail_List[[#This Row],[Time]]*BillDetail_List[[#This Row],[LTM Rate]])</f>
        <v>30</v>
      </c>
      <c r="AJ82" s="86">
        <f>IF(BillDetail_List[Entry Alloc%]=0,(BillDetail_List[Time]*BillDetail_List[LTM Rate])*BillDetail_List[[#This Row],[Funding PerCent Allowed]],(BillDetail_List[Time]*BillDetail_List[LTM Rate])*BillDetail_List[[#This Row],[Funding PerCent Allowed]]*BillDetail_List[Entry Alloc%])</f>
        <v>30</v>
      </c>
      <c r="AK82" s="86">
        <f>BillDetail_List[Base Profit Costs (including any indemnity cap)]*BillDetail_List[VAT Rate]</f>
        <v>6</v>
      </c>
      <c r="AL82" s="86">
        <f>BillDetail_List[Base Profit Costs (including any indemnity cap)]*BillDetail_List[Success Fee %]</f>
        <v>28.5</v>
      </c>
      <c r="AM82" s="86">
        <f>BillDetail_List[Success Fee on Base Profit costs]*BillDetail_List[VAT Rate]</f>
        <v>5.7</v>
      </c>
      <c r="AN82" s="86">
        <f>SUM(BillDetail_List[[#This Row],[Base Profit Costs (including any indemnity cap)]:[VAT on Success Fee on Base Profit Costs]])</f>
        <v>70.2</v>
      </c>
      <c r="AO82" s="86">
        <f>BillDetail_List[Counsel''s Base Fees]*BillDetail_List[VAT Rate]</f>
        <v>0</v>
      </c>
      <c r="AP82" s="86">
        <f>BillDetail_List[Counsel''s Base Fees]*BillDetail_List[Success Fee %]</f>
        <v>0</v>
      </c>
      <c r="AQ82" s="86">
        <f>BillDetail_List[Counsel''s Success Fee]*BillDetail_List[VAT Rate]</f>
        <v>0</v>
      </c>
      <c r="AR82" s="86">
        <f>BillDetail_List[Counsel''s Base Fees]+BillDetail_List[VAT on Base Counsel Fees]+BillDetail_List[Counsel''s Success Fee]+BillDetail_List[VAT on Counsel''s Success Fee]</f>
        <v>0</v>
      </c>
      <c r="AS82" s="86">
        <f>BillDetail_List[Other Disbursements]+BillDetail_List[VAT On Other Disbursements]</f>
        <v>0</v>
      </c>
      <c r="AT82" s="86">
        <f>BillDetail_List[Counsel''s Base Fees]+BillDetail_List[Other Disbursements]+BillDetail_List[ATEI Premium]</f>
        <v>0</v>
      </c>
      <c r="AU82" s="86">
        <f>BillDetail_List[Other Disbursements]+BillDetail_List[Counsel''s Base Fees]+BillDetail_List[Base Profit Costs (including any indemnity cap)]</f>
        <v>30</v>
      </c>
      <c r="AV82" s="86">
        <f>BillDetail_List[Base Profit Costs (including any indemnity cap)]+BillDetail_List[Success Fee on Base Profit costs]</f>
        <v>58.5</v>
      </c>
      <c r="AW82" s="86">
        <f>BillDetail_List[ATEI Premium]+BillDetail_List[Other Disbursements]+BillDetail_List[Counsel''s Success Fee]+BillDetail_List[Counsel''s Base Fees]</f>
        <v>0</v>
      </c>
      <c r="AX82" s="86">
        <f>BillDetail_List[VAT On Other Disbursements]+BillDetail_List[VAT on Counsel''s Success Fee]+BillDetail_List[VAT on Base Counsel Fees]+BillDetail_List[VAT on Success Fee on Base Profit Costs]+BillDetail_List[VAT on Base Profit Costs]</f>
        <v>11.7</v>
      </c>
      <c r="AY82" s="86">
        <f>SUM(BillDetail_List[[#This Row],[Total Profit Costs]:[Total VAT]])</f>
        <v>70.2</v>
      </c>
      <c r="AZ82" s="279">
        <f>VLOOKUP(BillDetail_List[[#This Row],[Phase Code ]],phasetasklist,7,FALSE)</f>
        <v>2</v>
      </c>
      <c r="BA82" s="279">
        <f>VLOOKUP(BillDetail_List[[#This Row],[Task Code]],tasklist,7,FALSE)</f>
        <v>5</v>
      </c>
      <c r="BB82" s="279">
        <f>IFERROR(VLOOKUP(BillDetail_List[[#This Row],[Activity Code]],ActivityCodeList,4,FALSE),"")</f>
        <v>10</v>
      </c>
      <c r="BC82" s="279" t="str">
        <f>IFERROR(VLOOKUP(BillDetail_List[[#This Row],[Expense Code]],expensenumbers,4,FALSE),"")</f>
        <v/>
      </c>
      <c r="BD82" s="217"/>
      <c r="BE82" s="94"/>
      <c r="BF82" s="94"/>
      <c r="BG82" s="217"/>
      <c r="BH82" s="94"/>
      <c r="BI82" s="217"/>
      <c r="BJ82" s="217"/>
      <c r="BK82" s="96"/>
      <c r="BL82" s="96"/>
      <c r="BQ82" s="96"/>
      <c r="BR82" s="96"/>
      <c r="BS82" s="96"/>
      <c r="BT82" s="96"/>
      <c r="BV82" s="96"/>
      <c r="BW82" s="72"/>
      <c r="BX82" s="72"/>
      <c r="CB82" s="98"/>
      <c r="CC82" s="99"/>
      <c r="CD82" s="99"/>
      <c r="CE82" s="84"/>
      <c r="CF82" s="84"/>
    </row>
    <row r="83" spans="1:84" ht="29.1" customHeight="1" x14ac:dyDescent="0.2">
      <c r="A83" s="74">
        <v>81</v>
      </c>
      <c r="B83" s="74">
        <v>168</v>
      </c>
      <c r="C83" s="49" t="s">
        <v>227</v>
      </c>
      <c r="D83" s="172">
        <v>41364</v>
      </c>
      <c r="E83" s="76" t="s">
        <v>290</v>
      </c>
      <c r="F83" s="76" t="s">
        <v>323</v>
      </c>
      <c r="G83" s="119">
        <v>0.4</v>
      </c>
      <c r="H83" s="87"/>
      <c r="I83" s="77"/>
      <c r="J83" s="77"/>
      <c r="K83" s="88"/>
      <c r="L83" s="79"/>
      <c r="M83" s="76" t="s">
        <v>104</v>
      </c>
      <c r="N83" s="255" t="s">
        <v>450</v>
      </c>
      <c r="O83" s="255" t="s">
        <v>468</v>
      </c>
      <c r="P83" s="255" t="s">
        <v>519</v>
      </c>
      <c r="Q83" s="255"/>
      <c r="R83" s="81" t="s">
        <v>75</v>
      </c>
      <c r="S83" s="89"/>
      <c r="T83" s="76"/>
      <c r="U83" s="76"/>
      <c r="V83" s="86">
        <f>IF(BillDetail_List[Entry Alloc%]=0,(BillDetail_List[Time]*BillDetail_List[LTM Rate])*BillDetail_List[[#This Row],[Funding PerCent Allowed]],(BillDetail_List[Time]*BillDetail_List[LTM Rate])*BillDetail_List[[#This Row],[Funding PerCent Allowed]]*BillDetail_List[Entry Alloc%])</f>
        <v>120</v>
      </c>
      <c r="W83" s="86">
        <f>BillDetail_List[Counsel''s Base Fees]+BillDetail_List[Other Disbursements]+BillDetail_List[ATEI Premium]</f>
        <v>0</v>
      </c>
      <c r="X83" s="91" t="str">
        <f>VLOOKUP(BillDetail_List[Part ID],FundingList,2,FALSE)</f>
        <v>CFA</v>
      </c>
      <c r="Y83" s="271" t="str">
        <f>VLOOKUP(BillDetail_List[[#This Row],[Phase Code ]],phasetasklist,3,FALSE)</f>
        <v>Issue / Statements of Case</v>
      </c>
      <c r="Z83" s="254" t="str">
        <f>VLOOKUP(BillDetail_List[[#This Row],[Task Code]],tasklist,4,FALSE)</f>
        <v>Review of Other Party(s)' Statements of Case</v>
      </c>
      <c r="AA83" s="239" t="str">
        <f>IFERROR(VLOOKUP(BillDetail_List[[#This Row],[Activity Code]],ActivityCodeList,2,FALSE), " ")</f>
        <v>Plan, Prepare, Draft, Review</v>
      </c>
      <c r="AB83" s="239" t="str">
        <f>IFERROR(VLOOKUP(BillDetail_List[[#This Row],[Expense Code]],expensenumbers,2,FALSE), " ")</f>
        <v xml:space="preserve"> </v>
      </c>
      <c r="AC83" s="92" t="str">
        <f>IFERROR(VLOOKUP(BillDetail_List[LTM],LTMList,3,FALSE),"")</f>
        <v>Partner</v>
      </c>
      <c r="AD83" s="92" t="str">
        <f>IFERROR(VLOOKUP(BillDetail_List[LTM],LTMList,4,FALSE),"")</f>
        <v>A</v>
      </c>
      <c r="AE83" s="86">
        <f>IFERROR(VLOOKUP(BillDetail_List[LTM],LTM_List[],6,FALSE),0)</f>
        <v>300</v>
      </c>
      <c r="AF83" s="83">
        <f>VLOOKUP(BillDetail_List[Part ID],FundingList,7,FALSE)</f>
        <v>1</v>
      </c>
      <c r="AG83" s="83">
        <f>IF(CounselBaseFees=0,VLOOKUP(BillDetail_List[Part ID],FundingList,3,FALSE),VLOOKUP(BillDetail_List[LTM],LTMList,8,FALSE))</f>
        <v>0.95</v>
      </c>
      <c r="AH83" s="93">
        <f>VLOOKUP(BillDetail_List[Part ID],FundingList,4,FALSE)</f>
        <v>0.2</v>
      </c>
      <c r="AI83" s="190">
        <f>IF(BillDetail_List[[#This Row],[Time]]="N/A",0, BillDetail_List[[#This Row],[Time]]*BillDetail_List[[#This Row],[LTM Rate]])</f>
        <v>120</v>
      </c>
      <c r="AJ83" s="86">
        <f>IF(BillDetail_List[Entry Alloc%]=0,(BillDetail_List[Time]*BillDetail_List[LTM Rate])*BillDetail_List[[#This Row],[Funding PerCent Allowed]],(BillDetail_List[Time]*BillDetail_List[LTM Rate])*BillDetail_List[[#This Row],[Funding PerCent Allowed]]*BillDetail_List[Entry Alloc%])</f>
        <v>120</v>
      </c>
      <c r="AK83" s="86">
        <f>BillDetail_List[Base Profit Costs (including any indemnity cap)]*BillDetail_List[VAT Rate]</f>
        <v>24</v>
      </c>
      <c r="AL83" s="86">
        <f>BillDetail_List[Base Profit Costs (including any indemnity cap)]*BillDetail_List[Success Fee %]</f>
        <v>114</v>
      </c>
      <c r="AM83" s="86">
        <f>BillDetail_List[Success Fee on Base Profit costs]*BillDetail_List[VAT Rate]</f>
        <v>22.8</v>
      </c>
      <c r="AN83" s="86">
        <f>SUM(BillDetail_List[[#This Row],[Base Profit Costs (including any indemnity cap)]:[VAT on Success Fee on Base Profit Costs]])</f>
        <v>280.8</v>
      </c>
      <c r="AO83" s="86">
        <f>BillDetail_List[Counsel''s Base Fees]*BillDetail_List[VAT Rate]</f>
        <v>0</v>
      </c>
      <c r="AP83" s="86">
        <f>BillDetail_List[Counsel''s Base Fees]*BillDetail_List[Success Fee %]</f>
        <v>0</v>
      </c>
      <c r="AQ83" s="86">
        <f>BillDetail_List[Counsel''s Success Fee]*BillDetail_List[VAT Rate]</f>
        <v>0</v>
      </c>
      <c r="AR83" s="86">
        <f>BillDetail_List[Counsel''s Base Fees]+BillDetail_List[VAT on Base Counsel Fees]+BillDetail_List[Counsel''s Success Fee]+BillDetail_List[VAT on Counsel''s Success Fee]</f>
        <v>0</v>
      </c>
      <c r="AS83" s="86">
        <f>BillDetail_List[Other Disbursements]+BillDetail_List[VAT On Other Disbursements]</f>
        <v>0</v>
      </c>
      <c r="AT83" s="86">
        <f>BillDetail_List[Counsel''s Base Fees]+BillDetail_List[Other Disbursements]+BillDetail_List[ATEI Premium]</f>
        <v>0</v>
      </c>
      <c r="AU83" s="86">
        <f>BillDetail_List[Other Disbursements]+BillDetail_List[Counsel''s Base Fees]+BillDetail_List[Base Profit Costs (including any indemnity cap)]</f>
        <v>120</v>
      </c>
      <c r="AV83" s="86">
        <f>BillDetail_List[Base Profit Costs (including any indemnity cap)]+BillDetail_List[Success Fee on Base Profit costs]</f>
        <v>234</v>
      </c>
      <c r="AW83" s="86">
        <f>BillDetail_List[ATEI Premium]+BillDetail_List[Other Disbursements]+BillDetail_List[Counsel''s Success Fee]+BillDetail_List[Counsel''s Base Fees]</f>
        <v>0</v>
      </c>
      <c r="AX83" s="86">
        <f>BillDetail_List[VAT On Other Disbursements]+BillDetail_List[VAT on Counsel''s Success Fee]+BillDetail_List[VAT on Base Counsel Fees]+BillDetail_List[VAT on Success Fee on Base Profit Costs]+BillDetail_List[VAT on Base Profit Costs]</f>
        <v>46.8</v>
      </c>
      <c r="AY83" s="86">
        <f>SUM(BillDetail_List[[#This Row],[Total Profit Costs]:[Total VAT]])</f>
        <v>280.8</v>
      </c>
      <c r="AZ83" s="279">
        <f>VLOOKUP(BillDetail_List[[#This Row],[Phase Code ]],phasetasklist,7,FALSE)</f>
        <v>2</v>
      </c>
      <c r="BA83" s="279">
        <f>VLOOKUP(BillDetail_List[[#This Row],[Task Code]],tasklist,7,FALSE)</f>
        <v>5</v>
      </c>
      <c r="BB83" s="279">
        <f>IFERROR(VLOOKUP(BillDetail_List[[#This Row],[Activity Code]],ActivityCodeList,4,FALSE),"")</f>
        <v>10</v>
      </c>
      <c r="BC83" s="279" t="str">
        <f>IFERROR(VLOOKUP(BillDetail_List[[#This Row],[Expense Code]],expensenumbers,4,FALSE),"")</f>
        <v/>
      </c>
      <c r="BD83" s="217"/>
      <c r="BE83" s="94"/>
      <c r="BF83" s="94"/>
      <c r="BG83" s="217"/>
      <c r="BH83" s="94"/>
      <c r="BI83" s="217"/>
      <c r="BJ83" s="217"/>
      <c r="BK83" s="96"/>
      <c r="BL83" s="96"/>
      <c r="BQ83" s="96"/>
      <c r="BR83" s="96"/>
      <c r="BS83" s="96"/>
      <c r="BT83" s="96"/>
      <c r="BV83" s="96"/>
      <c r="BW83" s="72"/>
      <c r="BX83" s="72"/>
      <c r="CB83" s="98"/>
      <c r="CC83" s="99"/>
      <c r="CD83" s="99"/>
      <c r="CE83" s="84"/>
      <c r="CF83" s="84"/>
    </row>
    <row r="84" spans="1:84" ht="29.1" customHeight="1" x14ac:dyDescent="0.2">
      <c r="A84" s="74">
        <v>82</v>
      </c>
      <c r="B84" s="74">
        <v>174</v>
      </c>
      <c r="C84" s="49" t="s">
        <v>227</v>
      </c>
      <c r="D84" s="172">
        <v>41368</v>
      </c>
      <c r="E84" s="76" t="s">
        <v>293</v>
      </c>
      <c r="F84" s="76" t="s">
        <v>323</v>
      </c>
      <c r="G84" s="119">
        <v>0.2</v>
      </c>
      <c r="H84" s="87"/>
      <c r="I84" s="77"/>
      <c r="J84" s="77"/>
      <c r="K84" s="88"/>
      <c r="L84" s="79"/>
      <c r="M84" s="76" t="s">
        <v>104</v>
      </c>
      <c r="N84" s="255" t="s">
        <v>450</v>
      </c>
      <c r="O84" s="255" t="s">
        <v>467</v>
      </c>
      <c r="P84" s="255" t="s">
        <v>519</v>
      </c>
      <c r="Q84" s="255"/>
      <c r="R84" s="81" t="s">
        <v>75</v>
      </c>
      <c r="S84" s="89"/>
      <c r="T84" s="76"/>
      <c r="U84" s="76"/>
      <c r="V84" s="86">
        <f>IF(BillDetail_List[Entry Alloc%]=0,(BillDetail_List[Time]*BillDetail_List[LTM Rate])*BillDetail_List[[#This Row],[Funding PerCent Allowed]],(BillDetail_List[Time]*BillDetail_List[LTM Rate])*BillDetail_List[[#This Row],[Funding PerCent Allowed]]*BillDetail_List[Entry Alloc%])</f>
        <v>60</v>
      </c>
      <c r="W84" s="86">
        <f>BillDetail_List[Counsel''s Base Fees]+BillDetail_List[Other Disbursements]+BillDetail_List[ATEI Premium]</f>
        <v>0</v>
      </c>
      <c r="X84" s="91" t="str">
        <f>VLOOKUP(BillDetail_List[Part ID],FundingList,2,FALSE)</f>
        <v>CFA</v>
      </c>
      <c r="Y84" s="271" t="str">
        <f>VLOOKUP(BillDetail_List[[#This Row],[Phase Code ]],phasetasklist,3,FALSE)</f>
        <v>Issue / Statements of Case</v>
      </c>
      <c r="Z84" s="254" t="str">
        <f>VLOOKUP(BillDetail_List[[#This Row],[Task Code]],tasklist,4,FALSE)</f>
        <v>Issue and Serve Proceedings and Preparation of Statement(s) of Case</v>
      </c>
      <c r="AA84" s="239" t="str">
        <f>IFERROR(VLOOKUP(BillDetail_List[[#This Row],[Activity Code]],ActivityCodeList,2,FALSE), " ")</f>
        <v>Plan, Prepare, Draft, Review</v>
      </c>
      <c r="AB84" s="239" t="str">
        <f>IFERROR(VLOOKUP(BillDetail_List[[#This Row],[Expense Code]],expensenumbers,2,FALSE), " ")</f>
        <v xml:space="preserve"> </v>
      </c>
      <c r="AC84" s="92" t="str">
        <f>IFERROR(VLOOKUP(BillDetail_List[LTM],LTMList,3,FALSE),"")</f>
        <v>Partner</v>
      </c>
      <c r="AD84" s="92" t="str">
        <f>IFERROR(VLOOKUP(BillDetail_List[LTM],LTMList,4,FALSE),"")</f>
        <v>A</v>
      </c>
      <c r="AE84" s="86">
        <f>IFERROR(VLOOKUP(BillDetail_List[LTM],LTM_List[],6,FALSE),0)</f>
        <v>300</v>
      </c>
      <c r="AF84" s="83">
        <f>VLOOKUP(BillDetail_List[Part ID],FundingList,7,FALSE)</f>
        <v>1</v>
      </c>
      <c r="AG84" s="83">
        <f>IF(CounselBaseFees=0,VLOOKUP(BillDetail_List[Part ID],FundingList,3,FALSE),VLOOKUP(BillDetail_List[LTM],LTMList,8,FALSE))</f>
        <v>0.95</v>
      </c>
      <c r="AH84" s="93">
        <f>VLOOKUP(BillDetail_List[Part ID],FundingList,4,FALSE)</f>
        <v>0.2</v>
      </c>
      <c r="AI84" s="190">
        <f>IF(BillDetail_List[[#This Row],[Time]]="N/A",0, BillDetail_List[[#This Row],[Time]]*BillDetail_List[[#This Row],[LTM Rate]])</f>
        <v>60</v>
      </c>
      <c r="AJ84" s="86">
        <f>IF(BillDetail_List[Entry Alloc%]=0,(BillDetail_List[Time]*BillDetail_List[LTM Rate])*BillDetail_List[[#This Row],[Funding PerCent Allowed]],(BillDetail_List[Time]*BillDetail_List[LTM Rate])*BillDetail_List[[#This Row],[Funding PerCent Allowed]]*BillDetail_List[Entry Alloc%])</f>
        <v>60</v>
      </c>
      <c r="AK84" s="86">
        <f>BillDetail_List[Base Profit Costs (including any indemnity cap)]*BillDetail_List[VAT Rate]</f>
        <v>12</v>
      </c>
      <c r="AL84" s="86">
        <f>BillDetail_List[Base Profit Costs (including any indemnity cap)]*BillDetail_List[Success Fee %]</f>
        <v>57</v>
      </c>
      <c r="AM84" s="86">
        <f>BillDetail_List[Success Fee on Base Profit costs]*BillDetail_List[VAT Rate]</f>
        <v>11.4</v>
      </c>
      <c r="AN84" s="86">
        <f>SUM(BillDetail_List[[#This Row],[Base Profit Costs (including any indemnity cap)]:[VAT on Success Fee on Base Profit Costs]])</f>
        <v>140.4</v>
      </c>
      <c r="AO84" s="86">
        <f>BillDetail_List[Counsel''s Base Fees]*BillDetail_List[VAT Rate]</f>
        <v>0</v>
      </c>
      <c r="AP84" s="86">
        <f>BillDetail_List[Counsel''s Base Fees]*BillDetail_List[Success Fee %]</f>
        <v>0</v>
      </c>
      <c r="AQ84" s="86">
        <f>BillDetail_List[Counsel''s Success Fee]*BillDetail_List[VAT Rate]</f>
        <v>0</v>
      </c>
      <c r="AR84" s="86">
        <f>BillDetail_List[Counsel''s Base Fees]+BillDetail_List[VAT on Base Counsel Fees]+BillDetail_List[Counsel''s Success Fee]+BillDetail_List[VAT on Counsel''s Success Fee]</f>
        <v>0</v>
      </c>
      <c r="AS84" s="86">
        <f>BillDetail_List[Other Disbursements]+BillDetail_List[VAT On Other Disbursements]</f>
        <v>0</v>
      </c>
      <c r="AT84" s="86">
        <f>BillDetail_List[Counsel''s Base Fees]+BillDetail_List[Other Disbursements]+BillDetail_List[ATEI Premium]</f>
        <v>0</v>
      </c>
      <c r="AU84" s="86">
        <f>BillDetail_List[Other Disbursements]+BillDetail_List[Counsel''s Base Fees]+BillDetail_List[Base Profit Costs (including any indemnity cap)]</f>
        <v>60</v>
      </c>
      <c r="AV84" s="86">
        <f>BillDetail_List[Base Profit Costs (including any indemnity cap)]+BillDetail_List[Success Fee on Base Profit costs]</f>
        <v>117</v>
      </c>
      <c r="AW84" s="86">
        <f>BillDetail_List[ATEI Premium]+BillDetail_List[Other Disbursements]+BillDetail_List[Counsel''s Success Fee]+BillDetail_List[Counsel''s Base Fees]</f>
        <v>0</v>
      </c>
      <c r="AX84" s="86">
        <f>BillDetail_List[VAT On Other Disbursements]+BillDetail_List[VAT on Counsel''s Success Fee]+BillDetail_List[VAT on Base Counsel Fees]+BillDetail_List[VAT on Success Fee on Base Profit Costs]+BillDetail_List[VAT on Base Profit Costs]</f>
        <v>23.4</v>
      </c>
      <c r="AY84" s="86">
        <f>SUM(BillDetail_List[[#This Row],[Total Profit Costs]:[Total VAT]])</f>
        <v>140.4</v>
      </c>
      <c r="AZ84" s="279">
        <f>VLOOKUP(BillDetail_List[[#This Row],[Phase Code ]],phasetasklist,7,FALSE)</f>
        <v>2</v>
      </c>
      <c r="BA84" s="279">
        <f>VLOOKUP(BillDetail_List[[#This Row],[Task Code]],tasklist,7,FALSE)</f>
        <v>4</v>
      </c>
      <c r="BB84" s="279">
        <f>IFERROR(VLOOKUP(BillDetail_List[[#This Row],[Activity Code]],ActivityCodeList,4,FALSE),"")</f>
        <v>10</v>
      </c>
      <c r="BC84" s="279" t="str">
        <f>IFERROR(VLOOKUP(BillDetail_List[[#This Row],[Expense Code]],expensenumbers,4,FALSE),"")</f>
        <v/>
      </c>
      <c r="BD84" s="217"/>
      <c r="BE84" s="94"/>
      <c r="BF84" s="94"/>
      <c r="BG84" s="217"/>
      <c r="BH84" s="94"/>
      <c r="BI84" s="217"/>
      <c r="BJ84" s="217"/>
      <c r="BK84" s="96"/>
      <c r="BL84" s="96"/>
      <c r="BQ84" s="96"/>
      <c r="BR84" s="96"/>
      <c r="BS84" s="96"/>
      <c r="BT84" s="96"/>
      <c r="BV84" s="96"/>
      <c r="BW84" s="72"/>
      <c r="BX84" s="72"/>
      <c r="CB84" s="98"/>
      <c r="CC84" s="99"/>
      <c r="CD84" s="99"/>
      <c r="CE84" s="84"/>
      <c r="CF84" s="84"/>
    </row>
    <row r="85" spans="1:84" ht="30" x14ac:dyDescent="0.2">
      <c r="A85" s="74">
        <v>83</v>
      </c>
      <c r="B85" s="74">
        <v>198</v>
      </c>
      <c r="C85" s="49" t="s">
        <v>227</v>
      </c>
      <c r="D85" s="172">
        <v>41434</v>
      </c>
      <c r="E85" s="76" t="s">
        <v>272</v>
      </c>
      <c r="F85" s="76" t="s">
        <v>323</v>
      </c>
      <c r="G85" s="119">
        <v>0.1</v>
      </c>
      <c r="H85" s="87"/>
      <c r="I85" s="77"/>
      <c r="J85" s="77"/>
      <c r="K85" s="88"/>
      <c r="L85" s="79"/>
      <c r="M85" s="76" t="s">
        <v>104</v>
      </c>
      <c r="N85" s="255" t="s">
        <v>450</v>
      </c>
      <c r="O85" s="255" t="s">
        <v>467</v>
      </c>
      <c r="P85" s="255" t="s">
        <v>519</v>
      </c>
      <c r="Q85" s="255"/>
      <c r="R85" s="81" t="s">
        <v>75</v>
      </c>
      <c r="S85" s="89"/>
      <c r="T85" s="76"/>
      <c r="U85" s="76"/>
      <c r="V85" s="86">
        <f>IF(BillDetail_List[Entry Alloc%]=0,(BillDetail_List[Time]*BillDetail_List[LTM Rate])*BillDetail_List[[#This Row],[Funding PerCent Allowed]],(BillDetail_List[Time]*BillDetail_List[LTM Rate])*BillDetail_List[[#This Row],[Funding PerCent Allowed]]*BillDetail_List[Entry Alloc%])</f>
        <v>30</v>
      </c>
      <c r="W85" s="86">
        <f>BillDetail_List[Counsel''s Base Fees]+BillDetail_List[Other Disbursements]+BillDetail_List[ATEI Premium]</f>
        <v>0</v>
      </c>
      <c r="X85" s="91" t="str">
        <f>VLOOKUP(BillDetail_List[Part ID],FundingList,2,FALSE)</f>
        <v>CFA</v>
      </c>
      <c r="Y85" s="271" t="str">
        <f>VLOOKUP(BillDetail_List[[#This Row],[Phase Code ]],phasetasklist,3,FALSE)</f>
        <v>Issue / Statements of Case</v>
      </c>
      <c r="Z85" s="254" t="str">
        <f>VLOOKUP(BillDetail_List[[#This Row],[Task Code]],tasklist,4,FALSE)</f>
        <v>Issue and Serve Proceedings and Preparation of Statement(s) of Case</v>
      </c>
      <c r="AA85" s="239" t="str">
        <f>IFERROR(VLOOKUP(BillDetail_List[[#This Row],[Activity Code]],ActivityCodeList,2,FALSE), " ")</f>
        <v>Plan, Prepare, Draft, Review</v>
      </c>
      <c r="AB85" s="239" t="str">
        <f>IFERROR(VLOOKUP(BillDetail_List[[#This Row],[Expense Code]],expensenumbers,2,FALSE), " ")</f>
        <v xml:space="preserve"> </v>
      </c>
      <c r="AC85" s="92" t="str">
        <f>IFERROR(VLOOKUP(BillDetail_List[LTM],LTMList,3,FALSE),"")</f>
        <v>Partner</v>
      </c>
      <c r="AD85" s="92" t="str">
        <f>IFERROR(VLOOKUP(BillDetail_List[LTM],LTMList,4,FALSE),"")</f>
        <v>A</v>
      </c>
      <c r="AE85" s="86">
        <f>IFERROR(VLOOKUP(BillDetail_List[LTM],LTM_List[],6,FALSE),0)</f>
        <v>300</v>
      </c>
      <c r="AF85" s="83">
        <f>VLOOKUP(BillDetail_List[Part ID],FundingList,7,FALSE)</f>
        <v>1</v>
      </c>
      <c r="AG85" s="83">
        <f>IF(CounselBaseFees=0,VLOOKUP(BillDetail_List[Part ID],FundingList,3,FALSE),VLOOKUP(BillDetail_List[LTM],LTMList,8,FALSE))</f>
        <v>0.95</v>
      </c>
      <c r="AH85" s="93">
        <f>VLOOKUP(BillDetail_List[Part ID],FundingList,4,FALSE)</f>
        <v>0.2</v>
      </c>
      <c r="AI85" s="190">
        <f>IF(BillDetail_List[[#This Row],[Time]]="N/A",0, BillDetail_List[[#This Row],[Time]]*BillDetail_List[[#This Row],[LTM Rate]])</f>
        <v>30</v>
      </c>
      <c r="AJ85" s="86">
        <f>IF(BillDetail_List[Entry Alloc%]=0,(BillDetail_List[Time]*BillDetail_List[LTM Rate])*BillDetail_List[[#This Row],[Funding PerCent Allowed]],(BillDetail_List[Time]*BillDetail_List[LTM Rate])*BillDetail_List[[#This Row],[Funding PerCent Allowed]]*BillDetail_List[Entry Alloc%])</f>
        <v>30</v>
      </c>
      <c r="AK85" s="86">
        <f>BillDetail_List[Base Profit Costs (including any indemnity cap)]*BillDetail_List[VAT Rate]</f>
        <v>6</v>
      </c>
      <c r="AL85" s="86">
        <f>BillDetail_List[Base Profit Costs (including any indemnity cap)]*BillDetail_List[Success Fee %]</f>
        <v>28.5</v>
      </c>
      <c r="AM85" s="86">
        <f>BillDetail_List[Success Fee on Base Profit costs]*BillDetail_List[VAT Rate]</f>
        <v>5.7</v>
      </c>
      <c r="AN85" s="86">
        <f>SUM(BillDetail_List[[#This Row],[Base Profit Costs (including any indemnity cap)]:[VAT on Success Fee on Base Profit Costs]])</f>
        <v>70.2</v>
      </c>
      <c r="AO85" s="86">
        <f>BillDetail_List[Counsel''s Base Fees]*BillDetail_List[VAT Rate]</f>
        <v>0</v>
      </c>
      <c r="AP85" s="86">
        <f>BillDetail_List[Counsel''s Base Fees]*BillDetail_List[Success Fee %]</f>
        <v>0</v>
      </c>
      <c r="AQ85" s="86">
        <f>BillDetail_List[Counsel''s Success Fee]*BillDetail_List[VAT Rate]</f>
        <v>0</v>
      </c>
      <c r="AR85" s="86">
        <f>BillDetail_List[Counsel''s Base Fees]+BillDetail_List[VAT on Base Counsel Fees]+BillDetail_List[Counsel''s Success Fee]+BillDetail_List[VAT on Counsel''s Success Fee]</f>
        <v>0</v>
      </c>
      <c r="AS85" s="86">
        <f>BillDetail_List[Other Disbursements]+BillDetail_List[VAT On Other Disbursements]</f>
        <v>0</v>
      </c>
      <c r="AT85" s="86">
        <f>BillDetail_List[Counsel''s Base Fees]+BillDetail_List[Other Disbursements]+BillDetail_List[ATEI Premium]</f>
        <v>0</v>
      </c>
      <c r="AU85" s="86">
        <f>BillDetail_List[Other Disbursements]+BillDetail_List[Counsel''s Base Fees]+BillDetail_List[Base Profit Costs (including any indemnity cap)]</f>
        <v>30</v>
      </c>
      <c r="AV85" s="86">
        <f>BillDetail_List[Base Profit Costs (including any indemnity cap)]+BillDetail_List[Success Fee on Base Profit costs]</f>
        <v>58.5</v>
      </c>
      <c r="AW85" s="86">
        <f>BillDetail_List[ATEI Premium]+BillDetail_List[Other Disbursements]+BillDetail_List[Counsel''s Success Fee]+BillDetail_List[Counsel''s Base Fees]</f>
        <v>0</v>
      </c>
      <c r="AX85" s="86">
        <f>BillDetail_List[VAT On Other Disbursements]+BillDetail_List[VAT on Counsel''s Success Fee]+BillDetail_List[VAT on Base Counsel Fees]+BillDetail_List[VAT on Success Fee on Base Profit Costs]+BillDetail_List[VAT on Base Profit Costs]</f>
        <v>11.7</v>
      </c>
      <c r="AY85" s="86">
        <f>SUM(BillDetail_List[[#This Row],[Total Profit Costs]:[Total VAT]])</f>
        <v>70.2</v>
      </c>
      <c r="AZ85" s="279">
        <f>VLOOKUP(BillDetail_List[[#This Row],[Phase Code ]],phasetasklist,7,FALSE)</f>
        <v>2</v>
      </c>
      <c r="BA85" s="279">
        <f>VLOOKUP(BillDetail_List[[#This Row],[Task Code]],tasklist,7,FALSE)</f>
        <v>4</v>
      </c>
      <c r="BB85" s="279">
        <f>IFERROR(VLOOKUP(BillDetail_List[[#This Row],[Activity Code]],ActivityCodeList,4,FALSE),"")</f>
        <v>10</v>
      </c>
      <c r="BC85" s="279" t="str">
        <f>IFERROR(VLOOKUP(BillDetail_List[[#This Row],[Expense Code]],expensenumbers,4,FALSE),"")</f>
        <v/>
      </c>
      <c r="BD85" s="217"/>
      <c r="BE85" s="94"/>
      <c r="BF85" s="94"/>
      <c r="BG85" s="217"/>
      <c r="BH85" s="94"/>
      <c r="BI85" s="217"/>
      <c r="BJ85" s="217"/>
      <c r="BK85" s="96"/>
      <c r="BL85" s="96"/>
      <c r="BQ85" s="96"/>
      <c r="BR85" s="96"/>
      <c r="BS85" s="96"/>
      <c r="BT85" s="96"/>
      <c r="BV85" s="96"/>
      <c r="BW85" s="72"/>
      <c r="BX85" s="72"/>
      <c r="CB85" s="98"/>
      <c r="CC85" s="99"/>
      <c r="CD85" s="99"/>
      <c r="CE85" s="84"/>
      <c r="CF85" s="84"/>
    </row>
    <row r="86" spans="1:84" ht="14.45" customHeight="1" x14ac:dyDescent="0.25">
      <c r="A86" s="74">
        <v>84</v>
      </c>
      <c r="B86" s="74">
        <v>80</v>
      </c>
      <c r="C86" s="49" t="s">
        <v>227</v>
      </c>
      <c r="D86" s="172">
        <v>40929</v>
      </c>
      <c r="E86" s="76" t="s">
        <v>264</v>
      </c>
      <c r="F86" s="97" t="s">
        <v>326</v>
      </c>
      <c r="G86" s="218"/>
      <c r="H86" s="87"/>
      <c r="I86" s="77">
        <v>525</v>
      </c>
      <c r="J86" s="77"/>
      <c r="K86" s="88"/>
      <c r="L86" s="79"/>
      <c r="M86" s="76" t="s">
        <v>104</v>
      </c>
      <c r="N86" s="255" t="s">
        <v>450</v>
      </c>
      <c r="O86" s="255" t="s">
        <v>467</v>
      </c>
      <c r="P86" s="255"/>
      <c r="Q86" s="255" t="s">
        <v>520</v>
      </c>
      <c r="R86" s="81" t="s">
        <v>75</v>
      </c>
      <c r="S86" s="89"/>
      <c r="T86" s="76"/>
      <c r="U86" s="76"/>
      <c r="V86" s="86">
        <f>IF(BillDetail_List[Entry Alloc%]=0,(BillDetail_List[Time]*BillDetail_List[LTM Rate])*BillDetail_List[[#This Row],[Funding PerCent Allowed]],(BillDetail_List[Time]*BillDetail_List[LTM Rate])*BillDetail_List[[#This Row],[Funding PerCent Allowed]]*BillDetail_List[Entry Alloc%])</f>
        <v>0</v>
      </c>
      <c r="W86" s="86">
        <f>BillDetail_List[Counsel''s Base Fees]+BillDetail_List[Other Disbursements]+BillDetail_List[ATEI Premium]</f>
        <v>525</v>
      </c>
      <c r="X86" s="91" t="str">
        <f>VLOOKUP(BillDetail_List[Part ID],FundingList,2,FALSE)</f>
        <v>CFA</v>
      </c>
      <c r="Y86" s="271" t="str">
        <f>VLOOKUP(BillDetail_List[[#This Row],[Phase Code ]],phasetasklist,3,FALSE)</f>
        <v>Issue / Statements of Case</v>
      </c>
      <c r="Z86" s="254" t="str">
        <f>VLOOKUP(BillDetail_List[[#This Row],[Task Code]],tasklist,4,FALSE)</f>
        <v>Issue and Serve Proceedings and Preparation of Statement(s) of Case</v>
      </c>
      <c r="AA86" s="239" t="str">
        <f>IFERROR(VLOOKUP(BillDetail_List[[#This Row],[Activity Code]],ActivityCodeList,2,FALSE), " ")</f>
        <v xml:space="preserve"> </v>
      </c>
      <c r="AB86" s="239" t="str">
        <f>IFERROR(VLOOKUP(BillDetail_List[[#This Row],[Expense Code]],expensenumbers,2,FALSE), " ")</f>
        <v>Counsel's Fees</v>
      </c>
      <c r="AC86" s="92" t="str">
        <f>IFERROR(VLOOKUP(BillDetail_List[LTM],LTMList,3,FALSE),"")</f>
        <v>Junior Counsel</v>
      </c>
      <c r="AD86" s="92" t="str">
        <f>IFERROR(VLOOKUP(BillDetail_List[LTM],LTMList,4,FALSE),"")</f>
        <v>JC</v>
      </c>
      <c r="AE86" s="86">
        <f>IFERROR(VLOOKUP(BillDetail_List[LTM],LTM_List[],6,FALSE),0)</f>
        <v>0</v>
      </c>
      <c r="AF86" s="83">
        <f>VLOOKUP(BillDetail_List[Part ID],FundingList,7,FALSE)</f>
        <v>1</v>
      </c>
      <c r="AG86" s="83">
        <f>IF(CounselBaseFees=0,VLOOKUP(BillDetail_List[Part ID],FundingList,3,FALSE),VLOOKUP(BillDetail_List[LTM],LTMList,8,FALSE))</f>
        <v>0.95</v>
      </c>
      <c r="AH86" s="93">
        <f>VLOOKUP(BillDetail_List[Part ID],FundingList,4,FALSE)</f>
        <v>0.2</v>
      </c>
      <c r="AI86" s="190">
        <f>IF(BillDetail_List[[#This Row],[Time]]="N/A",0, BillDetail_List[[#This Row],[Time]]*BillDetail_List[[#This Row],[LTM Rate]])</f>
        <v>0</v>
      </c>
      <c r="AJ86" s="86">
        <f>IF(BillDetail_List[Entry Alloc%]=0,(BillDetail_List[Time]*BillDetail_List[LTM Rate])*BillDetail_List[[#This Row],[Funding PerCent Allowed]],(BillDetail_List[Time]*BillDetail_List[LTM Rate])*BillDetail_List[[#This Row],[Funding PerCent Allowed]]*BillDetail_List[Entry Alloc%])</f>
        <v>0</v>
      </c>
      <c r="AK86" s="86">
        <f>BillDetail_List[Base Profit Costs (including any indemnity cap)]*BillDetail_List[VAT Rate]</f>
        <v>0</v>
      </c>
      <c r="AL86" s="86">
        <f>BillDetail_List[Base Profit Costs (including any indemnity cap)]*BillDetail_List[Success Fee %]</f>
        <v>0</v>
      </c>
      <c r="AM86" s="86">
        <f>BillDetail_List[Success Fee on Base Profit costs]*BillDetail_List[VAT Rate]</f>
        <v>0</v>
      </c>
      <c r="AN86" s="86">
        <f>SUM(BillDetail_List[[#This Row],[Base Profit Costs (including any indemnity cap)]:[VAT on Success Fee on Base Profit Costs]])</f>
        <v>0</v>
      </c>
      <c r="AO86" s="86">
        <f>BillDetail_List[Counsel''s Base Fees]*BillDetail_List[VAT Rate]</f>
        <v>105</v>
      </c>
      <c r="AP86" s="86">
        <f>BillDetail_List[Counsel''s Base Fees]*BillDetail_List[Success Fee %]</f>
        <v>498.75</v>
      </c>
      <c r="AQ86" s="86">
        <f>BillDetail_List[Counsel''s Success Fee]*BillDetail_List[VAT Rate]</f>
        <v>99.75</v>
      </c>
      <c r="AR86" s="86">
        <f>BillDetail_List[Counsel''s Base Fees]+BillDetail_List[VAT on Base Counsel Fees]+BillDetail_List[Counsel''s Success Fee]+BillDetail_List[VAT on Counsel''s Success Fee]</f>
        <v>1228.5</v>
      </c>
      <c r="AS86" s="86">
        <f>BillDetail_List[Other Disbursements]+BillDetail_List[VAT On Other Disbursements]</f>
        <v>0</v>
      </c>
      <c r="AT86" s="86">
        <f>BillDetail_List[Counsel''s Base Fees]+BillDetail_List[Other Disbursements]+BillDetail_List[ATEI Premium]</f>
        <v>525</v>
      </c>
      <c r="AU86" s="86">
        <f>BillDetail_List[Other Disbursements]+BillDetail_List[Counsel''s Base Fees]+BillDetail_List[Base Profit Costs (including any indemnity cap)]</f>
        <v>525</v>
      </c>
      <c r="AV86" s="86">
        <f>BillDetail_List[Base Profit Costs (including any indemnity cap)]+BillDetail_List[Success Fee on Base Profit costs]</f>
        <v>0</v>
      </c>
      <c r="AW86" s="86">
        <f>BillDetail_List[ATEI Premium]+BillDetail_List[Other Disbursements]+BillDetail_List[Counsel''s Success Fee]+BillDetail_List[Counsel''s Base Fees]</f>
        <v>1023.75</v>
      </c>
      <c r="AX86" s="86">
        <f>BillDetail_List[VAT On Other Disbursements]+BillDetail_List[VAT on Counsel''s Success Fee]+BillDetail_List[VAT on Base Counsel Fees]+BillDetail_List[VAT on Success Fee on Base Profit Costs]+BillDetail_List[VAT on Base Profit Costs]</f>
        <v>204.75</v>
      </c>
      <c r="AY86" s="86">
        <f>SUM(BillDetail_List[[#This Row],[Total Profit Costs]:[Total VAT]])</f>
        <v>1228.5</v>
      </c>
      <c r="AZ86" s="279">
        <f>VLOOKUP(BillDetail_List[[#This Row],[Phase Code ]],phasetasklist,7,FALSE)</f>
        <v>2</v>
      </c>
      <c r="BA86" s="279">
        <f>VLOOKUP(BillDetail_List[[#This Row],[Task Code]],tasklist,7,FALSE)</f>
        <v>4</v>
      </c>
      <c r="BB86" s="279" t="str">
        <f>IFERROR(VLOOKUP(BillDetail_List[[#This Row],[Activity Code]],ActivityCodeList,4,FALSE),"")</f>
        <v/>
      </c>
      <c r="BC86" s="279" t="str">
        <f>IFERROR(VLOOKUP(BillDetail_List[[#This Row],[Expense Code]],expensenumbers,4,FALSE),"")</f>
        <v/>
      </c>
      <c r="BD86" s="217"/>
      <c r="BE86" s="94"/>
      <c r="BF86" s="94"/>
      <c r="BG86" s="217"/>
      <c r="BH86" s="94"/>
      <c r="BI86" s="217"/>
      <c r="BJ86" s="217"/>
      <c r="BK86" s="96"/>
      <c r="BL86" s="96"/>
      <c r="BQ86" s="96"/>
      <c r="BR86" s="96"/>
      <c r="BS86" s="96"/>
      <c r="BT86" s="96"/>
      <c r="BV86" s="96"/>
      <c r="BW86" s="72"/>
      <c r="BX86" s="72"/>
      <c r="CB86" s="98"/>
      <c r="CC86" s="99"/>
      <c r="CD86" s="99"/>
      <c r="CE86" s="84"/>
      <c r="CF86" s="84"/>
    </row>
    <row r="87" spans="1:84" ht="29.1" customHeight="1" x14ac:dyDescent="0.25">
      <c r="A87" s="74">
        <v>85</v>
      </c>
      <c r="B87" s="74">
        <v>83</v>
      </c>
      <c r="C87" s="49" t="s">
        <v>227</v>
      </c>
      <c r="D87" s="172">
        <v>40944</v>
      </c>
      <c r="E87" s="76" t="s">
        <v>267</v>
      </c>
      <c r="F87" s="97" t="s">
        <v>326</v>
      </c>
      <c r="G87" s="218"/>
      <c r="H87" s="87"/>
      <c r="I87" s="77">
        <v>300</v>
      </c>
      <c r="J87" s="77"/>
      <c r="K87" s="88"/>
      <c r="L87" s="79"/>
      <c r="M87" s="76" t="s">
        <v>104</v>
      </c>
      <c r="N87" s="255" t="s">
        <v>450</v>
      </c>
      <c r="O87" s="255" t="s">
        <v>467</v>
      </c>
      <c r="P87" s="255"/>
      <c r="Q87" s="255" t="s">
        <v>520</v>
      </c>
      <c r="R87" s="81" t="s">
        <v>75</v>
      </c>
      <c r="S87" s="89"/>
      <c r="T87" s="76"/>
      <c r="U87" s="76"/>
      <c r="V87" s="86">
        <f>IF(BillDetail_List[Entry Alloc%]=0,(BillDetail_List[Time]*BillDetail_List[LTM Rate])*BillDetail_List[[#This Row],[Funding PerCent Allowed]],(BillDetail_List[Time]*BillDetail_List[LTM Rate])*BillDetail_List[[#This Row],[Funding PerCent Allowed]]*BillDetail_List[Entry Alloc%])</f>
        <v>0</v>
      </c>
      <c r="W87" s="86">
        <f>BillDetail_List[Counsel''s Base Fees]+BillDetail_List[Other Disbursements]+BillDetail_List[ATEI Premium]</f>
        <v>300</v>
      </c>
      <c r="X87" s="91" t="str">
        <f>VLOOKUP(BillDetail_List[Part ID],FundingList,2,FALSE)</f>
        <v>CFA</v>
      </c>
      <c r="Y87" s="271" t="str">
        <f>VLOOKUP(BillDetail_List[[#This Row],[Phase Code ]],phasetasklist,3,FALSE)</f>
        <v>Issue / Statements of Case</v>
      </c>
      <c r="Z87" s="254" t="str">
        <f>VLOOKUP(BillDetail_List[[#This Row],[Task Code]],tasklist,4,FALSE)</f>
        <v>Issue and Serve Proceedings and Preparation of Statement(s) of Case</v>
      </c>
      <c r="AA87" s="239" t="str">
        <f>IFERROR(VLOOKUP(BillDetail_List[[#This Row],[Activity Code]],ActivityCodeList,2,FALSE), " ")</f>
        <v xml:space="preserve"> </v>
      </c>
      <c r="AB87" s="239" t="str">
        <f>IFERROR(VLOOKUP(BillDetail_List[[#This Row],[Expense Code]],expensenumbers,2,FALSE), " ")</f>
        <v>Counsel's Fees</v>
      </c>
      <c r="AC87" s="92" t="str">
        <f>IFERROR(VLOOKUP(BillDetail_List[LTM],LTMList,3,FALSE),"")</f>
        <v>Junior Counsel</v>
      </c>
      <c r="AD87" s="92" t="str">
        <f>IFERROR(VLOOKUP(BillDetail_List[LTM],LTMList,4,FALSE),"")</f>
        <v>JC</v>
      </c>
      <c r="AE87" s="86">
        <f>IFERROR(VLOOKUP(BillDetail_List[LTM],LTM_List[],6,FALSE),0)</f>
        <v>0</v>
      </c>
      <c r="AF87" s="83">
        <f>VLOOKUP(BillDetail_List[Part ID],FundingList,7,FALSE)</f>
        <v>1</v>
      </c>
      <c r="AG87" s="83">
        <f>IF(CounselBaseFees=0,VLOOKUP(BillDetail_List[Part ID],FundingList,3,FALSE),VLOOKUP(BillDetail_List[LTM],LTMList,8,FALSE))</f>
        <v>0.95</v>
      </c>
      <c r="AH87" s="93">
        <f>VLOOKUP(BillDetail_List[Part ID],FundingList,4,FALSE)</f>
        <v>0.2</v>
      </c>
      <c r="AI87" s="190">
        <f>IF(BillDetail_List[[#This Row],[Time]]="N/A",0, BillDetail_List[[#This Row],[Time]]*BillDetail_List[[#This Row],[LTM Rate]])</f>
        <v>0</v>
      </c>
      <c r="AJ87" s="86">
        <f>IF(BillDetail_List[Entry Alloc%]=0,(BillDetail_List[Time]*BillDetail_List[LTM Rate])*BillDetail_List[[#This Row],[Funding PerCent Allowed]],(BillDetail_List[Time]*BillDetail_List[LTM Rate])*BillDetail_List[[#This Row],[Funding PerCent Allowed]]*BillDetail_List[Entry Alloc%])</f>
        <v>0</v>
      </c>
      <c r="AK87" s="86">
        <f>BillDetail_List[Base Profit Costs (including any indemnity cap)]*BillDetail_List[VAT Rate]</f>
        <v>0</v>
      </c>
      <c r="AL87" s="86">
        <f>BillDetail_List[Base Profit Costs (including any indemnity cap)]*BillDetail_List[Success Fee %]</f>
        <v>0</v>
      </c>
      <c r="AM87" s="86">
        <f>BillDetail_List[Success Fee on Base Profit costs]*BillDetail_List[VAT Rate]</f>
        <v>0</v>
      </c>
      <c r="AN87" s="86">
        <f>SUM(BillDetail_List[[#This Row],[Base Profit Costs (including any indemnity cap)]:[VAT on Success Fee on Base Profit Costs]])</f>
        <v>0</v>
      </c>
      <c r="AO87" s="86">
        <f>BillDetail_List[Counsel''s Base Fees]*BillDetail_List[VAT Rate]</f>
        <v>60</v>
      </c>
      <c r="AP87" s="86">
        <f>BillDetail_List[Counsel''s Base Fees]*BillDetail_List[Success Fee %]</f>
        <v>285</v>
      </c>
      <c r="AQ87" s="86">
        <f>BillDetail_List[Counsel''s Success Fee]*BillDetail_List[VAT Rate]</f>
        <v>57</v>
      </c>
      <c r="AR87" s="86">
        <f>BillDetail_List[Counsel''s Base Fees]+BillDetail_List[VAT on Base Counsel Fees]+BillDetail_List[Counsel''s Success Fee]+BillDetail_List[VAT on Counsel''s Success Fee]</f>
        <v>702</v>
      </c>
      <c r="AS87" s="86">
        <f>BillDetail_List[Other Disbursements]+BillDetail_List[VAT On Other Disbursements]</f>
        <v>0</v>
      </c>
      <c r="AT87" s="86">
        <f>BillDetail_List[Counsel''s Base Fees]+BillDetail_List[Other Disbursements]+BillDetail_List[ATEI Premium]</f>
        <v>300</v>
      </c>
      <c r="AU87" s="86">
        <f>BillDetail_List[Other Disbursements]+BillDetail_List[Counsel''s Base Fees]+BillDetail_List[Base Profit Costs (including any indemnity cap)]</f>
        <v>300</v>
      </c>
      <c r="AV87" s="86">
        <f>BillDetail_List[Base Profit Costs (including any indemnity cap)]+BillDetail_List[Success Fee on Base Profit costs]</f>
        <v>0</v>
      </c>
      <c r="AW87" s="86">
        <f>BillDetail_List[ATEI Premium]+BillDetail_List[Other Disbursements]+BillDetail_List[Counsel''s Success Fee]+BillDetail_List[Counsel''s Base Fees]</f>
        <v>585</v>
      </c>
      <c r="AX87" s="86">
        <f>BillDetail_List[VAT On Other Disbursements]+BillDetail_List[VAT on Counsel''s Success Fee]+BillDetail_List[VAT on Base Counsel Fees]+BillDetail_List[VAT on Success Fee on Base Profit Costs]+BillDetail_List[VAT on Base Profit Costs]</f>
        <v>117</v>
      </c>
      <c r="AY87" s="86">
        <f>SUM(BillDetail_List[[#This Row],[Total Profit Costs]:[Total VAT]])</f>
        <v>702</v>
      </c>
      <c r="AZ87" s="279">
        <f>VLOOKUP(BillDetail_List[[#This Row],[Phase Code ]],phasetasklist,7,FALSE)</f>
        <v>2</v>
      </c>
      <c r="BA87" s="279">
        <f>VLOOKUP(BillDetail_List[[#This Row],[Task Code]],tasklist,7,FALSE)</f>
        <v>4</v>
      </c>
      <c r="BB87" s="279" t="str">
        <f>IFERROR(VLOOKUP(BillDetail_List[[#This Row],[Activity Code]],ActivityCodeList,4,FALSE),"")</f>
        <v/>
      </c>
      <c r="BC87" s="279" t="str">
        <f>IFERROR(VLOOKUP(BillDetail_List[[#This Row],[Expense Code]],expensenumbers,4,FALSE),"")</f>
        <v/>
      </c>
      <c r="BD87" s="217"/>
      <c r="BE87" s="94"/>
      <c r="BF87" s="94"/>
      <c r="BG87" s="217"/>
      <c r="BH87" s="94"/>
      <c r="BI87" s="217"/>
      <c r="BJ87" s="217"/>
      <c r="BK87" s="96"/>
      <c r="BL87" s="96"/>
      <c r="BQ87" s="96"/>
      <c r="BR87" s="96"/>
      <c r="BS87" s="96"/>
      <c r="BT87" s="96"/>
      <c r="BV87" s="96"/>
      <c r="BW87" s="72"/>
      <c r="BX87" s="72"/>
      <c r="CB87" s="98"/>
      <c r="CC87" s="99"/>
      <c r="CD87" s="99"/>
      <c r="CE87" s="84"/>
      <c r="CF87" s="84"/>
    </row>
    <row r="88" spans="1:84" ht="14.45" customHeight="1" x14ac:dyDescent="0.25">
      <c r="A88" s="74">
        <v>86</v>
      </c>
      <c r="B88" s="74">
        <v>82</v>
      </c>
      <c r="C88" s="49" t="s">
        <v>227</v>
      </c>
      <c r="D88" s="172">
        <v>40944</v>
      </c>
      <c r="E88" s="76" t="s">
        <v>266</v>
      </c>
      <c r="F88" s="97" t="s">
        <v>326</v>
      </c>
      <c r="G88" s="218"/>
      <c r="H88" s="87"/>
      <c r="I88" s="77">
        <v>300</v>
      </c>
      <c r="J88" s="77"/>
      <c r="K88" s="88"/>
      <c r="L88" s="79"/>
      <c r="M88" s="76" t="s">
        <v>104</v>
      </c>
      <c r="N88" s="255" t="s">
        <v>450</v>
      </c>
      <c r="O88" s="255" t="s">
        <v>467</v>
      </c>
      <c r="P88" s="255"/>
      <c r="Q88" s="255" t="s">
        <v>520</v>
      </c>
      <c r="R88" s="81" t="s">
        <v>75</v>
      </c>
      <c r="S88" s="89"/>
      <c r="T88" s="76"/>
      <c r="U88" s="76"/>
      <c r="V88" s="86">
        <f>IF(BillDetail_List[Entry Alloc%]=0,(BillDetail_List[Time]*BillDetail_List[LTM Rate])*BillDetail_List[[#This Row],[Funding PerCent Allowed]],(BillDetail_List[Time]*BillDetail_List[LTM Rate])*BillDetail_List[[#This Row],[Funding PerCent Allowed]]*BillDetail_List[Entry Alloc%])</f>
        <v>0</v>
      </c>
      <c r="W88" s="86">
        <f>BillDetail_List[Counsel''s Base Fees]+BillDetail_List[Other Disbursements]+BillDetail_List[ATEI Premium]</f>
        <v>300</v>
      </c>
      <c r="X88" s="91" t="str">
        <f>VLOOKUP(BillDetail_List[Part ID],FundingList,2,FALSE)</f>
        <v>CFA</v>
      </c>
      <c r="Y88" s="271" t="str">
        <f>VLOOKUP(BillDetail_List[[#This Row],[Phase Code ]],phasetasklist,3,FALSE)</f>
        <v>Issue / Statements of Case</v>
      </c>
      <c r="Z88" s="254" t="str">
        <f>VLOOKUP(BillDetail_List[[#This Row],[Task Code]],tasklist,4,FALSE)</f>
        <v>Issue and Serve Proceedings and Preparation of Statement(s) of Case</v>
      </c>
      <c r="AA88" s="239" t="str">
        <f>IFERROR(VLOOKUP(BillDetail_List[[#This Row],[Activity Code]],ActivityCodeList,2,FALSE), " ")</f>
        <v xml:space="preserve"> </v>
      </c>
      <c r="AB88" s="239" t="str">
        <f>IFERROR(VLOOKUP(BillDetail_List[[#This Row],[Expense Code]],expensenumbers,2,FALSE), " ")</f>
        <v>Counsel's Fees</v>
      </c>
      <c r="AC88" s="92" t="str">
        <f>IFERROR(VLOOKUP(BillDetail_List[LTM],LTMList,3,FALSE),"")</f>
        <v>Junior Counsel</v>
      </c>
      <c r="AD88" s="92" t="str">
        <f>IFERROR(VLOOKUP(BillDetail_List[LTM],LTMList,4,FALSE),"")</f>
        <v>JC</v>
      </c>
      <c r="AE88" s="86">
        <f>IFERROR(VLOOKUP(BillDetail_List[LTM],LTM_List[],6,FALSE),0)</f>
        <v>0</v>
      </c>
      <c r="AF88" s="83">
        <f>VLOOKUP(BillDetail_List[Part ID],FundingList,7,FALSE)</f>
        <v>1</v>
      </c>
      <c r="AG88" s="83">
        <f>IF(CounselBaseFees=0,VLOOKUP(BillDetail_List[Part ID],FundingList,3,FALSE),VLOOKUP(BillDetail_List[LTM],LTMList,8,FALSE))</f>
        <v>0.95</v>
      </c>
      <c r="AH88" s="93">
        <f>VLOOKUP(BillDetail_List[Part ID],FundingList,4,FALSE)</f>
        <v>0.2</v>
      </c>
      <c r="AI88" s="190">
        <f>IF(BillDetail_List[[#This Row],[Time]]="N/A",0, BillDetail_List[[#This Row],[Time]]*BillDetail_List[[#This Row],[LTM Rate]])</f>
        <v>0</v>
      </c>
      <c r="AJ88" s="86">
        <f>IF(BillDetail_List[Entry Alloc%]=0,(BillDetail_List[Time]*BillDetail_List[LTM Rate])*BillDetail_List[[#This Row],[Funding PerCent Allowed]],(BillDetail_List[Time]*BillDetail_List[LTM Rate])*BillDetail_List[[#This Row],[Funding PerCent Allowed]]*BillDetail_List[Entry Alloc%])</f>
        <v>0</v>
      </c>
      <c r="AK88" s="86">
        <f>BillDetail_List[Base Profit Costs (including any indemnity cap)]*BillDetail_List[VAT Rate]</f>
        <v>0</v>
      </c>
      <c r="AL88" s="86">
        <f>BillDetail_List[Base Profit Costs (including any indemnity cap)]*BillDetail_List[Success Fee %]</f>
        <v>0</v>
      </c>
      <c r="AM88" s="86">
        <f>BillDetail_List[Success Fee on Base Profit costs]*BillDetail_List[VAT Rate]</f>
        <v>0</v>
      </c>
      <c r="AN88" s="86">
        <f>SUM(BillDetail_List[[#This Row],[Base Profit Costs (including any indemnity cap)]:[VAT on Success Fee on Base Profit Costs]])</f>
        <v>0</v>
      </c>
      <c r="AO88" s="86">
        <f>BillDetail_List[Counsel''s Base Fees]*BillDetail_List[VAT Rate]</f>
        <v>60</v>
      </c>
      <c r="AP88" s="86">
        <f>BillDetail_List[Counsel''s Base Fees]*BillDetail_List[Success Fee %]</f>
        <v>285</v>
      </c>
      <c r="AQ88" s="86">
        <f>BillDetail_List[Counsel''s Success Fee]*BillDetail_List[VAT Rate]</f>
        <v>57</v>
      </c>
      <c r="AR88" s="86">
        <f>BillDetail_List[Counsel''s Base Fees]+BillDetail_List[VAT on Base Counsel Fees]+BillDetail_List[Counsel''s Success Fee]+BillDetail_List[VAT on Counsel''s Success Fee]</f>
        <v>702</v>
      </c>
      <c r="AS88" s="86">
        <f>BillDetail_List[Other Disbursements]+BillDetail_List[VAT On Other Disbursements]</f>
        <v>0</v>
      </c>
      <c r="AT88" s="86">
        <f>BillDetail_List[Counsel''s Base Fees]+BillDetail_List[Other Disbursements]+BillDetail_List[ATEI Premium]</f>
        <v>300</v>
      </c>
      <c r="AU88" s="86">
        <f>BillDetail_List[Other Disbursements]+BillDetail_List[Counsel''s Base Fees]+BillDetail_List[Base Profit Costs (including any indemnity cap)]</f>
        <v>300</v>
      </c>
      <c r="AV88" s="86">
        <f>BillDetail_List[Base Profit Costs (including any indemnity cap)]+BillDetail_List[Success Fee on Base Profit costs]</f>
        <v>0</v>
      </c>
      <c r="AW88" s="86">
        <f>BillDetail_List[ATEI Premium]+BillDetail_List[Other Disbursements]+BillDetail_List[Counsel''s Success Fee]+BillDetail_List[Counsel''s Base Fees]</f>
        <v>585</v>
      </c>
      <c r="AX88" s="86">
        <f>BillDetail_List[VAT On Other Disbursements]+BillDetail_List[VAT on Counsel''s Success Fee]+BillDetail_List[VAT on Base Counsel Fees]+BillDetail_List[VAT on Success Fee on Base Profit Costs]+BillDetail_List[VAT on Base Profit Costs]</f>
        <v>117</v>
      </c>
      <c r="AY88" s="86">
        <f>SUM(BillDetail_List[[#This Row],[Total Profit Costs]:[Total VAT]])</f>
        <v>702</v>
      </c>
      <c r="AZ88" s="279">
        <f>VLOOKUP(BillDetail_List[[#This Row],[Phase Code ]],phasetasklist,7,FALSE)</f>
        <v>2</v>
      </c>
      <c r="BA88" s="279">
        <f>VLOOKUP(BillDetail_List[[#This Row],[Task Code]],tasklist,7,FALSE)</f>
        <v>4</v>
      </c>
      <c r="BB88" s="279" t="str">
        <f>IFERROR(VLOOKUP(BillDetail_List[[#This Row],[Activity Code]],ActivityCodeList,4,FALSE),"")</f>
        <v/>
      </c>
      <c r="BC88" s="279" t="str">
        <f>IFERROR(VLOOKUP(BillDetail_List[[#This Row],[Expense Code]],expensenumbers,4,FALSE),"")</f>
        <v/>
      </c>
      <c r="BD88" s="217"/>
      <c r="BE88" s="94"/>
      <c r="BF88" s="94"/>
      <c r="BG88" s="217"/>
      <c r="BH88" s="94"/>
      <c r="BI88" s="217"/>
      <c r="BJ88" s="217"/>
      <c r="BK88" s="96"/>
      <c r="BL88" s="96"/>
      <c r="BQ88" s="96"/>
      <c r="BR88" s="96"/>
      <c r="BS88" s="96"/>
      <c r="BT88" s="96"/>
      <c r="BV88" s="96"/>
      <c r="BW88" s="72"/>
      <c r="BX88" s="72"/>
      <c r="CB88" s="98"/>
      <c r="CC88" s="99"/>
      <c r="CD88" s="99"/>
      <c r="CE88" s="84"/>
      <c r="CF88" s="84"/>
    </row>
    <row r="89" spans="1:84" ht="30" x14ac:dyDescent="0.25">
      <c r="A89" s="74">
        <v>87</v>
      </c>
      <c r="B89" s="74">
        <v>128</v>
      </c>
      <c r="C89" s="49" t="s">
        <v>227</v>
      </c>
      <c r="D89" s="172">
        <v>41219</v>
      </c>
      <c r="E89" s="76" t="s">
        <v>278</v>
      </c>
      <c r="F89" s="97" t="s">
        <v>326</v>
      </c>
      <c r="G89" s="218"/>
      <c r="H89" s="87"/>
      <c r="I89" s="77">
        <v>1050</v>
      </c>
      <c r="J89" s="77"/>
      <c r="K89" s="88"/>
      <c r="L89" s="79"/>
      <c r="M89" s="76" t="s">
        <v>104</v>
      </c>
      <c r="N89" s="255" t="s">
        <v>450</v>
      </c>
      <c r="O89" s="255" t="s">
        <v>467</v>
      </c>
      <c r="P89" s="255"/>
      <c r="Q89" s="255" t="s">
        <v>520</v>
      </c>
      <c r="R89" s="81" t="s">
        <v>75</v>
      </c>
      <c r="S89" s="89"/>
      <c r="T89" s="76"/>
      <c r="U89" s="76"/>
      <c r="V89" s="86">
        <f>IF(BillDetail_List[Entry Alloc%]=0,(BillDetail_List[Time]*BillDetail_List[LTM Rate])*BillDetail_List[[#This Row],[Funding PerCent Allowed]],(BillDetail_List[Time]*BillDetail_List[LTM Rate])*BillDetail_List[[#This Row],[Funding PerCent Allowed]]*BillDetail_List[Entry Alloc%])</f>
        <v>0</v>
      </c>
      <c r="W89" s="86">
        <f>BillDetail_List[Counsel''s Base Fees]+BillDetail_List[Other Disbursements]+BillDetail_List[ATEI Premium]</f>
        <v>1050</v>
      </c>
      <c r="X89" s="91" t="str">
        <f>VLOOKUP(BillDetail_List[Part ID],FundingList,2,FALSE)</f>
        <v>CFA</v>
      </c>
      <c r="Y89" s="271" t="str">
        <f>VLOOKUP(BillDetail_List[[#This Row],[Phase Code ]],phasetasklist,3,FALSE)</f>
        <v>Issue / Statements of Case</v>
      </c>
      <c r="Z89" s="254" t="str">
        <f>VLOOKUP(BillDetail_List[[#This Row],[Task Code]],tasklist,4,FALSE)</f>
        <v>Issue and Serve Proceedings and Preparation of Statement(s) of Case</v>
      </c>
      <c r="AA89" s="239" t="str">
        <f>IFERROR(VLOOKUP(BillDetail_List[[#This Row],[Activity Code]],ActivityCodeList,2,FALSE), " ")</f>
        <v xml:space="preserve"> </v>
      </c>
      <c r="AB89" s="239" t="str">
        <f>IFERROR(VLOOKUP(BillDetail_List[[#This Row],[Expense Code]],expensenumbers,2,FALSE), " ")</f>
        <v>Counsel's Fees</v>
      </c>
      <c r="AC89" s="92" t="str">
        <f>IFERROR(VLOOKUP(BillDetail_List[LTM],LTMList,3,FALSE),"")</f>
        <v>Junior Counsel</v>
      </c>
      <c r="AD89" s="92" t="str">
        <f>IFERROR(VLOOKUP(BillDetail_List[LTM],LTMList,4,FALSE),"")</f>
        <v>JC</v>
      </c>
      <c r="AE89" s="86">
        <f>IFERROR(VLOOKUP(BillDetail_List[LTM],LTM_List[],6,FALSE),0)</f>
        <v>0</v>
      </c>
      <c r="AF89" s="83">
        <f>VLOOKUP(BillDetail_List[Part ID],FundingList,7,FALSE)</f>
        <v>1</v>
      </c>
      <c r="AG89" s="83">
        <f>IF(CounselBaseFees=0,VLOOKUP(BillDetail_List[Part ID],FundingList,3,FALSE),VLOOKUP(BillDetail_List[LTM],LTMList,8,FALSE))</f>
        <v>0.95</v>
      </c>
      <c r="AH89" s="93">
        <f>VLOOKUP(BillDetail_List[Part ID],FundingList,4,FALSE)</f>
        <v>0.2</v>
      </c>
      <c r="AI89" s="190">
        <f>IF(BillDetail_List[[#This Row],[Time]]="N/A",0, BillDetail_List[[#This Row],[Time]]*BillDetail_List[[#This Row],[LTM Rate]])</f>
        <v>0</v>
      </c>
      <c r="AJ89" s="86">
        <f>IF(BillDetail_List[Entry Alloc%]=0,(BillDetail_List[Time]*BillDetail_List[LTM Rate])*BillDetail_List[[#This Row],[Funding PerCent Allowed]],(BillDetail_List[Time]*BillDetail_List[LTM Rate])*BillDetail_List[[#This Row],[Funding PerCent Allowed]]*BillDetail_List[Entry Alloc%])</f>
        <v>0</v>
      </c>
      <c r="AK89" s="86">
        <f>BillDetail_List[Base Profit Costs (including any indemnity cap)]*BillDetail_List[VAT Rate]</f>
        <v>0</v>
      </c>
      <c r="AL89" s="86">
        <f>BillDetail_List[Base Profit Costs (including any indemnity cap)]*BillDetail_List[Success Fee %]</f>
        <v>0</v>
      </c>
      <c r="AM89" s="86">
        <f>BillDetail_List[Success Fee on Base Profit costs]*BillDetail_List[VAT Rate]</f>
        <v>0</v>
      </c>
      <c r="AN89" s="86">
        <f>SUM(BillDetail_List[[#This Row],[Base Profit Costs (including any indemnity cap)]:[VAT on Success Fee on Base Profit Costs]])</f>
        <v>0</v>
      </c>
      <c r="AO89" s="86">
        <f>BillDetail_List[Counsel''s Base Fees]*BillDetail_List[VAT Rate]</f>
        <v>210</v>
      </c>
      <c r="AP89" s="86">
        <f>BillDetail_List[Counsel''s Base Fees]*BillDetail_List[Success Fee %]</f>
        <v>997.5</v>
      </c>
      <c r="AQ89" s="86">
        <f>BillDetail_List[Counsel''s Success Fee]*BillDetail_List[VAT Rate]</f>
        <v>199.5</v>
      </c>
      <c r="AR89" s="86">
        <f>BillDetail_List[Counsel''s Base Fees]+BillDetail_List[VAT on Base Counsel Fees]+BillDetail_List[Counsel''s Success Fee]+BillDetail_List[VAT on Counsel''s Success Fee]</f>
        <v>2457</v>
      </c>
      <c r="AS89" s="86">
        <f>BillDetail_List[Other Disbursements]+BillDetail_List[VAT On Other Disbursements]</f>
        <v>0</v>
      </c>
      <c r="AT89" s="86">
        <f>BillDetail_List[Counsel''s Base Fees]+BillDetail_List[Other Disbursements]+BillDetail_List[ATEI Premium]</f>
        <v>1050</v>
      </c>
      <c r="AU89" s="86">
        <f>BillDetail_List[Other Disbursements]+BillDetail_List[Counsel''s Base Fees]+BillDetail_List[Base Profit Costs (including any indemnity cap)]</f>
        <v>1050</v>
      </c>
      <c r="AV89" s="86">
        <f>BillDetail_List[Base Profit Costs (including any indemnity cap)]+BillDetail_List[Success Fee on Base Profit costs]</f>
        <v>0</v>
      </c>
      <c r="AW89" s="86">
        <f>BillDetail_List[ATEI Premium]+BillDetail_List[Other Disbursements]+BillDetail_List[Counsel''s Success Fee]+BillDetail_List[Counsel''s Base Fees]</f>
        <v>2047.5</v>
      </c>
      <c r="AX89" s="86">
        <f>BillDetail_List[VAT On Other Disbursements]+BillDetail_List[VAT on Counsel''s Success Fee]+BillDetail_List[VAT on Base Counsel Fees]+BillDetail_List[VAT on Success Fee on Base Profit Costs]+BillDetail_List[VAT on Base Profit Costs]</f>
        <v>409.5</v>
      </c>
      <c r="AY89" s="86">
        <f>SUM(BillDetail_List[[#This Row],[Total Profit Costs]:[Total VAT]])</f>
        <v>2457</v>
      </c>
      <c r="AZ89" s="279">
        <f>VLOOKUP(BillDetail_List[[#This Row],[Phase Code ]],phasetasklist,7,FALSE)</f>
        <v>2</v>
      </c>
      <c r="BA89" s="279">
        <f>VLOOKUP(BillDetail_List[[#This Row],[Task Code]],tasklist,7,FALSE)</f>
        <v>4</v>
      </c>
      <c r="BB89" s="279" t="str">
        <f>IFERROR(VLOOKUP(BillDetail_List[[#This Row],[Activity Code]],ActivityCodeList,4,FALSE),"")</f>
        <v/>
      </c>
      <c r="BC89" s="279" t="str">
        <f>IFERROR(VLOOKUP(BillDetail_List[[#This Row],[Expense Code]],expensenumbers,4,FALSE),"")</f>
        <v/>
      </c>
      <c r="BD89" s="217"/>
      <c r="BE89" s="94"/>
      <c r="BF89" s="94"/>
      <c r="BG89" s="217"/>
      <c r="BH89" s="94"/>
      <c r="BI89" s="217"/>
      <c r="BJ89" s="217"/>
      <c r="BK89" s="96"/>
      <c r="BL89" s="96"/>
      <c r="BQ89" s="96"/>
      <c r="BR89" s="96"/>
      <c r="BS89" s="96"/>
      <c r="BT89" s="96"/>
      <c r="BV89" s="96"/>
      <c r="BW89" s="72"/>
      <c r="BX89" s="72"/>
      <c r="CB89" s="98"/>
      <c r="CC89" s="99"/>
      <c r="CD89" s="99"/>
      <c r="CE89" s="84"/>
      <c r="CF89" s="84"/>
    </row>
    <row r="90" spans="1:84" ht="45" x14ac:dyDescent="0.25">
      <c r="A90" s="74">
        <v>88</v>
      </c>
      <c r="B90" s="74">
        <v>142</v>
      </c>
      <c r="C90" s="49" t="s">
        <v>227</v>
      </c>
      <c r="D90" s="172">
        <v>41226</v>
      </c>
      <c r="E90" s="76" t="s">
        <v>284</v>
      </c>
      <c r="F90" s="76"/>
      <c r="G90" s="218"/>
      <c r="H90" s="87"/>
      <c r="I90" s="77"/>
      <c r="J90" s="77">
        <v>150</v>
      </c>
      <c r="K90" s="88"/>
      <c r="L90" s="79"/>
      <c r="M90" s="76" t="s">
        <v>104</v>
      </c>
      <c r="N90" s="255" t="s">
        <v>450</v>
      </c>
      <c r="O90" s="255" t="s">
        <v>467</v>
      </c>
      <c r="P90" s="255"/>
      <c r="Q90" s="255" t="s">
        <v>521</v>
      </c>
      <c r="R90" s="81" t="s">
        <v>75</v>
      </c>
      <c r="S90" s="89"/>
      <c r="T90" s="76" t="s">
        <v>327</v>
      </c>
      <c r="U90" s="76"/>
      <c r="V90" s="86">
        <f>IF(BillDetail_List[Entry Alloc%]=0,(BillDetail_List[Time]*BillDetail_List[LTM Rate])*BillDetail_List[[#This Row],[Funding PerCent Allowed]],(BillDetail_List[Time]*BillDetail_List[LTM Rate])*BillDetail_List[[#This Row],[Funding PerCent Allowed]]*BillDetail_List[Entry Alloc%])</f>
        <v>0</v>
      </c>
      <c r="W90" s="86">
        <f>BillDetail_List[Counsel''s Base Fees]+BillDetail_List[Other Disbursements]+BillDetail_List[ATEI Premium]</f>
        <v>150</v>
      </c>
      <c r="X90" s="91" t="str">
        <f>VLOOKUP(BillDetail_List[Part ID],FundingList,2,FALSE)</f>
        <v>CFA</v>
      </c>
      <c r="Y90" s="271" t="str">
        <f>VLOOKUP(BillDetail_List[[#This Row],[Phase Code ]],phasetasklist,3,FALSE)</f>
        <v>Issue / Statements of Case</v>
      </c>
      <c r="Z90" s="254" t="str">
        <f>VLOOKUP(BillDetail_List[[#This Row],[Task Code]],tasklist,4,FALSE)</f>
        <v>Issue and Serve Proceedings and Preparation of Statement(s) of Case</v>
      </c>
      <c r="AA90" s="239" t="str">
        <f>IFERROR(VLOOKUP(BillDetail_List[[#This Row],[Activity Code]],ActivityCodeList,2,FALSE), " ")</f>
        <v xml:space="preserve"> </v>
      </c>
      <c r="AB90" s="239" t="str">
        <f>IFERROR(VLOOKUP(BillDetail_List[[#This Row],[Expense Code]],expensenumbers,2,FALSE), " ")</f>
        <v>Experts' Fees</v>
      </c>
      <c r="AC90" s="92" t="str">
        <f>IFERROR(VLOOKUP(BillDetail_List[LTM],LTMList,3,FALSE),"")</f>
        <v/>
      </c>
      <c r="AD90" s="92" t="str">
        <f>IFERROR(VLOOKUP(BillDetail_List[LTM],LTMList,4,FALSE),"")</f>
        <v/>
      </c>
      <c r="AE90" s="86">
        <f>IFERROR(VLOOKUP(BillDetail_List[LTM],LTM_List[],6,FALSE),0)</f>
        <v>0</v>
      </c>
      <c r="AF90" s="83">
        <f>VLOOKUP(BillDetail_List[Part ID],FundingList,7,FALSE)</f>
        <v>1</v>
      </c>
      <c r="AG90" s="83">
        <f>IF(CounselBaseFees=0,VLOOKUP(BillDetail_List[Part ID],FundingList,3,FALSE),VLOOKUP(BillDetail_List[LTM],LTMList,8,FALSE))</f>
        <v>0.95</v>
      </c>
      <c r="AH90" s="93">
        <f>VLOOKUP(BillDetail_List[Part ID],FundingList,4,FALSE)</f>
        <v>0.2</v>
      </c>
      <c r="AI90" s="190">
        <f>IF(BillDetail_List[[#This Row],[Time]]="N/A",0, BillDetail_List[[#This Row],[Time]]*BillDetail_List[[#This Row],[LTM Rate]])</f>
        <v>0</v>
      </c>
      <c r="AJ90" s="86">
        <f>IF(BillDetail_List[Entry Alloc%]=0,(BillDetail_List[Time]*BillDetail_List[LTM Rate])*BillDetail_List[[#This Row],[Funding PerCent Allowed]],(BillDetail_List[Time]*BillDetail_List[LTM Rate])*BillDetail_List[[#This Row],[Funding PerCent Allowed]]*BillDetail_List[Entry Alloc%])</f>
        <v>0</v>
      </c>
      <c r="AK90" s="86">
        <f>BillDetail_List[Base Profit Costs (including any indemnity cap)]*BillDetail_List[VAT Rate]</f>
        <v>0</v>
      </c>
      <c r="AL90" s="86">
        <f>BillDetail_List[Base Profit Costs (including any indemnity cap)]*BillDetail_List[Success Fee %]</f>
        <v>0</v>
      </c>
      <c r="AM90" s="86">
        <f>BillDetail_List[Success Fee on Base Profit costs]*BillDetail_List[VAT Rate]</f>
        <v>0</v>
      </c>
      <c r="AN90" s="86">
        <f>SUM(BillDetail_List[[#This Row],[Base Profit Costs (including any indemnity cap)]:[VAT on Success Fee on Base Profit Costs]])</f>
        <v>0</v>
      </c>
      <c r="AO90" s="86">
        <f>BillDetail_List[Counsel''s Base Fees]*BillDetail_List[VAT Rate]</f>
        <v>0</v>
      </c>
      <c r="AP90" s="86">
        <f>BillDetail_List[Counsel''s Base Fees]*BillDetail_List[Success Fee %]</f>
        <v>0</v>
      </c>
      <c r="AQ90" s="86">
        <f>BillDetail_List[Counsel''s Success Fee]*BillDetail_List[VAT Rate]</f>
        <v>0</v>
      </c>
      <c r="AR90" s="86">
        <f>BillDetail_List[Counsel''s Base Fees]+BillDetail_List[VAT on Base Counsel Fees]+BillDetail_List[Counsel''s Success Fee]+BillDetail_List[VAT on Counsel''s Success Fee]</f>
        <v>0</v>
      </c>
      <c r="AS90" s="86">
        <f>BillDetail_List[Other Disbursements]+BillDetail_List[VAT On Other Disbursements]</f>
        <v>150</v>
      </c>
      <c r="AT90" s="86">
        <f>BillDetail_List[Counsel''s Base Fees]+BillDetail_List[Other Disbursements]+BillDetail_List[ATEI Premium]</f>
        <v>150</v>
      </c>
      <c r="AU90" s="86">
        <f>BillDetail_List[Other Disbursements]+BillDetail_List[Counsel''s Base Fees]+BillDetail_List[Base Profit Costs (including any indemnity cap)]</f>
        <v>150</v>
      </c>
      <c r="AV90" s="86">
        <f>BillDetail_List[Base Profit Costs (including any indemnity cap)]+BillDetail_List[Success Fee on Base Profit costs]</f>
        <v>0</v>
      </c>
      <c r="AW90" s="86">
        <f>BillDetail_List[ATEI Premium]+BillDetail_List[Other Disbursements]+BillDetail_List[Counsel''s Success Fee]+BillDetail_List[Counsel''s Base Fees]</f>
        <v>150</v>
      </c>
      <c r="AX90" s="86">
        <f>BillDetail_List[VAT On Other Disbursements]+BillDetail_List[VAT on Counsel''s Success Fee]+BillDetail_List[VAT on Base Counsel Fees]+BillDetail_List[VAT on Success Fee on Base Profit Costs]+BillDetail_List[VAT on Base Profit Costs]</f>
        <v>0</v>
      </c>
      <c r="AY90" s="86">
        <f>SUM(BillDetail_List[[#This Row],[Total Profit Costs]:[Total VAT]])</f>
        <v>150</v>
      </c>
      <c r="AZ90" s="279">
        <f>VLOOKUP(BillDetail_List[[#This Row],[Phase Code ]],phasetasklist,7,FALSE)</f>
        <v>2</v>
      </c>
      <c r="BA90" s="279">
        <f>VLOOKUP(BillDetail_List[[#This Row],[Task Code]],tasklist,7,FALSE)</f>
        <v>4</v>
      </c>
      <c r="BB90" s="279" t="str">
        <f>IFERROR(VLOOKUP(BillDetail_List[[#This Row],[Activity Code]],ActivityCodeList,4,FALSE),"")</f>
        <v/>
      </c>
      <c r="BC90" s="279" t="str">
        <f>IFERROR(VLOOKUP(BillDetail_List[[#This Row],[Expense Code]],expensenumbers,4,FALSE),"")</f>
        <v/>
      </c>
      <c r="BD90" s="217"/>
      <c r="BE90" s="94"/>
      <c r="BF90" s="94"/>
      <c r="BG90" s="217"/>
      <c r="BH90" s="94"/>
      <c r="BI90" s="217"/>
      <c r="BJ90" s="217"/>
      <c r="BK90" s="96"/>
      <c r="BL90" s="96"/>
      <c r="BQ90" s="96"/>
      <c r="BR90" s="96"/>
      <c r="BS90" s="96"/>
      <c r="BT90" s="96"/>
      <c r="BV90" s="96"/>
      <c r="BW90" s="72"/>
      <c r="BX90" s="72"/>
      <c r="CB90" s="98"/>
      <c r="CC90" s="99"/>
      <c r="CD90" s="99"/>
      <c r="CE90" s="84"/>
      <c r="CF90" s="84"/>
    </row>
    <row r="91" spans="1:84" ht="14.45" customHeight="1" x14ac:dyDescent="0.25">
      <c r="A91" s="74">
        <v>89</v>
      </c>
      <c r="B91" s="74">
        <v>139</v>
      </c>
      <c r="C91" s="49" t="s">
        <v>227</v>
      </c>
      <c r="D91" s="172">
        <v>41225</v>
      </c>
      <c r="E91" s="76" t="s">
        <v>283</v>
      </c>
      <c r="F91" s="76"/>
      <c r="G91" s="218"/>
      <c r="H91" s="87"/>
      <c r="I91" s="77"/>
      <c r="J91" s="77">
        <v>395</v>
      </c>
      <c r="K91" s="88"/>
      <c r="L91" s="79"/>
      <c r="M91" s="76" t="s">
        <v>104</v>
      </c>
      <c r="N91" s="255" t="s">
        <v>450</v>
      </c>
      <c r="O91" s="255" t="s">
        <v>467</v>
      </c>
      <c r="P91" s="255"/>
      <c r="Q91" s="255" t="s">
        <v>577</v>
      </c>
      <c r="R91" s="81" t="s">
        <v>75</v>
      </c>
      <c r="S91" s="89"/>
      <c r="T91" s="76"/>
      <c r="U91" s="76"/>
      <c r="V91" s="86">
        <f>IF(BillDetail_List[Entry Alloc%]=0,(BillDetail_List[Time]*BillDetail_List[LTM Rate])*BillDetail_List[[#This Row],[Funding PerCent Allowed]],(BillDetail_List[Time]*BillDetail_List[LTM Rate])*BillDetail_List[[#This Row],[Funding PerCent Allowed]]*BillDetail_List[Entry Alloc%])</f>
        <v>0</v>
      </c>
      <c r="W91" s="86">
        <f>BillDetail_List[Counsel''s Base Fees]+BillDetail_List[Other Disbursements]+BillDetail_List[ATEI Premium]</f>
        <v>395</v>
      </c>
      <c r="X91" s="91" t="str">
        <f>VLOOKUP(BillDetail_List[Part ID],FundingList,2,FALSE)</f>
        <v>CFA</v>
      </c>
      <c r="Y91" s="271" t="str">
        <f>VLOOKUP(BillDetail_List[[#This Row],[Phase Code ]],phasetasklist,3,FALSE)</f>
        <v>Issue / Statements of Case</v>
      </c>
      <c r="Z91" s="254" t="str">
        <f>VLOOKUP(BillDetail_List[[#This Row],[Task Code]],tasklist,4,FALSE)</f>
        <v>Issue and Serve Proceedings and Preparation of Statement(s) of Case</v>
      </c>
      <c r="AA91" s="239" t="str">
        <f>IFERROR(VLOOKUP(BillDetail_List[[#This Row],[Activity Code]],ActivityCodeList,2,FALSE), " ")</f>
        <v xml:space="preserve"> </v>
      </c>
      <c r="AB91" s="239" t="str">
        <f>IFERROR(VLOOKUP(BillDetail_List[[#This Row],[Expense Code]],expensenumbers,2,FALSE), " ")</f>
        <v>Process Server Fees</v>
      </c>
      <c r="AC91" s="92" t="str">
        <f>IFERROR(VLOOKUP(BillDetail_List[LTM],LTMList,3,FALSE),"")</f>
        <v/>
      </c>
      <c r="AD91" s="92" t="str">
        <f>IFERROR(VLOOKUP(BillDetail_List[LTM],LTMList,4,FALSE),"")</f>
        <v/>
      </c>
      <c r="AE91" s="86">
        <f>IFERROR(VLOOKUP(BillDetail_List[LTM],LTM_List[],6,FALSE),0)</f>
        <v>0</v>
      </c>
      <c r="AF91" s="83">
        <f>VLOOKUP(BillDetail_List[Part ID],FundingList,7,FALSE)</f>
        <v>1</v>
      </c>
      <c r="AG91" s="83">
        <f>IF(CounselBaseFees=0,VLOOKUP(BillDetail_List[Part ID],FundingList,3,FALSE),VLOOKUP(BillDetail_List[LTM],LTMList,8,FALSE))</f>
        <v>0.95</v>
      </c>
      <c r="AH91" s="93">
        <f>VLOOKUP(BillDetail_List[Part ID],FundingList,4,FALSE)</f>
        <v>0.2</v>
      </c>
      <c r="AI91" s="190">
        <f>IF(BillDetail_List[[#This Row],[Time]]="N/A",0, BillDetail_List[[#This Row],[Time]]*BillDetail_List[[#This Row],[LTM Rate]])</f>
        <v>0</v>
      </c>
      <c r="AJ91" s="86">
        <f>IF(BillDetail_List[Entry Alloc%]=0,(BillDetail_List[Time]*BillDetail_List[LTM Rate])*BillDetail_List[[#This Row],[Funding PerCent Allowed]],(BillDetail_List[Time]*BillDetail_List[LTM Rate])*BillDetail_List[[#This Row],[Funding PerCent Allowed]]*BillDetail_List[Entry Alloc%])</f>
        <v>0</v>
      </c>
      <c r="AK91" s="86">
        <f>BillDetail_List[Base Profit Costs (including any indemnity cap)]*BillDetail_List[VAT Rate]</f>
        <v>0</v>
      </c>
      <c r="AL91" s="86">
        <f>BillDetail_List[Base Profit Costs (including any indemnity cap)]*BillDetail_List[Success Fee %]</f>
        <v>0</v>
      </c>
      <c r="AM91" s="86">
        <f>BillDetail_List[Success Fee on Base Profit costs]*BillDetail_List[VAT Rate]</f>
        <v>0</v>
      </c>
      <c r="AN91" s="86">
        <f>SUM(BillDetail_List[[#This Row],[Base Profit Costs (including any indemnity cap)]:[VAT on Success Fee on Base Profit Costs]])</f>
        <v>0</v>
      </c>
      <c r="AO91" s="86">
        <f>BillDetail_List[Counsel''s Base Fees]*BillDetail_List[VAT Rate]</f>
        <v>0</v>
      </c>
      <c r="AP91" s="86">
        <f>BillDetail_List[Counsel''s Base Fees]*BillDetail_List[Success Fee %]</f>
        <v>0</v>
      </c>
      <c r="AQ91" s="86">
        <f>BillDetail_List[Counsel''s Success Fee]*BillDetail_List[VAT Rate]</f>
        <v>0</v>
      </c>
      <c r="AR91" s="86">
        <f>BillDetail_List[Counsel''s Base Fees]+BillDetail_List[VAT on Base Counsel Fees]+BillDetail_List[Counsel''s Success Fee]+BillDetail_List[VAT on Counsel''s Success Fee]</f>
        <v>0</v>
      </c>
      <c r="AS91" s="86">
        <f>BillDetail_List[Other Disbursements]+BillDetail_List[VAT On Other Disbursements]</f>
        <v>395</v>
      </c>
      <c r="AT91" s="86">
        <f>BillDetail_List[Counsel''s Base Fees]+BillDetail_List[Other Disbursements]+BillDetail_List[ATEI Premium]</f>
        <v>395</v>
      </c>
      <c r="AU91" s="86">
        <f>BillDetail_List[Other Disbursements]+BillDetail_List[Counsel''s Base Fees]+BillDetail_List[Base Profit Costs (including any indemnity cap)]</f>
        <v>395</v>
      </c>
      <c r="AV91" s="86">
        <f>BillDetail_List[Base Profit Costs (including any indemnity cap)]+BillDetail_List[Success Fee on Base Profit costs]</f>
        <v>0</v>
      </c>
      <c r="AW91" s="86">
        <f>BillDetail_List[ATEI Premium]+BillDetail_List[Other Disbursements]+BillDetail_List[Counsel''s Success Fee]+BillDetail_List[Counsel''s Base Fees]</f>
        <v>395</v>
      </c>
      <c r="AX91" s="86">
        <f>BillDetail_List[VAT On Other Disbursements]+BillDetail_List[VAT on Counsel''s Success Fee]+BillDetail_List[VAT on Base Counsel Fees]+BillDetail_List[VAT on Success Fee on Base Profit Costs]+BillDetail_List[VAT on Base Profit Costs]</f>
        <v>0</v>
      </c>
      <c r="AY91" s="86">
        <f>SUM(BillDetail_List[[#This Row],[Total Profit Costs]:[Total VAT]])</f>
        <v>395</v>
      </c>
      <c r="AZ91" s="279">
        <f>VLOOKUP(BillDetail_List[[#This Row],[Phase Code ]],phasetasklist,7,FALSE)</f>
        <v>2</v>
      </c>
      <c r="BA91" s="279">
        <f>VLOOKUP(BillDetail_List[[#This Row],[Task Code]],tasklist,7,FALSE)</f>
        <v>4</v>
      </c>
      <c r="BB91" s="279" t="str">
        <f>IFERROR(VLOOKUP(BillDetail_List[[#This Row],[Activity Code]],ActivityCodeList,4,FALSE),"")</f>
        <v/>
      </c>
      <c r="BC91" s="279" t="str">
        <f>IFERROR(VLOOKUP(BillDetail_List[[#This Row],[Expense Code]],expensenumbers,4,FALSE),"")</f>
        <v/>
      </c>
      <c r="BD91" s="217"/>
      <c r="BE91" s="94"/>
      <c r="BF91" s="94"/>
      <c r="BG91" s="217"/>
      <c r="BH91" s="94"/>
      <c r="BI91" s="217"/>
      <c r="BJ91" s="217"/>
      <c r="BK91" s="96"/>
      <c r="BL91" s="96"/>
      <c r="BQ91" s="96"/>
      <c r="BR91" s="96"/>
      <c r="BS91" s="96"/>
      <c r="BT91" s="96"/>
      <c r="BV91" s="96"/>
      <c r="BW91" s="72"/>
      <c r="BX91" s="72"/>
      <c r="CB91" s="98"/>
      <c r="CC91" s="99"/>
      <c r="CD91" s="99"/>
      <c r="CE91" s="84"/>
      <c r="CF91" s="84"/>
    </row>
    <row r="92" spans="1:84" ht="14.45" customHeight="1" x14ac:dyDescent="0.2">
      <c r="A92" s="74">
        <v>90</v>
      </c>
      <c r="B92" s="74">
        <v>167</v>
      </c>
      <c r="C92" s="49" t="s">
        <v>227</v>
      </c>
      <c r="D92" s="172">
        <v>41364</v>
      </c>
      <c r="E92" s="290" t="s">
        <v>242</v>
      </c>
      <c r="F92" s="76" t="s">
        <v>323</v>
      </c>
      <c r="G92" s="119">
        <v>0.1</v>
      </c>
      <c r="H92" s="87"/>
      <c r="I92" s="77"/>
      <c r="J92" s="77"/>
      <c r="K92" s="88"/>
      <c r="L92" s="79"/>
      <c r="M92" s="76" t="s">
        <v>104</v>
      </c>
      <c r="N92" s="255" t="s">
        <v>450</v>
      </c>
      <c r="O92" s="255" t="s">
        <v>468</v>
      </c>
      <c r="P92" s="255" t="s">
        <v>512</v>
      </c>
      <c r="Q92" s="255"/>
      <c r="R92" s="81" t="s">
        <v>75</v>
      </c>
      <c r="S92" s="89"/>
      <c r="T92" s="75" t="s">
        <v>224</v>
      </c>
      <c r="U92" s="75" t="s">
        <v>249</v>
      </c>
      <c r="V92" s="86">
        <f>IF(BillDetail_List[Entry Alloc%]=0,(BillDetail_List[Time]*BillDetail_List[LTM Rate])*BillDetail_List[[#This Row],[Funding PerCent Allowed]],(BillDetail_List[Time]*BillDetail_List[LTM Rate])*BillDetail_List[[#This Row],[Funding PerCent Allowed]]*BillDetail_List[Entry Alloc%])</f>
        <v>30</v>
      </c>
      <c r="W92" s="86">
        <f>BillDetail_List[Counsel''s Base Fees]+BillDetail_List[Other Disbursements]+BillDetail_List[ATEI Premium]</f>
        <v>0</v>
      </c>
      <c r="X92" s="91" t="str">
        <f>VLOOKUP(BillDetail_List[Part ID],FundingList,2,FALSE)</f>
        <v>CFA</v>
      </c>
      <c r="Y92" s="271" t="str">
        <f>VLOOKUP(BillDetail_List[[#This Row],[Phase Code ]],phasetasklist,3,FALSE)</f>
        <v>Issue / Statements of Case</v>
      </c>
      <c r="Z92" s="254" t="str">
        <f>VLOOKUP(BillDetail_List[[#This Row],[Task Code]],tasklist,4,FALSE)</f>
        <v>Review of Other Party(s)' Statements of Case</v>
      </c>
      <c r="AA92" s="239" t="str">
        <f>IFERROR(VLOOKUP(BillDetail_List[[#This Row],[Activity Code]],ActivityCodeList,2,FALSE), " ")</f>
        <v>Communicate (with client)</v>
      </c>
      <c r="AB92" s="239" t="str">
        <f>IFERROR(VLOOKUP(BillDetail_List[[#This Row],[Expense Code]],expensenumbers,2,FALSE), " ")</f>
        <v xml:space="preserve"> </v>
      </c>
      <c r="AC92" s="92" t="str">
        <f>IFERROR(VLOOKUP(BillDetail_List[LTM],LTMList,3,FALSE),"")</f>
        <v>Partner</v>
      </c>
      <c r="AD92" s="92" t="str">
        <f>IFERROR(VLOOKUP(BillDetail_List[LTM],LTMList,4,FALSE),"")</f>
        <v>A</v>
      </c>
      <c r="AE92" s="86">
        <f>IFERROR(VLOOKUP(BillDetail_List[LTM],LTM_List[],6,FALSE),0)</f>
        <v>300</v>
      </c>
      <c r="AF92" s="83">
        <f>VLOOKUP(BillDetail_List[Part ID],FundingList,7,FALSE)</f>
        <v>1</v>
      </c>
      <c r="AG92" s="83">
        <f>IF(CounselBaseFees=0,VLOOKUP(BillDetail_List[Part ID],FundingList,3,FALSE),VLOOKUP(BillDetail_List[LTM],LTMList,8,FALSE))</f>
        <v>0.95</v>
      </c>
      <c r="AH92" s="93">
        <f>VLOOKUP(BillDetail_List[Part ID],FundingList,4,FALSE)</f>
        <v>0.2</v>
      </c>
      <c r="AI92" s="190">
        <f>IF(BillDetail_List[[#This Row],[Time]]="N/A",0, BillDetail_List[[#This Row],[Time]]*BillDetail_List[[#This Row],[LTM Rate]])</f>
        <v>30</v>
      </c>
      <c r="AJ92" s="86">
        <f>IF(BillDetail_List[Entry Alloc%]=0,(BillDetail_List[Time]*BillDetail_List[LTM Rate])*BillDetail_List[[#This Row],[Funding PerCent Allowed]],(BillDetail_List[Time]*BillDetail_List[LTM Rate])*BillDetail_List[[#This Row],[Funding PerCent Allowed]]*BillDetail_List[Entry Alloc%])</f>
        <v>30</v>
      </c>
      <c r="AK92" s="86">
        <f>BillDetail_List[Base Profit Costs (including any indemnity cap)]*BillDetail_List[VAT Rate]</f>
        <v>6</v>
      </c>
      <c r="AL92" s="86">
        <f>BillDetail_List[Base Profit Costs (including any indemnity cap)]*BillDetail_List[Success Fee %]</f>
        <v>28.5</v>
      </c>
      <c r="AM92" s="86">
        <f>BillDetail_List[Success Fee on Base Profit costs]*BillDetail_List[VAT Rate]</f>
        <v>5.7</v>
      </c>
      <c r="AN92" s="86">
        <f>SUM(BillDetail_List[[#This Row],[Base Profit Costs (including any indemnity cap)]:[VAT on Success Fee on Base Profit Costs]])</f>
        <v>70.2</v>
      </c>
      <c r="AO92" s="86">
        <f>BillDetail_List[Counsel''s Base Fees]*BillDetail_List[VAT Rate]</f>
        <v>0</v>
      </c>
      <c r="AP92" s="86">
        <f>BillDetail_List[Counsel''s Base Fees]*BillDetail_List[Success Fee %]</f>
        <v>0</v>
      </c>
      <c r="AQ92" s="86">
        <f>BillDetail_List[Counsel''s Success Fee]*BillDetail_List[VAT Rate]</f>
        <v>0</v>
      </c>
      <c r="AR92" s="86">
        <f>BillDetail_List[Counsel''s Base Fees]+BillDetail_List[VAT on Base Counsel Fees]+BillDetail_List[Counsel''s Success Fee]+BillDetail_List[VAT on Counsel''s Success Fee]</f>
        <v>0</v>
      </c>
      <c r="AS92" s="86">
        <f>BillDetail_List[Other Disbursements]+BillDetail_List[VAT On Other Disbursements]</f>
        <v>0</v>
      </c>
      <c r="AT92" s="86">
        <f>BillDetail_List[Counsel''s Base Fees]+BillDetail_List[Other Disbursements]+BillDetail_List[ATEI Premium]</f>
        <v>0</v>
      </c>
      <c r="AU92" s="86">
        <f>BillDetail_List[Other Disbursements]+BillDetail_List[Counsel''s Base Fees]+BillDetail_List[Base Profit Costs (including any indemnity cap)]</f>
        <v>30</v>
      </c>
      <c r="AV92" s="86">
        <f>BillDetail_List[Base Profit Costs (including any indemnity cap)]+BillDetail_List[Success Fee on Base Profit costs]</f>
        <v>58.5</v>
      </c>
      <c r="AW92" s="86">
        <f>BillDetail_List[ATEI Premium]+BillDetail_List[Other Disbursements]+BillDetail_List[Counsel''s Success Fee]+BillDetail_List[Counsel''s Base Fees]</f>
        <v>0</v>
      </c>
      <c r="AX92" s="86">
        <f>BillDetail_List[VAT On Other Disbursements]+BillDetail_List[VAT on Counsel''s Success Fee]+BillDetail_List[VAT on Base Counsel Fees]+BillDetail_List[VAT on Success Fee on Base Profit Costs]+BillDetail_List[VAT on Base Profit Costs]</f>
        <v>11.7</v>
      </c>
      <c r="AY92" s="86">
        <f>SUM(BillDetail_List[[#This Row],[Total Profit Costs]:[Total VAT]])</f>
        <v>70.2</v>
      </c>
      <c r="AZ92" s="279">
        <f>VLOOKUP(BillDetail_List[[#This Row],[Phase Code ]],phasetasklist,7,FALSE)</f>
        <v>2</v>
      </c>
      <c r="BA92" s="279">
        <f>VLOOKUP(BillDetail_List[[#This Row],[Task Code]],tasklist,7,FALSE)</f>
        <v>5</v>
      </c>
      <c r="BB92" s="279">
        <f>IFERROR(VLOOKUP(BillDetail_List[[#This Row],[Activity Code]],ActivityCodeList,4,FALSE),"")</f>
        <v>3</v>
      </c>
      <c r="BC92" s="279" t="str">
        <f>IFERROR(VLOOKUP(BillDetail_List[[#This Row],[Expense Code]],expensenumbers,4,FALSE),"")</f>
        <v/>
      </c>
      <c r="BD92" s="217"/>
      <c r="BE92" s="94"/>
      <c r="BF92" s="94"/>
      <c r="BG92" s="217"/>
      <c r="BH92" s="94"/>
      <c r="BI92" s="217"/>
      <c r="BJ92" s="217"/>
      <c r="BK92" s="96"/>
      <c r="BL92" s="96"/>
      <c r="BQ92" s="96"/>
      <c r="BR92" s="96"/>
      <c r="BS92" s="96"/>
      <c r="BT92" s="96"/>
      <c r="BV92" s="96"/>
      <c r="BW92" s="72"/>
      <c r="BX92" s="72"/>
      <c r="CB92" s="98"/>
      <c r="CC92" s="99"/>
      <c r="CD92" s="99"/>
      <c r="CE92" s="84"/>
      <c r="CF92" s="84"/>
    </row>
    <row r="93" spans="1:84" ht="30" x14ac:dyDescent="0.2">
      <c r="A93" s="74">
        <v>91</v>
      </c>
      <c r="B93" s="74">
        <v>169</v>
      </c>
      <c r="C93" s="49" t="s">
        <v>227</v>
      </c>
      <c r="D93" s="172">
        <v>41365</v>
      </c>
      <c r="E93" s="290" t="s">
        <v>238</v>
      </c>
      <c r="F93" s="76" t="s">
        <v>323</v>
      </c>
      <c r="G93" s="119">
        <v>0.1</v>
      </c>
      <c r="H93" s="87"/>
      <c r="I93" s="77"/>
      <c r="J93" s="77"/>
      <c r="K93" s="88"/>
      <c r="L93" s="79"/>
      <c r="M93" s="76" t="s">
        <v>104</v>
      </c>
      <c r="N93" s="255" t="s">
        <v>450</v>
      </c>
      <c r="O93" s="255" t="s">
        <v>468</v>
      </c>
      <c r="P93" s="255" t="s">
        <v>515</v>
      </c>
      <c r="Q93" s="255"/>
      <c r="R93" s="81" t="s">
        <v>75</v>
      </c>
      <c r="S93" s="89"/>
      <c r="T93" s="75" t="s">
        <v>32</v>
      </c>
      <c r="U93" s="75" t="s">
        <v>249</v>
      </c>
      <c r="V93" s="86">
        <f>IF(BillDetail_List[Entry Alloc%]=0,(BillDetail_List[Time]*BillDetail_List[LTM Rate])*BillDetail_List[[#This Row],[Funding PerCent Allowed]],(BillDetail_List[Time]*BillDetail_List[LTM Rate])*BillDetail_List[[#This Row],[Funding PerCent Allowed]]*BillDetail_List[Entry Alloc%])</f>
        <v>30</v>
      </c>
      <c r="W93" s="86">
        <f>BillDetail_List[Counsel''s Base Fees]+BillDetail_List[Other Disbursements]+BillDetail_List[ATEI Premium]</f>
        <v>0</v>
      </c>
      <c r="X93" s="91" t="str">
        <f>VLOOKUP(BillDetail_List[Part ID],FundingList,2,FALSE)</f>
        <v>CFA</v>
      </c>
      <c r="Y93" s="271" t="str">
        <f>VLOOKUP(BillDetail_List[[#This Row],[Phase Code ]],phasetasklist,3,FALSE)</f>
        <v>Issue / Statements of Case</v>
      </c>
      <c r="Z93" s="254" t="str">
        <f>VLOOKUP(BillDetail_List[[#This Row],[Task Code]],tasklist,4,FALSE)</f>
        <v>Review of Other Party(s)' Statements of Case</v>
      </c>
      <c r="AA93" s="239" t="str">
        <f>IFERROR(VLOOKUP(BillDetail_List[[#This Row],[Activity Code]],ActivityCodeList,2,FALSE), " ")</f>
        <v>Communicate (Other Party(s)/other outside lawyers)</v>
      </c>
      <c r="AB93" s="239" t="str">
        <f>IFERROR(VLOOKUP(BillDetail_List[[#This Row],[Expense Code]],expensenumbers,2,FALSE), " ")</f>
        <v xml:space="preserve"> </v>
      </c>
      <c r="AC93" s="92" t="str">
        <f>IFERROR(VLOOKUP(BillDetail_List[LTM],LTMList,3,FALSE),"")</f>
        <v>Partner</v>
      </c>
      <c r="AD93" s="92" t="str">
        <f>IFERROR(VLOOKUP(BillDetail_List[LTM],LTMList,4,FALSE),"")</f>
        <v>A</v>
      </c>
      <c r="AE93" s="86">
        <f>IFERROR(VLOOKUP(BillDetail_List[LTM],LTM_List[],6,FALSE),0)</f>
        <v>300</v>
      </c>
      <c r="AF93" s="83">
        <f>VLOOKUP(BillDetail_List[Part ID],FundingList,7,FALSE)</f>
        <v>1</v>
      </c>
      <c r="AG93" s="83">
        <f>IF(CounselBaseFees=0,VLOOKUP(BillDetail_List[Part ID],FundingList,3,FALSE),VLOOKUP(BillDetail_List[LTM],LTMList,8,FALSE))</f>
        <v>0.95</v>
      </c>
      <c r="AH93" s="93">
        <f>VLOOKUP(BillDetail_List[Part ID],FundingList,4,FALSE)</f>
        <v>0.2</v>
      </c>
      <c r="AI93" s="190">
        <f>IF(BillDetail_List[[#This Row],[Time]]="N/A",0, BillDetail_List[[#This Row],[Time]]*BillDetail_List[[#This Row],[LTM Rate]])</f>
        <v>30</v>
      </c>
      <c r="AJ93" s="86">
        <f>IF(BillDetail_List[Entry Alloc%]=0,(BillDetail_List[Time]*BillDetail_List[LTM Rate])*BillDetail_List[[#This Row],[Funding PerCent Allowed]],(BillDetail_List[Time]*BillDetail_List[LTM Rate])*BillDetail_List[[#This Row],[Funding PerCent Allowed]]*BillDetail_List[Entry Alloc%])</f>
        <v>30</v>
      </c>
      <c r="AK93" s="86">
        <f>BillDetail_List[Base Profit Costs (including any indemnity cap)]*BillDetail_List[VAT Rate]</f>
        <v>6</v>
      </c>
      <c r="AL93" s="86">
        <f>BillDetail_List[Base Profit Costs (including any indemnity cap)]*BillDetail_List[Success Fee %]</f>
        <v>28.5</v>
      </c>
      <c r="AM93" s="86">
        <f>BillDetail_List[Success Fee on Base Profit costs]*BillDetail_List[VAT Rate]</f>
        <v>5.7</v>
      </c>
      <c r="AN93" s="86">
        <f>SUM(BillDetail_List[[#This Row],[Base Profit Costs (including any indemnity cap)]:[VAT on Success Fee on Base Profit Costs]])</f>
        <v>70.2</v>
      </c>
      <c r="AO93" s="86">
        <f>BillDetail_List[Counsel''s Base Fees]*BillDetail_List[VAT Rate]</f>
        <v>0</v>
      </c>
      <c r="AP93" s="86">
        <f>BillDetail_List[Counsel''s Base Fees]*BillDetail_List[Success Fee %]</f>
        <v>0</v>
      </c>
      <c r="AQ93" s="86">
        <f>BillDetail_List[Counsel''s Success Fee]*BillDetail_List[VAT Rate]</f>
        <v>0</v>
      </c>
      <c r="AR93" s="86">
        <f>BillDetail_List[Counsel''s Base Fees]+BillDetail_List[VAT on Base Counsel Fees]+BillDetail_List[Counsel''s Success Fee]+BillDetail_List[VAT on Counsel''s Success Fee]</f>
        <v>0</v>
      </c>
      <c r="AS93" s="86">
        <f>BillDetail_List[Other Disbursements]+BillDetail_List[VAT On Other Disbursements]</f>
        <v>0</v>
      </c>
      <c r="AT93" s="86">
        <f>BillDetail_List[Counsel''s Base Fees]+BillDetail_List[Other Disbursements]+BillDetail_List[ATEI Premium]</f>
        <v>0</v>
      </c>
      <c r="AU93" s="86">
        <f>BillDetail_List[Other Disbursements]+BillDetail_List[Counsel''s Base Fees]+BillDetail_List[Base Profit Costs (including any indemnity cap)]</f>
        <v>30</v>
      </c>
      <c r="AV93" s="86">
        <f>BillDetail_List[Base Profit Costs (including any indemnity cap)]+BillDetail_List[Success Fee on Base Profit costs]</f>
        <v>58.5</v>
      </c>
      <c r="AW93" s="86">
        <f>BillDetail_List[ATEI Premium]+BillDetail_List[Other Disbursements]+BillDetail_List[Counsel''s Success Fee]+BillDetail_List[Counsel''s Base Fees]</f>
        <v>0</v>
      </c>
      <c r="AX93" s="86">
        <f>BillDetail_List[VAT On Other Disbursements]+BillDetail_List[VAT on Counsel''s Success Fee]+BillDetail_List[VAT on Base Counsel Fees]+BillDetail_List[VAT on Success Fee on Base Profit Costs]+BillDetail_List[VAT on Base Profit Costs]</f>
        <v>11.7</v>
      </c>
      <c r="AY93" s="86">
        <f>SUM(BillDetail_List[[#This Row],[Total Profit Costs]:[Total VAT]])</f>
        <v>70.2</v>
      </c>
      <c r="AZ93" s="279">
        <f>VLOOKUP(BillDetail_List[[#This Row],[Phase Code ]],phasetasklist,7,FALSE)</f>
        <v>2</v>
      </c>
      <c r="BA93" s="279">
        <f>VLOOKUP(BillDetail_List[[#This Row],[Task Code]],tasklist,7,FALSE)</f>
        <v>5</v>
      </c>
      <c r="BB93" s="279">
        <f>IFERROR(VLOOKUP(BillDetail_List[[#This Row],[Activity Code]],ActivityCodeList,4,FALSE),"")</f>
        <v>6</v>
      </c>
      <c r="BC93" s="279" t="str">
        <f>IFERROR(VLOOKUP(BillDetail_List[[#This Row],[Expense Code]],expensenumbers,4,FALSE),"")</f>
        <v/>
      </c>
      <c r="BD93" s="217"/>
      <c r="BE93" s="94"/>
      <c r="BF93" s="94"/>
      <c r="BG93" s="217"/>
      <c r="BH93" s="94"/>
      <c r="BI93" s="217"/>
      <c r="BJ93" s="217"/>
      <c r="BK93" s="96"/>
      <c r="BL93" s="96"/>
      <c r="BQ93" s="96"/>
      <c r="BR93" s="96"/>
      <c r="BS93" s="96"/>
      <c r="BT93" s="96"/>
      <c r="BV93" s="96"/>
      <c r="BW93" s="72"/>
      <c r="BX93" s="72"/>
      <c r="CB93" s="98"/>
      <c r="CC93" s="99"/>
      <c r="CD93" s="99"/>
      <c r="CE93" s="84"/>
      <c r="CF93" s="84"/>
    </row>
    <row r="94" spans="1:84" x14ac:dyDescent="0.2">
      <c r="A94" s="74">
        <v>92</v>
      </c>
      <c r="B94" s="74">
        <v>213</v>
      </c>
      <c r="C94" s="49" t="s">
        <v>227</v>
      </c>
      <c r="D94" s="172">
        <v>41448</v>
      </c>
      <c r="E94" s="76" t="s">
        <v>312</v>
      </c>
      <c r="F94" s="76" t="s">
        <v>323</v>
      </c>
      <c r="G94" s="119">
        <v>0.2</v>
      </c>
      <c r="H94" s="87"/>
      <c r="I94" s="77"/>
      <c r="J94" s="77"/>
      <c r="K94" s="88"/>
      <c r="L94" s="79"/>
      <c r="M94" s="76" t="s">
        <v>104</v>
      </c>
      <c r="N94" s="255" t="s">
        <v>450</v>
      </c>
      <c r="O94" s="255" t="s">
        <v>468</v>
      </c>
      <c r="P94" s="255" t="s">
        <v>519</v>
      </c>
      <c r="Q94" s="255"/>
      <c r="R94" s="81" t="s">
        <v>75</v>
      </c>
      <c r="S94" s="89"/>
      <c r="T94" s="76"/>
      <c r="U94" s="76"/>
      <c r="V94" s="86">
        <f>IF(BillDetail_List[Entry Alloc%]=0,(BillDetail_List[Time]*BillDetail_List[LTM Rate])*BillDetail_List[[#This Row],[Funding PerCent Allowed]],(BillDetail_List[Time]*BillDetail_List[LTM Rate])*BillDetail_List[[#This Row],[Funding PerCent Allowed]]*BillDetail_List[Entry Alloc%])</f>
        <v>60</v>
      </c>
      <c r="W94" s="86">
        <f>BillDetail_List[Counsel''s Base Fees]+BillDetail_List[Other Disbursements]+BillDetail_List[ATEI Premium]</f>
        <v>0</v>
      </c>
      <c r="X94" s="91" t="str">
        <f>VLOOKUP(BillDetail_List[Part ID],FundingList,2,FALSE)</f>
        <v>CFA</v>
      </c>
      <c r="Y94" s="271" t="str">
        <f>VLOOKUP(BillDetail_List[[#This Row],[Phase Code ]],phasetasklist,3,FALSE)</f>
        <v>Issue / Statements of Case</v>
      </c>
      <c r="Z94" s="254" t="str">
        <f>VLOOKUP(BillDetail_List[[#This Row],[Task Code]],tasklist,4,FALSE)</f>
        <v>Review of Other Party(s)' Statements of Case</v>
      </c>
      <c r="AA94" s="239" t="str">
        <f>IFERROR(VLOOKUP(BillDetail_List[[#This Row],[Activity Code]],ActivityCodeList,2,FALSE), " ")</f>
        <v>Plan, Prepare, Draft, Review</v>
      </c>
      <c r="AB94" s="239" t="str">
        <f>IFERROR(VLOOKUP(BillDetail_List[[#This Row],[Expense Code]],expensenumbers,2,FALSE), " ")</f>
        <v xml:space="preserve"> </v>
      </c>
      <c r="AC94" s="92" t="str">
        <f>IFERROR(VLOOKUP(BillDetail_List[LTM],LTMList,3,FALSE),"")</f>
        <v>Partner</v>
      </c>
      <c r="AD94" s="92" t="str">
        <f>IFERROR(VLOOKUP(BillDetail_List[LTM],LTMList,4,FALSE),"")</f>
        <v>A</v>
      </c>
      <c r="AE94" s="86">
        <f>IFERROR(VLOOKUP(BillDetail_List[LTM],LTM_List[],6,FALSE),0)</f>
        <v>300</v>
      </c>
      <c r="AF94" s="83">
        <f>VLOOKUP(BillDetail_List[Part ID],FundingList,7,FALSE)</f>
        <v>1</v>
      </c>
      <c r="AG94" s="83">
        <f>IF(CounselBaseFees=0,VLOOKUP(BillDetail_List[Part ID],FundingList,3,FALSE),VLOOKUP(BillDetail_List[LTM],LTMList,8,FALSE))</f>
        <v>0.95</v>
      </c>
      <c r="AH94" s="93">
        <f>VLOOKUP(BillDetail_List[Part ID],FundingList,4,FALSE)</f>
        <v>0.2</v>
      </c>
      <c r="AI94" s="190">
        <f>IF(BillDetail_List[[#This Row],[Time]]="N/A",0, BillDetail_List[[#This Row],[Time]]*BillDetail_List[[#This Row],[LTM Rate]])</f>
        <v>60</v>
      </c>
      <c r="AJ94" s="86">
        <f>IF(BillDetail_List[Entry Alloc%]=0,(BillDetail_List[Time]*BillDetail_List[LTM Rate])*BillDetail_List[[#This Row],[Funding PerCent Allowed]],(BillDetail_List[Time]*BillDetail_List[LTM Rate])*BillDetail_List[[#This Row],[Funding PerCent Allowed]]*BillDetail_List[Entry Alloc%])</f>
        <v>60</v>
      </c>
      <c r="AK94" s="86">
        <f>BillDetail_List[Base Profit Costs (including any indemnity cap)]*BillDetail_List[VAT Rate]</f>
        <v>12</v>
      </c>
      <c r="AL94" s="86">
        <f>BillDetail_List[Base Profit Costs (including any indemnity cap)]*BillDetail_List[Success Fee %]</f>
        <v>57</v>
      </c>
      <c r="AM94" s="86">
        <f>BillDetail_List[Success Fee on Base Profit costs]*BillDetail_List[VAT Rate]</f>
        <v>11.4</v>
      </c>
      <c r="AN94" s="86">
        <f>SUM(BillDetail_List[[#This Row],[Base Profit Costs (including any indemnity cap)]:[VAT on Success Fee on Base Profit Costs]])</f>
        <v>140.4</v>
      </c>
      <c r="AO94" s="86">
        <f>BillDetail_List[Counsel''s Base Fees]*BillDetail_List[VAT Rate]</f>
        <v>0</v>
      </c>
      <c r="AP94" s="86">
        <f>BillDetail_List[Counsel''s Base Fees]*BillDetail_List[Success Fee %]</f>
        <v>0</v>
      </c>
      <c r="AQ94" s="86">
        <f>BillDetail_List[Counsel''s Success Fee]*BillDetail_List[VAT Rate]</f>
        <v>0</v>
      </c>
      <c r="AR94" s="86">
        <f>BillDetail_List[Counsel''s Base Fees]+BillDetail_List[VAT on Base Counsel Fees]+BillDetail_List[Counsel''s Success Fee]+BillDetail_List[VAT on Counsel''s Success Fee]</f>
        <v>0</v>
      </c>
      <c r="AS94" s="86">
        <f>BillDetail_List[Other Disbursements]+BillDetail_List[VAT On Other Disbursements]</f>
        <v>0</v>
      </c>
      <c r="AT94" s="86">
        <f>BillDetail_List[Counsel''s Base Fees]+BillDetail_List[Other Disbursements]+BillDetail_List[ATEI Premium]</f>
        <v>0</v>
      </c>
      <c r="AU94" s="86">
        <f>BillDetail_List[Other Disbursements]+BillDetail_List[Counsel''s Base Fees]+BillDetail_List[Base Profit Costs (including any indemnity cap)]</f>
        <v>60</v>
      </c>
      <c r="AV94" s="86">
        <f>BillDetail_List[Base Profit Costs (including any indemnity cap)]+BillDetail_List[Success Fee on Base Profit costs]</f>
        <v>117</v>
      </c>
      <c r="AW94" s="86">
        <f>BillDetail_List[ATEI Premium]+BillDetail_List[Other Disbursements]+BillDetail_List[Counsel''s Success Fee]+BillDetail_List[Counsel''s Base Fees]</f>
        <v>0</v>
      </c>
      <c r="AX94" s="86">
        <f>BillDetail_List[VAT On Other Disbursements]+BillDetail_List[VAT on Counsel''s Success Fee]+BillDetail_List[VAT on Base Counsel Fees]+BillDetail_List[VAT on Success Fee on Base Profit Costs]+BillDetail_List[VAT on Base Profit Costs]</f>
        <v>23.4</v>
      </c>
      <c r="AY94" s="86">
        <f>SUM(BillDetail_List[[#This Row],[Total Profit Costs]:[Total VAT]])</f>
        <v>140.4</v>
      </c>
      <c r="AZ94" s="279">
        <f>VLOOKUP(BillDetail_List[[#This Row],[Phase Code ]],phasetasklist,7,FALSE)</f>
        <v>2</v>
      </c>
      <c r="BA94" s="279">
        <f>VLOOKUP(BillDetail_List[[#This Row],[Task Code]],tasklist,7,FALSE)</f>
        <v>5</v>
      </c>
      <c r="BB94" s="279">
        <f>IFERROR(VLOOKUP(BillDetail_List[[#This Row],[Activity Code]],ActivityCodeList,4,FALSE),"")</f>
        <v>10</v>
      </c>
      <c r="BC94" s="279" t="str">
        <f>IFERROR(VLOOKUP(BillDetail_List[[#This Row],[Expense Code]],expensenumbers,4,FALSE),"")</f>
        <v/>
      </c>
      <c r="BD94" s="217"/>
      <c r="BE94" s="94"/>
      <c r="BF94" s="94"/>
      <c r="BG94" s="217"/>
      <c r="BH94" s="94"/>
      <c r="BI94" s="217"/>
      <c r="BJ94" s="217"/>
      <c r="BK94" s="96"/>
      <c r="BL94" s="96"/>
      <c r="BQ94" s="96"/>
      <c r="BR94" s="96"/>
      <c r="BS94" s="96"/>
      <c r="BT94" s="96"/>
      <c r="BV94" s="96"/>
      <c r="BW94" s="72"/>
      <c r="BX94" s="72"/>
      <c r="CB94" s="98"/>
      <c r="CC94" s="99"/>
      <c r="CD94" s="99"/>
      <c r="CE94" s="84"/>
      <c r="CF94" s="84"/>
    </row>
    <row r="95" spans="1:84" x14ac:dyDescent="0.2">
      <c r="A95" s="74">
        <v>93</v>
      </c>
      <c r="B95" s="74">
        <v>171</v>
      </c>
      <c r="C95" s="49" t="s">
        <v>227</v>
      </c>
      <c r="D95" s="172">
        <v>41366</v>
      </c>
      <c r="E95" s="290" t="s">
        <v>563</v>
      </c>
      <c r="F95" s="76" t="s">
        <v>323</v>
      </c>
      <c r="G95" s="119">
        <v>0.1</v>
      </c>
      <c r="H95" s="87"/>
      <c r="I95" s="77"/>
      <c r="J95" s="77"/>
      <c r="K95" s="88"/>
      <c r="L95" s="79"/>
      <c r="M95" s="76" t="s">
        <v>104</v>
      </c>
      <c r="N95" s="255" t="s">
        <v>451</v>
      </c>
      <c r="O95" s="255" t="s">
        <v>471</v>
      </c>
      <c r="P95" s="255" t="s">
        <v>511</v>
      </c>
      <c r="Q95" s="255"/>
      <c r="R95" s="81" t="s">
        <v>101</v>
      </c>
      <c r="S95" s="89"/>
      <c r="T95" s="75" t="s">
        <v>329</v>
      </c>
      <c r="U95" s="76" t="s">
        <v>225</v>
      </c>
      <c r="V95" s="86">
        <f>IF(BillDetail_List[Entry Alloc%]=0,(BillDetail_List[Time]*BillDetail_List[LTM Rate])*BillDetail_List[[#This Row],[Funding PerCent Allowed]],(BillDetail_List[Time]*BillDetail_List[LTM Rate])*BillDetail_List[[#This Row],[Funding PerCent Allowed]]*BillDetail_List[Entry Alloc%])</f>
        <v>30</v>
      </c>
      <c r="W95" s="86">
        <f>BillDetail_List[Counsel''s Base Fees]+BillDetail_List[Other Disbursements]+BillDetail_List[ATEI Premium]</f>
        <v>0</v>
      </c>
      <c r="X95" s="91" t="str">
        <f>VLOOKUP(BillDetail_List[Part ID],FundingList,2,FALSE)</f>
        <v>CFA</v>
      </c>
      <c r="Y95" s="271" t="str">
        <f>VLOOKUP(BillDetail_List[[#This Row],[Phase Code ]],phasetasklist,3,FALSE)</f>
        <v>Case Management Conference</v>
      </c>
      <c r="Z95" s="254" t="str">
        <f>VLOOKUP(BillDetail_List[[#This Row],[Task Code]],tasklist,4,FALSE)</f>
        <v>Case Management Conference</v>
      </c>
      <c r="AA95" s="239" t="str">
        <f>IFERROR(VLOOKUP(BillDetail_List[[#This Row],[Activity Code]],ActivityCodeList,2,FALSE), " ")</f>
        <v>Communicate (with Counsel)</v>
      </c>
      <c r="AB95" s="239" t="str">
        <f>IFERROR(VLOOKUP(BillDetail_List[[#This Row],[Expense Code]],expensenumbers,2,FALSE), " ")</f>
        <v xml:space="preserve"> </v>
      </c>
      <c r="AC95" s="92" t="str">
        <f>IFERROR(VLOOKUP(BillDetail_List[LTM],LTMList,3,FALSE),"")</f>
        <v>Partner</v>
      </c>
      <c r="AD95" s="92" t="str">
        <f>IFERROR(VLOOKUP(BillDetail_List[LTM],LTMList,4,FALSE),"")</f>
        <v>A</v>
      </c>
      <c r="AE95" s="86">
        <f>IFERROR(VLOOKUP(BillDetail_List[LTM],LTM_List[],6,FALSE),0)</f>
        <v>300</v>
      </c>
      <c r="AF95" s="83">
        <f>VLOOKUP(BillDetail_List[Part ID],FundingList,7,FALSE)</f>
        <v>1</v>
      </c>
      <c r="AG95" s="83">
        <f>IF(CounselBaseFees=0,VLOOKUP(BillDetail_List[Part ID],FundingList,3,FALSE),VLOOKUP(BillDetail_List[LTM],LTMList,8,FALSE))</f>
        <v>0.95</v>
      </c>
      <c r="AH95" s="93">
        <f>VLOOKUP(BillDetail_List[Part ID],FundingList,4,FALSE)</f>
        <v>0.2</v>
      </c>
      <c r="AI95" s="190">
        <f>IF(BillDetail_List[[#This Row],[Time]]="N/A",0, BillDetail_List[[#This Row],[Time]]*BillDetail_List[[#This Row],[LTM Rate]])</f>
        <v>30</v>
      </c>
      <c r="AJ95" s="86">
        <f>IF(BillDetail_List[Entry Alloc%]=0,(BillDetail_List[Time]*BillDetail_List[LTM Rate])*BillDetail_List[[#This Row],[Funding PerCent Allowed]],(BillDetail_List[Time]*BillDetail_List[LTM Rate])*BillDetail_List[[#This Row],[Funding PerCent Allowed]]*BillDetail_List[Entry Alloc%])</f>
        <v>30</v>
      </c>
      <c r="AK95" s="86">
        <f>BillDetail_List[Base Profit Costs (including any indemnity cap)]*BillDetail_List[VAT Rate]</f>
        <v>6</v>
      </c>
      <c r="AL95" s="86">
        <f>BillDetail_List[Base Profit Costs (including any indemnity cap)]*BillDetail_List[Success Fee %]</f>
        <v>28.5</v>
      </c>
      <c r="AM95" s="86">
        <f>BillDetail_List[Success Fee on Base Profit costs]*BillDetail_List[VAT Rate]</f>
        <v>5.7</v>
      </c>
      <c r="AN95" s="86">
        <f>SUM(BillDetail_List[[#This Row],[Base Profit Costs (including any indemnity cap)]:[VAT on Success Fee on Base Profit Costs]])</f>
        <v>70.2</v>
      </c>
      <c r="AO95" s="86">
        <f>BillDetail_List[Counsel''s Base Fees]*BillDetail_List[VAT Rate]</f>
        <v>0</v>
      </c>
      <c r="AP95" s="86">
        <f>BillDetail_List[Counsel''s Base Fees]*BillDetail_List[Success Fee %]</f>
        <v>0</v>
      </c>
      <c r="AQ95" s="86">
        <f>BillDetail_List[Counsel''s Success Fee]*BillDetail_List[VAT Rate]</f>
        <v>0</v>
      </c>
      <c r="AR95" s="86">
        <f>BillDetail_List[Counsel''s Base Fees]+BillDetail_List[VAT on Base Counsel Fees]+BillDetail_List[Counsel''s Success Fee]+BillDetail_List[VAT on Counsel''s Success Fee]</f>
        <v>0</v>
      </c>
      <c r="AS95" s="86">
        <f>BillDetail_List[Other Disbursements]+BillDetail_List[VAT On Other Disbursements]</f>
        <v>0</v>
      </c>
      <c r="AT95" s="86">
        <f>BillDetail_List[Counsel''s Base Fees]+BillDetail_List[Other Disbursements]+BillDetail_List[ATEI Premium]</f>
        <v>0</v>
      </c>
      <c r="AU95" s="86">
        <f>BillDetail_List[Other Disbursements]+BillDetail_List[Counsel''s Base Fees]+BillDetail_List[Base Profit Costs (including any indemnity cap)]</f>
        <v>30</v>
      </c>
      <c r="AV95" s="86">
        <f>BillDetail_List[Base Profit Costs (including any indemnity cap)]+BillDetail_List[Success Fee on Base Profit costs]</f>
        <v>58.5</v>
      </c>
      <c r="AW95" s="86">
        <f>BillDetail_List[ATEI Premium]+BillDetail_List[Other Disbursements]+BillDetail_List[Counsel''s Success Fee]+BillDetail_List[Counsel''s Base Fees]</f>
        <v>0</v>
      </c>
      <c r="AX95" s="86">
        <f>BillDetail_List[VAT On Other Disbursements]+BillDetail_List[VAT on Counsel''s Success Fee]+BillDetail_List[VAT on Base Counsel Fees]+BillDetail_List[VAT on Success Fee on Base Profit Costs]+BillDetail_List[VAT on Base Profit Costs]</f>
        <v>11.7</v>
      </c>
      <c r="AY95" s="86">
        <f>SUM(BillDetail_List[[#This Row],[Total Profit Costs]:[Total VAT]])</f>
        <v>70.2</v>
      </c>
      <c r="AZ95" s="279">
        <f>VLOOKUP(BillDetail_List[[#This Row],[Phase Code ]],phasetasklist,7,FALSE)</f>
        <v>3</v>
      </c>
      <c r="BA95" s="279">
        <f>VLOOKUP(BillDetail_List[[#This Row],[Task Code]],tasklist,7,FALSE)</f>
        <v>8</v>
      </c>
      <c r="BB95" s="279">
        <f>IFERROR(VLOOKUP(BillDetail_List[[#This Row],[Activity Code]],ActivityCodeList,4,FALSE),"")</f>
        <v>2</v>
      </c>
      <c r="BC95" s="279" t="str">
        <f>IFERROR(VLOOKUP(BillDetail_List[[#This Row],[Expense Code]],expensenumbers,4,FALSE),"")</f>
        <v/>
      </c>
      <c r="BD95" s="217"/>
      <c r="BE95" s="94"/>
      <c r="BF95" s="94"/>
      <c r="BG95" s="217"/>
      <c r="BH95" s="94"/>
      <c r="BI95" s="217"/>
      <c r="BJ95" s="217"/>
      <c r="BK95" s="96"/>
      <c r="BL95" s="96"/>
      <c r="BQ95" s="96"/>
      <c r="BR95" s="96"/>
      <c r="BS95" s="96"/>
      <c r="BT95" s="96"/>
      <c r="BV95" s="96"/>
      <c r="BW95" s="72"/>
      <c r="BX95" s="72"/>
      <c r="CB95" s="98"/>
      <c r="CC95" s="99"/>
      <c r="CD95" s="99"/>
      <c r="CE95" s="84"/>
      <c r="CF95" s="84"/>
    </row>
    <row r="96" spans="1:84" ht="30" x14ac:dyDescent="0.2">
      <c r="A96" s="74">
        <v>94</v>
      </c>
      <c r="B96" s="74">
        <v>180</v>
      </c>
      <c r="C96" s="49" t="s">
        <v>227</v>
      </c>
      <c r="D96" s="172">
        <v>41387</v>
      </c>
      <c r="E96" s="76" t="s">
        <v>296</v>
      </c>
      <c r="F96" s="76" t="s">
        <v>323</v>
      </c>
      <c r="G96" s="119">
        <v>0.3</v>
      </c>
      <c r="H96" s="87"/>
      <c r="I96" s="77"/>
      <c r="J96" s="77"/>
      <c r="K96" s="88"/>
      <c r="L96" s="79"/>
      <c r="M96" s="76" t="s">
        <v>104</v>
      </c>
      <c r="N96" s="255" t="s">
        <v>451</v>
      </c>
      <c r="O96" s="255" t="s">
        <v>471</v>
      </c>
      <c r="P96" s="255" t="s">
        <v>512</v>
      </c>
      <c r="Q96" s="255"/>
      <c r="R96" s="81" t="s">
        <v>101</v>
      </c>
      <c r="S96" s="89"/>
      <c r="T96" s="75" t="s">
        <v>224</v>
      </c>
      <c r="U96" s="75" t="s">
        <v>333</v>
      </c>
      <c r="V96" s="86">
        <f>IF(BillDetail_List[Entry Alloc%]=0,(BillDetail_List[Time]*BillDetail_List[LTM Rate])*BillDetail_List[[#This Row],[Funding PerCent Allowed]],(BillDetail_List[Time]*BillDetail_List[LTM Rate])*BillDetail_List[[#This Row],[Funding PerCent Allowed]]*BillDetail_List[Entry Alloc%])</f>
        <v>90</v>
      </c>
      <c r="W96" s="86">
        <f>BillDetail_List[Counsel''s Base Fees]+BillDetail_List[Other Disbursements]+BillDetail_List[ATEI Premium]</f>
        <v>0</v>
      </c>
      <c r="X96" s="91" t="str">
        <f>VLOOKUP(BillDetail_List[Part ID],FundingList,2,FALSE)</f>
        <v>CFA</v>
      </c>
      <c r="Y96" s="271" t="str">
        <f>VLOOKUP(BillDetail_List[[#This Row],[Phase Code ]],phasetasklist,3,FALSE)</f>
        <v>Case Management Conference</v>
      </c>
      <c r="Z96" s="254" t="str">
        <f>VLOOKUP(BillDetail_List[[#This Row],[Task Code]],tasklist,4,FALSE)</f>
        <v>Case Management Conference</v>
      </c>
      <c r="AA96" s="239" t="str">
        <f>IFERROR(VLOOKUP(BillDetail_List[[#This Row],[Activity Code]],ActivityCodeList,2,FALSE), " ")</f>
        <v>Communicate (with client)</v>
      </c>
      <c r="AB96" s="239" t="str">
        <f>IFERROR(VLOOKUP(BillDetail_List[[#This Row],[Expense Code]],expensenumbers,2,FALSE), " ")</f>
        <v xml:space="preserve"> </v>
      </c>
      <c r="AC96" s="92" t="str">
        <f>IFERROR(VLOOKUP(BillDetail_List[LTM],LTMList,3,FALSE),"")</f>
        <v>Partner</v>
      </c>
      <c r="AD96" s="92" t="str">
        <f>IFERROR(VLOOKUP(BillDetail_List[LTM],LTMList,4,FALSE),"")</f>
        <v>A</v>
      </c>
      <c r="AE96" s="86">
        <f>IFERROR(VLOOKUP(BillDetail_List[LTM],LTM_List[],6,FALSE),0)</f>
        <v>300</v>
      </c>
      <c r="AF96" s="83">
        <f>VLOOKUP(BillDetail_List[Part ID],FundingList,7,FALSE)</f>
        <v>1</v>
      </c>
      <c r="AG96" s="83">
        <f>IF(CounselBaseFees=0,VLOOKUP(BillDetail_List[Part ID],FundingList,3,FALSE),VLOOKUP(BillDetail_List[LTM],LTMList,8,FALSE))</f>
        <v>0.95</v>
      </c>
      <c r="AH96" s="93">
        <f>VLOOKUP(BillDetail_List[Part ID],FundingList,4,FALSE)</f>
        <v>0.2</v>
      </c>
      <c r="AI96" s="190">
        <f>IF(BillDetail_List[[#This Row],[Time]]="N/A",0, BillDetail_List[[#This Row],[Time]]*BillDetail_List[[#This Row],[LTM Rate]])</f>
        <v>90</v>
      </c>
      <c r="AJ96" s="86">
        <f>IF(BillDetail_List[Entry Alloc%]=0,(BillDetail_List[Time]*BillDetail_List[LTM Rate])*BillDetail_List[[#This Row],[Funding PerCent Allowed]],(BillDetail_List[Time]*BillDetail_List[LTM Rate])*BillDetail_List[[#This Row],[Funding PerCent Allowed]]*BillDetail_List[Entry Alloc%])</f>
        <v>90</v>
      </c>
      <c r="AK96" s="86">
        <f>BillDetail_List[Base Profit Costs (including any indemnity cap)]*BillDetail_List[VAT Rate]</f>
        <v>18</v>
      </c>
      <c r="AL96" s="86">
        <f>BillDetail_List[Base Profit Costs (including any indemnity cap)]*BillDetail_List[Success Fee %]</f>
        <v>85.5</v>
      </c>
      <c r="AM96" s="86">
        <f>BillDetail_List[Success Fee on Base Profit costs]*BillDetail_List[VAT Rate]</f>
        <v>17.100000000000001</v>
      </c>
      <c r="AN96" s="86">
        <f>SUM(BillDetail_List[[#This Row],[Base Profit Costs (including any indemnity cap)]:[VAT on Success Fee on Base Profit Costs]])</f>
        <v>210.6</v>
      </c>
      <c r="AO96" s="86">
        <f>BillDetail_List[Counsel''s Base Fees]*BillDetail_List[VAT Rate]</f>
        <v>0</v>
      </c>
      <c r="AP96" s="86">
        <f>BillDetail_List[Counsel''s Base Fees]*BillDetail_List[Success Fee %]</f>
        <v>0</v>
      </c>
      <c r="AQ96" s="86">
        <f>BillDetail_List[Counsel''s Success Fee]*BillDetail_List[VAT Rate]</f>
        <v>0</v>
      </c>
      <c r="AR96" s="86">
        <f>BillDetail_List[Counsel''s Base Fees]+BillDetail_List[VAT on Base Counsel Fees]+BillDetail_List[Counsel''s Success Fee]+BillDetail_List[VAT on Counsel''s Success Fee]</f>
        <v>0</v>
      </c>
      <c r="AS96" s="86">
        <f>BillDetail_List[Other Disbursements]+BillDetail_List[VAT On Other Disbursements]</f>
        <v>0</v>
      </c>
      <c r="AT96" s="86">
        <f>BillDetail_List[Counsel''s Base Fees]+BillDetail_List[Other Disbursements]+BillDetail_List[ATEI Premium]</f>
        <v>0</v>
      </c>
      <c r="AU96" s="86">
        <f>BillDetail_List[Other Disbursements]+BillDetail_List[Counsel''s Base Fees]+BillDetail_List[Base Profit Costs (including any indemnity cap)]</f>
        <v>90</v>
      </c>
      <c r="AV96" s="86">
        <f>BillDetail_List[Base Profit Costs (including any indemnity cap)]+BillDetail_List[Success Fee on Base Profit costs]</f>
        <v>175.5</v>
      </c>
      <c r="AW96" s="86">
        <f>BillDetail_List[ATEI Premium]+BillDetail_List[Other Disbursements]+BillDetail_List[Counsel''s Success Fee]+BillDetail_List[Counsel''s Base Fees]</f>
        <v>0</v>
      </c>
      <c r="AX96" s="86">
        <f>BillDetail_List[VAT On Other Disbursements]+BillDetail_List[VAT on Counsel''s Success Fee]+BillDetail_List[VAT on Base Counsel Fees]+BillDetail_List[VAT on Success Fee on Base Profit Costs]+BillDetail_List[VAT on Base Profit Costs]</f>
        <v>35.1</v>
      </c>
      <c r="AY96" s="86">
        <f>SUM(BillDetail_List[[#This Row],[Total Profit Costs]:[Total VAT]])</f>
        <v>210.6</v>
      </c>
      <c r="AZ96" s="279">
        <f>VLOOKUP(BillDetail_List[[#This Row],[Phase Code ]],phasetasklist,7,FALSE)</f>
        <v>3</v>
      </c>
      <c r="BA96" s="279">
        <f>VLOOKUP(BillDetail_List[[#This Row],[Task Code]],tasklist,7,FALSE)</f>
        <v>8</v>
      </c>
      <c r="BB96" s="279">
        <f>IFERROR(VLOOKUP(BillDetail_List[[#This Row],[Activity Code]],ActivityCodeList,4,FALSE),"")</f>
        <v>3</v>
      </c>
      <c r="BC96" s="279" t="str">
        <f>IFERROR(VLOOKUP(BillDetail_List[[#This Row],[Expense Code]],expensenumbers,4,FALSE),"")</f>
        <v/>
      </c>
      <c r="BD96" s="217"/>
      <c r="BE96" s="94"/>
      <c r="BF96" s="94"/>
      <c r="BG96" s="217"/>
      <c r="BH96" s="94"/>
      <c r="BI96" s="217"/>
      <c r="BJ96" s="217"/>
      <c r="BK96" s="96"/>
      <c r="BL96" s="96"/>
      <c r="BQ96" s="96"/>
      <c r="BR96" s="96"/>
      <c r="BS96" s="96"/>
      <c r="BT96" s="96"/>
      <c r="BV96" s="96"/>
      <c r="BW96" s="72"/>
      <c r="BX96" s="72"/>
      <c r="CB96" s="98"/>
      <c r="CC96" s="99"/>
      <c r="CD96" s="99"/>
      <c r="CE96" s="84"/>
      <c r="CF96" s="84"/>
    </row>
    <row r="97" spans="1:84" x14ac:dyDescent="0.2">
      <c r="A97" s="74">
        <v>95</v>
      </c>
      <c r="B97" s="74">
        <v>193</v>
      </c>
      <c r="C97" s="49" t="s">
        <v>227</v>
      </c>
      <c r="D97" s="172">
        <v>41400</v>
      </c>
      <c r="E97" s="290" t="s">
        <v>242</v>
      </c>
      <c r="F97" s="76" t="s">
        <v>323</v>
      </c>
      <c r="G97" s="119">
        <v>0.1</v>
      </c>
      <c r="H97" s="87"/>
      <c r="I97" s="77"/>
      <c r="J97" s="77"/>
      <c r="K97" s="88"/>
      <c r="L97" s="79"/>
      <c r="M97" s="76" t="s">
        <v>104</v>
      </c>
      <c r="N97" s="255" t="s">
        <v>451</v>
      </c>
      <c r="O97" s="255" t="s">
        <v>471</v>
      </c>
      <c r="P97" s="255" t="s">
        <v>512</v>
      </c>
      <c r="Q97" s="255"/>
      <c r="R97" s="81" t="s">
        <v>101</v>
      </c>
      <c r="S97" s="89"/>
      <c r="T97" s="75" t="s">
        <v>224</v>
      </c>
      <c r="U97" s="75" t="s">
        <v>249</v>
      </c>
      <c r="V97" s="86">
        <f>IF(BillDetail_List[Entry Alloc%]=0,(BillDetail_List[Time]*BillDetail_List[LTM Rate])*BillDetail_List[[#This Row],[Funding PerCent Allowed]],(BillDetail_List[Time]*BillDetail_List[LTM Rate])*BillDetail_List[[#This Row],[Funding PerCent Allowed]]*BillDetail_List[Entry Alloc%])</f>
        <v>30</v>
      </c>
      <c r="W97" s="86">
        <f>BillDetail_List[Counsel''s Base Fees]+BillDetail_List[Other Disbursements]+BillDetail_List[ATEI Premium]</f>
        <v>0</v>
      </c>
      <c r="X97" s="91" t="str">
        <f>VLOOKUP(BillDetail_List[Part ID],FundingList,2,FALSE)</f>
        <v>CFA</v>
      </c>
      <c r="Y97" s="271" t="str">
        <f>VLOOKUP(BillDetail_List[[#This Row],[Phase Code ]],phasetasklist,3,FALSE)</f>
        <v>Case Management Conference</v>
      </c>
      <c r="Z97" s="254" t="str">
        <f>VLOOKUP(BillDetail_List[[#This Row],[Task Code]],tasklist,4,FALSE)</f>
        <v>Case Management Conference</v>
      </c>
      <c r="AA97" s="239" t="str">
        <f>IFERROR(VLOOKUP(BillDetail_List[[#This Row],[Activity Code]],ActivityCodeList,2,FALSE), " ")</f>
        <v>Communicate (with client)</v>
      </c>
      <c r="AB97" s="239" t="str">
        <f>IFERROR(VLOOKUP(BillDetail_List[[#This Row],[Expense Code]],expensenumbers,2,FALSE), " ")</f>
        <v xml:space="preserve"> </v>
      </c>
      <c r="AC97" s="92" t="str">
        <f>IFERROR(VLOOKUP(BillDetail_List[LTM],LTMList,3,FALSE),"")</f>
        <v>Partner</v>
      </c>
      <c r="AD97" s="92" t="str">
        <f>IFERROR(VLOOKUP(BillDetail_List[LTM],LTMList,4,FALSE),"")</f>
        <v>A</v>
      </c>
      <c r="AE97" s="86">
        <f>IFERROR(VLOOKUP(BillDetail_List[LTM],LTM_List[],6,FALSE),0)</f>
        <v>300</v>
      </c>
      <c r="AF97" s="83">
        <f>VLOOKUP(BillDetail_List[Part ID],FundingList,7,FALSE)</f>
        <v>1</v>
      </c>
      <c r="AG97" s="83">
        <f>IF(CounselBaseFees=0,VLOOKUP(BillDetail_List[Part ID],FundingList,3,FALSE),VLOOKUP(BillDetail_List[LTM],LTMList,8,FALSE))</f>
        <v>0.95</v>
      </c>
      <c r="AH97" s="93">
        <f>VLOOKUP(BillDetail_List[Part ID],FundingList,4,FALSE)</f>
        <v>0.2</v>
      </c>
      <c r="AI97" s="190">
        <f>IF(BillDetail_List[[#This Row],[Time]]="N/A",0, BillDetail_List[[#This Row],[Time]]*BillDetail_List[[#This Row],[LTM Rate]])</f>
        <v>30</v>
      </c>
      <c r="AJ97" s="86">
        <f>IF(BillDetail_List[Entry Alloc%]=0,(BillDetail_List[Time]*BillDetail_List[LTM Rate])*BillDetail_List[[#This Row],[Funding PerCent Allowed]],(BillDetail_List[Time]*BillDetail_List[LTM Rate])*BillDetail_List[[#This Row],[Funding PerCent Allowed]]*BillDetail_List[Entry Alloc%])</f>
        <v>30</v>
      </c>
      <c r="AK97" s="86">
        <f>BillDetail_List[Base Profit Costs (including any indemnity cap)]*BillDetail_List[VAT Rate]</f>
        <v>6</v>
      </c>
      <c r="AL97" s="86">
        <f>BillDetail_List[Base Profit Costs (including any indemnity cap)]*BillDetail_List[Success Fee %]</f>
        <v>28.5</v>
      </c>
      <c r="AM97" s="86">
        <f>BillDetail_List[Success Fee on Base Profit costs]*BillDetail_List[VAT Rate]</f>
        <v>5.7</v>
      </c>
      <c r="AN97" s="86">
        <f>SUM(BillDetail_List[[#This Row],[Base Profit Costs (including any indemnity cap)]:[VAT on Success Fee on Base Profit Costs]])</f>
        <v>70.2</v>
      </c>
      <c r="AO97" s="86">
        <f>BillDetail_List[Counsel''s Base Fees]*BillDetail_List[VAT Rate]</f>
        <v>0</v>
      </c>
      <c r="AP97" s="86">
        <f>BillDetail_List[Counsel''s Base Fees]*BillDetail_List[Success Fee %]</f>
        <v>0</v>
      </c>
      <c r="AQ97" s="86">
        <f>BillDetail_List[Counsel''s Success Fee]*BillDetail_List[VAT Rate]</f>
        <v>0</v>
      </c>
      <c r="AR97" s="86">
        <f>BillDetail_List[Counsel''s Base Fees]+BillDetail_List[VAT on Base Counsel Fees]+BillDetail_List[Counsel''s Success Fee]+BillDetail_List[VAT on Counsel''s Success Fee]</f>
        <v>0</v>
      </c>
      <c r="AS97" s="86">
        <f>BillDetail_List[Other Disbursements]+BillDetail_List[VAT On Other Disbursements]</f>
        <v>0</v>
      </c>
      <c r="AT97" s="86">
        <f>BillDetail_List[Counsel''s Base Fees]+BillDetail_List[Other Disbursements]+BillDetail_List[ATEI Premium]</f>
        <v>0</v>
      </c>
      <c r="AU97" s="86">
        <f>BillDetail_List[Other Disbursements]+BillDetail_List[Counsel''s Base Fees]+BillDetail_List[Base Profit Costs (including any indemnity cap)]</f>
        <v>30</v>
      </c>
      <c r="AV97" s="86">
        <f>BillDetail_List[Base Profit Costs (including any indemnity cap)]+BillDetail_List[Success Fee on Base Profit costs]</f>
        <v>58.5</v>
      </c>
      <c r="AW97" s="86">
        <f>BillDetail_List[ATEI Premium]+BillDetail_List[Other Disbursements]+BillDetail_List[Counsel''s Success Fee]+BillDetail_List[Counsel''s Base Fees]</f>
        <v>0</v>
      </c>
      <c r="AX97" s="86">
        <f>BillDetail_List[VAT On Other Disbursements]+BillDetail_List[VAT on Counsel''s Success Fee]+BillDetail_List[VAT on Base Counsel Fees]+BillDetail_List[VAT on Success Fee on Base Profit Costs]+BillDetail_List[VAT on Base Profit Costs]</f>
        <v>11.7</v>
      </c>
      <c r="AY97" s="86">
        <f>SUM(BillDetail_List[[#This Row],[Total Profit Costs]:[Total VAT]])</f>
        <v>70.2</v>
      </c>
      <c r="AZ97" s="279">
        <f>VLOOKUP(BillDetail_List[[#This Row],[Phase Code ]],phasetasklist,7,FALSE)</f>
        <v>3</v>
      </c>
      <c r="BA97" s="279">
        <f>VLOOKUP(BillDetail_List[[#This Row],[Task Code]],tasklist,7,FALSE)</f>
        <v>8</v>
      </c>
      <c r="BB97" s="279">
        <f>IFERROR(VLOOKUP(BillDetail_List[[#This Row],[Activity Code]],ActivityCodeList,4,FALSE),"")</f>
        <v>3</v>
      </c>
      <c r="BC97" s="279" t="str">
        <f>IFERROR(VLOOKUP(BillDetail_List[[#This Row],[Expense Code]],expensenumbers,4,FALSE),"")</f>
        <v/>
      </c>
      <c r="BD97" s="217"/>
      <c r="BE97" s="94"/>
      <c r="BF97" s="94"/>
      <c r="BG97" s="217"/>
      <c r="BH97" s="94"/>
      <c r="BI97" s="217"/>
      <c r="BJ97" s="217"/>
      <c r="BK97" s="96"/>
      <c r="BL97" s="96"/>
      <c r="BQ97" s="96"/>
      <c r="BR97" s="96"/>
      <c r="BS97" s="96"/>
      <c r="BT97" s="96"/>
      <c r="BV97" s="96"/>
      <c r="BW97" s="72"/>
      <c r="BX97" s="72"/>
      <c r="CB97" s="98"/>
      <c r="CC97" s="99"/>
      <c r="CD97" s="99"/>
      <c r="CE97" s="84"/>
      <c r="CF97" s="84"/>
    </row>
    <row r="98" spans="1:84" ht="30" x14ac:dyDescent="0.2">
      <c r="A98" s="74">
        <v>96</v>
      </c>
      <c r="B98" s="74">
        <v>178</v>
      </c>
      <c r="C98" s="49" t="s">
        <v>227</v>
      </c>
      <c r="D98" s="172">
        <v>41374</v>
      </c>
      <c r="E98" s="76" t="s">
        <v>229</v>
      </c>
      <c r="F98" s="76" t="s">
        <v>323</v>
      </c>
      <c r="G98" s="119">
        <v>0.1</v>
      </c>
      <c r="H98" s="87"/>
      <c r="I98" s="77"/>
      <c r="J98" s="77"/>
      <c r="K98" s="88"/>
      <c r="L98" s="79"/>
      <c r="M98" s="76" t="s">
        <v>104</v>
      </c>
      <c r="N98" s="255" t="s">
        <v>451</v>
      </c>
      <c r="O98" s="255" t="s">
        <v>471</v>
      </c>
      <c r="P98" s="255" t="s">
        <v>515</v>
      </c>
      <c r="Q98" s="255"/>
      <c r="R98" s="81" t="s">
        <v>101</v>
      </c>
      <c r="S98" s="89"/>
      <c r="T98" s="75" t="s">
        <v>32</v>
      </c>
      <c r="U98" s="75" t="s">
        <v>333</v>
      </c>
      <c r="V98" s="86">
        <f>IF(BillDetail_List[Entry Alloc%]=0,(BillDetail_List[Time]*BillDetail_List[LTM Rate])*BillDetail_List[[#This Row],[Funding PerCent Allowed]],(BillDetail_List[Time]*BillDetail_List[LTM Rate])*BillDetail_List[[#This Row],[Funding PerCent Allowed]]*BillDetail_List[Entry Alloc%])</f>
        <v>30</v>
      </c>
      <c r="W98" s="86">
        <f>BillDetail_List[Counsel''s Base Fees]+BillDetail_List[Other Disbursements]+BillDetail_List[ATEI Premium]</f>
        <v>0</v>
      </c>
      <c r="X98" s="91" t="str">
        <f>VLOOKUP(BillDetail_List[Part ID],FundingList,2,FALSE)</f>
        <v>CFA</v>
      </c>
      <c r="Y98" s="271" t="str">
        <f>VLOOKUP(BillDetail_List[[#This Row],[Phase Code ]],phasetasklist,3,FALSE)</f>
        <v>Case Management Conference</v>
      </c>
      <c r="Z98" s="254" t="str">
        <f>VLOOKUP(BillDetail_List[[#This Row],[Task Code]],tasklist,4,FALSE)</f>
        <v>Case Management Conference</v>
      </c>
      <c r="AA98" s="239" t="str">
        <f>IFERROR(VLOOKUP(BillDetail_List[[#This Row],[Activity Code]],ActivityCodeList,2,FALSE), " ")</f>
        <v>Communicate (Other Party(s)/other outside lawyers)</v>
      </c>
      <c r="AB98" s="239" t="str">
        <f>IFERROR(VLOOKUP(BillDetail_List[[#This Row],[Expense Code]],expensenumbers,2,FALSE), " ")</f>
        <v xml:space="preserve"> </v>
      </c>
      <c r="AC98" s="92" t="str">
        <f>IFERROR(VLOOKUP(BillDetail_List[LTM],LTMList,3,FALSE),"")</f>
        <v>Partner</v>
      </c>
      <c r="AD98" s="92" t="str">
        <f>IFERROR(VLOOKUP(BillDetail_List[LTM],LTMList,4,FALSE),"")</f>
        <v>A</v>
      </c>
      <c r="AE98" s="86">
        <f>IFERROR(VLOOKUP(BillDetail_List[LTM],LTM_List[],6,FALSE),0)</f>
        <v>300</v>
      </c>
      <c r="AF98" s="83">
        <f>VLOOKUP(BillDetail_List[Part ID],FundingList,7,FALSE)</f>
        <v>1</v>
      </c>
      <c r="AG98" s="83">
        <f>IF(CounselBaseFees=0,VLOOKUP(BillDetail_List[Part ID],FundingList,3,FALSE),VLOOKUP(BillDetail_List[LTM],LTMList,8,FALSE))</f>
        <v>0.95</v>
      </c>
      <c r="AH98" s="93">
        <f>VLOOKUP(BillDetail_List[Part ID],FundingList,4,FALSE)</f>
        <v>0.2</v>
      </c>
      <c r="AI98" s="190">
        <f>IF(BillDetail_List[[#This Row],[Time]]="N/A",0, BillDetail_List[[#This Row],[Time]]*BillDetail_List[[#This Row],[LTM Rate]])</f>
        <v>30</v>
      </c>
      <c r="AJ98" s="86">
        <f>IF(BillDetail_List[Entry Alloc%]=0,(BillDetail_List[Time]*BillDetail_List[LTM Rate])*BillDetail_List[[#This Row],[Funding PerCent Allowed]],(BillDetail_List[Time]*BillDetail_List[LTM Rate])*BillDetail_List[[#This Row],[Funding PerCent Allowed]]*BillDetail_List[Entry Alloc%])</f>
        <v>30</v>
      </c>
      <c r="AK98" s="86">
        <f>BillDetail_List[Base Profit Costs (including any indemnity cap)]*BillDetail_List[VAT Rate]</f>
        <v>6</v>
      </c>
      <c r="AL98" s="86">
        <f>BillDetail_List[Base Profit Costs (including any indemnity cap)]*BillDetail_List[Success Fee %]</f>
        <v>28.5</v>
      </c>
      <c r="AM98" s="86">
        <f>BillDetail_List[Success Fee on Base Profit costs]*BillDetail_List[VAT Rate]</f>
        <v>5.7</v>
      </c>
      <c r="AN98" s="86">
        <f>SUM(BillDetail_List[[#This Row],[Base Profit Costs (including any indemnity cap)]:[VAT on Success Fee on Base Profit Costs]])</f>
        <v>70.2</v>
      </c>
      <c r="AO98" s="86">
        <f>BillDetail_List[Counsel''s Base Fees]*BillDetail_List[VAT Rate]</f>
        <v>0</v>
      </c>
      <c r="AP98" s="86">
        <f>BillDetail_List[Counsel''s Base Fees]*BillDetail_List[Success Fee %]</f>
        <v>0</v>
      </c>
      <c r="AQ98" s="86">
        <f>BillDetail_List[Counsel''s Success Fee]*BillDetail_List[VAT Rate]</f>
        <v>0</v>
      </c>
      <c r="AR98" s="86">
        <f>BillDetail_List[Counsel''s Base Fees]+BillDetail_List[VAT on Base Counsel Fees]+BillDetail_List[Counsel''s Success Fee]+BillDetail_List[VAT on Counsel''s Success Fee]</f>
        <v>0</v>
      </c>
      <c r="AS98" s="86">
        <f>BillDetail_List[Other Disbursements]+BillDetail_List[VAT On Other Disbursements]</f>
        <v>0</v>
      </c>
      <c r="AT98" s="86">
        <f>BillDetail_List[Counsel''s Base Fees]+BillDetail_List[Other Disbursements]+BillDetail_List[ATEI Premium]</f>
        <v>0</v>
      </c>
      <c r="AU98" s="86">
        <f>BillDetail_List[Other Disbursements]+BillDetail_List[Counsel''s Base Fees]+BillDetail_List[Base Profit Costs (including any indemnity cap)]</f>
        <v>30</v>
      </c>
      <c r="AV98" s="86">
        <f>BillDetail_List[Base Profit Costs (including any indemnity cap)]+BillDetail_List[Success Fee on Base Profit costs]</f>
        <v>58.5</v>
      </c>
      <c r="AW98" s="86">
        <f>BillDetail_List[ATEI Premium]+BillDetail_List[Other Disbursements]+BillDetail_List[Counsel''s Success Fee]+BillDetail_List[Counsel''s Base Fees]</f>
        <v>0</v>
      </c>
      <c r="AX98" s="86">
        <f>BillDetail_List[VAT On Other Disbursements]+BillDetail_List[VAT on Counsel''s Success Fee]+BillDetail_List[VAT on Base Counsel Fees]+BillDetail_List[VAT on Success Fee on Base Profit Costs]+BillDetail_List[VAT on Base Profit Costs]</f>
        <v>11.7</v>
      </c>
      <c r="AY98" s="86">
        <f>SUM(BillDetail_List[[#This Row],[Total Profit Costs]:[Total VAT]])</f>
        <v>70.2</v>
      </c>
      <c r="AZ98" s="279">
        <f>VLOOKUP(BillDetail_List[[#This Row],[Phase Code ]],phasetasklist,7,FALSE)</f>
        <v>3</v>
      </c>
      <c r="BA98" s="279">
        <f>VLOOKUP(BillDetail_List[[#This Row],[Task Code]],tasklist,7,FALSE)</f>
        <v>8</v>
      </c>
      <c r="BB98" s="279">
        <f>IFERROR(VLOOKUP(BillDetail_List[[#This Row],[Activity Code]],ActivityCodeList,4,FALSE),"")</f>
        <v>6</v>
      </c>
      <c r="BC98" s="279" t="str">
        <f>IFERROR(VLOOKUP(BillDetail_List[[#This Row],[Expense Code]],expensenumbers,4,FALSE),"")</f>
        <v/>
      </c>
      <c r="BD98" s="217"/>
      <c r="BE98" s="94"/>
      <c r="BF98" s="94"/>
      <c r="BG98" s="217"/>
      <c r="BH98" s="94"/>
      <c r="BI98" s="217"/>
      <c r="BJ98" s="217"/>
      <c r="BK98" s="96"/>
      <c r="BL98" s="96"/>
      <c r="BQ98" s="96"/>
      <c r="BR98" s="96"/>
      <c r="BS98" s="96"/>
      <c r="BT98" s="96"/>
      <c r="BV98" s="96"/>
      <c r="BW98" s="72"/>
      <c r="BX98" s="72"/>
      <c r="CB98" s="98"/>
      <c r="CC98" s="99"/>
      <c r="CD98" s="99"/>
      <c r="CE98" s="84"/>
      <c r="CF98" s="84"/>
    </row>
    <row r="99" spans="1:84" ht="30" x14ac:dyDescent="0.2">
      <c r="A99" s="74">
        <v>97</v>
      </c>
      <c r="B99" s="74">
        <v>181</v>
      </c>
      <c r="C99" s="49" t="s">
        <v>227</v>
      </c>
      <c r="D99" s="172">
        <v>41393</v>
      </c>
      <c r="E99" s="290" t="s">
        <v>275</v>
      </c>
      <c r="F99" s="76" t="s">
        <v>323</v>
      </c>
      <c r="G99" s="119">
        <v>0.1</v>
      </c>
      <c r="H99" s="87"/>
      <c r="I99" s="77"/>
      <c r="J99" s="77"/>
      <c r="K99" s="88"/>
      <c r="L99" s="79"/>
      <c r="M99" s="76" t="s">
        <v>104</v>
      </c>
      <c r="N99" s="255" t="s">
        <v>451</v>
      </c>
      <c r="O99" s="255" t="s">
        <v>471</v>
      </c>
      <c r="P99" s="255" t="s">
        <v>515</v>
      </c>
      <c r="Q99" s="255"/>
      <c r="R99" s="81" t="s">
        <v>101</v>
      </c>
      <c r="S99" s="89"/>
      <c r="T99" s="75" t="s">
        <v>32</v>
      </c>
      <c r="U99" s="75" t="s">
        <v>333</v>
      </c>
      <c r="V99" s="86">
        <f>IF(BillDetail_List[Entry Alloc%]=0,(BillDetail_List[Time]*BillDetail_List[LTM Rate])*BillDetail_List[[#This Row],[Funding PerCent Allowed]],(BillDetail_List[Time]*BillDetail_List[LTM Rate])*BillDetail_List[[#This Row],[Funding PerCent Allowed]]*BillDetail_List[Entry Alloc%])</f>
        <v>30</v>
      </c>
      <c r="W99" s="86">
        <f>BillDetail_List[Counsel''s Base Fees]+BillDetail_List[Other Disbursements]+BillDetail_List[ATEI Premium]</f>
        <v>0</v>
      </c>
      <c r="X99" s="91" t="str">
        <f>VLOOKUP(BillDetail_List[Part ID],FundingList,2,FALSE)</f>
        <v>CFA</v>
      </c>
      <c r="Y99" s="271" t="str">
        <f>VLOOKUP(BillDetail_List[[#This Row],[Phase Code ]],phasetasklist,3,FALSE)</f>
        <v>Case Management Conference</v>
      </c>
      <c r="Z99" s="254" t="str">
        <f>VLOOKUP(BillDetail_List[[#This Row],[Task Code]],tasklist,4,FALSE)</f>
        <v>Case Management Conference</v>
      </c>
      <c r="AA99" s="239" t="str">
        <f>IFERROR(VLOOKUP(BillDetail_List[[#This Row],[Activity Code]],ActivityCodeList,2,FALSE), " ")</f>
        <v>Communicate (Other Party(s)/other outside lawyers)</v>
      </c>
      <c r="AB99" s="239" t="str">
        <f>IFERROR(VLOOKUP(BillDetail_List[[#This Row],[Expense Code]],expensenumbers,2,FALSE), " ")</f>
        <v xml:space="preserve"> </v>
      </c>
      <c r="AC99" s="92" t="str">
        <f>IFERROR(VLOOKUP(BillDetail_List[LTM],LTMList,3,FALSE),"")</f>
        <v>Partner</v>
      </c>
      <c r="AD99" s="92" t="str">
        <f>IFERROR(VLOOKUP(BillDetail_List[LTM],LTMList,4,FALSE),"")</f>
        <v>A</v>
      </c>
      <c r="AE99" s="86">
        <f>IFERROR(VLOOKUP(BillDetail_List[LTM],LTM_List[],6,FALSE),0)</f>
        <v>300</v>
      </c>
      <c r="AF99" s="83">
        <f>VLOOKUP(BillDetail_List[Part ID],FundingList,7,FALSE)</f>
        <v>1</v>
      </c>
      <c r="AG99" s="83">
        <f>IF(CounselBaseFees=0,VLOOKUP(BillDetail_List[Part ID],FundingList,3,FALSE),VLOOKUP(BillDetail_List[LTM],LTMList,8,FALSE))</f>
        <v>0.95</v>
      </c>
      <c r="AH99" s="93">
        <f>VLOOKUP(BillDetail_List[Part ID],FundingList,4,FALSE)</f>
        <v>0.2</v>
      </c>
      <c r="AI99" s="190">
        <f>IF(BillDetail_List[[#This Row],[Time]]="N/A",0, BillDetail_List[[#This Row],[Time]]*BillDetail_List[[#This Row],[LTM Rate]])</f>
        <v>30</v>
      </c>
      <c r="AJ99" s="86">
        <f>IF(BillDetail_List[Entry Alloc%]=0,(BillDetail_List[Time]*BillDetail_List[LTM Rate])*BillDetail_List[[#This Row],[Funding PerCent Allowed]],(BillDetail_List[Time]*BillDetail_List[LTM Rate])*BillDetail_List[[#This Row],[Funding PerCent Allowed]]*BillDetail_List[Entry Alloc%])</f>
        <v>30</v>
      </c>
      <c r="AK99" s="86">
        <f>BillDetail_List[Base Profit Costs (including any indemnity cap)]*BillDetail_List[VAT Rate]</f>
        <v>6</v>
      </c>
      <c r="AL99" s="86">
        <f>BillDetail_List[Base Profit Costs (including any indemnity cap)]*BillDetail_List[Success Fee %]</f>
        <v>28.5</v>
      </c>
      <c r="AM99" s="86">
        <f>BillDetail_List[Success Fee on Base Profit costs]*BillDetail_List[VAT Rate]</f>
        <v>5.7</v>
      </c>
      <c r="AN99" s="86">
        <f>SUM(BillDetail_List[[#This Row],[Base Profit Costs (including any indemnity cap)]:[VAT on Success Fee on Base Profit Costs]])</f>
        <v>70.2</v>
      </c>
      <c r="AO99" s="86">
        <f>BillDetail_List[Counsel''s Base Fees]*BillDetail_List[VAT Rate]</f>
        <v>0</v>
      </c>
      <c r="AP99" s="86">
        <f>BillDetail_List[Counsel''s Base Fees]*BillDetail_List[Success Fee %]</f>
        <v>0</v>
      </c>
      <c r="AQ99" s="86">
        <f>BillDetail_List[Counsel''s Success Fee]*BillDetail_List[VAT Rate]</f>
        <v>0</v>
      </c>
      <c r="AR99" s="86">
        <f>BillDetail_List[Counsel''s Base Fees]+BillDetail_List[VAT on Base Counsel Fees]+BillDetail_List[Counsel''s Success Fee]+BillDetail_List[VAT on Counsel''s Success Fee]</f>
        <v>0</v>
      </c>
      <c r="AS99" s="86">
        <f>BillDetail_List[Other Disbursements]+BillDetail_List[VAT On Other Disbursements]</f>
        <v>0</v>
      </c>
      <c r="AT99" s="86">
        <f>BillDetail_List[Counsel''s Base Fees]+BillDetail_List[Other Disbursements]+BillDetail_List[ATEI Premium]</f>
        <v>0</v>
      </c>
      <c r="AU99" s="86">
        <f>BillDetail_List[Other Disbursements]+BillDetail_List[Counsel''s Base Fees]+BillDetail_List[Base Profit Costs (including any indemnity cap)]</f>
        <v>30</v>
      </c>
      <c r="AV99" s="86">
        <f>BillDetail_List[Base Profit Costs (including any indemnity cap)]+BillDetail_List[Success Fee on Base Profit costs]</f>
        <v>58.5</v>
      </c>
      <c r="AW99" s="86">
        <f>BillDetail_List[ATEI Premium]+BillDetail_List[Other Disbursements]+BillDetail_List[Counsel''s Success Fee]+BillDetail_List[Counsel''s Base Fees]</f>
        <v>0</v>
      </c>
      <c r="AX99" s="86">
        <f>BillDetail_List[VAT On Other Disbursements]+BillDetail_List[VAT on Counsel''s Success Fee]+BillDetail_List[VAT on Base Counsel Fees]+BillDetail_List[VAT on Success Fee on Base Profit Costs]+BillDetail_List[VAT on Base Profit Costs]</f>
        <v>11.7</v>
      </c>
      <c r="AY99" s="86">
        <f>SUM(BillDetail_List[[#This Row],[Total Profit Costs]:[Total VAT]])</f>
        <v>70.2</v>
      </c>
      <c r="AZ99" s="279">
        <f>VLOOKUP(BillDetail_List[[#This Row],[Phase Code ]],phasetasklist,7,FALSE)</f>
        <v>3</v>
      </c>
      <c r="BA99" s="279">
        <f>VLOOKUP(BillDetail_List[[#This Row],[Task Code]],tasklist,7,FALSE)</f>
        <v>8</v>
      </c>
      <c r="BB99" s="279">
        <f>IFERROR(VLOOKUP(BillDetail_List[[#This Row],[Activity Code]],ActivityCodeList,4,FALSE),"")</f>
        <v>6</v>
      </c>
      <c r="BC99" s="279" t="str">
        <f>IFERROR(VLOOKUP(BillDetail_List[[#This Row],[Expense Code]],expensenumbers,4,FALSE),"")</f>
        <v/>
      </c>
      <c r="BD99" s="217"/>
      <c r="BE99" s="94"/>
      <c r="BF99" s="94"/>
      <c r="BG99" s="217"/>
      <c r="BH99" s="94"/>
      <c r="BI99" s="217"/>
      <c r="BJ99" s="217"/>
      <c r="BK99" s="96"/>
      <c r="BL99" s="96"/>
      <c r="BQ99" s="96"/>
      <c r="BR99" s="96"/>
      <c r="BS99" s="96"/>
      <c r="BT99" s="96"/>
      <c r="BV99" s="96"/>
      <c r="BW99" s="72"/>
      <c r="BX99" s="72"/>
      <c r="CB99" s="98"/>
      <c r="CC99" s="99"/>
      <c r="CD99" s="99"/>
      <c r="CE99" s="84"/>
      <c r="CF99" s="84"/>
    </row>
    <row r="100" spans="1:84" ht="30" x14ac:dyDescent="0.2">
      <c r="A100" s="74">
        <v>98</v>
      </c>
      <c r="B100" s="74">
        <v>182</v>
      </c>
      <c r="C100" s="49" t="s">
        <v>227</v>
      </c>
      <c r="D100" s="172">
        <v>41394</v>
      </c>
      <c r="E100" s="290" t="s">
        <v>275</v>
      </c>
      <c r="F100" s="76" t="s">
        <v>323</v>
      </c>
      <c r="G100" s="119">
        <v>0.1</v>
      </c>
      <c r="H100" s="87"/>
      <c r="I100" s="77"/>
      <c r="J100" s="77"/>
      <c r="K100" s="88"/>
      <c r="L100" s="79"/>
      <c r="M100" s="76" t="s">
        <v>104</v>
      </c>
      <c r="N100" s="255" t="s">
        <v>451</v>
      </c>
      <c r="O100" s="255" t="s">
        <v>471</v>
      </c>
      <c r="P100" s="255" t="s">
        <v>515</v>
      </c>
      <c r="Q100" s="255"/>
      <c r="R100" s="81" t="s">
        <v>101</v>
      </c>
      <c r="S100" s="89"/>
      <c r="T100" s="75" t="s">
        <v>32</v>
      </c>
      <c r="U100" s="75" t="s">
        <v>333</v>
      </c>
      <c r="V100" s="86">
        <f>IF(BillDetail_List[Entry Alloc%]=0,(BillDetail_List[Time]*BillDetail_List[LTM Rate])*BillDetail_List[[#This Row],[Funding PerCent Allowed]],(BillDetail_List[Time]*BillDetail_List[LTM Rate])*BillDetail_List[[#This Row],[Funding PerCent Allowed]]*BillDetail_List[Entry Alloc%])</f>
        <v>30</v>
      </c>
      <c r="W100" s="86">
        <f>BillDetail_List[Counsel''s Base Fees]+BillDetail_List[Other Disbursements]+BillDetail_List[ATEI Premium]</f>
        <v>0</v>
      </c>
      <c r="X100" s="91" t="str">
        <f>VLOOKUP(BillDetail_List[Part ID],FundingList,2,FALSE)</f>
        <v>CFA</v>
      </c>
      <c r="Y100" s="271" t="str">
        <f>VLOOKUP(BillDetail_List[[#This Row],[Phase Code ]],phasetasklist,3,FALSE)</f>
        <v>Case Management Conference</v>
      </c>
      <c r="Z100" s="254" t="str">
        <f>VLOOKUP(BillDetail_List[[#This Row],[Task Code]],tasklist,4,FALSE)</f>
        <v>Case Management Conference</v>
      </c>
      <c r="AA100" s="239" t="str">
        <f>IFERROR(VLOOKUP(BillDetail_List[[#This Row],[Activity Code]],ActivityCodeList,2,FALSE), " ")</f>
        <v>Communicate (Other Party(s)/other outside lawyers)</v>
      </c>
      <c r="AB100" s="239" t="str">
        <f>IFERROR(VLOOKUP(BillDetail_List[[#This Row],[Expense Code]],expensenumbers,2,FALSE), " ")</f>
        <v xml:space="preserve"> </v>
      </c>
      <c r="AC100" s="92" t="str">
        <f>IFERROR(VLOOKUP(BillDetail_List[LTM],LTMList,3,FALSE),"")</f>
        <v>Partner</v>
      </c>
      <c r="AD100" s="92" t="str">
        <f>IFERROR(VLOOKUP(BillDetail_List[LTM],LTMList,4,FALSE),"")</f>
        <v>A</v>
      </c>
      <c r="AE100" s="86">
        <f>IFERROR(VLOOKUP(BillDetail_List[LTM],LTM_List[],6,FALSE),0)</f>
        <v>300</v>
      </c>
      <c r="AF100" s="83">
        <f>VLOOKUP(BillDetail_List[Part ID],FundingList,7,FALSE)</f>
        <v>1</v>
      </c>
      <c r="AG100" s="83">
        <f>IF(CounselBaseFees=0,VLOOKUP(BillDetail_List[Part ID],FundingList,3,FALSE),VLOOKUP(BillDetail_List[LTM],LTMList,8,FALSE))</f>
        <v>0.95</v>
      </c>
      <c r="AH100" s="93">
        <f>VLOOKUP(BillDetail_List[Part ID],FundingList,4,FALSE)</f>
        <v>0.2</v>
      </c>
      <c r="AI100" s="190">
        <f>IF(BillDetail_List[[#This Row],[Time]]="N/A",0, BillDetail_List[[#This Row],[Time]]*BillDetail_List[[#This Row],[LTM Rate]])</f>
        <v>30</v>
      </c>
      <c r="AJ100" s="86">
        <f>IF(BillDetail_List[Entry Alloc%]=0,(BillDetail_List[Time]*BillDetail_List[LTM Rate])*BillDetail_List[[#This Row],[Funding PerCent Allowed]],(BillDetail_List[Time]*BillDetail_List[LTM Rate])*BillDetail_List[[#This Row],[Funding PerCent Allowed]]*BillDetail_List[Entry Alloc%])</f>
        <v>30</v>
      </c>
      <c r="AK100" s="86">
        <f>BillDetail_List[Base Profit Costs (including any indemnity cap)]*BillDetail_List[VAT Rate]</f>
        <v>6</v>
      </c>
      <c r="AL100" s="86">
        <f>BillDetail_List[Base Profit Costs (including any indemnity cap)]*BillDetail_List[Success Fee %]</f>
        <v>28.5</v>
      </c>
      <c r="AM100" s="86">
        <f>BillDetail_List[Success Fee on Base Profit costs]*BillDetail_List[VAT Rate]</f>
        <v>5.7</v>
      </c>
      <c r="AN100" s="86">
        <f>SUM(BillDetail_List[[#This Row],[Base Profit Costs (including any indemnity cap)]:[VAT on Success Fee on Base Profit Costs]])</f>
        <v>70.2</v>
      </c>
      <c r="AO100" s="86">
        <f>BillDetail_List[Counsel''s Base Fees]*BillDetail_List[VAT Rate]</f>
        <v>0</v>
      </c>
      <c r="AP100" s="86">
        <f>BillDetail_List[Counsel''s Base Fees]*BillDetail_List[Success Fee %]</f>
        <v>0</v>
      </c>
      <c r="AQ100" s="86">
        <f>BillDetail_List[Counsel''s Success Fee]*BillDetail_List[VAT Rate]</f>
        <v>0</v>
      </c>
      <c r="AR100" s="86">
        <f>BillDetail_List[Counsel''s Base Fees]+BillDetail_List[VAT on Base Counsel Fees]+BillDetail_List[Counsel''s Success Fee]+BillDetail_List[VAT on Counsel''s Success Fee]</f>
        <v>0</v>
      </c>
      <c r="AS100" s="86">
        <f>BillDetail_List[Other Disbursements]+BillDetail_List[VAT On Other Disbursements]</f>
        <v>0</v>
      </c>
      <c r="AT100" s="86">
        <f>BillDetail_List[Counsel''s Base Fees]+BillDetail_List[Other Disbursements]+BillDetail_List[ATEI Premium]</f>
        <v>0</v>
      </c>
      <c r="AU100" s="86">
        <f>BillDetail_List[Other Disbursements]+BillDetail_List[Counsel''s Base Fees]+BillDetail_List[Base Profit Costs (including any indemnity cap)]</f>
        <v>30</v>
      </c>
      <c r="AV100" s="86">
        <f>BillDetail_List[Base Profit Costs (including any indemnity cap)]+BillDetail_List[Success Fee on Base Profit costs]</f>
        <v>58.5</v>
      </c>
      <c r="AW100" s="86">
        <f>BillDetail_List[ATEI Premium]+BillDetail_List[Other Disbursements]+BillDetail_List[Counsel''s Success Fee]+BillDetail_List[Counsel''s Base Fees]</f>
        <v>0</v>
      </c>
      <c r="AX100" s="86">
        <f>BillDetail_List[VAT On Other Disbursements]+BillDetail_List[VAT on Counsel''s Success Fee]+BillDetail_List[VAT on Base Counsel Fees]+BillDetail_List[VAT on Success Fee on Base Profit Costs]+BillDetail_List[VAT on Base Profit Costs]</f>
        <v>11.7</v>
      </c>
      <c r="AY100" s="86">
        <f>SUM(BillDetail_List[[#This Row],[Total Profit Costs]:[Total VAT]])</f>
        <v>70.2</v>
      </c>
      <c r="AZ100" s="279">
        <f>VLOOKUP(BillDetail_List[[#This Row],[Phase Code ]],phasetasklist,7,FALSE)</f>
        <v>3</v>
      </c>
      <c r="BA100" s="279">
        <f>VLOOKUP(BillDetail_List[[#This Row],[Task Code]],tasklist,7,FALSE)</f>
        <v>8</v>
      </c>
      <c r="BB100" s="279">
        <f>IFERROR(VLOOKUP(BillDetail_List[[#This Row],[Activity Code]],ActivityCodeList,4,FALSE),"")</f>
        <v>6</v>
      </c>
      <c r="BC100" s="279" t="str">
        <f>IFERROR(VLOOKUP(BillDetail_List[[#This Row],[Expense Code]],expensenumbers,4,FALSE),"")</f>
        <v/>
      </c>
      <c r="BD100" s="217"/>
      <c r="BE100" s="94"/>
      <c r="BF100" s="94"/>
      <c r="BG100" s="217"/>
      <c r="BH100" s="94"/>
      <c r="BI100" s="217"/>
      <c r="BJ100" s="217"/>
      <c r="BK100" s="96"/>
      <c r="BL100" s="96"/>
      <c r="BQ100" s="96"/>
      <c r="BR100" s="96"/>
      <c r="BS100" s="96"/>
      <c r="BT100" s="96"/>
      <c r="BV100" s="96"/>
      <c r="BW100" s="72"/>
      <c r="BX100" s="72"/>
      <c r="CB100" s="98"/>
      <c r="CC100" s="99"/>
      <c r="CD100" s="99"/>
      <c r="CE100" s="84"/>
      <c r="CF100" s="84"/>
    </row>
    <row r="101" spans="1:84" ht="30" x14ac:dyDescent="0.2">
      <c r="A101" s="74">
        <v>99</v>
      </c>
      <c r="B101" s="74">
        <v>186</v>
      </c>
      <c r="C101" s="49" t="s">
        <v>227</v>
      </c>
      <c r="D101" s="172">
        <v>41394</v>
      </c>
      <c r="E101" s="76" t="s">
        <v>298</v>
      </c>
      <c r="F101" s="76" t="s">
        <v>323</v>
      </c>
      <c r="G101" s="119">
        <v>0.2</v>
      </c>
      <c r="H101" s="87"/>
      <c r="I101" s="77"/>
      <c r="J101" s="77"/>
      <c r="K101" s="88"/>
      <c r="L101" s="79"/>
      <c r="M101" s="76" t="s">
        <v>104</v>
      </c>
      <c r="N101" s="255" t="s">
        <v>451</v>
      </c>
      <c r="O101" s="255" t="s">
        <v>471</v>
      </c>
      <c r="P101" s="255" t="s">
        <v>515</v>
      </c>
      <c r="Q101" s="255"/>
      <c r="R101" s="81" t="s">
        <v>101</v>
      </c>
      <c r="S101" s="89"/>
      <c r="T101" s="75" t="s">
        <v>32</v>
      </c>
      <c r="U101" s="76" t="s">
        <v>225</v>
      </c>
      <c r="V101" s="86">
        <f>IF(BillDetail_List[Entry Alloc%]=0,(BillDetail_List[Time]*BillDetail_List[LTM Rate])*BillDetail_List[[#This Row],[Funding PerCent Allowed]],(BillDetail_List[Time]*BillDetail_List[LTM Rate])*BillDetail_List[[#This Row],[Funding PerCent Allowed]]*BillDetail_List[Entry Alloc%])</f>
        <v>60</v>
      </c>
      <c r="W101" s="86">
        <f>BillDetail_List[Counsel''s Base Fees]+BillDetail_List[Other Disbursements]+BillDetail_List[ATEI Premium]</f>
        <v>0</v>
      </c>
      <c r="X101" s="91" t="str">
        <f>VLOOKUP(BillDetail_List[Part ID],FundingList,2,FALSE)</f>
        <v>CFA</v>
      </c>
      <c r="Y101" s="271" t="str">
        <f>VLOOKUP(BillDetail_List[[#This Row],[Phase Code ]],phasetasklist,3,FALSE)</f>
        <v>Case Management Conference</v>
      </c>
      <c r="Z101" s="254" t="str">
        <f>VLOOKUP(BillDetail_List[[#This Row],[Task Code]],tasklist,4,FALSE)</f>
        <v>Case Management Conference</v>
      </c>
      <c r="AA101" s="239" t="str">
        <f>IFERROR(VLOOKUP(BillDetail_List[[#This Row],[Activity Code]],ActivityCodeList,2,FALSE), " ")</f>
        <v>Communicate (Other Party(s)/other outside lawyers)</v>
      </c>
      <c r="AB101" s="239" t="str">
        <f>IFERROR(VLOOKUP(BillDetail_List[[#This Row],[Expense Code]],expensenumbers,2,FALSE), " ")</f>
        <v xml:space="preserve"> </v>
      </c>
      <c r="AC101" s="92" t="str">
        <f>IFERROR(VLOOKUP(BillDetail_List[LTM],LTMList,3,FALSE),"")</f>
        <v>Partner</v>
      </c>
      <c r="AD101" s="92" t="str">
        <f>IFERROR(VLOOKUP(BillDetail_List[LTM],LTMList,4,FALSE),"")</f>
        <v>A</v>
      </c>
      <c r="AE101" s="86">
        <f>IFERROR(VLOOKUP(BillDetail_List[LTM],LTM_List[],6,FALSE),0)</f>
        <v>300</v>
      </c>
      <c r="AF101" s="83">
        <f>VLOOKUP(BillDetail_List[Part ID],FundingList,7,FALSE)</f>
        <v>1</v>
      </c>
      <c r="AG101" s="83">
        <f>IF(CounselBaseFees=0,VLOOKUP(BillDetail_List[Part ID],FundingList,3,FALSE),VLOOKUP(BillDetail_List[LTM],LTMList,8,FALSE))</f>
        <v>0.95</v>
      </c>
      <c r="AH101" s="93">
        <f>VLOOKUP(BillDetail_List[Part ID],FundingList,4,FALSE)</f>
        <v>0.2</v>
      </c>
      <c r="AI101" s="190">
        <f>IF(BillDetail_List[[#This Row],[Time]]="N/A",0, BillDetail_List[[#This Row],[Time]]*BillDetail_List[[#This Row],[LTM Rate]])</f>
        <v>60</v>
      </c>
      <c r="AJ101" s="86">
        <f>IF(BillDetail_List[Entry Alloc%]=0,(BillDetail_List[Time]*BillDetail_List[LTM Rate])*BillDetail_List[[#This Row],[Funding PerCent Allowed]],(BillDetail_List[Time]*BillDetail_List[LTM Rate])*BillDetail_List[[#This Row],[Funding PerCent Allowed]]*BillDetail_List[Entry Alloc%])</f>
        <v>60</v>
      </c>
      <c r="AK101" s="86">
        <f>BillDetail_List[Base Profit Costs (including any indemnity cap)]*BillDetail_List[VAT Rate]</f>
        <v>12</v>
      </c>
      <c r="AL101" s="86">
        <f>BillDetail_List[Base Profit Costs (including any indemnity cap)]*BillDetail_List[Success Fee %]</f>
        <v>57</v>
      </c>
      <c r="AM101" s="86">
        <f>BillDetail_List[Success Fee on Base Profit costs]*BillDetail_List[VAT Rate]</f>
        <v>11.4</v>
      </c>
      <c r="AN101" s="86">
        <f>SUM(BillDetail_List[[#This Row],[Base Profit Costs (including any indemnity cap)]:[VAT on Success Fee on Base Profit Costs]])</f>
        <v>140.4</v>
      </c>
      <c r="AO101" s="86">
        <f>BillDetail_List[Counsel''s Base Fees]*BillDetail_List[VAT Rate]</f>
        <v>0</v>
      </c>
      <c r="AP101" s="86">
        <f>BillDetail_List[Counsel''s Base Fees]*BillDetail_List[Success Fee %]</f>
        <v>0</v>
      </c>
      <c r="AQ101" s="86">
        <f>BillDetail_List[Counsel''s Success Fee]*BillDetail_List[VAT Rate]</f>
        <v>0</v>
      </c>
      <c r="AR101" s="86">
        <f>BillDetail_List[Counsel''s Base Fees]+BillDetail_List[VAT on Base Counsel Fees]+BillDetail_List[Counsel''s Success Fee]+BillDetail_List[VAT on Counsel''s Success Fee]</f>
        <v>0</v>
      </c>
      <c r="AS101" s="86">
        <f>BillDetail_List[Other Disbursements]+BillDetail_List[VAT On Other Disbursements]</f>
        <v>0</v>
      </c>
      <c r="AT101" s="86">
        <f>BillDetail_List[Counsel''s Base Fees]+BillDetail_List[Other Disbursements]+BillDetail_List[ATEI Premium]</f>
        <v>0</v>
      </c>
      <c r="AU101" s="86">
        <f>BillDetail_List[Other Disbursements]+BillDetail_List[Counsel''s Base Fees]+BillDetail_List[Base Profit Costs (including any indemnity cap)]</f>
        <v>60</v>
      </c>
      <c r="AV101" s="86">
        <f>BillDetail_List[Base Profit Costs (including any indemnity cap)]+BillDetail_List[Success Fee on Base Profit costs]</f>
        <v>117</v>
      </c>
      <c r="AW101" s="86">
        <f>BillDetail_List[ATEI Premium]+BillDetail_List[Other Disbursements]+BillDetail_List[Counsel''s Success Fee]+BillDetail_List[Counsel''s Base Fees]</f>
        <v>0</v>
      </c>
      <c r="AX101" s="86">
        <f>BillDetail_List[VAT On Other Disbursements]+BillDetail_List[VAT on Counsel''s Success Fee]+BillDetail_List[VAT on Base Counsel Fees]+BillDetail_List[VAT on Success Fee on Base Profit Costs]+BillDetail_List[VAT on Base Profit Costs]</f>
        <v>23.4</v>
      </c>
      <c r="AY101" s="86">
        <f>SUM(BillDetail_List[[#This Row],[Total Profit Costs]:[Total VAT]])</f>
        <v>140.4</v>
      </c>
      <c r="AZ101" s="279">
        <f>VLOOKUP(BillDetail_List[[#This Row],[Phase Code ]],phasetasklist,7,FALSE)</f>
        <v>3</v>
      </c>
      <c r="BA101" s="279">
        <f>VLOOKUP(BillDetail_List[[#This Row],[Task Code]],tasklist,7,FALSE)</f>
        <v>8</v>
      </c>
      <c r="BB101" s="279">
        <f>IFERROR(VLOOKUP(BillDetail_List[[#This Row],[Activity Code]],ActivityCodeList,4,FALSE),"")</f>
        <v>6</v>
      </c>
      <c r="BC101" s="279" t="str">
        <f>IFERROR(VLOOKUP(BillDetail_List[[#This Row],[Expense Code]],expensenumbers,4,FALSE),"")</f>
        <v/>
      </c>
      <c r="BD101" s="217"/>
      <c r="BE101" s="94"/>
      <c r="BF101" s="94"/>
      <c r="BG101" s="217"/>
      <c r="BH101" s="94"/>
      <c r="BI101" s="217"/>
      <c r="BJ101" s="217"/>
      <c r="BK101" s="96"/>
      <c r="BL101" s="96"/>
      <c r="BQ101" s="96"/>
      <c r="BR101" s="96"/>
      <c r="BS101" s="96"/>
      <c r="BT101" s="96"/>
      <c r="BV101" s="96"/>
      <c r="BW101" s="72"/>
      <c r="BX101" s="72"/>
      <c r="CB101" s="98"/>
      <c r="CC101" s="99"/>
      <c r="CD101" s="99"/>
      <c r="CE101" s="84"/>
      <c r="CF101" s="84"/>
    </row>
    <row r="102" spans="1:84" ht="30" x14ac:dyDescent="0.2">
      <c r="A102" s="74">
        <v>100</v>
      </c>
      <c r="B102" s="74">
        <v>188</v>
      </c>
      <c r="C102" s="49" t="s">
        <v>227</v>
      </c>
      <c r="D102" s="172">
        <v>41394</v>
      </c>
      <c r="E102" s="76" t="s">
        <v>300</v>
      </c>
      <c r="F102" s="76" t="s">
        <v>323</v>
      </c>
      <c r="G102" s="119">
        <v>0.1</v>
      </c>
      <c r="H102" s="87"/>
      <c r="I102" s="77"/>
      <c r="J102" s="77"/>
      <c r="K102" s="88"/>
      <c r="L102" s="79"/>
      <c r="M102" s="76" t="s">
        <v>104</v>
      </c>
      <c r="N102" s="255" t="s">
        <v>451</v>
      </c>
      <c r="O102" s="255" t="s">
        <v>471</v>
      </c>
      <c r="P102" s="255" t="s">
        <v>515</v>
      </c>
      <c r="Q102" s="255"/>
      <c r="R102" s="81" t="s">
        <v>101</v>
      </c>
      <c r="S102" s="89"/>
      <c r="T102" s="75" t="s">
        <v>32</v>
      </c>
      <c r="U102" s="75" t="s">
        <v>249</v>
      </c>
      <c r="V102" s="86">
        <f>IF(BillDetail_List[Entry Alloc%]=0,(BillDetail_List[Time]*BillDetail_List[LTM Rate])*BillDetail_List[[#This Row],[Funding PerCent Allowed]],(BillDetail_List[Time]*BillDetail_List[LTM Rate])*BillDetail_List[[#This Row],[Funding PerCent Allowed]]*BillDetail_List[Entry Alloc%])</f>
        <v>30</v>
      </c>
      <c r="W102" s="86">
        <f>BillDetail_List[Counsel''s Base Fees]+BillDetail_List[Other Disbursements]+BillDetail_List[ATEI Premium]</f>
        <v>0</v>
      </c>
      <c r="X102" s="91" t="str">
        <f>VLOOKUP(BillDetail_List[Part ID],FundingList,2,FALSE)</f>
        <v>CFA</v>
      </c>
      <c r="Y102" s="271" t="str">
        <f>VLOOKUP(BillDetail_List[[#This Row],[Phase Code ]],phasetasklist,3,FALSE)</f>
        <v>Case Management Conference</v>
      </c>
      <c r="Z102" s="254" t="str">
        <f>VLOOKUP(BillDetail_List[[#This Row],[Task Code]],tasklist,4,FALSE)</f>
        <v>Case Management Conference</v>
      </c>
      <c r="AA102" s="239" t="str">
        <f>IFERROR(VLOOKUP(BillDetail_List[[#This Row],[Activity Code]],ActivityCodeList,2,FALSE), " ")</f>
        <v>Communicate (Other Party(s)/other outside lawyers)</v>
      </c>
      <c r="AB102" s="239" t="str">
        <f>IFERROR(VLOOKUP(BillDetail_List[[#This Row],[Expense Code]],expensenumbers,2,FALSE), " ")</f>
        <v xml:space="preserve"> </v>
      </c>
      <c r="AC102" s="92" t="str">
        <f>IFERROR(VLOOKUP(BillDetail_List[LTM],LTMList,3,FALSE),"")</f>
        <v>Partner</v>
      </c>
      <c r="AD102" s="92" t="str">
        <f>IFERROR(VLOOKUP(BillDetail_List[LTM],LTMList,4,FALSE),"")</f>
        <v>A</v>
      </c>
      <c r="AE102" s="86">
        <f>IFERROR(VLOOKUP(BillDetail_List[LTM],LTM_List[],6,FALSE),0)</f>
        <v>300</v>
      </c>
      <c r="AF102" s="83">
        <f>VLOOKUP(BillDetail_List[Part ID],FundingList,7,FALSE)</f>
        <v>1</v>
      </c>
      <c r="AG102" s="83">
        <f>IF(CounselBaseFees=0,VLOOKUP(BillDetail_List[Part ID],FundingList,3,FALSE),VLOOKUP(BillDetail_List[LTM],LTMList,8,FALSE))</f>
        <v>0.95</v>
      </c>
      <c r="AH102" s="93">
        <f>VLOOKUP(BillDetail_List[Part ID],FundingList,4,FALSE)</f>
        <v>0.2</v>
      </c>
      <c r="AI102" s="190">
        <f>IF(BillDetail_List[[#This Row],[Time]]="N/A",0, BillDetail_List[[#This Row],[Time]]*BillDetail_List[[#This Row],[LTM Rate]])</f>
        <v>30</v>
      </c>
      <c r="AJ102" s="86">
        <f>IF(BillDetail_List[Entry Alloc%]=0,(BillDetail_List[Time]*BillDetail_List[LTM Rate])*BillDetail_List[[#This Row],[Funding PerCent Allowed]],(BillDetail_List[Time]*BillDetail_List[LTM Rate])*BillDetail_List[[#This Row],[Funding PerCent Allowed]]*BillDetail_List[Entry Alloc%])</f>
        <v>30</v>
      </c>
      <c r="AK102" s="86">
        <f>BillDetail_List[Base Profit Costs (including any indemnity cap)]*BillDetail_List[VAT Rate]</f>
        <v>6</v>
      </c>
      <c r="AL102" s="86">
        <f>BillDetail_List[Base Profit Costs (including any indemnity cap)]*BillDetail_List[Success Fee %]</f>
        <v>28.5</v>
      </c>
      <c r="AM102" s="86">
        <f>BillDetail_List[Success Fee on Base Profit costs]*BillDetail_List[VAT Rate]</f>
        <v>5.7</v>
      </c>
      <c r="AN102" s="86">
        <f>SUM(BillDetail_List[[#This Row],[Base Profit Costs (including any indemnity cap)]:[VAT on Success Fee on Base Profit Costs]])</f>
        <v>70.2</v>
      </c>
      <c r="AO102" s="86">
        <f>BillDetail_List[Counsel''s Base Fees]*BillDetail_List[VAT Rate]</f>
        <v>0</v>
      </c>
      <c r="AP102" s="86">
        <f>BillDetail_List[Counsel''s Base Fees]*BillDetail_List[Success Fee %]</f>
        <v>0</v>
      </c>
      <c r="AQ102" s="86">
        <f>BillDetail_List[Counsel''s Success Fee]*BillDetail_List[VAT Rate]</f>
        <v>0</v>
      </c>
      <c r="AR102" s="86">
        <f>BillDetail_List[Counsel''s Base Fees]+BillDetail_List[VAT on Base Counsel Fees]+BillDetail_List[Counsel''s Success Fee]+BillDetail_List[VAT on Counsel''s Success Fee]</f>
        <v>0</v>
      </c>
      <c r="AS102" s="86">
        <f>BillDetail_List[Other Disbursements]+BillDetail_List[VAT On Other Disbursements]</f>
        <v>0</v>
      </c>
      <c r="AT102" s="86">
        <f>BillDetail_List[Counsel''s Base Fees]+BillDetail_List[Other Disbursements]+BillDetail_List[ATEI Premium]</f>
        <v>0</v>
      </c>
      <c r="AU102" s="86">
        <f>BillDetail_List[Other Disbursements]+BillDetail_List[Counsel''s Base Fees]+BillDetail_List[Base Profit Costs (including any indemnity cap)]</f>
        <v>30</v>
      </c>
      <c r="AV102" s="86">
        <f>BillDetail_List[Base Profit Costs (including any indemnity cap)]+BillDetail_List[Success Fee on Base Profit costs]</f>
        <v>58.5</v>
      </c>
      <c r="AW102" s="86">
        <f>BillDetail_List[ATEI Premium]+BillDetail_List[Other Disbursements]+BillDetail_List[Counsel''s Success Fee]+BillDetail_List[Counsel''s Base Fees]</f>
        <v>0</v>
      </c>
      <c r="AX102" s="86">
        <f>BillDetail_List[VAT On Other Disbursements]+BillDetail_List[VAT on Counsel''s Success Fee]+BillDetail_List[VAT on Base Counsel Fees]+BillDetail_List[VAT on Success Fee on Base Profit Costs]+BillDetail_List[VAT on Base Profit Costs]</f>
        <v>11.7</v>
      </c>
      <c r="AY102" s="86">
        <f>SUM(BillDetail_List[[#This Row],[Total Profit Costs]:[Total VAT]])</f>
        <v>70.2</v>
      </c>
      <c r="AZ102" s="279">
        <f>VLOOKUP(BillDetail_List[[#This Row],[Phase Code ]],phasetasklist,7,FALSE)</f>
        <v>3</v>
      </c>
      <c r="BA102" s="279">
        <f>VLOOKUP(BillDetail_List[[#This Row],[Task Code]],tasklist,7,FALSE)</f>
        <v>8</v>
      </c>
      <c r="BB102" s="279">
        <f>IFERROR(VLOOKUP(BillDetail_List[[#This Row],[Activity Code]],ActivityCodeList,4,FALSE),"")</f>
        <v>6</v>
      </c>
      <c r="BC102" s="279" t="str">
        <f>IFERROR(VLOOKUP(BillDetail_List[[#This Row],[Expense Code]],expensenumbers,4,FALSE),"")</f>
        <v/>
      </c>
      <c r="BD102" s="217"/>
      <c r="BE102" s="94"/>
      <c r="BF102" s="94"/>
      <c r="BG102" s="217"/>
      <c r="BH102" s="94"/>
      <c r="BI102" s="217"/>
      <c r="BJ102" s="217"/>
      <c r="BK102" s="96"/>
      <c r="BL102" s="96"/>
      <c r="BQ102" s="96"/>
      <c r="BR102" s="96"/>
      <c r="BS102" s="96"/>
      <c r="BT102" s="96"/>
      <c r="BV102" s="96"/>
      <c r="BW102" s="72"/>
      <c r="BX102" s="72"/>
      <c r="CB102" s="98"/>
      <c r="CC102" s="99"/>
      <c r="CD102" s="99"/>
      <c r="CE102" s="84"/>
      <c r="CF102" s="84"/>
    </row>
    <row r="103" spans="1:84" ht="30" x14ac:dyDescent="0.2">
      <c r="A103" s="74">
        <v>101</v>
      </c>
      <c r="B103" s="74">
        <v>189</v>
      </c>
      <c r="C103" s="49" t="s">
        <v>227</v>
      </c>
      <c r="D103" s="172">
        <v>41394</v>
      </c>
      <c r="E103" s="290" t="s">
        <v>275</v>
      </c>
      <c r="F103" s="76" t="s">
        <v>323</v>
      </c>
      <c r="G103" s="119">
        <v>0.1</v>
      </c>
      <c r="H103" s="87"/>
      <c r="I103" s="77"/>
      <c r="J103" s="77"/>
      <c r="K103" s="88"/>
      <c r="L103" s="79"/>
      <c r="M103" s="76" t="s">
        <v>104</v>
      </c>
      <c r="N103" s="255" t="s">
        <v>451</v>
      </c>
      <c r="O103" s="255" t="s">
        <v>471</v>
      </c>
      <c r="P103" s="255" t="s">
        <v>515</v>
      </c>
      <c r="Q103" s="255"/>
      <c r="R103" s="81" t="s">
        <v>101</v>
      </c>
      <c r="S103" s="89"/>
      <c r="T103" s="75" t="s">
        <v>32</v>
      </c>
      <c r="U103" s="75" t="s">
        <v>333</v>
      </c>
      <c r="V103" s="86">
        <f>IF(BillDetail_List[Entry Alloc%]=0,(BillDetail_List[Time]*BillDetail_List[LTM Rate])*BillDetail_List[[#This Row],[Funding PerCent Allowed]],(BillDetail_List[Time]*BillDetail_List[LTM Rate])*BillDetail_List[[#This Row],[Funding PerCent Allowed]]*BillDetail_List[Entry Alloc%])</f>
        <v>30</v>
      </c>
      <c r="W103" s="86">
        <f>BillDetail_List[Counsel''s Base Fees]+BillDetail_List[Other Disbursements]+BillDetail_List[ATEI Premium]</f>
        <v>0</v>
      </c>
      <c r="X103" s="91" t="str">
        <f>VLOOKUP(BillDetail_List[Part ID],FundingList,2,FALSE)</f>
        <v>CFA</v>
      </c>
      <c r="Y103" s="271" t="str">
        <f>VLOOKUP(BillDetail_List[[#This Row],[Phase Code ]],phasetasklist,3,FALSE)</f>
        <v>Case Management Conference</v>
      </c>
      <c r="Z103" s="254" t="str">
        <f>VLOOKUP(BillDetail_List[[#This Row],[Task Code]],tasklist,4,FALSE)</f>
        <v>Case Management Conference</v>
      </c>
      <c r="AA103" s="239" t="str">
        <f>IFERROR(VLOOKUP(BillDetail_List[[#This Row],[Activity Code]],ActivityCodeList,2,FALSE), " ")</f>
        <v>Communicate (Other Party(s)/other outside lawyers)</v>
      </c>
      <c r="AB103" s="239" t="str">
        <f>IFERROR(VLOOKUP(BillDetail_List[[#This Row],[Expense Code]],expensenumbers,2,FALSE), " ")</f>
        <v xml:space="preserve"> </v>
      </c>
      <c r="AC103" s="92" t="str">
        <f>IFERROR(VLOOKUP(BillDetail_List[LTM],LTMList,3,FALSE),"")</f>
        <v>Partner</v>
      </c>
      <c r="AD103" s="92" t="str">
        <f>IFERROR(VLOOKUP(BillDetail_List[LTM],LTMList,4,FALSE),"")</f>
        <v>A</v>
      </c>
      <c r="AE103" s="86">
        <f>IFERROR(VLOOKUP(BillDetail_List[LTM],LTM_List[],6,FALSE),0)</f>
        <v>300</v>
      </c>
      <c r="AF103" s="83">
        <f>VLOOKUP(BillDetail_List[Part ID],FundingList,7,FALSE)</f>
        <v>1</v>
      </c>
      <c r="AG103" s="83">
        <f>IF(CounselBaseFees=0,VLOOKUP(BillDetail_List[Part ID],FundingList,3,FALSE),VLOOKUP(BillDetail_List[LTM],LTMList,8,FALSE))</f>
        <v>0.95</v>
      </c>
      <c r="AH103" s="93">
        <f>VLOOKUP(BillDetail_List[Part ID],FundingList,4,FALSE)</f>
        <v>0.2</v>
      </c>
      <c r="AI103" s="190">
        <f>IF(BillDetail_List[[#This Row],[Time]]="N/A",0, BillDetail_List[[#This Row],[Time]]*BillDetail_List[[#This Row],[LTM Rate]])</f>
        <v>30</v>
      </c>
      <c r="AJ103" s="86">
        <f>IF(BillDetail_List[Entry Alloc%]=0,(BillDetail_List[Time]*BillDetail_List[LTM Rate])*BillDetail_List[[#This Row],[Funding PerCent Allowed]],(BillDetail_List[Time]*BillDetail_List[LTM Rate])*BillDetail_List[[#This Row],[Funding PerCent Allowed]]*BillDetail_List[Entry Alloc%])</f>
        <v>30</v>
      </c>
      <c r="AK103" s="86">
        <f>BillDetail_List[Base Profit Costs (including any indemnity cap)]*BillDetail_List[VAT Rate]</f>
        <v>6</v>
      </c>
      <c r="AL103" s="86">
        <f>BillDetail_List[Base Profit Costs (including any indemnity cap)]*BillDetail_List[Success Fee %]</f>
        <v>28.5</v>
      </c>
      <c r="AM103" s="86">
        <f>BillDetail_List[Success Fee on Base Profit costs]*BillDetail_List[VAT Rate]</f>
        <v>5.7</v>
      </c>
      <c r="AN103" s="86">
        <f>SUM(BillDetail_List[[#This Row],[Base Profit Costs (including any indemnity cap)]:[VAT on Success Fee on Base Profit Costs]])</f>
        <v>70.2</v>
      </c>
      <c r="AO103" s="86">
        <f>BillDetail_List[Counsel''s Base Fees]*BillDetail_List[VAT Rate]</f>
        <v>0</v>
      </c>
      <c r="AP103" s="86">
        <f>BillDetail_List[Counsel''s Base Fees]*BillDetail_List[Success Fee %]</f>
        <v>0</v>
      </c>
      <c r="AQ103" s="86">
        <f>BillDetail_List[Counsel''s Success Fee]*BillDetail_List[VAT Rate]</f>
        <v>0</v>
      </c>
      <c r="AR103" s="86">
        <f>BillDetail_List[Counsel''s Base Fees]+BillDetail_List[VAT on Base Counsel Fees]+BillDetail_List[Counsel''s Success Fee]+BillDetail_List[VAT on Counsel''s Success Fee]</f>
        <v>0</v>
      </c>
      <c r="AS103" s="86">
        <f>BillDetail_List[Other Disbursements]+BillDetail_List[VAT On Other Disbursements]</f>
        <v>0</v>
      </c>
      <c r="AT103" s="86">
        <f>BillDetail_List[Counsel''s Base Fees]+BillDetail_List[Other Disbursements]+BillDetail_List[ATEI Premium]</f>
        <v>0</v>
      </c>
      <c r="AU103" s="86">
        <f>BillDetail_List[Other Disbursements]+BillDetail_List[Counsel''s Base Fees]+BillDetail_List[Base Profit Costs (including any indemnity cap)]</f>
        <v>30</v>
      </c>
      <c r="AV103" s="86">
        <f>BillDetail_List[Base Profit Costs (including any indemnity cap)]+BillDetail_List[Success Fee on Base Profit costs]</f>
        <v>58.5</v>
      </c>
      <c r="AW103" s="86">
        <f>BillDetail_List[ATEI Premium]+BillDetail_List[Other Disbursements]+BillDetail_List[Counsel''s Success Fee]+BillDetail_List[Counsel''s Base Fees]</f>
        <v>0</v>
      </c>
      <c r="AX103" s="86">
        <f>BillDetail_List[VAT On Other Disbursements]+BillDetail_List[VAT on Counsel''s Success Fee]+BillDetail_List[VAT on Base Counsel Fees]+BillDetail_List[VAT on Success Fee on Base Profit Costs]+BillDetail_List[VAT on Base Profit Costs]</f>
        <v>11.7</v>
      </c>
      <c r="AY103" s="86">
        <f>SUM(BillDetail_List[[#This Row],[Total Profit Costs]:[Total VAT]])</f>
        <v>70.2</v>
      </c>
      <c r="AZ103" s="279">
        <f>VLOOKUP(BillDetail_List[[#This Row],[Phase Code ]],phasetasklist,7,FALSE)</f>
        <v>3</v>
      </c>
      <c r="BA103" s="279">
        <f>VLOOKUP(BillDetail_List[[#This Row],[Task Code]],tasklist,7,FALSE)</f>
        <v>8</v>
      </c>
      <c r="BB103" s="279">
        <f>IFERROR(VLOOKUP(BillDetail_List[[#This Row],[Activity Code]],ActivityCodeList,4,FALSE),"")</f>
        <v>6</v>
      </c>
      <c r="BC103" s="279" t="str">
        <f>IFERROR(VLOOKUP(BillDetail_List[[#This Row],[Expense Code]],expensenumbers,4,FALSE),"")</f>
        <v/>
      </c>
      <c r="BD103" s="217"/>
      <c r="BE103" s="94"/>
      <c r="BF103" s="94"/>
      <c r="BG103" s="217"/>
      <c r="BH103" s="94"/>
      <c r="BI103" s="217"/>
      <c r="BJ103" s="217"/>
      <c r="BK103" s="96"/>
      <c r="BL103" s="96"/>
      <c r="BQ103" s="96"/>
      <c r="BR103" s="96"/>
      <c r="BS103" s="96"/>
      <c r="BT103" s="96"/>
      <c r="BV103" s="96"/>
      <c r="BW103" s="72"/>
      <c r="BX103" s="72"/>
      <c r="CB103" s="98"/>
      <c r="CC103" s="99"/>
      <c r="CD103" s="99"/>
      <c r="CE103" s="84"/>
      <c r="CF103" s="84"/>
    </row>
    <row r="104" spans="1:84" ht="30" x14ac:dyDescent="0.2">
      <c r="A104" s="74">
        <v>102</v>
      </c>
      <c r="B104" s="74">
        <v>192</v>
      </c>
      <c r="C104" s="49" t="s">
        <v>227</v>
      </c>
      <c r="D104" s="172">
        <v>41400</v>
      </c>
      <c r="E104" s="290" t="s">
        <v>238</v>
      </c>
      <c r="F104" s="76" t="s">
        <v>323</v>
      </c>
      <c r="G104" s="119">
        <v>0.1</v>
      </c>
      <c r="H104" s="87"/>
      <c r="I104" s="77"/>
      <c r="J104" s="77"/>
      <c r="K104" s="88"/>
      <c r="L104" s="79"/>
      <c r="M104" s="76" t="s">
        <v>104</v>
      </c>
      <c r="N104" s="255" t="s">
        <v>451</v>
      </c>
      <c r="O104" s="255" t="s">
        <v>471</v>
      </c>
      <c r="P104" s="255" t="s">
        <v>515</v>
      </c>
      <c r="Q104" s="255"/>
      <c r="R104" s="81" t="s">
        <v>101</v>
      </c>
      <c r="S104" s="89"/>
      <c r="T104" s="75" t="s">
        <v>32</v>
      </c>
      <c r="U104" s="75" t="s">
        <v>249</v>
      </c>
      <c r="V104" s="86">
        <f>IF(BillDetail_List[Entry Alloc%]=0,(BillDetail_List[Time]*BillDetail_List[LTM Rate])*BillDetail_List[[#This Row],[Funding PerCent Allowed]],(BillDetail_List[Time]*BillDetail_List[LTM Rate])*BillDetail_List[[#This Row],[Funding PerCent Allowed]]*BillDetail_List[Entry Alloc%])</f>
        <v>30</v>
      </c>
      <c r="W104" s="86">
        <f>BillDetail_List[Counsel''s Base Fees]+BillDetail_List[Other Disbursements]+BillDetail_List[ATEI Premium]</f>
        <v>0</v>
      </c>
      <c r="X104" s="91" t="str">
        <f>VLOOKUP(BillDetail_List[Part ID],FundingList,2,FALSE)</f>
        <v>CFA</v>
      </c>
      <c r="Y104" s="271" t="str">
        <f>VLOOKUP(BillDetail_List[[#This Row],[Phase Code ]],phasetasklist,3,FALSE)</f>
        <v>Case Management Conference</v>
      </c>
      <c r="Z104" s="254" t="str">
        <f>VLOOKUP(BillDetail_List[[#This Row],[Task Code]],tasklist,4,FALSE)</f>
        <v>Case Management Conference</v>
      </c>
      <c r="AA104" s="239" t="str">
        <f>IFERROR(VLOOKUP(BillDetail_List[[#This Row],[Activity Code]],ActivityCodeList,2,FALSE), " ")</f>
        <v>Communicate (Other Party(s)/other outside lawyers)</v>
      </c>
      <c r="AB104" s="239" t="str">
        <f>IFERROR(VLOOKUP(BillDetail_List[[#This Row],[Expense Code]],expensenumbers,2,FALSE), " ")</f>
        <v xml:space="preserve"> </v>
      </c>
      <c r="AC104" s="92" t="str">
        <f>IFERROR(VLOOKUP(BillDetail_List[LTM],LTMList,3,FALSE),"")</f>
        <v>Partner</v>
      </c>
      <c r="AD104" s="92" t="str">
        <f>IFERROR(VLOOKUP(BillDetail_List[LTM],LTMList,4,FALSE),"")</f>
        <v>A</v>
      </c>
      <c r="AE104" s="86">
        <f>IFERROR(VLOOKUP(BillDetail_List[LTM],LTM_List[],6,FALSE),0)</f>
        <v>300</v>
      </c>
      <c r="AF104" s="83">
        <f>VLOOKUP(BillDetail_List[Part ID],FundingList,7,FALSE)</f>
        <v>1</v>
      </c>
      <c r="AG104" s="83">
        <f>IF(CounselBaseFees=0,VLOOKUP(BillDetail_List[Part ID],FundingList,3,FALSE),VLOOKUP(BillDetail_List[LTM],LTMList,8,FALSE))</f>
        <v>0.95</v>
      </c>
      <c r="AH104" s="93">
        <f>VLOOKUP(BillDetail_List[Part ID],FundingList,4,FALSE)</f>
        <v>0.2</v>
      </c>
      <c r="AI104" s="190">
        <f>IF(BillDetail_List[[#This Row],[Time]]="N/A",0, BillDetail_List[[#This Row],[Time]]*BillDetail_List[[#This Row],[LTM Rate]])</f>
        <v>30</v>
      </c>
      <c r="AJ104" s="86">
        <f>IF(BillDetail_List[Entry Alloc%]=0,(BillDetail_List[Time]*BillDetail_List[LTM Rate])*BillDetail_List[[#This Row],[Funding PerCent Allowed]],(BillDetail_List[Time]*BillDetail_List[LTM Rate])*BillDetail_List[[#This Row],[Funding PerCent Allowed]]*BillDetail_List[Entry Alloc%])</f>
        <v>30</v>
      </c>
      <c r="AK104" s="86">
        <f>BillDetail_List[Base Profit Costs (including any indemnity cap)]*BillDetail_List[VAT Rate]</f>
        <v>6</v>
      </c>
      <c r="AL104" s="86">
        <f>BillDetail_List[Base Profit Costs (including any indemnity cap)]*BillDetail_List[Success Fee %]</f>
        <v>28.5</v>
      </c>
      <c r="AM104" s="86">
        <f>BillDetail_List[Success Fee on Base Profit costs]*BillDetail_List[VAT Rate]</f>
        <v>5.7</v>
      </c>
      <c r="AN104" s="86">
        <f>SUM(BillDetail_List[[#This Row],[Base Profit Costs (including any indemnity cap)]:[VAT on Success Fee on Base Profit Costs]])</f>
        <v>70.2</v>
      </c>
      <c r="AO104" s="86">
        <f>BillDetail_List[Counsel''s Base Fees]*BillDetail_List[VAT Rate]</f>
        <v>0</v>
      </c>
      <c r="AP104" s="86">
        <f>BillDetail_List[Counsel''s Base Fees]*BillDetail_List[Success Fee %]</f>
        <v>0</v>
      </c>
      <c r="AQ104" s="86">
        <f>BillDetail_List[Counsel''s Success Fee]*BillDetail_List[VAT Rate]</f>
        <v>0</v>
      </c>
      <c r="AR104" s="86">
        <f>BillDetail_List[Counsel''s Base Fees]+BillDetail_List[VAT on Base Counsel Fees]+BillDetail_List[Counsel''s Success Fee]+BillDetail_List[VAT on Counsel''s Success Fee]</f>
        <v>0</v>
      </c>
      <c r="AS104" s="86">
        <f>BillDetail_List[Other Disbursements]+BillDetail_List[VAT On Other Disbursements]</f>
        <v>0</v>
      </c>
      <c r="AT104" s="86">
        <f>BillDetail_List[Counsel''s Base Fees]+BillDetail_List[Other Disbursements]+BillDetail_List[ATEI Premium]</f>
        <v>0</v>
      </c>
      <c r="AU104" s="86">
        <f>BillDetail_List[Other Disbursements]+BillDetail_List[Counsel''s Base Fees]+BillDetail_List[Base Profit Costs (including any indemnity cap)]</f>
        <v>30</v>
      </c>
      <c r="AV104" s="86">
        <f>BillDetail_List[Base Profit Costs (including any indemnity cap)]+BillDetail_List[Success Fee on Base Profit costs]</f>
        <v>58.5</v>
      </c>
      <c r="AW104" s="86">
        <f>BillDetail_List[ATEI Premium]+BillDetail_List[Other Disbursements]+BillDetail_List[Counsel''s Success Fee]+BillDetail_List[Counsel''s Base Fees]</f>
        <v>0</v>
      </c>
      <c r="AX104" s="86">
        <f>BillDetail_List[VAT On Other Disbursements]+BillDetail_List[VAT on Counsel''s Success Fee]+BillDetail_List[VAT on Base Counsel Fees]+BillDetail_List[VAT on Success Fee on Base Profit Costs]+BillDetail_List[VAT on Base Profit Costs]</f>
        <v>11.7</v>
      </c>
      <c r="AY104" s="86">
        <f>SUM(BillDetail_List[[#This Row],[Total Profit Costs]:[Total VAT]])</f>
        <v>70.2</v>
      </c>
      <c r="AZ104" s="279">
        <f>VLOOKUP(BillDetail_List[[#This Row],[Phase Code ]],phasetasklist,7,FALSE)</f>
        <v>3</v>
      </c>
      <c r="BA104" s="279">
        <f>VLOOKUP(BillDetail_List[[#This Row],[Task Code]],tasklist,7,FALSE)</f>
        <v>8</v>
      </c>
      <c r="BB104" s="279">
        <f>IFERROR(VLOOKUP(BillDetail_List[[#This Row],[Activity Code]],ActivityCodeList,4,FALSE),"")</f>
        <v>6</v>
      </c>
      <c r="BC104" s="279" t="str">
        <f>IFERROR(VLOOKUP(BillDetail_List[[#This Row],[Expense Code]],expensenumbers,4,FALSE),"")</f>
        <v/>
      </c>
      <c r="BD104" s="217"/>
      <c r="BE104" s="94"/>
      <c r="BF104" s="94"/>
      <c r="BG104" s="217"/>
      <c r="BH104" s="94"/>
      <c r="BI104" s="217"/>
      <c r="BJ104" s="217"/>
      <c r="BK104" s="96"/>
      <c r="BL104" s="96"/>
      <c r="BQ104" s="96"/>
      <c r="BR104" s="96"/>
      <c r="BS104" s="96"/>
      <c r="BT104" s="96"/>
      <c r="BV104" s="96"/>
      <c r="BW104" s="72"/>
      <c r="BX104" s="72"/>
      <c r="CB104" s="98"/>
      <c r="CC104" s="99"/>
      <c r="CD104" s="99"/>
      <c r="CE104" s="84"/>
      <c r="CF104" s="84"/>
    </row>
    <row r="105" spans="1:84" ht="30" x14ac:dyDescent="0.2">
      <c r="A105" s="74">
        <v>103</v>
      </c>
      <c r="B105" s="74">
        <v>226</v>
      </c>
      <c r="C105" s="49" t="s">
        <v>227</v>
      </c>
      <c r="D105" s="172">
        <v>41463</v>
      </c>
      <c r="E105" s="76" t="s">
        <v>229</v>
      </c>
      <c r="F105" s="76" t="s">
        <v>323</v>
      </c>
      <c r="G105" s="119">
        <v>0.1</v>
      </c>
      <c r="H105" s="87"/>
      <c r="I105" s="77"/>
      <c r="J105" s="77"/>
      <c r="K105" s="88"/>
      <c r="L105" s="79"/>
      <c r="M105" s="76" t="s">
        <v>217</v>
      </c>
      <c r="N105" s="255" t="s">
        <v>451</v>
      </c>
      <c r="O105" s="255" t="s">
        <v>471</v>
      </c>
      <c r="P105" s="255" t="s">
        <v>515</v>
      </c>
      <c r="Q105" s="255"/>
      <c r="R105" s="81" t="s">
        <v>101</v>
      </c>
      <c r="S105" s="89"/>
      <c r="T105" s="75" t="s">
        <v>32</v>
      </c>
      <c r="U105" s="75" t="s">
        <v>333</v>
      </c>
      <c r="V105" s="86">
        <f>IF(BillDetail_List[Entry Alloc%]=0,(BillDetail_List[Time]*BillDetail_List[LTM Rate])*BillDetail_List[[#This Row],[Funding PerCent Allowed]],(BillDetail_List[Time]*BillDetail_List[LTM Rate])*BillDetail_List[[#This Row],[Funding PerCent Allowed]]*BillDetail_List[Entry Alloc%])</f>
        <v>30</v>
      </c>
      <c r="W105" s="86">
        <f>BillDetail_List[Counsel''s Base Fees]+BillDetail_List[Other Disbursements]+BillDetail_List[ATEI Premium]</f>
        <v>0</v>
      </c>
      <c r="X105" s="91" t="str">
        <f>VLOOKUP(BillDetail_List[Part ID],FundingList,2,FALSE)</f>
        <v>CFA</v>
      </c>
      <c r="Y105" s="271" t="str">
        <f>VLOOKUP(BillDetail_List[[#This Row],[Phase Code ]],phasetasklist,3,FALSE)</f>
        <v>Case Management Conference</v>
      </c>
      <c r="Z105" s="254" t="str">
        <f>VLOOKUP(BillDetail_List[[#This Row],[Task Code]],tasklist,4,FALSE)</f>
        <v>Case Management Conference</v>
      </c>
      <c r="AA105" s="239" t="str">
        <f>IFERROR(VLOOKUP(BillDetail_List[[#This Row],[Activity Code]],ActivityCodeList,2,FALSE), " ")</f>
        <v>Communicate (Other Party(s)/other outside lawyers)</v>
      </c>
      <c r="AB105" s="239" t="str">
        <f>IFERROR(VLOOKUP(BillDetail_List[[#This Row],[Expense Code]],expensenumbers,2,FALSE), " ")</f>
        <v xml:space="preserve"> </v>
      </c>
      <c r="AC105" s="92" t="str">
        <f>IFERROR(VLOOKUP(BillDetail_List[LTM],LTMList,3,FALSE),"")</f>
        <v>Partner</v>
      </c>
      <c r="AD105" s="92" t="str">
        <f>IFERROR(VLOOKUP(BillDetail_List[LTM],LTMList,4,FALSE),"")</f>
        <v>A</v>
      </c>
      <c r="AE105" s="86">
        <f>IFERROR(VLOOKUP(BillDetail_List[LTM],LTM_List[],6,FALSE),0)</f>
        <v>300</v>
      </c>
      <c r="AF105" s="83">
        <f>VLOOKUP(BillDetail_List[Part ID],FundingList,7,FALSE)</f>
        <v>1</v>
      </c>
      <c r="AG105" s="83">
        <f>IF(CounselBaseFees=0,VLOOKUP(BillDetail_List[Part ID],FundingList,3,FALSE),VLOOKUP(BillDetail_List[LTM],LTMList,8,FALSE))</f>
        <v>0.95</v>
      </c>
      <c r="AH105" s="93">
        <f>VLOOKUP(BillDetail_List[Part ID],FundingList,4,FALSE)</f>
        <v>0.2</v>
      </c>
      <c r="AI105" s="190">
        <f>IF(BillDetail_List[[#This Row],[Time]]="N/A",0, BillDetail_List[[#This Row],[Time]]*BillDetail_List[[#This Row],[LTM Rate]])</f>
        <v>30</v>
      </c>
      <c r="AJ105" s="86">
        <f>IF(BillDetail_List[Entry Alloc%]=0,(BillDetail_List[Time]*BillDetail_List[LTM Rate])*BillDetail_List[[#This Row],[Funding PerCent Allowed]],(BillDetail_List[Time]*BillDetail_List[LTM Rate])*BillDetail_List[[#This Row],[Funding PerCent Allowed]]*BillDetail_List[Entry Alloc%])</f>
        <v>30</v>
      </c>
      <c r="AK105" s="86">
        <f>BillDetail_List[Base Profit Costs (including any indemnity cap)]*BillDetail_List[VAT Rate]</f>
        <v>6</v>
      </c>
      <c r="AL105" s="86">
        <f>BillDetail_List[Base Profit Costs (including any indemnity cap)]*BillDetail_List[Success Fee %]</f>
        <v>28.5</v>
      </c>
      <c r="AM105" s="86">
        <f>BillDetail_List[Success Fee on Base Profit costs]*BillDetail_List[VAT Rate]</f>
        <v>5.7</v>
      </c>
      <c r="AN105" s="86">
        <f>SUM(BillDetail_List[[#This Row],[Base Profit Costs (including any indemnity cap)]:[VAT on Success Fee on Base Profit Costs]])</f>
        <v>70.2</v>
      </c>
      <c r="AO105" s="86">
        <f>BillDetail_List[Counsel''s Base Fees]*BillDetail_List[VAT Rate]</f>
        <v>0</v>
      </c>
      <c r="AP105" s="86">
        <f>BillDetail_List[Counsel''s Base Fees]*BillDetail_List[Success Fee %]</f>
        <v>0</v>
      </c>
      <c r="AQ105" s="86">
        <f>BillDetail_List[Counsel''s Success Fee]*BillDetail_List[VAT Rate]</f>
        <v>0</v>
      </c>
      <c r="AR105" s="86">
        <f>BillDetail_List[Counsel''s Base Fees]+BillDetail_List[VAT on Base Counsel Fees]+BillDetail_List[Counsel''s Success Fee]+BillDetail_List[VAT on Counsel''s Success Fee]</f>
        <v>0</v>
      </c>
      <c r="AS105" s="86">
        <f>BillDetail_List[Other Disbursements]+BillDetail_List[VAT On Other Disbursements]</f>
        <v>0</v>
      </c>
      <c r="AT105" s="86">
        <f>BillDetail_List[Counsel''s Base Fees]+BillDetail_List[Other Disbursements]+BillDetail_List[ATEI Premium]</f>
        <v>0</v>
      </c>
      <c r="AU105" s="86">
        <f>BillDetail_List[Other Disbursements]+BillDetail_List[Counsel''s Base Fees]+BillDetail_List[Base Profit Costs (including any indemnity cap)]</f>
        <v>30</v>
      </c>
      <c r="AV105" s="86">
        <f>BillDetail_List[Base Profit Costs (including any indemnity cap)]+BillDetail_List[Success Fee on Base Profit costs]</f>
        <v>58.5</v>
      </c>
      <c r="AW105" s="86">
        <f>BillDetail_List[ATEI Premium]+BillDetail_List[Other Disbursements]+BillDetail_List[Counsel''s Success Fee]+BillDetail_List[Counsel''s Base Fees]</f>
        <v>0</v>
      </c>
      <c r="AX105" s="86">
        <f>BillDetail_List[VAT On Other Disbursements]+BillDetail_List[VAT on Counsel''s Success Fee]+BillDetail_List[VAT on Base Counsel Fees]+BillDetail_List[VAT on Success Fee on Base Profit Costs]+BillDetail_List[VAT on Base Profit Costs]</f>
        <v>11.7</v>
      </c>
      <c r="AY105" s="86">
        <f>SUM(BillDetail_List[[#This Row],[Total Profit Costs]:[Total VAT]])</f>
        <v>70.2</v>
      </c>
      <c r="AZ105" s="279">
        <f>VLOOKUP(BillDetail_List[[#This Row],[Phase Code ]],phasetasklist,7,FALSE)</f>
        <v>3</v>
      </c>
      <c r="BA105" s="279">
        <f>VLOOKUP(BillDetail_List[[#This Row],[Task Code]],tasklist,7,FALSE)</f>
        <v>8</v>
      </c>
      <c r="BB105" s="279">
        <f>IFERROR(VLOOKUP(BillDetail_List[[#This Row],[Activity Code]],ActivityCodeList,4,FALSE),"")</f>
        <v>6</v>
      </c>
      <c r="BC105" s="279" t="str">
        <f>IFERROR(VLOOKUP(BillDetail_List[[#This Row],[Expense Code]],expensenumbers,4,FALSE),"")</f>
        <v/>
      </c>
      <c r="BD105" s="217"/>
      <c r="BE105" s="94"/>
      <c r="BF105" s="94"/>
      <c r="BG105" s="217"/>
      <c r="BH105" s="94"/>
      <c r="BI105" s="217"/>
      <c r="BJ105" s="217"/>
      <c r="BK105" s="96"/>
      <c r="BL105" s="96"/>
      <c r="BQ105" s="96"/>
      <c r="BR105" s="96"/>
      <c r="BS105" s="96"/>
      <c r="BT105" s="96"/>
      <c r="BV105" s="96"/>
      <c r="BW105" s="72"/>
      <c r="BX105" s="72"/>
      <c r="CB105" s="98"/>
      <c r="CC105" s="99"/>
      <c r="CD105" s="99"/>
      <c r="CE105" s="84"/>
      <c r="CF105" s="84"/>
    </row>
    <row r="106" spans="1:84" ht="30" x14ac:dyDescent="0.2">
      <c r="A106" s="74">
        <v>104</v>
      </c>
      <c r="B106" s="74">
        <v>229</v>
      </c>
      <c r="C106" s="49" t="s">
        <v>227</v>
      </c>
      <c r="D106" s="172">
        <v>41464</v>
      </c>
      <c r="E106" s="76" t="s">
        <v>314</v>
      </c>
      <c r="F106" s="76" t="s">
        <v>323</v>
      </c>
      <c r="G106" s="119">
        <v>0.1</v>
      </c>
      <c r="H106" s="87"/>
      <c r="I106" s="77"/>
      <c r="J106" s="77"/>
      <c r="K106" s="88"/>
      <c r="L106" s="79"/>
      <c r="M106" s="76" t="s">
        <v>217</v>
      </c>
      <c r="N106" s="255" t="s">
        <v>451</v>
      </c>
      <c r="O106" s="255" t="s">
        <v>471</v>
      </c>
      <c r="P106" s="255" t="s">
        <v>515</v>
      </c>
      <c r="Q106" s="255"/>
      <c r="R106" s="81" t="s">
        <v>101</v>
      </c>
      <c r="S106" s="89"/>
      <c r="T106" s="75" t="s">
        <v>32</v>
      </c>
      <c r="U106" s="76" t="s">
        <v>225</v>
      </c>
      <c r="V106" s="86">
        <f>IF(BillDetail_List[Entry Alloc%]=0,(BillDetail_List[Time]*BillDetail_List[LTM Rate])*BillDetail_List[[#This Row],[Funding PerCent Allowed]],(BillDetail_List[Time]*BillDetail_List[LTM Rate])*BillDetail_List[[#This Row],[Funding PerCent Allowed]]*BillDetail_List[Entry Alloc%])</f>
        <v>30</v>
      </c>
      <c r="W106" s="86">
        <f>BillDetail_List[Counsel''s Base Fees]+BillDetail_List[Other Disbursements]+BillDetail_List[ATEI Premium]</f>
        <v>0</v>
      </c>
      <c r="X106" s="91" t="str">
        <f>VLOOKUP(BillDetail_List[Part ID],FundingList,2,FALSE)</f>
        <v>CFA</v>
      </c>
      <c r="Y106" s="271" t="str">
        <f>VLOOKUP(BillDetail_List[[#This Row],[Phase Code ]],phasetasklist,3,FALSE)</f>
        <v>Case Management Conference</v>
      </c>
      <c r="Z106" s="254" t="str">
        <f>VLOOKUP(BillDetail_List[[#This Row],[Task Code]],tasklist,4,FALSE)</f>
        <v>Case Management Conference</v>
      </c>
      <c r="AA106" s="239" t="str">
        <f>IFERROR(VLOOKUP(BillDetail_List[[#This Row],[Activity Code]],ActivityCodeList,2,FALSE), " ")</f>
        <v>Communicate (Other Party(s)/other outside lawyers)</v>
      </c>
      <c r="AB106" s="239" t="str">
        <f>IFERROR(VLOOKUP(BillDetail_List[[#This Row],[Expense Code]],expensenumbers,2,FALSE), " ")</f>
        <v xml:space="preserve"> </v>
      </c>
      <c r="AC106" s="92" t="str">
        <f>IFERROR(VLOOKUP(BillDetail_List[LTM],LTMList,3,FALSE),"")</f>
        <v>Partner</v>
      </c>
      <c r="AD106" s="92" t="str">
        <f>IFERROR(VLOOKUP(BillDetail_List[LTM],LTMList,4,FALSE),"")</f>
        <v>A</v>
      </c>
      <c r="AE106" s="86">
        <f>IFERROR(VLOOKUP(BillDetail_List[LTM],LTM_List[],6,FALSE),0)</f>
        <v>300</v>
      </c>
      <c r="AF106" s="83">
        <f>VLOOKUP(BillDetail_List[Part ID],FundingList,7,FALSE)</f>
        <v>1</v>
      </c>
      <c r="AG106" s="83">
        <f>IF(CounselBaseFees=0,VLOOKUP(BillDetail_List[Part ID],FundingList,3,FALSE),VLOOKUP(BillDetail_List[LTM],LTMList,8,FALSE))</f>
        <v>0.95</v>
      </c>
      <c r="AH106" s="93">
        <f>VLOOKUP(BillDetail_List[Part ID],FundingList,4,FALSE)</f>
        <v>0.2</v>
      </c>
      <c r="AI106" s="190">
        <f>IF(BillDetail_List[[#This Row],[Time]]="N/A",0, BillDetail_List[[#This Row],[Time]]*BillDetail_List[[#This Row],[LTM Rate]])</f>
        <v>30</v>
      </c>
      <c r="AJ106" s="86">
        <f>IF(BillDetail_List[Entry Alloc%]=0,(BillDetail_List[Time]*BillDetail_List[LTM Rate])*BillDetail_List[[#This Row],[Funding PerCent Allowed]],(BillDetail_List[Time]*BillDetail_List[LTM Rate])*BillDetail_List[[#This Row],[Funding PerCent Allowed]]*BillDetail_List[Entry Alloc%])</f>
        <v>30</v>
      </c>
      <c r="AK106" s="86">
        <f>BillDetail_List[Base Profit Costs (including any indemnity cap)]*BillDetail_List[VAT Rate]</f>
        <v>6</v>
      </c>
      <c r="AL106" s="86">
        <f>BillDetail_List[Base Profit Costs (including any indemnity cap)]*BillDetail_List[Success Fee %]</f>
        <v>28.5</v>
      </c>
      <c r="AM106" s="86">
        <f>BillDetail_List[Success Fee on Base Profit costs]*BillDetail_List[VAT Rate]</f>
        <v>5.7</v>
      </c>
      <c r="AN106" s="86">
        <f>SUM(BillDetail_List[[#This Row],[Base Profit Costs (including any indemnity cap)]:[VAT on Success Fee on Base Profit Costs]])</f>
        <v>70.2</v>
      </c>
      <c r="AO106" s="86">
        <f>BillDetail_List[Counsel''s Base Fees]*BillDetail_List[VAT Rate]</f>
        <v>0</v>
      </c>
      <c r="AP106" s="86">
        <f>BillDetail_List[Counsel''s Base Fees]*BillDetail_List[Success Fee %]</f>
        <v>0</v>
      </c>
      <c r="AQ106" s="86">
        <f>BillDetail_List[Counsel''s Success Fee]*BillDetail_List[VAT Rate]</f>
        <v>0</v>
      </c>
      <c r="AR106" s="86">
        <f>BillDetail_List[Counsel''s Base Fees]+BillDetail_List[VAT on Base Counsel Fees]+BillDetail_List[Counsel''s Success Fee]+BillDetail_List[VAT on Counsel''s Success Fee]</f>
        <v>0</v>
      </c>
      <c r="AS106" s="86">
        <f>BillDetail_List[Other Disbursements]+BillDetail_List[VAT On Other Disbursements]</f>
        <v>0</v>
      </c>
      <c r="AT106" s="86">
        <f>BillDetail_List[Counsel''s Base Fees]+BillDetail_List[Other Disbursements]+BillDetail_List[ATEI Premium]</f>
        <v>0</v>
      </c>
      <c r="AU106" s="86">
        <f>BillDetail_List[Other Disbursements]+BillDetail_List[Counsel''s Base Fees]+BillDetail_List[Base Profit Costs (including any indemnity cap)]</f>
        <v>30</v>
      </c>
      <c r="AV106" s="86">
        <f>BillDetail_List[Base Profit Costs (including any indemnity cap)]+BillDetail_List[Success Fee on Base Profit costs]</f>
        <v>58.5</v>
      </c>
      <c r="AW106" s="86">
        <f>BillDetail_List[ATEI Premium]+BillDetail_List[Other Disbursements]+BillDetail_List[Counsel''s Success Fee]+BillDetail_List[Counsel''s Base Fees]</f>
        <v>0</v>
      </c>
      <c r="AX106" s="86">
        <f>BillDetail_List[VAT On Other Disbursements]+BillDetail_List[VAT on Counsel''s Success Fee]+BillDetail_List[VAT on Base Counsel Fees]+BillDetail_List[VAT on Success Fee on Base Profit Costs]+BillDetail_List[VAT on Base Profit Costs]</f>
        <v>11.7</v>
      </c>
      <c r="AY106" s="86">
        <f>SUM(BillDetail_List[[#This Row],[Total Profit Costs]:[Total VAT]])</f>
        <v>70.2</v>
      </c>
      <c r="AZ106" s="279">
        <f>VLOOKUP(BillDetail_List[[#This Row],[Phase Code ]],phasetasklist,7,FALSE)</f>
        <v>3</v>
      </c>
      <c r="BA106" s="279">
        <f>VLOOKUP(BillDetail_List[[#This Row],[Task Code]],tasklist,7,FALSE)</f>
        <v>8</v>
      </c>
      <c r="BB106" s="279">
        <f>IFERROR(VLOOKUP(BillDetail_List[[#This Row],[Activity Code]],ActivityCodeList,4,FALSE),"")</f>
        <v>6</v>
      </c>
      <c r="BC106" s="279" t="str">
        <f>IFERROR(VLOOKUP(BillDetail_List[[#This Row],[Expense Code]],expensenumbers,4,FALSE),"")</f>
        <v/>
      </c>
      <c r="BD106" s="217"/>
      <c r="BE106" s="94"/>
      <c r="BF106" s="94"/>
      <c r="BG106" s="217"/>
      <c r="BH106" s="94"/>
      <c r="BI106" s="217"/>
      <c r="BJ106" s="217"/>
      <c r="BK106" s="96"/>
      <c r="BL106" s="96"/>
      <c r="BQ106" s="96"/>
      <c r="BR106" s="96"/>
      <c r="BS106" s="96"/>
      <c r="BT106" s="96"/>
      <c r="BV106" s="96"/>
      <c r="BW106" s="72"/>
      <c r="BX106" s="72"/>
      <c r="CB106" s="98"/>
      <c r="CC106" s="99"/>
      <c r="CD106" s="99"/>
      <c r="CE106" s="84"/>
      <c r="CF106" s="84"/>
    </row>
    <row r="107" spans="1:84" x14ac:dyDescent="0.2">
      <c r="A107" s="74">
        <v>105</v>
      </c>
      <c r="B107" s="74">
        <v>190</v>
      </c>
      <c r="C107" s="49" t="s">
        <v>227</v>
      </c>
      <c r="D107" s="172">
        <v>41394</v>
      </c>
      <c r="E107" s="76" t="s">
        <v>301</v>
      </c>
      <c r="F107" s="76" t="s">
        <v>323</v>
      </c>
      <c r="G107" s="119">
        <v>0.1</v>
      </c>
      <c r="H107" s="87"/>
      <c r="I107" s="77"/>
      <c r="J107" s="77"/>
      <c r="K107" s="88"/>
      <c r="L107" s="79"/>
      <c r="M107" s="76" t="s">
        <v>104</v>
      </c>
      <c r="N107" s="255" t="s">
        <v>451</v>
      </c>
      <c r="O107" s="255" t="s">
        <v>471</v>
      </c>
      <c r="P107" s="255" t="s">
        <v>516</v>
      </c>
      <c r="Q107" s="255"/>
      <c r="R107" s="81" t="s">
        <v>101</v>
      </c>
      <c r="S107" s="89"/>
      <c r="T107" s="75" t="s">
        <v>330</v>
      </c>
      <c r="U107" s="75" t="s">
        <v>249</v>
      </c>
      <c r="V107" s="86">
        <f>IF(BillDetail_List[Entry Alloc%]=0,(BillDetail_List[Time]*BillDetail_List[LTM Rate])*BillDetail_List[[#This Row],[Funding PerCent Allowed]],(BillDetail_List[Time]*BillDetail_List[LTM Rate])*BillDetail_List[[#This Row],[Funding PerCent Allowed]]*BillDetail_List[Entry Alloc%])</f>
        <v>30</v>
      </c>
      <c r="W107" s="86">
        <f>BillDetail_List[Counsel''s Base Fees]+BillDetail_List[Other Disbursements]+BillDetail_List[ATEI Premium]</f>
        <v>0</v>
      </c>
      <c r="X107" s="91" t="str">
        <f>VLOOKUP(BillDetail_List[Part ID],FundingList,2,FALSE)</f>
        <v>CFA</v>
      </c>
      <c r="Y107" s="271" t="str">
        <f>VLOOKUP(BillDetail_List[[#This Row],[Phase Code ]],phasetasklist,3,FALSE)</f>
        <v>Case Management Conference</v>
      </c>
      <c r="Z107" s="254" t="str">
        <f>VLOOKUP(BillDetail_List[[#This Row],[Task Code]],tasklist,4,FALSE)</f>
        <v>Case Management Conference</v>
      </c>
      <c r="AA107" s="239" t="str">
        <f>IFERROR(VLOOKUP(BillDetail_List[[#This Row],[Activity Code]],ActivityCodeList,2,FALSE), " ")</f>
        <v>Communicate (other external)</v>
      </c>
      <c r="AB107" s="239" t="str">
        <f>IFERROR(VLOOKUP(BillDetail_List[[#This Row],[Expense Code]],expensenumbers,2,FALSE), " ")</f>
        <v xml:space="preserve"> </v>
      </c>
      <c r="AC107" s="92" t="str">
        <f>IFERROR(VLOOKUP(BillDetail_List[LTM],LTMList,3,FALSE),"")</f>
        <v>Partner</v>
      </c>
      <c r="AD107" s="92" t="str">
        <f>IFERROR(VLOOKUP(BillDetail_List[LTM],LTMList,4,FALSE),"")</f>
        <v>A</v>
      </c>
      <c r="AE107" s="86">
        <f>IFERROR(VLOOKUP(BillDetail_List[LTM],LTM_List[],6,FALSE),0)</f>
        <v>300</v>
      </c>
      <c r="AF107" s="83">
        <f>VLOOKUP(BillDetail_List[Part ID],FundingList,7,FALSE)</f>
        <v>1</v>
      </c>
      <c r="AG107" s="83">
        <f>IF(CounselBaseFees=0,VLOOKUP(BillDetail_List[Part ID],FundingList,3,FALSE),VLOOKUP(BillDetail_List[LTM],LTMList,8,FALSE))</f>
        <v>0.95</v>
      </c>
      <c r="AH107" s="93">
        <f>VLOOKUP(BillDetail_List[Part ID],FundingList,4,FALSE)</f>
        <v>0.2</v>
      </c>
      <c r="AI107" s="190">
        <f>IF(BillDetail_List[[#This Row],[Time]]="N/A",0, BillDetail_List[[#This Row],[Time]]*BillDetail_List[[#This Row],[LTM Rate]])</f>
        <v>30</v>
      </c>
      <c r="AJ107" s="86">
        <f>IF(BillDetail_List[Entry Alloc%]=0,(BillDetail_List[Time]*BillDetail_List[LTM Rate])*BillDetail_List[[#This Row],[Funding PerCent Allowed]],(BillDetail_List[Time]*BillDetail_List[LTM Rate])*BillDetail_List[[#This Row],[Funding PerCent Allowed]]*BillDetail_List[Entry Alloc%])</f>
        <v>30</v>
      </c>
      <c r="AK107" s="86">
        <f>BillDetail_List[Base Profit Costs (including any indemnity cap)]*BillDetail_List[VAT Rate]</f>
        <v>6</v>
      </c>
      <c r="AL107" s="86">
        <f>BillDetail_List[Base Profit Costs (including any indemnity cap)]*BillDetail_List[Success Fee %]</f>
        <v>28.5</v>
      </c>
      <c r="AM107" s="86">
        <f>BillDetail_List[Success Fee on Base Profit costs]*BillDetail_List[VAT Rate]</f>
        <v>5.7</v>
      </c>
      <c r="AN107" s="86">
        <f>SUM(BillDetail_List[[#This Row],[Base Profit Costs (including any indemnity cap)]:[VAT on Success Fee on Base Profit Costs]])</f>
        <v>70.2</v>
      </c>
      <c r="AO107" s="86">
        <f>BillDetail_List[Counsel''s Base Fees]*BillDetail_List[VAT Rate]</f>
        <v>0</v>
      </c>
      <c r="AP107" s="86">
        <f>BillDetail_List[Counsel''s Base Fees]*BillDetail_List[Success Fee %]</f>
        <v>0</v>
      </c>
      <c r="AQ107" s="86">
        <f>BillDetail_List[Counsel''s Success Fee]*BillDetail_List[VAT Rate]</f>
        <v>0</v>
      </c>
      <c r="AR107" s="86">
        <f>BillDetail_List[Counsel''s Base Fees]+BillDetail_List[VAT on Base Counsel Fees]+BillDetail_List[Counsel''s Success Fee]+BillDetail_List[VAT on Counsel''s Success Fee]</f>
        <v>0</v>
      </c>
      <c r="AS107" s="86">
        <f>BillDetail_List[Other Disbursements]+BillDetail_List[VAT On Other Disbursements]</f>
        <v>0</v>
      </c>
      <c r="AT107" s="86">
        <f>BillDetail_List[Counsel''s Base Fees]+BillDetail_List[Other Disbursements]+BillDetail_List[ATEI Premium]</f>
        <v>0</v>
      </c>
      <c r="AU107" s="86">
        <f>BillDetail_List[Other Disbursements]+BillDetail_List[Counsel''s Base Fees]+BillDetail_List[Base Profit Costs (including any indemnity cap)]</f>
        <v>30</v>
      </c>
      <c r="AV107" s="86">
        <f>BillDetail_List[Base Profit Costs (including any indemnity cap)]+BillDetail_List[Success Fee on Base Profit costs]</f>
        <v>58.5</v>
      </c>
      <c r="AW107" s="86">
        <f>BillDetail_List[ATEI Premium]+BillDetail_List[Other Disbursements]+BillDetail_List[Counsel''s Success Fee]+BillDetail_List[Counsel''s Base Fees]</f>
        <v>0</v>
      </c>
      <c r="AX107" s="86">
        <f>BillDetail_List[VAT On Other Disbursements]+BillDetail_List[VAT on Counsel''s Success Fee]+BillDetail_List[VAT on Base Counsel Fees]+BillDetail_List[VAT on Success Fee on Base Profit Costs]+BillDetail_List[VAT on Base Profit Costs]</f>
        <v>11.7</v>
      </c>
      <c r="AY107" s="86">
        <f>SUM(BillDetail_List[[#This Row],[Total Profit Costs]:[Total VAT]])</f>
        <v>70.2</v>
      </c>
      <c r="AZ107" s="279">
        <f>VLOOKUP(BillDetail_List[[#This Row],[Phase Code ]],phasetasklist,7,FALSE)</f>
        <v>3</v>
      </c>
      <c r="BA107" s="279">
        <f>VLOOKUP(BillDetail_List[[#This Row],[Task Code]],tasklist,7,FALSE)</f>
        <v>8</v>
      </c>
      <c r="BB107" s="279">
        <f>IFERROR(VLOOKUP(BillDetail_List[[#This Row],[Activity Code]],ActivityCodeList,4,FALSE),"")</f>
        <v>7</v>
      </c>
      <c r="BC107" s="279" t="str">
        <f>IFERROR(VLOOKUP(BillDetail_List[[#This Row],[Expense Code]],expensenumbers,4,FALSE),"")</f>
        <v/>
      </c>
      <c r="BD107" s="217"/>
      <c r="BE107" s="94"/>
      <c r="BF107" s="94"/>
      <c r="BG107" s="217"/>
      <c r="BH107" s="94"/>
      <c r="BI107" s="217"/>
      <c r="BJ107" s="217"/>
      <c r="BK107" s="96"/>
      <c r="BL107" s="96"/>
      <c r="BQ107" s="96"/>
      <c r="BR107" s="96"/>
      <c r="BS107" s="96"/>
      <c r="BT107" s="96"/>
      <c r="BV107" s="96"/>
      <c r="BW107" s="72"/>
      <c r="BX107" s="72"/>
      <c r="CB107" s="98"/>
      <c r="CC107" s="99"/>
      <c r="CD107" s="99"/>
      <c r="CE107" s="84"/>
      <c r="CF107" s="84"/>
    </row>
    <row r="108" spans="1:84" x14ac:dyDescent="0.2">
      <c r="A108" s="74">
        <v>106</v>
      </c>
      <c r="B108" s="74">
        <v>223</v>
      </c>
      <c r="C108" s="49" t="s">
        <v>227</v>
      </c>
      <c r="D108" s="172">
        <v>41451</v>
      </c>
      <c r="E108" s="76" t="s">
        <v>316</v>
      </c>
      <c r="F108" s="76" t="s">
        <v>323</v>
      </c>
      <c r="G108" s="119">
        <v>0.1</v>
      </c>
      <c r="H108" s="87"/>
      <c r="I108" s="77"/>
      <c r="J108" s="77"/>
      <c r="K108" s="88"/>
      <c r="L108" s="79"/>
      <c r="M108" s="126" t="s">
        <v>104</v>
      </c>
      <c r="N108" s="255" t="s">
        <v>451</v>
      </c>
      <c r="O108" s="255" t="s">
        <v>471</v>
      </c>
      <c r="P108" s="255" t="s">
        <v>516</v>
      </c>
      <c r="Q108" s="255"/>
      <c r="R108" s="81" t="s">
        <v>101</v>
      </c>
      <c r="S108" s="89"/>
      <c r="T108" s="75" t="s">
        <v>330</v>
      </c>
      <c r="U108" s="75" t="s">
        <v>249</v>
      </c>
      <c r="V108" s="86">
        <f>IF(BillDetail_List[Entry Alloc%]=0,(BillDetail_List[Time]*BillDetail_List[LTM Rate])*BillDetail_List[[#This Row],[Funding PerCent Allowed]],(BillDetail_List[Time]*BillDetail_List[LTM Rate])*BillDetail_List[[#This Row],[Funding PerCent Allowed]]*BillDetail_List[Entry Alloc%])</f>
        <v>30</v>
      </c>
      <c r="W108" s="86">
        <f>BillDetail_List[Counsel''s Base Fees]+BillDetail_List[Other Disbursements]+BillDetail_List[ATEI Premium]</f>
        <v>0</v>
      </c>
      <c r="X108" s="91" t="str">
        <f>VLOOKUP(BillDetail_List[Part ID],FundingList,2,FALSE)</f>
        <v>CFA</v>
      </c>
      <c r="Y108" s="271" t="str">
        <f>VLOOKUP(BillDetail_List[[#This Row],[Phase Code ]],phasetasklist,3,FALSE)</f>
        <v>Case Management Conference</v>
      </c>
      <c r="Z108" s="254" t="str">
        <f>VLOOKUP(BillDetail_List[[#This Row],[Task Code]],tasklist,4,FALSE)</f>
        <v>Case Management Conference</v>
      </c>
      <c r="AA108" s="239" t="str">
        <f>IFERROR(VLOOKUP(BillDetail_List[[#This Row],[Activity Code]],ActivityCodeList,2,FALSE), " ")</f>
        <v>Communicate (other external)</v>
      </c>
      <c r="AB108" s="239" t="str">
        <f>IFERROR(VLOOKUP(BillDetail_List[[#This Row],[Expense Code]],expensenumbers,2,FALSE), " ")</f>
        <v xml:space="preserve"> </v>
      </c>
      <c r="AC108" s="92" t="str">
        <f>IFERROR(VLOOKUP(BillDetail_List[LTM],LTMList,3,FALSE),"")</f>
        <v>Partner</v>
      </c>
      <c r="AD108" s="92" t="str">
        <f>IFERROR(VLOOKUP(BillDetail_List[LTM],LTMList,4,FALSE),"")</f>
        <v>A</v>
      </c>
      <c r="AE108" s="86">
        <f>IFERROR(VLOOKUP(BillDetail_List[LTM],LTM_List[],6,FALSE),0)</f>
        <v>300</v>
      </c>
      <c r="AF108" s="83">
        <f>VLOOKUP(BillDetail_List[Part ID],FundingList,7,FALSE)</f>
        <v>1</v>
      </c>
      <c r="AG108" s="83">
        <f>IF(CounselBaseFees=0,VLOOKUP(BillDetail_List[Part ID],FundingList,3,FALSE),VLOOKUP(BillDetail_List[LTM],LTMList,8,FALSE))</f>
        <v>0.95</v>
      </c>
      <c r="AH108" s="93">
        <f>VLOOKUP(BillDetail_List[Part ID],FundingList,4,FALSE)</f>
        <v>0.2</v>
      </c>
      <c r="AI108" s="190">
        <f>IF(BillDetail_List[[#This Row],[Time]]="N/A",0, BillDetail_List[[#This Row],[Time]]*BillDetail_List[[#This Row],[LTM Rate]])</f>
        <v>30</v>
      </c>
      <c r="AJ108" s="86">
        <f>IF(BillDetail_List[Entry Alloc%]=0,(BillDetail_List[Time]*BillDetail_List[LTM Rate])*BillDetail_List[[#This Row],[Funding PerCent Allowed]],(BillDetail_List[Time]*BillDetail_List[LTM Rate])*BillDetail_List[[#This Row],[Funding PerCent Allowed]]*BillDetail_List[Entry Alloc%])</f>
        <v>30</v>
      </c>
      <c r="AK108" s="86">
        <f>BillDetail_List[Base Profit Costs (including any indemnity cap)]*BillDetail_List[VAT Rate]</f>
        <v>6</v>
      </c>
      <c r="AL108" s="86">
        <f>BillDetail_List[Base Profit Costs (including any indemnity cap)]*BillDetail_List[Success Fee %]</f>
        <v>28.5</v>
      </c>
      <c r="AM108" s="86">
        <f>BillDetail_List[Success Fee on Base Profit costs]*BillDetail_List[VAT Rate]</f>
        <v>5.7</v>
      </c>
      <c r="AN108" s="86">
        <f>SUM(BillDetail_List[[#This Row],[Base Profit Costs (including any indemnity cap)]:[VAT on Success Fee on Base Profit Costs]])</f>
        <v>70.2</v>
      </c>
      <c r="AO108" s="86">
        <f>BillDetail_List[Counsel''s Base Fees]*BillDetail_List[VAT Rate]</f>
        <v>0</v>
      </c>
      <c r="AP108" s="86">
        <f>BillDetail_List[Counsel''s Base Fees]*BillDetail_List[Success Fee %]</f>
        <v>0</v>
      </c>
      <c r="AQ108" s="86">
        <f>BillDetail_List[Counsel''s Success Fee]*BillDetail_List[VAT Rate]</f>
        <v>0</v>
      </c>
      <c r="AR108" s="86">
        <f>BillDetail_List[Counsel''s Base Fees]+BillDetail_List[VAT on Base Counsel Fees]+BillDetail_List[Counsel''s Success Fee]+BillDetail_List[VAT on Counsel''s Success Fee]</f>
        <v>0</v>
      </c>
      <c r="AS108" s="86">
        <f>BillDetail_List[Other Disbursements]+BillDetail_List[VAT On Other Disbursements]</f>
        <v>0</v>
      </c>
      <c r="AT108" s="86">
        <f>BillDetail_List[Counsel''s Base Fees]+BillDetail_List[Other Disbursements]+BillDetail_List[ATEI Premium]</f>
        <v>0</v>
      </c>
      <c r="AU108" s="86">
        <f>BillDetail_List[Other Disbursements]+BillDetail_List[Counsel''s Base Fees]+BillDetail_List[Base Profit Costs (including any indemnity cap)]</f>
        <v>30</v>
      </c>
      <c r="AV108" s="86">
        <f>BillDetail_List[Base Profit Costs (including any indemnity cap)]+BillDetail_List[Success Fee on Base Profit costs]</f>
        <v>58.5</v>
      </c>
      <c r="AW108" s="86">
        <f>BillDetail_List[ATEI Premium]+BillDetail_List[Other Disbursements]+BillDetail_List[Counsel''s Success Fee]+BillDetail_List[Counsel''s Base Fees]</f>
        <v>0</v>
      </c>
      <c r="AX108" s="86">
        <f>BillDetail_List[VAT On Other Disbursements]+BillDetail_List[VAT on Counsel''s Success Fee]+BillDetail_List[VAT on Base Counsel Fees]+BillDetail_List[VAT on Success Fee on Base Profit Costs]+BillDetail_List[VAT on Base Profit Costs]</f>
        <v>11.7</v>
      </c>
      <c r="AY108" s="86">
        <f>SUM(BillDetail_List[[#This Row],[Total Profit Costs]:[Total VAT]])</f>
        <v>70.2</v>
      </c>
      <c r="AZ108" s="279">
        <f>VLOOKUP(BillDetail_List[[#This Row],[Phase Code ]],phasetasklist,7,FALSE)</f>
        <v>3</v>
      </c>
      <c r="BA108" s="279">
        <f>VLOOKUP(BillDetail_List[[#This Row],[Task Code]],tasklist,7,FALSE)</f>
        <v>8</v>
      </c>
      <c r="BB108" s="279">
        <f>IFERROR(VLOOKUP(BillDetail_List[[#This Row],[Activity Code]],ActivityCodeList,4,FALSE),"")</f>
        <v>7</v>
      </c>
      <c r="BC108" s="279" t="str">
        <f>IFERROR(VLOOKUP(BillDetail_List[[#This Row],[Expense Code]],expensenumbers,4,FALSE),"")</f>
        <v/>
      </c>
      <c r="BD108" s="217"/>
      <c r="BE108" s="94"/>
      <c r="BF108" s="94"/>
      <c r="BG108" s="217"/>
      <c r="BH108" s="94"/>
      <c r="BI108" s="217"/>
      <c r="BJ108" s="217"/>
      <c r="BK108" s="96"/>
      <c r="BL108" s="96"/>
      <c r="BQ108" s="96"/>
      <c r="BR108" s="96"/>
      <c r="BS108" s="96"/>
      <c r="BT108" s="96"/>
      <c r="BV108" s="96"/>
      <c r="BW108" s="72"/>
      <c r="BX108" s="72"/>
      <c r="CB108" s="98"/>
      <c r="CC108" s="99"/>
      <c r="CD108" s="99"/>
      <c r="CE108" s="84"/>
      <c r="CF108" s="84"/>
    </row>
    <row r="109" spans="1:84" ht="29.1" customHeight="1" x14ac:dyDescent="0.2">
      <c r="A109" s="74">
        <v>107</v>
      </c>
      <c r="B109" s="74">
        <v>170</v>
      </c>
      <c r="C109" s="49" t="s">
        <v>227</v>
      </c>
      <c r="D109" s="172">
        <v>41366</v>
      </c>
      <c r="E109" s="76" t="s">
        <v>236</v>
      </c>
      <c r="F109" s="76" t="s">
        <v>323</v>
      </c>
      <c r="G109" s="119">
        <v>0.1</v>
      </c>
      <c r="H109" s="87"/>
      <c r="I109" s="77"/>
      <c r="J109" s="77"/>
      <c r="K109" s="88"/>
      <c r="L109" s="79"/>
      <c r="M109" s="76" t="s">
        <v>104</v>
      </c>
      <c r="N109" s="255" t="s">
        <v>451</v>
      </c>
      <c r="O109" s="255" t="s">
        <v>471</v>
      </c>
      <c r="P109" s="255" t="s">
        <v>519</v>
      </c>
      <c r="Q109" s="255"/>
      <c r="R109" s="81" t="s">
        <v>101</v>
      </c>
      <c r="S109" s="89"/>
      <c r="T109" s="76"/>
      <c r="U109" s="76"/>
      <c r="V109" s="86">
        <f>IF(BillDetail_List[Entry Alloc%]=0,(BillDetail_List[Time]*BillDetail_List[LTM Rate])*BillDetail_List[[#This Row],[Funding PerCent Allowed]],(BillDetail_List[Time]*BillDetail_List[LTM Rate])*BillDetail_List[[#This Row],[Funding PerCent Allowed]]*BillDetail_List[Entry Alloc%])</f>
        <v>30</v>
      </c>
      <c r="W109" s="86">
        <f>BillDetail_List[Counsel''s Base Fees]+BillDetail_List[Other Disbursements]+BillDetail_List[ATEI Premium]</f>
        <v>0</v>
      </c>
      <c r="X109" s="91" t="str">
        <f>VLOOKUP(BillDetail_List[Part ID],FundingList,2,FALSE)</f>
        <v>CFA</v>
      </c>
      <c r="Y109" s="271" t="str">
        <f>VLOOKUP(BillDetail_List[[#This Row],[Phase Code ]],phasetasklist,3,FALSE)</f>
        <v>Case Management Conference</v>
      </c>
      <c r="Z109" s="254" t="str">
        <f>VLOOKUP(BillDetail_List[[#This Row],[Task Code]],tasklist,4,FALSE)</f>
        <v>Case Management Conference</v>
      </c>
      <c r="AA109" s="239" t="str">
        <f>IFERROR(VLOOKUP(BillDetail_List[[#This Row],[Activity Code]],ActivityCodeList,2,FALSE), " ")</f>
        <v>Plan, Prepare, Draft, Review</v>
      </c>
      <c r="AB109" s="239" t="str">
        <f>IFERROR(VLOOKUP(BillDetail_List[[#This Row],[Expense Code]],expensenumbers,2,FALSE), " ")</f>
        <v xml:space="preserve"> </v>
      </c>
      <c r="AC109" s="92" t="str">
        <f>IFERROR(VLOOKUP(BillDetail_List[LTM],LTMList,3,FALSE),"")</f>
        <v>Partner</v>
      </c>
      <c r="AD109" s="92" t="str">
        <f>IFERROR(VLOOKUP(BillDetail_List[LTM],LTMList,4,FALSE),"")</f>
        <v>A</v>
      </c>
      <c r="AE109" s="86">
        <f>IFERROR(VLOOKUP(BillDetail_List[LTM],LTM_List[],6,FALSE),0)</f>
        <v>300</v>
      </c>
      <c r="AF109" s="83">
        <f>VLOOKUP(BillDetail_List[Part ID],FundingList,7,FALSE)</f>
        <v>1</v>
      </c>
      <c r="AG109" s="83">
        <f>IF(CounselBaseFees=0,VLOOKUP(BillDetail_List[Part ID],FundingList,3,FALSE),VLOOKUP(BillDetail_List[LTM],LTMList,8,FALSE))</f>
        <v>0.95</v>
      </c>
      <c r="AH109" s="93">
        <f>VLOOKUP(BillDetail_List[Part ID],FundingList,4,FALSE)</f>
        <v>0.2</v>
      </c>
      <c r="AI109" s="190">
        <f>IF(BillDetail_List[[#This Row],[Time]]="N/A",0, BillDetail_List[[#This Row],[Time]]*BillDetail_List[[#This Row],[LTM Rate]])</f>
        <v>30</v>
      </c>
      <c r="AJ109" s="86">
        <f>IF(BillDetail_List[Entry Alloc%]=0,(BillDetail_List[Time]*BillDetail_List[LTM Rate])*BillDetail_List[[#This Row],[Funding PerCent Allowed]],(BillDetail_List[Time]*BillDetail_List[LTM Rate])*BillDetail_List[[#This Row],[Funding PerCent Allowed]]*BillDetail_List[Entry Alloc%])</f>
        <v>30</v>
      </c>
      <c r="AK109" s="86">
        <f>BillDetail_List[Base Profit Costs (including any indemnity cap)]*BillDetail_List[VAT Rate]</f>
        <v>6</v>
      </c>
      <c r="AL109" s="86">
        <f>BillDetail_List[Base Profit Costs (including any indemnity cap)]*BillDetail_List[Success Fee %]</f>
        <v>28.5</v>
      </c>
      <c r="AM109" s="86">
        <f>BillDetail_List[Success Fee on Base Profit costs]*BillDetail_List[VAT Rate]</f>
        <v>5.7</v>
      </c>
      <c r="AN109" s="86">
        <f>SUM(BillDetail_List[[#This Row],[Base Profit Costs (including any indemnity cap)]:[VAT on Success Fee on Base Profit Costs]])</f>
        <v>70.2</v>
      </c>
      <c r="AO109" s="86">
        <f>BillDetail_List[Counsel''s Base Fees]*BillDetail_List[VAT Rate]</f>
        <v>0</v>
      </c>
      <c r="AP109" s="86">
        <f>BillDetail_List[Counsel''s Base Fees]*BillDetail_List[Success Fee %]</f>
        <v>0</v>
      </c>
      <c r="AQ109" s="86">
        <f>BillDetail_List[Counsel''s Success Fee]*BillDetail_List[VAT Rate]</f>
        <v>0</v>
      </c>
      <c r="AR109" s="86">
        <f>BillDetail_List[Counsel''s Base Fees]+BillDetail_List[VAT on Base Counsel Fees]+BillDetail_List[Counsel''s Success Fee]+BillDetail_List[VAT on Counsel''s Success Fee]</f>
        <v>0</v>
      </c>
      <c r="AS109" s="86">
        <f>BillDetail_List[Other Disbursements]+BillDetail_List[VAT On Other Disbursements]</f>
        <v>0</v>
      </c>
      <c r="AT109" s="86">
        <f>BillDetail_List[Counsel''s Base Fees]+BillDetail_List[Other Disbursements]+BillDetail_List[ATEI Premium]</f>
        <v>0</v>
      </c>
      <c r="AU109" s="86">
        <f>BillDetail_List[Other Disbursements]+BillDetail_List[Counsel''s Base Fees]+BillDetail_List[Base Profit Costs (including any indemnity cap)]</f>
        <v>30</v>
      </c>
      <c r="AV109" s="86">
        <f>BillDetail_List[Base Profit Costs (including any indemnity cap)]+BillDetail_List[Success Fee on Base Profit costs]</f>
        <v>58.5</v>
      </c>
      <c r="AW109" s="86">
        <f>BillDetail_List[ATEI Premium]+BillDetail_List[Other Disbursements]+BillDetail_List[Counsel''s Success Fee]+BillDetail_List[Counsel''s Base Fees]</f>
        <v>0</v>
      </c>
      <c r="AX109" s="86">
        <f>BillDetail_List[VAT On Other Disbursements]+BillDetail_List[VAT on Counsel''s Success Fee]+BillDetail_List[VAT on Base Counsel Fees]+BillDetail_List[VAT on Success Fee on Base Profit Costs]+BillDetail_List[VAT on Base Profit Costs]</f>
        <v>11.7</v>
      </c>
      <c r="AY109" s="86">
        <f>SUM(BillDetail_List[[#This Row],[Total Profit Costs]:[Total VAT]])</f>
        <v>70.2</v>
      </c>
      <c r="AZ109" s="279">
        <f>VLOOKUP(BillDetail_List[[#This Row],[Phase Code ]],phasetasklist,7,FALSE)</f>
        <v>3</v>
      </c>
      <c r="BA109" s="279">
        <f>VLOOKUP(BillDetail_List[[#This Row],[Task Code]],tasklist,7,FALSE)</f>
        <v>8</v>
      </c>
      <c r="BB109" s="279">
        <f>IFERROR(VLOOKUP(BillDetail_List[[#This Row],[Activity Code]],ActivityCodeList,4,FALSE),"")</f>
        <v>10</v>
      </c>
      <c r="BC109" s="279" t="str">
        <f>IFERROR(VLOOKUP(BillDetail_List[[#This Row],[Expense Code]],expensenumbers,4,FALSE),"")</f>
        <v/>
      </c>
      <c r="BD109" s="217"/>
      <c r="BE109" s="94"/>
      <c r="BF109" s="94"/>
      <c r="BG109" s="217"/>
      <c r="BH109" s="94"/>
      <c r="BI109" s="217"/>
      <c r="BJ109" s="217"/>
      <c r="BK109" s="96"/>
      <c r="BL109" s="96"/>
      <c r="BQ109" s="96"/>
      <c r="BR109" s="96"/>
      <c r="BS109" s="96"/>
      <c r="BT109" s="96"/>
      <c r="BV109" s="96"/>
      <c r="BW109" s="72"/>
      <c r="BX109" s="72"/>
      <c r="CB109" s="98"/>
      <c r="CC109" s="99"/>
      <c r="CD109" s="99"/>
      <c r="CE109" s="84"/>
      <c r="CF109" s="84"/>
    </row>
    <row r="110" spans="1:84" x14ac:dyDescent="0.2">
      <c r="A110" s="74">
        <v>108</v>
      </c>
      <c r="B110" s="74">
        <v>175</v>
      </c>
      <c r="C110" s="49" t="s">
        <v>227</v>
      </c>
      <c r="D110" s="172">
        <v>41368</v>
      </c>
      <c r="E110" s="76" t="s">
        <v>294</v>
      </c>
      <c r="F110" s="76" t="s">
        <v>323</v>
      </c>
      <c r="G110" s="119">
        <v>0.8</v>
      </c>
      <c r="H110" s="87"/>
      <c r="I110" s="77"/>
      <c r="J110" s="77"/>
      <c r="K110" s="88"/>
      <c r="L110" s="79"/>
      <c r="M110" s="76" t="s">
        <v>104</v>
      </c>
      <c r="N110" s="255" t="s">
        <v>451</v>
      </c>
      <c r="O110" s="255" t="s">
        <v>471</v>
      </c>
      <c r="P110" s="255" t="s">
        <v>519</v>
      </c>
      <c r="Q110" s="255"/>
      <c r="R110" s="81" t="s">
        <v>101</v>
      </c>
      <c r="S110" s="89"/>
      <c r="T110" s="76"/>
      <c r="U110" s="76"/>
      <c r="V110" s="86">
        <f>IF(BillDetail_List[Entry Alloc%]=0,(BillDetail_List[Time]*BillDetail_List[LTM Rate])*BillDetail_List[[#This Row],[Funding PerCent Allowed]],(BillDetail_List[Time]*BillDetail_List[LTM Rate])*BillDetail_List[[#This Row],[Funding PerCent Allowed]]*BillDetail_List[Entry Alloc%])</f>
        <v>240</v>
      </c>
      <c r="W110" s="86">
        <f>BillDetail_List[Counsel''s Base Fees]+BillDetail_List[Other Disbursements]+BillDetail_List[ATEI Premium]</f>
        <v>0</v>
      </c>
      <c r="X110" s="91" t="str">
        <f>VLOOKUP(BillDetail_List[Part ID],FundingList,2,FALSE)</f>
        <v>CFA</v>
      </c>
      <c r="Y110" s="271" t="str">
        <f>VLOOKUP(BillDetail_List[[#This Row],[Phase Code ]],phasetasklist,3,FALSE)</f>
        <v>Case Management Conference</v>
      </c>
      <c r="Z110" s="254" t="str">
        <f>VLOOKUP(BillDetail_List[[#This Row],[Task Code]],tasklist,4,FALSE)</f>
        <v>Case Management Conference</v>
      </c>
      <c r="AA110" s="239" t="str">
        <f>IFERROR(VLOOKUP(BillDetail_List[[#This Row],[Activity Code]],ActivityCodeList,2,FALSE), " ")</f>
        <v>Plan, Prepare, Draft, Review</v>
      </c>
      <c r="AB110" s="239" t="str">
        <f>IFERROR(VLOOKUP(BillDetail_List[[#This Row],[Expense Code]],expensenumbers,2,FALSE), " ")</f>
        <v xml:space="preserve"> </v>
      </c>
      <c r="AC110" s="92" t="str">
        <f>IFERROR(VLOOKUP(BillDetail_List[LTM],LTMList,3,FALSE),"")</f>
        <v>Partner</v>
      </c>
      <c r="AD110" s="92" t="str">
        <f>IFERROR(VLOOKUP(BillDetail_List[LTM],LTMList,4,FALSE),"")</f>
        <v>A</v>
      </c>
      <c r="AE110" s="86">
        <f>IFERROR(VLOOKUP(BillDetail_List[LTM],LTM_List[],6,FALSE),0)</f>
        <v>300</v>
      </c>
      <c r="AF110" s="83">
        <f>VLOOKUP(BillDetail_List[Part ID],FundingList,7,FALSE)</f>
        <v>1</v>
      </c>
      <c r="AG110" s="83">
        <f>IF(CounselBaseFees=0,VLOOKUP(BillDetail_List[Part ID],FundingList,3,FALSE),VLOOKUP(BillDetail_List[LTM],LTMList,8,FALSE))</f>
        <v>0.95</v>
      </c>
      <c r="AH110" s="93">
        <f>VLOOKUP(BillDetail_List[Part ID],FundingList,4,FALSE)</f>
        <v>0.2</v>
      </c>
      <c r="AI110" s="190">
        <f>IF(BillDetail_List[[#This Row],[Time]]="N/A",0, BillDetail_List[[#This Row],[Time]]*BillDetail_List[[#This Row],[LTM Rate]])</f>
        <v>240</v>
      </c>
      <c r="AJ110" s="86">
        <f>IF(BillDetail_List[Entry Alloc%]=0,(BillDetail_List[Time]*BillDetail_List[LTM Rate])*BillDetail_List[[#This Row],[Funding PerCent Allowed]],(BillDetail_List[Time]*BillDetail_List[LTM Rate])*BillDetail_List[[#This Row],[Funding PerCent Allowed]]*BillDetail_List[Entry Alloc%])</f>
        <v>240</v>
      </c>
      <c r="AK110" s="86">
        <f>BillDetail_List[Base Profit Costs (including any indemnity cap)]*BillDetail_List[VAT Rate]</f>
        <v>48</v>
      </c>
      <c r="AL110" s="86">
        <f>BillDetail_List[Base Profit Costs (including any indemnity cap)]*BillDetail_List[Success Fee %]</f>
        <v>228</v>
      </c>
      <c r="AM110" s="86">
        <f>BillDetail_List[Success Fee on Base Profit costs]*BillDetail_List[VAT Rate]</f>
        <v>45.6</v>
      </c>
      <c r="AN110" s="86">
        <f>SUM(BillDetail_List[[#This Row],[Base Profit Costs (including any indemnity cap)]:[VAT on Success Fee on Base Profit Costs]])</f>
        <v>561.6</v>
      </c>
      <c r="AO110" s="86">
        <f>BillDetail_List[Counsel''s Base Fees]*BillDetail_List[VAT Rate]</f>
        <v>0</v>
      </c>
      <c r="AP110" s="86">
        <f>BillDetail_List[Counsel''s Base Fees]*BillDetail_List[Success Fee %]</f>
        <v>0</v>
      </c>
      <c r="AQ110" s="86">
        <f>BillDetail_List[Counsel''s Success Fee]*BillDetail_List[VAT Rate]</f>
        <v>0</v>
      </c>
      <c r="AR110" s="86">
        <f>BillDetail_List[Counsel''s Base Fees]+BillDetail_List[VAT on Base Counsel Fees]+BillDetail_List[Counsel''s Success Fee]+BillDetail_List[VAT on Counsel''s Success Fee]</f>
        <v>0</v>
      </c>
      <c r="AS110" s="86">
        <f>BillDetail_List[Other Disbursements]+BillDetail_List[VAT On Other Disbursements]</f>
        <v>0</v>
      </c>
      <c r="AT110" s="86">
        <f>BillDetail_List[Counsel''s Base Fees]+BillDetail_List[Other Disbursements]+BillDetail_List[ATEI Premium]</f>
        <v>0</v>
      </c>
      <c r="AU110" s="86">
        <f>BillDetail_List[Other Disbursements]+BillDetail_List[Counsel''s Base Fees]+BillDetail_List[Base Profit Costs (including any indemnity cap)]</f>
        <v>240</v>
      </c>
      <c r="AV110" s="86">
        <f>BillDetail_List[Base Profit Costs (including any indemnity cap)]+BillDetail_List[Success Fee on Base Profit costs]</f>
        <v>468</v>
      </c>
      <c r="AW110" s="86">
        <f>BillDetail_List[ATEI Premium]+BillDetail_List[Other Disbursements]+BillDetail_List[Counsel''s Success Fee]+BillDetail_List[Counsel''s Base Fees]</f>
        <v>0</v>
      </c>
      <c r="AX110" s="86">
        <f>BillDetail_List[VAT On Other Disbursements]+BillDetail_List[VAT on Counsel''s Success Fee]+BillDetail_List[VAT on Base Counsel Fees]+BillDetail_List[VAT on Success Fee on Base Profit Costs]+BillDetail_List[VAT on Base Profit Costs]</f>
        <v>93.6</v>
      </c>
      <c r="AY110" s="86">
        <f>SUM(BillDetail_List[[#This Row],[Total Profit Costs]:[Total VAT]])</f>
        <v>561.6</v>
      </c>
      <c r="AZ110" s="279">
        <f>VLOOKUP(BillDetail_List[[#This Row],[Phase Code ]],phasetasklist,7,FALSE)</f>
        <v>3</v>
      </c>
      <c r="BA110" s="279">
        <f>VLOOKUP(BillDetail_List[[#This Row],[Task Code]],tasklist,7,FALSE)</f>
        <v>8</v>
      </c>
      <c r="BB110" s="279">
        <f>IFERROR(VLOOKUP(BillDetail_List[[#This Row],[Activity Code]],ActivityCodeList,4,FALSE),"")</f>
        <v>10</v>
      </c>
      <c r="BC110" s="279" t="str">
        <f>IFERROR(VLOOKUP(BillDetail_List[[#This Row],[Expense Code]],expensenumbers,4,FALSE),"")</f>
        <v/>
      </c>
      <c r="BD110" s="217"/>
      <c r="BE110" s="94"/>
      <c r="BF110" s="94"/>
      <c r="BG110" s="217"/>
      <c r="BH110" s="94"/>
      <c r="BI110" s="217"/>
      <c r="BJ110" s="217"/>
      <c r="BK110" s="96"/>
      <c r="BL110" s="96"/>
      <c r="BQ110" s="96"/>
      <c r="BR110" s="96"/>
      <c r="BS110" s="96"/>
      <c r="BT110" s="96"/>
      <c r="BV110" s="96"/>
      <c r="BW110" s="72"/>
      <c r="BX110" s="72"/>
      <c r="CB110" s="98"/>
      <c r="CC110" s="99"/>
      <c r="CD110" s="99"/>
      <c r="CE110" s="84"/>
      <c r="CF110" s="84"/>
    </row>
    <row r="111" spans="1:84" x14ac:dyDescent="0.2">
      <c r="A111" s="74">
        <v>109</v>
      </c>
      <c r="B111" s="74">
        <v>173</v>
      </c>
      <c r="C111" s="49" t="s">
        <v>227</v>
      </c>
      <c r="D111" s="172">
        <v>41368</v>
      </c>
      <c r="E111" s="76" t="s">
        <v>292</v>
      </c>
      <c r="F111" s="76" t="s">
        <v>323</v>
      </c>
      <c r="G111" s="119">
        <v>0.3</v>
      </c>
      <c r="H111" s="87"/>
      <c r="I111" s="77"/>
      <c r="J111" s="77"/>
      <c r="K111" s="88"/>
      <c r="L111" s="79"/>
      <c r="M111" s="76" t="s">
        <v>104</v>
      </c>
      <c r="N111" s="255" t="s">
        <v>451</v>
      </c>
      <c r="O111" s="255" t="s">
        <v>471</v>
      </c>
      <c r="P111" s="255" t="s">
        <v>519</v>
      </c>
      <c r="Q111" s="255"/>
      <c r="R111" s="81" t="s">
        <v>101</v>
      </c>
      <c r="S111" s="89"/>
      <c r="T111" s="76"/>
      <c r="U111" s="76"/>
      <c r="V111" s="86">
        <f>IF(BillDetail_List[Entry Alloc%]=0,(BillDetail_List[Time]*BillDetail_List[LTM Rate])*BillDetail_List[[#This Row],[Funding PerCent Allowed]],(BillDetail_List[Time]*BillDetail_List[LTM Rate])*BillDetail_List[[#This Row],[Funding PerCent Allowed]]*BillDetail_List[Entry Alloc%])</f>
        <v>90</v>
      </c>
      <c r="W111" s="86">
        <f>BillDetail_List[Counsel''s Base Fees]+BillDetail_List[Other Disbursements]+BillDetail_List[ATEI Premium]</f>
        <v>0</v>
      </c>
      <c r="X111" s="91" t="str">
        <f>VLOOKUP(BillDetail_List[Part ID],FundingList,2,FALSE)</f>
        <v>CFA</v>
      </c>
      <c r="Y111" s="271" t="str">
        <f>VLOOKUP(BillDetail_List[[#This Row],[Phase Code ]],phasetasklist,3,FALSE)</f>
        <v>Case Management Conference</v>
      </c>
      <c r="Z111" s="254" t="str">
        <f>VLOOKUP(BillDetail_List[[#This Row],[Task Code]],tasklist,4,FALSE)</f>
        <v>Case Management Conference</v>
      </c>
      <c r="AA111" s="239" t="str">
        <f>IFERROR(VLOOKUP(BillDetail_List[[#This Row],[Activity Code]],ActivityCodeList,2,FALSE), " ")</f>
        <v>Plan, Prepare, Draft, Review</v>
      </c>
      <c r="AB111" s="239" t="str">
        <f>IFERROR(VLOOKUP(BillDetail_List[[#This Row],[Expense Code]],expensenumbers,2,FALSE), " ")</f>
        <v xml:space="preserve"> </v>
      </c>
      <c r="AC111" s="92" t="str">
        <f>IFERROR(VLOOKUP(BillDetail_List[LTM],LTMList,3,FALSE),"")</f>
        <v>Partner</v>
      </c>
      <c r="AD111" s="92" t="str">
        <f>IFERROR(VLOOKUP(BillDetail_List[LTM],LTMList,4,FALSE),"")</f>
        <v>A</v>
      </c>
      <c r="AE111" s="86">
        <f>IFERROR(VLOOKUP(BillDetail_List[LTM],LTM_List[],6,FALSE),0)</f>
        <v>300</v>
      </c>
      <c r="AF111" s="83">
        <f>VLOOKUP(BillDetail_List[Part ID],FundingList,7,FALSE)</f>
        <v>1</v>
      </c>
      <c r="AG111" s="83">
        <f>IF(CounselBaseFees=0,VLOOKUP(BillDetail_List[Part ID],FundingList,3,FALSE),VLOOKUP(BillDetail_List[LTM],LTMList,8,FALSE))</f>
        <v>0.95</v>
      </c>
      <c r="AH111" s="93">
        <f>VLOOKUP(BillDetail_List[Part ID],FundingList,4,FALSE)</f>
        <v>0.2</v>
      </c>
      <c r="AI111" s="190">
        <f>IF(BillDetail_List[[#This Row],[Time]]="N/A",0, BillDetail_List[[#This Row],[Time]]*BillDetail_List[[#This Row],[LTM Rate]])</f>
        <v>90</v>
      </c>
      <c r="AJ111" s="86">
        <f>IF(BillDetail_List[Entry Alloc%]=0,(BillDetail_List[Time]*BillDetail_List[LTM Rate])*BillDetail_List[[#This Row],[Funding PerCent Allowed]],(BillDetail_List[Time]*BillDetail_List[LTM Rate])*BillDetail_List[[#This Row],[Funding PerCent Allowed]]*BillDetail_List[Entry Alloc%])</f>
        <v>90</v>
      </c>
      <c r="AK111" s="86">
        <f>BillDetail_List[Base Profit Costs (including any indemnity cap)]*BillDetail_List[VAT Rate]</f>
        <v>18</v>
      </c>
      <c r="AL111" s="86">
        <f>BillDetail_List[Base Profit Costs (including any indemnity cap)]*BillDetail_List[Success Fee %]</f>
        <v>85.5</v>
      </c>
      <c r="AM111" s="86">
        <f>BillDetail_List[Success Fee on Base Profit costs]*BillDetail_List[VAT Rate]</f>
        <v>17.100000000000001</v>
      </c>
      <c r="AN111" s="86">
        <f>SUM(BillDetail_List[[#This Row],[Base Profit Costs (including any indemnity cap)]:[VAT on Success Fee on Base Profit Costs]])</f>
        <v>210.6</v>
      </c>
      <c r="AO111" s="86">
        <f>BillDetail_List[Counsel''s Base Fees]*BillDetail_List[VAT Rate]</f>
        <v>0</v>
      </c>
      <c r="AP111" s="86">
        <f>BillDetail_List[Counsel''s Base Fees]*BillDetail_List[Success Fee %]</f>
        <v>0</v>
      </c>
      <c r="AQ111" s="86">
        <f>BillDetail_List[Counsel''s Success Fee]*BillDetail_List[VAT Rate]</f>
        <v>0</v>
      </c>
      <c r="AR111" s="86">
        <f>BillDetail_List[Counsel''s Base Fees]+BillDetail_List[VAT on Base Counsel Fees]+BillDetail_List[Counsel''s Success Fee]+BillDetail_List[VAT on Counsel''s Success Fee]</f>
        <v>0</v>
      </c>
      <c r="AS111" s="86">
        <f>BillDetail_List[Other Disbursements]+BillDetail_List[VAT On Other Disbursements]</f>
        <v>0</v>
      </c>
      <c r="AT111" s="86">
        <f>BillDetail_List[Counsel''s Base Fees]+BillDetail_List[Other Disbursements]+BillDetail_List[ATEI Premium]</f>
        <v>0</v>
      </c>
      <c r="AU111" s="86">
        <f>BillDetail_List[Other Disbursements]+BillDetail_List[Counsel''s Base Fees]+BillDetail_List[Base Profit Costs (including any indemnity cap)]</f>
        <v>90</v>
      </c>
      <c r="AV111" s="86">
        <f>BillDetail_List[Base Profit Costs (including any indemnity cap)]+BillDetail_List[Success Fee on Base Profit costs]</f>
        <v>175.5</v>
      </c>
      <c r="AW111" s="86">
        <f>BillDetail_List[ATEI Premium]+BillDetail_List[Other Disbursements]+BillDetail_List[Counsel''s Success Fee]+BillDetail_List[Counsel''s Base Fees]</f>
        <v>0</v>
      </c>
      <c r="AX111" s="86">
        <f>BillDetail_List[VAT On Other Disbursements]+BillDetail_List[VAT on Counsel''s Success Fee]+BillDetail_List[VAT on Base Counsel Fees]+BillDetail_List[VAT on Success Fee on Base Profit Costs]+BillDetail_List[VAT on Base Profit Costs]</f>
        <v>35.1</v>
      </c>
      <c r="AY111" s="86">
        <f>SUM(BillDetail_List[[#This Row],[Total Profit Costs]:[Total VAT]])</f>
        <v>210.6</v>
      </c>
      <c r="AZ111" s="279">
        <f>VLOOKUP(BillDetail_List[[#This Row],[Phase Code ]],phasetasklist,7,FALSE)</f>
        <v>3</v>
      </c>
      <c r="BA111" s="279">
        <f>VLOOKUP(BillDetail_List[[#This Row],[Task Code]],tasklist,7,FALSE)</f>
        <v>8</v>
      </c>
      <c r="BB111" s="279">
        <f>IFERROR(VLOOKUP(BillDetail_List[[#This Row],[Activity Code]],ActivityCodeList,4,FALSE),"")</f>
        <v>10</v>
      </c>
      <c r="BC111" s="279" t="str">
        <f>IFERROR(VLOOKUP(BillDetail_List[[#This Row],[Expense Code]],expensenumbers,4,FALSE),"")</f>
        <v/>
      </c>
      <c r="BD111" s="217"/>
      <c r="BE111" s="94"/>
      <c r="BF111" s="94"/>
      <c r="BG111" s="217"/>
      <c r="BH111" s="94"/>
      <c r="BI111" s="217"/>
      <c r="BJ111" s="217"/>
      <c r="BK111" s="96"/>
      <c r="BL111" s="96"/>
      <c r="BQ111" s="96"/>
      <c r="BR111" s="96"/>
      <c r="BS111" s="96"/>
      <c r="BT111" s="96"/>
      <c r="BV111" s="96"/>
      <c r="BW111" s="72"/>
      <c r="BX111" s="72"/>
      <c r="CB111" s="98"/>
      <c r="CC111" s="99"/>
      <c r="CD111" s="99"/>
      <c r="CE111" s="84"/>
      <c r="CF111" s="84"/>
    </row>
    <row r="112" spans="1:84" x14ac:dyDescent="0.2">
      <c r="A112" s="74">
        <v>110</v>
      </c>
      <c r="B112" s="74">
        <v>179</v>
      </c>
      <c r="C112" s="49" t="s">
        <v>227</v>
      </c>
      <c r="D112" s="172">
        <v>41387</v>
      </c>
      <c r="E112" s="76" t="s">
        <v>295</v>
      </c>
      <c r="F112" s="76" t="s">
        <v>323</v>
      </c>
      <c r="G112" s="119">
        <v>0.5</v>
      </c>
      <c r="H112" s="87"/>
      <c r="I112" s="77"/>
      <c r="J112" s="77"/>
      <c r="K112" s="88"/>
      <c r="L112" s="79"/>
      <c r="M112" s="76" t="s">
        <v>104</v>
      </c>
      <c r="N112" s="255" t="s">
        <v>451</v>
      </c>
      <c r="O112" s="255" t="s">
        <v>471</v>
      </c>
      <c r="P112" s="255" t="s">
        <v>519</v>
      </c>
      <c r="Q112" s="255"/>
      <c r="R112" s="81" t="s">
        <v>101</v>
      </c>
      <c r="S112" s="89"/>
      <c r="T112" s="76"/>
      <c r="U112" s="76"/>
      <c r="V112" s="86">
        <f>IF(BillDetail_List[Entry Alloc%]=0,(BillDetail_List[Time]*BillDetail_List[LTM Rate])*BillDetail_List[[#This Row],[Funding PerCent Allowed]],(BillDetail_List[Time]*BillDetail_List[LTM Rate])*BillDetail_List[[#This Row],[Funding PerCent Allowed]]*BillDetail_List[Entry Alloc%])</f>
        <v>150</v>
      </c>
      <c r="W112" s="86">
        <f>BillDetail_List[Counsel''s Base Fees]+BillDetail_List[Other Disbursements]+BillDetail_List[ATEI Premium]</f>
        <v>0</v>
      </c>
      <c r="X112" s="91" t="str">
        <f>VLOOKUP(BillDetail_List[Part ID],FundingList,2,FALSE)</f>
        <v>CFA</v>
      </c>
      <c r="Y112" s="271" t="str">
        <f>VLOOKUP(BillDetail_List[[#This Row],[Phase Code ]],phasetasklist,3,FALSE)</f>
        <v>Case Management Conference</v>
      </c>
      <c r="Z112" s="254" t="str">
        <f>VLOOKUP(BillDetail_List[[#This Row],[Task Code]],tasklist,4,FALSE)</f>
        <v>Case Management Conference</v>
      </c>
      <c r="AA112" s="239" t="str">
        <f>IFERROR(VLOOKUP(BillDetail_List[[#This Row],[Activity Code]],ActivityCodeList,2,FALSE), " ")</f>
        <v>Plan, Prepare, Draft, Review</v>
      </c>
      <c r="AB112" s="239" t="str">
        <f>IFERROR(VLOOKUP(BillDetail_List[[#This Row],[Expense Code]],expensenumbers,2,FALSE), " ")</f>
        <v xml:space="preserve"> </v>
      </c>
      <c r="AC112" s="92" t="str">
        <f>IFERROR(VLOOKUP(BillDetail_List[LTM],LTMList,3,FALSE),"")</f>
        <v>Partner</v>
      </c>
      <c r="AD112" s="92" t="str">
        <f>IFERROR(VLOOKUP(BillDetail_List[LTM],LTMList,4,FALSE),"")</f>
        <v>A</v>
      </c>
      <c r="AE112" s="86">
        <f>IFERROR(VLOOKUP(BillDetail_List[LTM],LTM_List[],6,FALSE),0)</f>
        <v>300</v>
      </c>
      <c r="AF112" s="83">
        <f>VLOOKUP(BillDetail_List[Part ID],FundingList,7,FALSE)</f>
        <v>1</v>
      </c>
      <c r="AG112" s="83">
        <f>IF(CounselBaseFees=0,VLOOKUP(BillDetail_List[Part ID],FundingList,3,FALSE),VLOOKUP(BillDetail_List[LTM],LTMList,8,FALSE))</f>
        <v>0.95</v>
      </c>
      <c r="AH112" s="93">
        <f>VLOOKUP(BillDetail_List[Part ID],FundingList,4,FALSE)</f>
        <v>0.2</v>
      </c>
      <c r="AI112" s="190">
        <f>IF(BillDetail_List[[#This Row],[Time]]="N/A",0, BillDetail_List[[#This Row],[Time]]*BillDetail_List[[#This Row],[LTM Rate]])</f>
        <v>150</v>
      </c>
      <c r="AJ112" s="86">
        <f>IF(BillDetail_List[Entry Alloc%]=0,(BillDetail_List[Time]*BillDetail_List[LTM Rate])*BillDetail_List[[#This Row],[Funding PerCent Allowed]],(BillDetail_List[Time]*BillDetail_List[LTM Rate])*BillDetail_List[[#This Row],[Funding PerCent Allowed]]*BillDetail_List[Entry Alloc%])</f>
        <v>150</v>
      </c>
      <c r="AK112" s="86">
        <f>BillDetail_List[Base Profit Costs (including any indemnity cap)]*BillDetail_List[VAT Rate]</f>
        <v>30</v>
      </c>
      <c r="AL112" s="86">
        <f>BillDetail_List[Base Profit Costs (including any indemnity cap)]*BillDetail_List[Success Fee %]</f>
        <v>142.5</v>
      </c>
      <c r="AM112" s="86">
        <f>BillDetail_List[Success Fee on Base Profit costs]*BillDetail_List[VAT Rate]</f>
        <v>28.5</v>
      </c>
      <c r="AN112" s="86">
        <f>SUM(BillDetail_List[[#This Row],[Base Profit Costs (including any indemnity cap)]:[VAT on Success Fee on Base Profit Costs]])</f>
        <v>351</v>
      </c>
      <c r="AO112" s="86">
        <f>BillDetail_List[Counsel''s Base Fees]*BillDetail_List[VAT Rate]</f>
        <v>0</v>
      </c>
      <c r="AP112" s="86">
        <f>BillDetail_List[Counsel''s Base Fees]*BillDetail_List[Success Fee %]</f>
        <v>0</v>
      </c>
      <c r="AQ112" s="86">
        <f>BillDetail_List[Counsel''s Success Fee]*BillDetail_List[VAT Rate]</f>
        <v>0</v>
      </c>
      <c r="AR112" s="86">
        <f>BillDetail_List[Counsel''s Base Fees]+BillDetail_List[VAT on Base Counsel Fees]+BillDetail_List[Counsel''s Success Fee]+BillDetail_List[VAT on Counsel''s Success Fee]</f>
        <v>0</v>
      </c>
      <c r="AS112" s="86">
        <f>BillDetail_List[Other Disbursements]+BillDetail_List[VAT On Other Disbursements]</f>
        <v>0</v>
      </c>
      <c r="AT112" s="86">
        <f>BillDetail_List[Counsel''s Base Fees]+BillDetail_List[Other Disbursements]+BillDetail_List[ATEI Premium]</f>
        <v>0</v>
      </c>
      <c r="AU112" s="86">
        <f>BillDetail_List[Other Disbursements]+BillDetail_List[Counsel''s Base Fees]+BillDetail_List[Base Profit Costs (including any indemnity cap)]</f>
        <v>150</v>
      </c>
      <c r="AV112" s="86">
        <f>BillDetail_List[Base Profit Costs (including any indemnity cap)]+BillDetail_List[Success Fee on Base Profit costs]</f>
        <v>292.5</v>
      </c>
      <c r="AW112" s="86">
        <f>BillDetail_List[ATEI Premium]+BillDetail_List[Other Disbursements]+BillDetail_List[Counsel''s Success Fee]+BillDetail_List[Counsel''s Base Fees]</f>
        <v>0</v>
      </c>
      <c r="AX112" s="86">
        <f>BillDetail_List[VAT On Other Disbursements]+BillDetail_List[VAT on Counsel''s Success Fee]+BillDetail_List[VAT on Base Counsel Fees]+BillDetail_List[VAT on Success Fee on Base Profit Costs]+BillDetail_List[VAT on Base Profit Costs]</f>
        <v>58.5</v>
      </c>
      <c r="AY112" s="86">
        <f>SUM(BillDetail_List[[#This Row],[Total Profit Costs]:[Total VAT]])</f>
        <v>351</v>
      </c>
      <c r="AZ112" s="279">
        <f>VLOOKUP(BillDetail_List[[#This Row],[Phase Code ]],phasetasklist,7,FALSE)</f>
        <v>3</v>
      </c>
      <c r="BA112" s="279">
        <f>VLOOKUP(BillDetail_List[[#This Row],[Task Code]],tasklist,7,FALSE)</f>
        <v>8</v>
      </c>
      <c r="BB112" s="279">
        <f>IFERROR(VLOOKUP(BillDetail_List[[#This Row],[Activity Code]],ActivityCodeList,4,FALSE),"")</f>
        <v>10</v>
      </c>
      <c r="BC112" s="279" t="str">
        <f>IFERROR(VLOOKUP(BillDetail_List[[#This Row],[Expense Code]],expensenumbers,4,FALSE),"")</f>
        <v/>
      </c>
      <c r="BD112" s="217"/>
      <c r="BE112" s="94"/>
      <c r="BF112" s="94"/>
      <c r="BG112" s="217"/>
      <c r="BH112" s="94"/>
      <c r="BI112" s="217"/>
      <c r="BJ112" s="217"/>
      <c r="BK112" s="96"/>
      <c r="BL112" s="96"/>
      <c r="BQ112" s="96"/>
      <c r="BR112" s="96"/>
      <c r="BS112" s="96"/>
      <c r="BT112" s="96"/>
      <c r="BV112" s="96"/>
      <c r="BW112" s="72"/>
      <c r="BX112" s="72"/>
      <c r="CB112" s="98"/>
      <c r="CC112" s="99"/>
      <c r="CD112" s="99"/>
      <c r="CE112" s="84"/>
      <c r="CF112" s="84"/>
    </row>
    <row r="113" spans="1:84" x14ac:dyDescent="0.2">
      <c r="A113" s="74">
        <v>111</v>
      </c>
      <c r="B113" s="74">
        <v>191</v>
      </c>
      <c r="C113" s="49" t="s">
        <v>227</v>
      </c>
      <c r="D113" s="172">
        <v>41394</v>
      </c>
      <c r="E113" s="76" t="s">
        <v>302</v>
      </c>
      <c r="F113" s="76" t="s">
        <v>323</v>
      </c>
      <c r="G113" s="119">
        <v>0.5</v>
      </c>
      <c r="H113" s="87"/>
      <c r="I113" s="77"/>
      <c r="J113" s="77"/>
      <c r="K113" s="88"/>
      <c r="L113" s="79"/>
      <c r="M113" s="76" t="s">
        <v>104</v>
      </c>
      <c r="N113" s="255" t="s">
        <v>451</v>
      </c>
      <c r="O113" s="255" t="s">
        <v>471</v>
      </c>
      <c r="P113" s="255" t="s">
        <v>519</v>
      </c>
      <c r="Q113" s="255"/>
      <c r="R113" s="81" t="s">
        <v>101</v>
      </c>
      <c r="S113" s="89"/>
      <c r="T113" s="76"/>
      <c r="U113" s="76"/>
      <c r="V113" s="86">
        <f>IF(BillDetail_List[Entry Alloc%]=0,(BillDetail_List[Time]*BillDetail_List[LTM Rate])*BillDetail_List[[#This Row],[Funding PerCent Allowed]],(BillDetail_List[Time]*BillDetail_List[LTM Rate])*BillDetail_List[[#This Row],[Funding PerCent Allowed]]*BillDetail_List[Entry Alloc%])</f>
        <v>150</v>
      </c>
      <c r="W113" s="86">
        <f>BillDetail_List[Counsel''s Base Fees]+BillDetail_List[Other Disbursements]+BillDetail_List[ATEI Premium]</f>
        <v>0</v>
      </c>
      <c r="X113" s="91" t="str">
        <f>VLOOKUP(BillDetail_List[Part ID],FundingList,2,FALSE)</f>
        <v>CFA</v>
      </c>
      <c r="Y113" s="271" t="str">
        <f>VLOOKUP(BillDetail_List[[#This Row],[Phase Code ]],phasetasklist,3,FALSE)</f>
        <v>Case Management Conference</v>
      </c>
      <c r="Z113" s="254" t="str">
        <f>VLOOKUP(BillDetail_List[[#This Row],[Task Code]],tasklist,4,FALSE)</f>
        <v>Case Management Conference</v>
      </c>
      <c r="AA113" s="239" t="str">
        <f>IFERROR(VLOOKUP(BillDetail_List[[#This Row],[Activity Code]],ActivityCodeList,2,FALSE), " ")</f>
        <v>Plan, Prepare, Draft, Review</v>
      </c>
      <c r="AB113" s="239" t="str">
        <f>IFERROR(VLOOKUP(BillDetail_List[[#This Row],[Expense Code]],expensenumbers,2,FALSE), " ")</f>
        <v xml:space="preserve"> </v>
      </c>
      <c r="AC113" s="92" t="str">
        <f>IFERROR(VLOOKUP(BillDetail_List[LTM],LTMList,3,FALSE),"")</f>
        <v>Partner</v>
      </c>
      <c r="AD113" s="92" t="str">
        <f>IFERROR(VLOOKUP(BillDetail_List[LTM],LTMList,4,FALSE),"")</f>
        <v>A</v>
      </c>
      <c r="AE113" s="86">
        <f>IFERROR(VLOOKUP(BillDetail_List[LTM],LTM_List[],6,FALSE),0)</f>
        <v>300</v>
      </c>
      <c r="AF113" s="83">
        <f>VLOOKUP(BillDetail_List[Part ID],FundingList,7,FALSE)</f>
        <v>1</v>
      </c>
      <c r="AG113" s="83">
        <f>IF(CounselBaseFees=0,VLOOKUP(BillDetail_List[Part ID],FundingList,3,FALSE),VLOOKUP(BillDetail_List[LTM],LTMList,8,FALSE))</f>
        <v>0.95</v>
      </c>
      <c r="AH113" s="93">
        <f>VLOOKUP(BillDetail_List[Part ID],FundingList,4,FALSE)</f>
        <v>0.2</v>
      </c>
      <c r="AI113" s="190">
        <f>IF(BillDetail_List[[#This Row],[Time]]="N/A",0, BillDetail_List[[#This Row],[Time]]*BillDetail_List[[#This Row],[LTM Rate]])</f>
        <v>150</v>
      </c>
      <c r="AJ113" s="86">
        <f>IF(BillDetail_List[Entry Alloc%]=0,(BillDetail_List[Time]*BillDetail_List[LTM Rate])*BillDetail_List[[#This Row],[Funding PerCent Allowed]],(BillDetail_List[Time]*BillDetail_List[LTM Rate])*BillDetail_List[[#This Row],[Funding PerCent Allowed]]*BillDetail_List[Entry Alloc%])</f>
        <v>150</v>
      </c>
      <c r="AK113" s="86">
        <f>BillDetail_List[Base Profit Costs (including any indemnity cap)]*BillDetail_List[VAT Rate]</f>
        <v>30</v>
      </c>
      <c r="AL113" s="86">
        <f>BillDetail_List[Base Profit Costs (including any indemnity cap)]*BillDetail_List[Success Fee %]</f>
        <v>142.5</v>
      </c>
      <c r="AM113" s="86">
        <f>BillDetail_List[Success Fee on Base Profit costs]*BillDetail_List[VAT Rate]</f>
        <v>28.5</v>
      </c>
      <c r="AN113" s="86">
        <f>SUM(BillDetail_List[[#This Row],[Base Profit Costs (including any indemnity cap)]:[VAT on Success Fee on Base Profit Costs]])</f>
        <v>351</v>
      </c>
      <c r="AO113" s="86">
        <f>BillDetail_List[Counsel''s Base Fees]*BillDetail_List[VAT Rate]</f>
        <v>0</v>
      </c>
      <c r="AP113" s="86">
        <f>BillDetail_List[Counsel''s Base Fees]*BillDetail_List[Success Fee %]</f>
        <v>0</v>
      </c>
      <c r="AQ113" s="86">
        <f>BillDetail_List[Counsel''s Success Fee]*BillDetail_List[VAT Rate]</f>
        <v>0</v>
      </c>
      <c r="AR113" s="86">
        <f>BillDetail_List[Counsel''s Base Fees]+BillDetail_List[VAT on Base Counsel Fees]+BillDetail_List[Counsel''s Success Fee]+BillDetail_List[VAT on Counsel''s Success Fee]</f>
        <v>0</v>
      </c>
      <c r="AS113" s="86">
        <f>BillDetail_List[Other Disbursements]+BillDetail_List[VAT On Other Disbursements]</f>
        <v>0</v>
      </c>
      <c r="AT113" s="86">
        <f>BillDetail_List[Counsel''s Base Fees]+BillDetail_List[Other Disbursements]+BillDetail_List[ATEI Premium]</f>
        <v>0</v>
      </c>
      <c r="AU113" s="86">
        <f>BillDetail_List[Other Disbursements]+BillDetail_List[Counsel''s Base Fees]+BillDetail_List[Base Profit Costs (including any indemnity cap)]</f>
        <v>150</v>
      </c>
      <c r="AV113" s="86">
        <f>BillDetail_List[Base Profit Costs (including any indemnity cap)]+BillDetail_List[Success Fee on Base Profit costs]</f>
        <v>292.5</v>
      </c>
      <c r="AW113" s="86">
        <f>BillDetail_List[ATEI Premium]+BillDetail_List[Other Disbursements]+BillDetail_List[Counsel''s Success Fee]+BillDetail_List[Counsel''s Base Fees]</f>
        <v>0</v>
      </c>
      <c r="AX113" s="86">
        <f>BillDetail_List[VAT On Other Disbursements]+BillDetail_List[VAT on Counsel''s Success Fee]+BillDetail_List[VAT on Base Counsel Fees]+BillDetail_List[VAT on Success Fee on Base Profit Costs]+BillDetail_List[VAT on Base Profit Costs]</f>
        <v>58.5</v>
      </c>
      <c r="AY113" s="86">
        <f>SUM(BillDetail_List[[#This Row],[Total Profit Costs]:[Total VAT]])</f>
        <v>351</v>
      </c>
      <c r="AZ113" s="279">
        <f>VLOOKUP(BillDetail_List[[#This Row],[Phase Code ]],phasetasklist,7,FALSE)</f>
        <v>3</v>
      </c>
      <c r="BA113" s="279">
        <f>VLOOKUP(BillDetail_List[[#This Row],[Task Code]],tasklist,7,FALSE)</f>
        <v>8</v>
      </c>
      <c r="BB113" s="279">
        <f>IFERROR(VLOOKUP(BillDetail_List[[#This Row],[Activity Code]],ActivityCodeList,4,FALSE),"")</f>
        <v>10</v>
      </c>
      <c r="BC113" s="279" t="str">
        <f>IFERROR(VLOOKUP(BillDetail_List[[#This Row],[Expense Code]],expensenumbers,4,FALSE),"")</f>
        <v/>
      </c>
      <c r="BD113" s="217"/>
      <c r="BE113" s="94"/>
      <c r="BF113" s="94"/>
      <c r="BG113" s="217"/>
      <c r="BH113" s="94"/>
      <c r="BI113" s="217"/>
      <c r="BJ113" s="217"/>
      <c r="BK113" s="96"/>
      <c r="BL113" s="96"/>
      <c r="BQ113" s="96"/>
      <c r="BR113" s="96"/>
      <c r="BS113" s="96"/>
      <c r="BT113" s="96"/>
      <c r="BV113" s="96"/>
      <c r="BW113" s="72"/>
      <c r="BX113" s="72"/>
      <c r="CB113" s="98"/>
      <c r="CC113" s="99"/>
      <c r="CD113" s="99"/>
      <c r="CE113" s="84"/>
      <c r="CF113" s="84"/>
    </row>
    <row r="114" spans="1:84" x14ac:dyDescent="0.2">
      <c r="A114" s="74">
        <v>112</v>
      </c>
      <c r="B114" s="74">
        <v>183</v>
      </c>
      <c r="C114" s="49" t="s">
        <v>227</v>
      </c>
      <c r="D114" s="172">
        <v>41394</v>
      </c>
      <c r="E114" s="76" t="s">
        <v>297</v>
      </c>
      <c r="F114" s="76" t="s">
        <v>323</v>
      </c>
      <c r="G114" s="119">
        <v>0.2</v>
      </c>
      <c r="H114" s="87"/>
      <c r="I114" s="77"/>
      <c r="J114" s="77"/>
      <c r="K114" s="88"/>
      <c r="L114" s="79"/>
      <c r="M114" s="76" t="s">
        <v>104</v>
      </c>
      <c r="N114" s="255" t="s">
        <v>451</v>
      </c>
      <c r="O114" s="255" t="s">
        <v>471</v>
      </c>
      <c r="P114" s="255" t="s">
        <v>519</v>
      </c>
      <c r="Q114" s="255"/>
      <c r="R114" s="81" t="s">
        <v>101</v>
      </c>
      <c r="S114" s="89"/>
      <c r="T114" s="76"/>
      <c r="U114" s="76"/>
      <c r="V114" s="86">
        <f>IF(BillDetail_List[Entry Alloc%]=0,(BillDetail_List[Time]*BillDetail_List[LTM Rate])*BillDetail_List[[#This Row],[Funding PerCent Allowed]],(BillDetail_List[Time]*BillDetail_List[LTM Rate])*BillDetail_List[[#This Row],[Funding PerCent Allowed]]*BillDetail_List[Entry Alloc%])</f>
        <v>60</v>
      </c>
      <c r="W114" s="86">
        <f>BillDetail_List[Counsel''s Base Fees]+BillDetail_List[Other Disbursements]+BillDetail_List[ATEI Premium]</f>
        <v>0</v>
      </c>
      <c r="X114" s="91" t="str">
        <f>VLOOKUP(BillDetail_List[Part ID],FundingList,2,FALSE)</f>
        <v>CFA</v>
      </c>
      <c r="Y114" s="271" t="str">
        <f>VLOOKUP(BillDetail_List[[#This Row],[Phase Code ]],phasetasklist,3,FALSE)</f>
        <v>Case Management Conference</v>
      </c>
      <c r="Z114" s="254" t="str">
        <f>VLOOKUP(BillDetail_List[[#This Row],[Task Code]],tasklist,4,FALSE)</f>
        <v>Case Management Conference</v>
      </c>
      <c r="AA114" s="239" t="str">
        <f>IFERROR(VLOOKUP(BillDetail_List[[#This Row],[Activity Code]],ActivityCodeList,2,FALSE), " ")</f>
        <v>Plan, Prepare, Draft, Review</v>
      </c>
      <c r="AB114" s="239" t="str">
        <f>IFERROR(VLOOKUP(BillDetail_List[[#This Row],[Expense Code]],expensenumbers,2,FALSE), " ")</f>
        <v xml:space="preserve"> </v>
      </c>
      <c r="AC114" s="92" t="str">
        <f>IFERROR(VLOOKUP(BillDetail_List[LTM],LTMList,3,FALSE),"")</f>
        <v>Partner</v>
      </c>
      <c r="AD114" s="92" t="str">
        <f>IFERROR(VLOOKUP(BillDetail_List[LTM],LTMList,4,FALSE),"")</f>
        <v>A</v>
      </c>
      <c r="AE114" s="86">
        <f>IFERROR(VLOOKUP(BillDetail_List[LTM],LTM_List[],6,FALSE),0)</f>
        <v>300</v>
      </c>
      <c r="AF114" s="83">
        <f>VLOOKUP(BillDetail_List[Part ID],FundingList,7,FALSE)</f>
        <v>1</v>
      </c>
      <c r="AG114" s="83">
        <f>IF(CounselBaseFees=0,VLOOKUP(BillDetail_List[Part ID],FundingList,3,FALSE),VLOOKUP(BillDetail_List[LTM],LTMList,8,FALSE))</f>
        <v>0.95</v>
      </c>
      <c r="AH114" s="93">
        <f>VLOOKUP(BillDetail_List[Part ID],FundingList,4,FALSE)</f>
        <v>0.2</v>
      </c>
      <c r="AI114" s="190">
        <f>IF(BillDetail_List[[#This Row],[Time]]="N/A",0, BillDetail_List[[#This Row],[Time]]*BillDetail_List[[#This Row],[LTM Rate]])</f>
        <v>60</v>
      </c>
      <c r="AJ114" s="86">
        <f>IF(BillDetail_List[Entry Alloc%]=0,(BillDetail_List[Time]*BillDetail_List[LTM Rate])*BillDetail_List[[#This Row],[Funding PerCent Allowed]],(BillDetail_List[Time]*BillDetail_List[LTM Rate])*BillDetail_List[[#This Row],[Funding PerCent Allowed]]*BillDetail_List[Entry Alloc%])</f>
        <v>60</v>
      </c>
      <c r="AK114" s="86">
        <f>BillDetail_List[Base Profit Costs (including any indemnity cap)]*BillDetail_List[VAT Rate]</f>
        <v>12</v>
      </c>
      <c r="AL114" s="86">
        <f>BillDetail_List[Base Profit Costs (including any indemnity cap)]*BillDetail_List[Success Fee %]</f>
        <v>57</v>
      </c>
      <c r="AM114" s="86">
        <f>BillDetail_List[Success Fee on Base Profit costs]*BillDetail_List[VAT Rate]</f>
        <v>11.4</v>
      </c>
      <c r="AN114" s="86">
        <f>SUM(BillDetail_List[[#This Row],[Base Profit Costs (including any indemnity cap)]:[VAT on Success Fee on Base Profit Costs]])</f>
        <v>140.4</v>
      </c>
      <c r="AO114" s="86">
        <f>BillDetail_List[Counsel''s Base Fees]*BillDetail_List[VAT Rate]</f>
        <v>0</v>
      </c>
      <c r="AP114" s="86">
        <f>BillDetail_List[Counsel''s Base Fees]*BillDetail_List[Success Fee %]</f>
        <v>0</v>
      </c>
      <c r="AQ114" s="86">
        <f>BillDetail_List[Counsel''s Success Fee]*BillDetail_List[VAT Rate]</f>
        <v>0</v>
      </c>
      <c r="AR114" s="86">
        <f>BillDetail_List[Counsel''s Base Fees]+BillDetail_List[VAT on Base Counsel Fees]+BillDetail_List[Counsel''s Success Fee]+BillDetail_List[VAT on Counsel''s Success Fee]</f>
        <v>0</v>
      </c>
      <c r="AS114" s="86">
        <f>BillDetail_List[Other Disbursements]+BillDetail_List[VAT On Other Disbursements]</f>
        <v>0</v>
      </c>
      <c r="AT114" s="86">
        <f>BillDetail_List[Counsel''s Base Fees]+BillDetail_List[Other Disbursements]+BillDetail_List[ATEI Premium]</f>
        <v>0</v>
      </c>
      <c r="AU114" s="86">
        <f>BillDetail_List[Other Disbursements]+BillDetail_List[Counsel''s Base Fees]+BillDetail_List[Base Profit Costs (including any indemnity cap)]</f>
        <v>60</v>
      </c>
      <c r="AV114" s="86">
        <f>BillDetail_List[Base Profit Costs (including any indemnity cap)]+BillDetail_List[Success Fee on Base Profit costs]</f>
        <v>117</v>
      </c>
      <c r="AW114" s="86">
        <f>BillDetail_List[ATEI Premium]+BillDetail_List[Other Disbursements]+BillDetail_List[Counsel''s Success Fee]+BillDetail_List[Counsel''s Base Fees]</f>
        <v>0</v>
      </c>
      <c r="AX114" s="86">
        <f>BillDetail_List[VAT On Other Disbursements]+BillDetail_List[VAT on Counsel''s Success Fee]+BillDetail_List[VAT on Base Counsel Fees]+BillDetail_List[VAT on Success Fee on Base Profit Costs]+BillDetail_List[VAT on Base Profit Costs]</f>
        <v>23.4</v>
      </c>
      <c r="AY114" s="86">
        <f>SUM(BillDetail_List[[#This Row],[Total Profit Costs]:[Total VAT]])</f>
        <v>140.4</v>
      </c>
      <c r="AZ114" s="279">
        <f>VLOOKUP(BillDetail_List[[#This Row],[Phase Code ]],phasetasklist,7,FALSE)</f>
        <v>3</v>
      </c>
      <c r="BA114" s="279">
        <f>VLOOKUP(BillDetail_List[[#This Row],[Task Code]],tasklist,7,FALSE)</f>
        <v>8</v>
      </c>
      <c r="BB114" s="279">
        <f>IFERROR(VLOOKUP(BillDetail_List[[#This Row],[Activity Code]],ActivityCodeList,4,FALSE),"")</f>
        <v>10</v>
      </c>
      <c r="BC114" s="279" t="str">
        <f>IFERROR(VLOOKUP(BillDetail_List[[#This Row],[Expense Code]],expensenumbers,4,FALSE),"")</f>
        <v/>
      </c>
      <c r="BD114" s="217"/>
      <c r="BE114" s="94"/>
      <c r="BF114" s="94"/>
      <c r="BG114" s="217"/>
      <c r="BH114" s="94"/>
      <c r="BI114" s="217"/>
      <c r="BJ114" s="217"/>
      <c r="BK114" s="96"/>
      <c r="BL114" s="96"/>
      <c r="BQ114" s="96"/>
      <c r="BR114" s="96"/>
      <c r="BS114" s="96"/>
      <c r="BT114" s="96"/>
      <c r="BV114" s="96"/>
      <c r="BW114" s="72"/>
      <c r="BX114" s="72"/>
      <c r="CB114" s="98"/>
      <c r="CC114" s="99"/>
      <c r="CD114" s="99"/>
      <c r="CE114" s="84"/>
      <c r="CF114" s="84"/>
    </row>
    <row r="115" spans="1:84" x14ac:dyDescent="0.2">
      <c r="A115" s="74">
        <v>113</v>
      </c>
      <c r="B115" s="74">
        <v>185</v>
      </c>
      <c r="C115" s="49" t="s">
        <v>227</v>
      </c>
      <c r="D115" s="172">
        <v>41394</v>
      </c>
      <c r="E115" s="76" t="s">
        <v>236</v>
      </c>
      <c r="F115" s="76" t="s">
        <v>323</v>
      </c>
      <c r="G115" s="119">
        <v>0.1</v>
      </c>
      <c r="H115" s="87"/>
      <c r="I115" s="77"/>
      <c r="J115" s="77"/>
      <c r="K115" s="88"/>
      <c r="L115" s="79"/>
      <c r="M115" s="76" t="s">
        <v>104</v>
      </c>
      <c r="N115" s="255" t="s">
        <v>451</v>
      </c>
      <c r="O115" s="255" t="s">
        <v>471</v>
      </c>
      <c r="P115" s="255" t="s">
        <v>519</v>
      </c>
      <c r="Q115" s="255"/>
      <c r="R115" s="81" t="s">
        <v>101</v>
      </c>
      <c r="S115" s="89"/>
      <c r="T115" s="76"/>
      <c r="U115" s="76"/>
      <c r="V115" s="86">
        <f>IF(BillDetail_List[Entry Alloc%]=0,(BillDetail_List[Time]*BillDetail_List[LTM Rate])*BillDetail_List[[#This Row],[Funding PerCent Allowed]],(BillDetail_List[Time]*BillDetail_List[LTM Rate])*BillDetail_List[[#This Row],[Funding PerCent Allowed]]*BillDetail_List[Entry Alloc%])</f>
        <v>30</v>
      </c>
      <c r="W115" s="86">
        <f>BillDetail_List[Counsel''s Base Fees]+BillDetail_List[Other Disbursements]+BillDetail_List[ATEI Premium]</f>
        <v>0</v>
      </c>
      <c r="X115" s="91" t="str">
        <f>VLOOKUP(BillDetail_List[Part ID],FundingList,2,FALSE)</f>
        <v>CFA</v>
      </c>
      <c r="Y115" s="271" t="str">
        <f>VLOOKUP(BillDetail_List[[#This Row],[Phase Code ]],phasetasklist,3,FALSE)</f>
        <v>Case Management Conference</v>
      </c>
      <c r="Z115" s="254" t="str">
        <f>VLOOKUP(BillDetail_List[[#This Row],[Task Code]],tasklist,4,FALSE)</f>
        <v>Case Management Conference</v>
      </c>
      <c r="AA115" s="239" t="str">
        <f>IFERROR(VLOOKUP(BillDetail_List[[#This Row],[Activity Code]],ActivityCodeList,2,FALSE), " ")</f>
        <v>Plan, Prepare, Draft, Review</v>
      </c>
      <c r="AB115" s="239" t="str">
        <f>IFERROR(VLOOKUP(BillDetail_List[[#This Row],[Expense Code]],expensenumbers,2,FALSE), " ")</f>
        <v xml:space="preserve"> </v>
      </c>
      <c r="AC115" s="92" t="str">
        <f>IFERROR(VLOOKUP(BillDetail_List[LTM],LTMList,3,FALSE),"")</f>
        <v>Partner</v>
      </c>
      <c r="AD115" s="92" t="str">
        <f>IFERROR(VLOOKUP(BillDetail_List[LTM],LTMList,4,FALSE),"")</f>
        <v>A</v>
      </c>
      <c r="AE115" s="86">
        <f>IFERROR(VLOOKUP(BillDetail_List[LTM],LTM_List[],6,FALSE),0)</f>
        <v>300</v>
      </c>
      <c r="AF115" s="83">
        <f>VLOOKUP(BillDetail_List[Part ID],FundingList,7,FALSE)</f>
        <v>1</v>
      </c>
      <c r="AG115" s="83">
        <f>IF(CounselBaseFees=0,VLOOKUP(BillDetail_List[Part ID],FundingList,3,FALSE),VLOOKUP(BillDetail_List[LTM],LTMList,8,FALSE))</f>
        <v>0.95</v>
      </c>
      <c r="AH115" s="93">
        <f>VLOOKUP(BillDetail_List[Part ID],FundingList,4,FALSE)</f>
        <v>0.2</v>
      </c>
      <c r="AI115" s="190">
        <f>IF(BillDetail_List[[#This Row],[Time]]="N/A",0, BillDetail_List[[#This Row],[Time]]*BillDetail_List[[#This Row],[LTM Rate]])</f>
        <v>30</v>
      </c>
      <c r="AJ115" s="86">
        <f>IF(BillDetail_List[Entry Alloc%]=0,(BillDetail_List[Time]*BillDetail_List[LTM Rate])*BillDetail_List[[#This Row],[Funding PerCent Allowed]],(BillDetail_List[Time]*BillDetail_List[LTM Rate])*BillDetail_List[[#This Row],[Funding PerCent Allowed]]*BillDetail_List[Entry Alloc%])</f>
        <v>30</v>
      </c>
      <c r="AK115" s="86">
        <f>BillDetail_List[Base Profit Costs (including any indemnity cap)]*BillDetail_List[VAT Rate]</f>
        <v>6</v>
      </c>
      <c r="AL115" s="86">
        <f>BillDetail_List[Base Profit Costs (including any indemnity cap)]*BillDetail_List[Success Fee %]</f>
        <v>28.5</v>
      </c>
      <c r="AM115" s="86">
        <f>BillDetail_List[Success Fee on Base Profit costs]*BillDetail_List[VAT Rate]</f>
        <v>5.7</v>
      </c>
      <c r="AN115" s="86">
        <f>SUM(BillDetail_List[[#This Row],[Base Profit Costs (including any indemnity cap)]:[VAT on Success Fee on Base Profit Costs]])</f>
        <v>70.2</v>
      </c>
      <c r="AO115" s="86">
        <f>BillDetail_List[Counsel''s Base Fees]*BillDetail_List[VAT Rate]</f>
        <v>0</v>
      </c>
      <c r="AP115" s="86">
        <f>BillDetail_List[Counsel''s Base Fees]*BillDetail_List[Success Fee %]</f>
        <v>0</v>
      </c>
      <c r="AQ115" s="86">
        <f>BillDetail_List[Counsel''s Success Fee]*BillDetail_List[VAT Rate]</f>
        <v>0</v>
      </c>
      <c r="AR115" s="86">
        <f>BillDetail_List[Counsel''s Base Fees]+BillDetail_List[VAT on Base Counsel Fees]+BillDetail_List[Counsel''s Success Fee]+BillDetail_List[VAT on Counsel''s Success Fee]</f>
        <v>0</v>
      </c>
      <c r="AS115" s="86">
        <f>BillDetail_List[Other Disbursements]+BillDetail_List[VAT On Other Disbursements]</f>
        <v>0</v>
      </c>
      <c r="AT115" s="86">
        <f>BillDetail_List[Counsel''s Base Fees]+BillDetail_List[Other Disbursements]+BillDetail_List[ATEI Premium]</f>
        <v>0</v>
      </c>
      <c r="AU115" s="86">
        <f>BillDetail_List[Other Disbursements]+BillDetail_List[Counsel''s Base Fees]+BillDetail_List[Base Profit Costs (including any indemnity cap)]</f>
        <v>30</v>
      </c>
      <c r="AV115" s="86">
        <f>BillDetail_List[Base Profit Costs (including any indemnity cap)]+BillDetail_List[Success Fee on Base Profit costs]</f>
        <v>58.5</v>
      </c>
      <c r="AW115" s="86">
        <f>BillDetail_List[ATEI Premium]+BillDetail_List[Other Disbursements]+BillDetail_List[Counsel''s Success Fee]+BillDetail_List[Counsel''s Base Fees]</f>
        <v>0</v>
      </c>
      <c r="AX115" s="86">
        <f>BillDetail_List[VAT On Other Disbursements]+BillDetail_List[VAT on Counsel''s Success Fee]+BillDetail_List[VAT on Base Counsel Fees]+BillDetail_List[VAT on Success Fee on Base Profit Costs]+BillDetail_List[VAT on Base Profit Costs]</f>
        <v>11.7</v>
      </c>
      <c r="AY115" s="86">
        <f>SUM(BillDetail_List[[#This Row],[Total Profit Costs]:[Total VAT]])</f>
        <v>70.2</v>
      </c>
      <c r="AZ115" s="279">
        <f>VLOOKUP(BillDetail_List[[#This Row],[Phase Code ]],phasetasklist,7,FALSE)</f>
        <v>3</v>
      </c>
      <c r="BA115" s="279">
        <f>VLOOKUP(BillDetail_List[[#This Row],[Task Code]],tasklist,7,FALSE)</f>
        <v>8</v>
      </c>
      <c r="BB115" s="279">
        <f>IFERROR(VLOOKUP(BillDetail_List[[#This Row],[Activity Code]],ActivityCodeList,4,FALSE),"")</f>
        <v>10</v>
      </c>
      <c r="BC115" s="279" t="str">
        <f>IFERROR(VLOOKUP(BillDetail_List[[#This Row],[Expense Code]],expensenumbers,4,FALSE),"")</f>
        <v/>
      </c>
      <c r="BD115" s="217"/>
      <c r="BE115" s="94"/>
      <c r="BF115" s="94"/>
      <c r="BG115" s="217"/>
      <c r="BH115" s="94"/>
      <c r="BI115" s="217"/>
      <c r="BJ115" s="217"/>
      <c r="BK115" s="96"/>
      <c r="BL115" s="96"/>
      <c r="BQ115" s="96"/>
      <c r="BR115" s="96"/>
      <c r="BS115" s="96"/>
      <c r="BT115" s="96"/>
      <c r="BV115" s="96"/>
      <c r="BW115" s="72"/>
      <c r="BX115" s="72"/>
      <c r="CB115" s="98"/>
      <c r="CC115" s="99"/>
      <c r="CD115" s="99"/>
      <c r="CE115" s="84"/>
      <c r="CF115" s="84"/>
    </row>
    <row r="116" spans="1:84" x14ac:dyDescent="0.2">
      <c r="A116" s="74">
        <v>114</v>
      </c>
      <c r="B116" s="74">
        <v>187</v>
      </c>
      <c r="C116" s="49" t="s">
        <v>227</v>
      </c>
      <c r="D116" s="172">
        <v>41394</v>
      </c>
      <c r="E116" s="76" t="s">
        <v>299</v>
      </c>
      <c r="F116" s="76" t="s">
        <v>323</v>
      </c>
      <c r="G116" s="119">
        <v>0.3</v>
      </c>
      <c r="H116" s="87"/>
      <c r="I116" s="77"/>
      <c r="J116" s="77"/>
      <c r="K116" s="88"/>
      <c r="L116" s="79"/>
      <c r="M116" s="76" t="s">
        <v>104</v>
      </c>
      <c r="N116" s="255" t="s">
        <v>451</v>
      </c>
      <c r="O116" s="255" t="s">
        <v>471</v>
      </c>
      <c r="P116" s="255" t="s">
        <v>519</v>
      </c>
      <c r="Q116" s="255"/>
      <c r="R116" s="81" t="s">
        <v>101</v>
      </c>
      <c r="S116" s="89"/>
      <c r="T116" s="76"/>
      <c r="U116" s="76"/>
      <c r="V116" s="86">
        <f>IF(BillDetail_List[Entry Alloc%]=0,(BillDetail_List[Time]*BillDetail_List[LTM Rate])*BillDetail_List[[#This Row],[Funding PerCent Allowed]],(BillDetail_List[Time]*BillDetail_List[LTM Rate])*BillDetail_List[[#This Row],[Funding PerCent Allowed]]*BillDetail_List[Entry Alloc%])</f>
        <v>90</v>
      </c>
      <c r="W116" s="86">
        <f>BillDetail_List[Counsel''s Base Fees]+BillDetail_List[Other Disbursements]+BillDetail_List[ATEI Premium]</f>
        <v>0</v>
      </c>
      <c r="X116" s="91" t="str">
        <f>VLOOKUP(BillDetail_List[Part ID],FundingList,2,FALSE)</f>
        <v>CFA</v>
      </c>
      <c r="Y116" s="271" t="str">
        <f>VLOOKUP(BillDetail_List[[#This Row],[Phase Code ]],phasetasklist,3,FALSE)</f>
        <v>Case Management Conference</v>
      </c>
      <c r="Z116" s="254" t="str">
        <f>VLOOKUP(BillDetail_List[[#This Row],[Task Code]],tasklist,4,FALSE)</f>
        <v>Case Management Conference</v>
      </c>
      <c r="AA116" s="239" t="str">
        <f>IFERROR(VLOOKUP(BillDetail_List[[#This Row],[Activity Code]],ActivityCodeList,2,FALSE), " ")</f>
        <v>Plan, Prepare, Draft, Review</v>
      </c>
      <c r="AB116" s="239" t="str">
        <f>IFERROR(VLOOKUP(BillDetail_List[[#This Row],[Expense Code]],expensenumbers,2,FALSE), " ")</f>
        <v xml:space="preserve"> </v>
      </c>
      <c r="AC116" s="92" t="str">
        <f>IFERROR(VLOOKUP(BillDetail_List[LTM],LTMList,3,FALSE),"")</f>
        <v>Partner</v>
      </c>
      <c r="AD116" s="92" t="str">
        <f>IFERROR(VLOOKUP(BillDetail_List[LTM],LTMList,4,FALSE),"")</f>
        <v>A</v>
      </c>
      <c r="AE116" s="86">
        <f>IFERROR(VLOOKUP(BillDetail_List[LTM],LTM_List[],6,FALSE),0)</f>
        <v>300</v>
      </c>
      <c r="AF116" s="83">
        <f>VLOOKUP(BillDetail_List[Part ID],FundingList,7,FALSE)</f>
        <v>1</v>
      </c>
      <c r="AG116" s="83">
        <f>IF(CounselBaseFees=0,VLOOKUP(BillDetail_List[Part ID],FundingList,3,FALSE),VLOOKUP(BillDetail_List[LTM],LTMList,8,FALSE))</f>
        <v>0.95</v>
      </c>
      <c r="AH116" s="93">
        <f>VLOOKUP(BillDetail_List[Part ID],FundingList,4,FALSE)</f>
        <v>0.2</v>
      </c>
      <c r="AI116" s="190">
        <f>IF(BillDetail_List[[#This Row],[Time]]="N/A",0, BillDetail_List[[#This Row],[Time]]*BillDetail_List[[#This Row],[LTM Rate]])</f>
        <v>90</v>
      </c>
      <c r="AJ116" s="86">
        <f>IF(BillDetail_List[Entry Alloc%]=0,(BillDetail_List[Time]*BillDetail_List[LTM Rate])*BillDetail_List[[#This Row],[Funding PerCent Allowed]],(BillDetail_List[Time]*BillDetail_List[LTM Rate])*BillDetail_List[[#This Row],[Funding PerCent Allowed]]*BillDetail_List[Entry Alloc%])</f>
        <v>90</v>
      </c>
      <c r="AK116" s="86">
        <f>BillDetail_List[Base Profit Costs (including any indemnity cap)]*BillDetail_List[VAT Rate]</f>
        <v>18</v>
      </c>
      <c r="AL116" s="86">
        <f>BillDetail_List[Base Profit Costs (including any indemnity cap)]*BillDetail_List[Success Fee %]</f>
        <v>85.5</v>
      </c>
      <c r="AM116" s="86">
        <f>BillDetail_List[Success Fee on Base Profit costs]*BillDetail_List[VAT Rate]</f>
        <v>17.100000000000001</v>
      </c>
      <c r="AN116" s="86">
        <f>SUM(BillDetail_List[[#This Row],[Base Profit Costs (including any indemnity cap)]:[VAT on Success Fee on Base Profit Costs]])</f>
        <v>210.6</v>
      </c>
      <c r="AO116" s="86">
        <f>BillDetail_List[Counsel''s Base Fees]*BillDetail_List[VAT Rate]</f>
        <v>0</v>
      </c>
      <c r="AP116" s="86">
        <f>BillDetail_List[Counsel''s Base Fees]*BillDetail_List[Success Fee %]</f>
        <v>0</v>
      </c>
      <c r="AQ116" s="86">
        <f>BillDetail_List[Counsel''s Success Fee]*BillDetail_List[VAT Rate]</f>
        <v>0</v>
      </c>
      <c r="AR116" s="86">
        <f>BillDetail_List[Counsel''s Base Fees]+BillDetail_List[VAT on Base Counsel Fees]+BillDetail_List[Counsel''s Success Fee]+BillDetail_List[VAT on Counsel''s Success Fee]</f>
        <v>0</v>
      </c>
      <c r="AS116" s="86">
        <f>BillDetail_List[Other Disbursements]+BillDetail_List[VAT On Other Disbursements]</f>
        <v>0</v>
      </c>
      <c r="AT116" s="86">
        <f>BillDetail_List[Counsel''s Base Fees]+BillDetail_List[Other Disbursements]+BillDetail_List[ATEI Premium]</f>
        <v>0</v>
      </c>
      <c r="AU116" s="86">
        <f>BillDetail_List[Other Disbursements]+BillDetail_List[Counsel''s Base Fees]+BillDetail_List[Base Profit Costs (including any indemnity cap)]</f>
        <v>90</v>
      </c>
      <c r="AV116" s="86">
        <f>BillDetail_List[Base Profit Costs (including any indemnity cap)]+BillDetail_List[Success Fee on Base Profit costs]</f>
        <v>175.5</v>
      </c>
      <c r="AW116" s="86">
        <f>BillDetail_List[ATEI Premium]+BillDetail_List[Other Disbursements]+BillDetail_List[Counsel''s Success Fee]+BillDetail_List[Counsel''s Base Fees]</f>
        <v>0</v>
      </c>
      <c r="AX116" s="86">
        <f>BillDetail_List[VAT On Other Disbursements]+BillDetail_List[VAT on Counsel''s Success Fee]+BillDetail_List[VAT on Base Counsel Fees]+BillDetail_List[VAT on Success Fee on Base Profit Costs]+BillDetail_List[VAT on Base Profit Costs]</f>
        <v>35.1</v>
      </c>
      <c r="AY116" s="86">
        <f>SUM(BillDetail_List[[#This Row],[Total Profit Costs]:[Total VAT]])</f>
        <v>210.6</v>
      </c>
      <c r="AZ116" s="279">
        <f>VLOOKUP(BillDetail_List[[#This Row],[Phase Code ]],phasetasklist,7,FALSE)</f>
        <v>3</v>
      </c>
      <c r="BA116" s="279">
        <f>VLOOKUP(BillDetail_List[[#This Row],[Task Code]],tasklist,7,FALSE)</f>
        <v>8</v>
      </c>
      <c r="BB116" s="279">
        <f>IFERROR(VLOOKUP(BillDetail_List[[#This Row],[Activity Code]],ActivityCodeList,4,FALSE),"")</f>
        <v>10</v>
      </c>
      <c r="BC116" s="279" t="str">
        <f>IFERROR(VLOOKUP(BillDetail_List[[#This Row],[Expense Code]],expensenumbers,4,FALSE),"")</f>
        <v/>
      </c>
      <c r="BD116" s="217"/>
      <c r="BE116" s="94"/>
      <c r="BF116" s="94"/>
      <c r="BG116" s="217"/>
      <c r="BH116" s="94"/>
      <c r="BI116" s="217"/>
      <c r="BJ116" s="217"/>
      <c r="BK116" s="96"/>
      <c r="BL116" s="96"/>
      <c r="BQ116" s="96"/>
      <c r="BR116" s="96"/>
      <c r="BS116" s="96"/>
      <c r="BT116" s="96"/>
      <c r="BV116" s="96"/>
      <c r="BW116" s="72"/>
      <c r="BX116" s="72"/>
      <c r="CB116" s="98"/>
      <c r="CC116" s="99"/>
      <c r="CD116" s="99"/>
      <c r="CE116" s="84"/>
      <c r="CF116" s="84"/>
    </row>
    <row r="117" spans="1:84" x14ac:dyDescent="0.2">
      <c r="A117" s="74">
        <v>115</v>
      </c>
      <c r="B117" s="74">
        <v>227</v>
      </c>
      <c r="C117" s="49" t="s">
        <v>227</v>
      </c>
      <c r="D117" s="172">
        <v>41451</v>
      </c>
      <c r="E117" s="76" t="s">
        <v>317</v>
      </c>
      <c r="F117" s="76" t="s">
        <v>323</v>
      </c>
      <c r="G117" s="119">
        <v>6.2</v>
      </c>
      <c r="H117" s="87"/>
      <c r="I117" s="77"/>
      <c r="J117" s="77"/>
      <c r="K117" s="88"/>
      <c r="L117" s="79"/>
      <c r="M117" s="76" t="s">
        <v>104</v>
      </c>
      <c r="N117" s="255" t="s">
        <v>451</v>
      </c>
      <c r="O117" s="255" t="s">
        <v>471</v>
      </c>
      <c r="P117" s="255" t="s">
        <v>519</v>
      </c>
      <c r="Q117" s="255"/>
      <c r="R117" s="81" t="s">
        <v>101</v>
      </c>
      <c r="S117" s="89"/>
      <c r="T117" s="76"/>
      <c r="U117" s="76"/>
      <c r="V117" s="86">
        <f>IF(BillDetail_List[Entry Alloc%]=0,(BillDetail_List[Time]*BillDetail_List[LTM Rate])*BillDetail_List[[#This Row],[Funding PerCent Allowed]],(BillDetail_List[Time]*BillDetail_List[LTM Rate])*BillDetail_List[[#This Row],[Funding PerCent Allowed]]*BillDetail_List[Entry Alloc%])</f>
        <v>1860</v>
      </c>
      <c r="W117" s="86">
        <f>BillDetail_List[Counsel''s Base Fees]+BillDetail_List[Other Disbursements]+BillDetail_List[ATEI Premium]</f>
        <v>0</v>
      </c>
      <c r="X117" s="91" t="str">
        <f>VLOOKUP(BillDetail_List[Part ID],FundingList,2,FALSE)</f>
        <v>CFA</v>
      </c>
      <c r="Y117" s="271" t="str">
        <f>VLOOKUP(BillDetail_List[[#This Row],[Phase Code ]],phasetasklist,3,FALSE)</f>
        <v>Case Management Conference</v>
      </c>
      <c r="Z117" s="254" t="str">
        <f>VLOOKUP(BillDetail_List[[#This Row],[Task Code]],tasklist,4,FALSE)</f>
        <v>Case Management Conference</v>
      </c>
      <c r="AA117" s="239" t="str">
        <f>IFERROR(VLOOKUP(BillDetail_List[[#This Row],[Activity Code]],ActivityCodeList,2,FALSE), " ")</f>
        <v>Plan, Prepare, Draft, Review</v>
      </c>
      <c r="AB117" s="239" t="str">
        <f>IFERROR(VLOOKUP(BillDetail_List[[#This Row],[Expense Code]],expensenumbers,2,FALSE), " ")</f>
        <v xml:space="preserve"> </v>
      </c>
      <c r="AC117" s="92" t="str">
        <f>IFERROR(VLOOKUP(BillDetail_List[LTM],LTMList,3,FALSE),"")</f>
        <v>Partner</v>
      </c>
      <c r="AD117" s="92" t="str">
        <f>IFERROR(VLOOKUP(BillDetail_List[LTM],LTMList,4,FALSE),"")</f>
        <v>A</v>
      </c>
      <c r="AE117" s="86">
        <f>IFERROR(VLOOKUP(BillDetail_List[LTM],LTM_List[],6,FALSE),0)</f>
        <v>300</v>
      </c>
      <c r="AF117" s="83">
        <f>VLOOKUP(BillDetail_List[Part ID],FundingList,7,FALSE)</f>
        <v>1</v>
      </c>
      <c r="AG117" s="83">
        <f>IF(CounselBaseFees=0,VLOOKUP(BillDetail_List[Part ID],FundingList,3,FALSE),VLOOKUP(BillDetail_List[LTM],LTMList,8,FALSE))</f>
        <v>0.95</v>
      </c>
      <c r="AH117" s="93">
        <f>VLOOKUP(BillDetail_List[Part ID],FundingList,4,FALSE)</f>
        <v>0.2</v>
      </c>
      <c r="AI117" s="190">
        <f>IF(BillDetail_List[[#This Row],[Time]]="N/A",0, BillDetail_List[[#This Row],[Time]]*BillDetail_List[[#This Row],[LTM Rate]])</f>
        <v>1860</v>
      </c>
      <c r="AJ117" s="86">
        <f>IF(BillDetail_List[Entry Alloc%]=0,(BillDetail_List[Time]*BillDetail_List[LTM Rate])*BillDetail_List[[#This Row],[Funding PerCent Allowed]],(BillDetail_List[Time]*BillDetail_List[LTM Rate])*BillDetail_List[[#This Row],[Funding PerCent Allowed]]*BillDetail_List[Entry Alloc%])</f>
        <v>1860</v>
      </c>
      <c r="AK117" s="86">
        <f>BillDetail_List[Base Profit Costs (including any indemnity cap)]*BillDetail_List[VAT Rate]</f>
        <v>372</v>
      </c>
      <c r="AL117" s="86">
        <f>BillDetail_List[Base Profit Costs (including any indemnity cap)]*BillDetail_List[Success Fee %]</f>
        <v>1767</v>
      </c>
      <c r="AM117" s="86">
        <f>BillDetail_List[Success Fee on Base Profit costs]*BillDetail_List[VAT Rate]</f>
        <v>353.40000000000003</v>
      </c>
      <c r="AN117" s="86">
        <f>SUM(BillDetail_List[[#This Row],[Base Profit Costs (including any indemnity cap)]:[VAT on Success Fee on Base Profit Costs]])</f>
        <v>4352.3999999999996</v>
      </c>
      <c r="AO117" s="86">
        <f>BillDetail_List[Counsel''s Base Fees]*BillDetail_List[VAT Rate]</f>
        <v>0</v>
      </c>
      <c r="AP117" s="86">
        <f>BillDetail_List[Counsel''s Base Fees]*BillDetail_List[Success Fee %]</f>
        <v>0</v>
      </c>
      <c r="AQ117" s="86">
        <f>BillDetail_List[Counsel''s Success Fee]*BillDetail_List[VAT Rate]</f>
        <v>0</v>
      </c>
      <c r="AR117" s="86">
        <f>BillDetail_List[Counsel''s Base Fees]+BillDetail_List[VAT on Base Counsel Fees]+BillDetail_List[Counsel''s Success Fee]+BillDetail_List[VAT on Counsel''s Success Fee]</f>
        <v>0</v>
      </c>
      <c r="AS117" s="86">
        <f>BillDetail_List[Other Disbursements]+BillDetail_List[VAT On Other Disbursements]</f>
        <v>0</v>
      </c>
      <c r="AT117" s="86">
        <f>BillDetail_List[Counsel''s Base Fees]+BillDetail_List[Other Disbursements]+BillDetail_List[ATEI Premium]</f>
        <v>0</v>
      </c>
      <c r="AU117" s="86">
        <f>BillDetail_List[Other Disbursements]+BillDetail_List[Counsel''s Base Fees]+BillDetail_List[Base Profit Costs (including any indemnity cap)]</f>
        <v>1860</v>
      </c>
      <c r="AV117" s="86">
        <f>BillDetail_List[Base Profit Costs (including any indemnity cap)]+BillDetail_List[Success Fee on Base Profit costs]</f>
        <v>3627</v>
      </c>
      <c r="AW117" s="86">
        <f>BillDetail_List[ATEI Premium]+BillDetail_List[Other Disbursements]+BillDetail_List[Counsel''s Success Fee]+BillDetail_List[Counsel''s Base Fees]</f>
        <v>0</v>
      </c>
      <c r="AX117" s="86">
        <f>BillDetail_List[VAT On Other Disbursements]+BillDetail_List[VAT on Counsel''s Success Fee]+BillDetail_List[VAT on Base Counsel Fees]+BillDetail_List[VAT on Success Fee on Base Profit Costs]+BillDetail_List[VAT on Base Profit Costs]</f>
        <v>725.40000000000009</v>
      </c>
      <c r="AY117" s="86">
        <f>SUM(BillDetail_List[[#This Row],[Total Profit Costs]:[Total VAT]])</f>
        <v>4352.3999999999996</v>
      </c>
      <c r="AZ117" s="279">
        <f>VLOOKUP(BillDetail_List[[#This Row],[Phase Code ]],phasetasklist,7,FALSE)</f>
        <v>3</v>
      </c>
      <c r="BA117" s="279">
        <f>VLOOKUP(BillDetail_List[[#This Row],[Task Code]],tasklist,7,FALSE)</f>
        <v>8</v>
      </c>
      <c r="BB117" s="279">
        <f>IFERROR(VLOOKUP(BillDetail_List[[#This Row],[Activity Code]],ActivityCodeList,4,FALSE),"")</f>
        <v>10</v>
      </c>
      <c r="BC117" s="279" t="str">
        <f>IFERROR(VLOOKUP(BillDetail_List[[#This Row],[Expense Code]],expensenumbers,4,FALSE),"")</f>
        <v/>
      </c>
      <c r="BD117" s="217"/>
      <c r="BE117" s="94"/>
      <c r="BF117" s="94"/>
      <c r="BG117" s="217"/>
      <c r="BH117" s="94"/>
      <c r="BI117" s="217"/>
      <c r="BJ117" s="217"/>
      <c r="BK117" s="96"/>
      <c r="BL117" s="96"/>
      <c r="BQ117" s="96"/>
      <c r="BR117" s="96"/>
      <c r="BS117" s="96"/>
      <c r="BT117" s="96"/>
      <c r="BV117" s="96"/>
      <c r="BW117" s="72"/>
      <c r="BX117" s="72"/>
      <c r="CB117" s="98"/>
      <c r="CC117" s="99"/>
      <c r="CD117" s="99"/>
      <c r="CE117" s="84"/>
      <c r="CF117" s="84"/>
    </row>
    <row r="118" spans="1:84" x14ac:dyDescent="0.2">
      <c r="A118" s="74">
        <v>116</v>
      </c>
      <c r="B118" s="74">
        <v>230</v>
      </c>
      <c r="C118" s="49" t="s">
        <v>227</v>
      </c>
      <c r="D118" s="172">
        <v>41464</v>
      </c>
      <c r="E118" s="76" t="s">
        <v>236</v>
      </c>
      <c r="F118" s="76" t="s">
        <v>323</v>
      </c>
      <c r="G118" s="119">
        <v>0.1</v>
      </c>
      <c r="H118" s="87"/>
      <c r="I118" s="77"/>
      <c r="J118" s="77"/>
      <c r="K118" s="88"/>
      <c r="L118" s="79"/>
      <c r="M118" s="76" t="s">
        <v>217</v>
      </c>
      <c r="N118" s="255" t="s">
        <v>451</v>
      </c>
      <c r="O118" s="255" t="s">
        <v>471</v>
      </c>
      <c r="P118" s="255" t="s">
        <v>519</v>
      </c>
      <c r="Q118" s="255"/>
      <c r="R118" s="81" t="s">
        <v>101</v>
      </c>
      <c r="S118" s="89"/>
      <c r="T118" s="76"/>
      <c r="U118" s="76"/>
      <c r="V118" s="86">
        <f>IF(BillDetail_List[Entry Alloc%]=0,(BillDetail_List[Time]*BillDetail_List[LTM Rate])*BillDetail_List[[#This Row],[Funding PerCent Allowed]],(BillDetail_List[Time]*BillDetail_List[LTM Rate])*BillDetail_List[[#This Row],[Funding PerCent Allowed]]*BillDetail_List[Entry Alloc%])</f>
        <v>30</v>
      </c>
      <c r="W118" s="86">
        <f>BillDetail_List[Counsel''s Base Fees]+BillDetail_List[Other Disbursements]+BillDetail_List[ATEI Premium]</f>
        <v>0</v>
      </c>
      <c r="X118" s="91" t="str">
        <f>VLOOKUP(BillDetail_List[Part ID],FundingList,2,FALSE)</f>
        <v>CFA</v>
      </c>
      <c r="Y118" s="271" t="str">
        <f>VLOOKUP(BillDetail_List[[#This Row],[Phase Code ]],phasetasklist,3,FALSE)</f>
        <v>Case Management Conference</v>
      </c>
      <c r="Z118" s="254" t="str">
        <f>VLOOKUP(BillDetail_List[[#This Row],[Task Code]],tasklist,4,FALSE)</f>
        <v>Case Management Conference</v>
      </c>
      <c r="AA118" s="239" t="str">
        <f>IFERROR(VLOOKUP(BillDetail_List[[#This Row],[Activity Code]],ActivityCodeList,2,FALSE), " ")</f>
        <v>Plan, Prepare, Draft, Review</v>
      </c>
      <c r="AB118" s="239" t="str">
        <f>IFERROR(VLOOKUP(BillDetail_List[[#This Row],[Expense Code]],expensenumbers,2,FALSE), " ")</f>
        <v xml:space="preserve"> </v>
      </c>
      <c r="AC118" s="92" t="str">
        <f>IFERROR(VLOOKUP(BillDetail_List[LTM],LTMList,3,FALSE),"")</f>
        <v>Partner</v>
      </c>
      <c r="AD118" s="92" t="str">
        <f>IFERROR(VLOOKUP(BillDetail_List[LTM],LTMList,4,FALSE),"")</f>
        <v>A</v>
      </c>
      <c r="AE118" s="86">
        <f>IFERROR(VLOOKUP(BillDetail_List[LTM],LTM_List[],6,FALSE),0)</f>
        <v>300</v>
      </c>
      <c r="AF118" s="83">
        <f>VLOOKUP(BillDetail_List[Part ID],FundingList,7,FALSE)</f>
        <v>1</v>
      </c>
      <c r="AG118" s="83">
        <f>IF(CounselBaseFees=0,VLOOKUP(BillDetail_List[Part ID],FundingList,3,FALSE),VLOOKUP(BillDetail_List[LTM],LTMList,8,FALSE))</f>
        <v>0.95</v>
      </c>
      <c r="AH118" s="93">
        <f>VLOOKUP(BillDetail_List[Part ID],FundingList,4,FALSE)</f>
        <v>0.2</v>
      </c>
      <c r="AI118" s="190">
        <f>IF(BillDetail_List[[#This Row],[Time]]="N/A",0, BillDetail_List[[#This Row],[Time]]*BillDetail_List[[#This Row],[LTM Rate]])</f>
        <v>30</v>
      </c>
      <c r="AJ118" s="86">
        <f>IF(BillDetail_List[Entry Alloc%]=0,(BillDetail_List[Time]*BillDetail_List[LTM Rate])*BillDetail_List[[#This Row],[Funding PerCent Allowed]],(BillDetail_List[Time]*BillDetail_List[LTM Rate])*BillDetail_List[[#This Row],[Funding PerCent Allowed]]*BillDetail_List[Entry Alloc%])</f>
        <v>30</v>
      </c>
      <c r="AK118" s="86">
        <f>BillDetail_List[Base Profit Costs (including any indemnity cap)]*BillDetail_List[VAT Rate]</f>
        <v>6</v>
      </c>
      <c r="AL118" s="86">
        <f>BillDetail_List[Base Profit Costs (including any indemnity cap)]*BillDetail_List[Success Fee %]</f>
        <v>28.5</v>
      </c>
      <c r="AM118" s="86">
        <f>BillDetail_List[Success Fee on Base Profit costs]*BillDetail_List[VAT Rate]</f>
        <v>5.7</v>
      </c>
      <c r="AN118" s="86">
        <f>SUM(BillDetail_List[[#This Row],[Base Profit Costs (including any indemnity cap)]:[VAT on Success Fee on Base Profit Costs]])</f>
        <v>70.2</v>
      </c>
      <c r="AO118" s="86">
        <f>BillDetail_List[Counsel''s Base Fees]*BillDetail_List[VAT Rate]</f>
        <v>0</v>
      </c>
      <c r="AP118" s="86">
        <f>BillDetail_List[Counsel''s Base Fees]*BillDetail_List[Success Fee %]</f>
        <v>0</v>
      </c>
      <c r="AQ118" s="86">
        <f>BillDetail_List[Counsel''s Success Fee]*BillDetail_List[VAT Rate]</f>
        <v>0</v>
      </c>
      <c r="AR118" s="86">
        <f>BillDetail_List[Counsel''s Base Fees]+BillDetail_List[VAT on Base Counsel Fees]+BillDetail_List[Counsel''s Success Fee]+BillDetail_List[VAT on Counsel''s Success Fee]</f>
        <v>0</v>
      </c>
      <c r="AS118" s="86">
        <f>BillDetail_List[Other Disbursements]+BillDetail_List[VAT On Other Disbursements]</f>
        <v>0</v>
      </c>
      <c r="AT118" s="86">
        <f>BillDetail_List[Counsel''s Base Fees]+BillDetail_List[Other Disbursements]+BillDetail_List[ATEI Premium]</f>
        <v>0</v>
      </c>
      <c r="AU118" s="86">
        <f>BillDetail_List[Other Disbursements]+BillDetail_List[Counsel''s Base Fees]+BillDetail_List[Base Profit Costs (including any indemnity cap)]</f>
        <v>30</v>
      </c>
      <c r="AV118" s="86">
        <f>BillDetail_List[Base Profit Costs (including any indemnity cap)]+BillDetail_List[Success Fee on Base Profit costs]</f>
        <v>58.5</v>
      </c>
      <c r="AW118" s="86">
        <f>BillDetail_List[ATEI Premium]+BillDetail_List[Other Disbursements]+BillDetail_List[Counsel''s Success Fee]+BillDetail_List[Counsel''s Base Fees]</f>
        <v>0</v>
      </c>
      <c r="AX118" s="86">
        <f>BillDetail_List[VAT On Other Disbursements]+BillDetail_List[VAT on Counsel''s Success Fee]+BillDetail_List[VAT on Base Counsel Fees]+BillDetail_List[VAT on Success Fee on Base Profit Costs]+BillDetail_List[VAT on Base Profit Costs]</f>
        <v>11.7</v>
      </c>
      <c r="AY118" s="86">
        <f>SUM(BillDetail_List[[#This Row],[Total Profit Costs]:[Total VAT]])</f>
        <v>70.2</v>
      </c>
      <c r="AZ118" s="279">
        <f>VLOOKUP(BillDetail_List[[#This Row],[Phase Code ]],phasetasklist,7,FALSE)</f>
        <v>3</v>
      </c>
      <c r="BA118" s="279">
        <f>VLOOKUP(BillDetail_List[[#This Row],[Task Code]],tasklist,7,FALSE)</f>
        <v>8</v>
      </c>
      <c r="BB118" s="279">
        <f>IFERROR(VLOOKUP(BillDetail_List[[#This Row],[Activity Code]],ActivityCodeList,4,FALSE),"")</f>
        <v>10</v>
      </c>
      <c r="BC118" s="279" t="str">
        <f>IFERROR(VLOOKUP(BillDetail_List[[#This Row],[Expense Code]],expensenumbers,4,FALSE),"")</f>
        <v/>
      </c>
      <c r="BD118" s="217"/>
      <c r="BE118" s="94"/>
      <c r="BF118" s="94"/>
      <c r="BG118" s="217"/>
      <c r="BH118" s="94"/>
      <c r="BI118" s="217"/>
      <c r="BJ118" s="217"/>
      <c r="BK118" s="96"/>
      <c r="BL118" s="96"/>
      <c r="BQ118" s="96"/>
      <c r="BR118" s="96"/>
      <c r="BS118" s="96"/>
      <c r="BT118" s="96"/>
      <c r="BV118" s="96"/>
      <c r="BW118" s="72"/>
      <c r="BX118" s="72"/>
      <c r="CB118" s="98"/>
      <c r="CC118" s="99"/>
      <c r="CD118" s="99"/>
      <c r="CE118" s="84"/>
      <c r="CF118" s="84"/>
    </row>
    <row r="119" spans="1:84" ht="30" x14ac:dyDescent="0.2">
      <c r="A119" s="74">
        <v>117</v>
      </c>
      <c r="B119" s="74">
        <v>231</v>
      </c>
      <c r="C119" s="49" t="s">
        <v>227</v>
      </c>
      <c r="D119" s="172">
        <v>41465</v>
      </c>
      <c r="E119" s="76" t="s">
        <v>229</v>
      </c>
      <c r="F119" s="76" t="s">
        <v>323</v>
      </c>
      <c r="G119" s="119">
        <v>0.1</v>
      </c>
      <c r="H119" s="87"/>
      <c r="I119" s="77"/>
      <c r="J119" s="77"/>
      <c r="K119" s="88"/>
      <c r="L119" s="79"/>
      <c r="M119" s="76" t="s">
        <v>217</v>
      </c>
      <c r="N119" s="255" t="s">
        <v>452</v>
      </c>
      <c r="O119" s="255" t="s">
        <v>475</v>
      </c>
      <c r="P119" s="255" t="s">
        <v>515</v>
      </c>
      <c r="Q119" s="255"/>
      <c r="R119" s="81" t="s">
        <v>99</v>
      </c>
      <c r="S119" s="89"/>
      <c r="T119" s="75" t="s">
        <v>32</v>
      </c>
      <c r="U119" s="75" t="s">
        <v>333</v>
      </c>
      <c r="V119" s="86">
        <f>IF(BillDetail_List[Entry Alloc%]=0,(BillDetail_List[Time]*BillDetail_List[LTM Rate])*BillDetail_List[[#This Row],[Funding PerCent Allowed]],(BillDetail_List[Time]*BillDetail_List[LTM Rate])*BillDetail_List[[#This Row],[Funding PerCent Allowed]]*BillDetail_List[Entry Alloc%])</f>
        <v>30</v>
      </c>
      <c r="W119" s="86">
        <f>BillDetail_List[Counsel''s Base Fees]+BillDetail_List[Other Disbursements]+BillDetail_List[ATEI Premium]</f>
        <v>0</v>
      </c>
      <c r="X119" s="91" t="str">
        <f>VLOOKUP(BillDetail_List[Part ID],FundingList,2,FALSE)</f>
        <v>CFA</v>
      </c>
      <c r="Y119" s="271" t="str">
        <f>VLOOKUP(BillDetail_List[[#This Row],[Phase Code ]],phasetasklist,3,FALSE)</f>
        <v>Disclosure</v>
      </c>
      <c r="Z119" s="254" t="str">
        <f>VLOOKUP(BillDetail_List[[#This Row],[Task Code]],tasklist,4,FALSE)</f>
        <v>Inspection and review of the other side's disclosure for work undertaken after exchange of disclosure lists.</v>
      </c>
      <c r="AA119" s="239" t="str">
        <f>IFERROR(VLOOKUP(BillDetail_List[[#This Row],[Activity Code]],ActivityCodeList,2,FALSE), " ")</f>
        <v>Communicate (Other Party(s)/other outside lawyers)</v>
      </c>
      <c r="AB119" s="239" t="str">
        <f>IFERROR(VLOOKUP(BillDetail_List[[#This Row],[Expense Code]],expensenumbers,2,FALSE), " ")</f>
        <v xml:space="preserve"> </v>
      </c>
      <c r="AC119" s="92" t="str">
        <f>IFERROR(VLOOKUP(BillDetail_List[LTM],LTMList,3,FALSE),"")</f>
        <v>Partner</v>
      </c>
      <c r="AD119" s="92" t="str">
        <f>IFERROR(VLOOKUP(BillDetail_List[LTM],LTMList,4,FALSE),"")</f>
        <v>A</v>
      </c>
      <c r="AE119" s="86">
        <f>IFERROR(VLOOKUP(BillDetail_List[LTM],LTM_List[],6,FALSE),0)</f>
        <v>300</v>
      </c>
      <c r="AF119" s="83">
        <f>VLOOKUP(BillDetail_List[Part ID],FundingList,7,FALSE)</f>
        <v>1</v>
      </c>
      <c r="AG119" s="83">
        <f>IF(CounselBaseFees=0,VLOOKUP(BillDetail_List[Part ID],FundingList,3,FALSE),VLOOKUP(BillDetail_List[LTM],LTMList,8,FALSE))</f>
        <v>0.95</v>
      </c>
      <c r="AH119" s="93">
        <f>VLOOKUP(BillDetail_List[Part ID],FundingList,4,FALSE)</f>
        <v>0.2</v>
      </c>
      <c r="AI119" s="190">
        <f>IF(BillDetail_List[[#This Row],[Time]]="N/A",0, BillDetail_List[[#This Row],[Time]]*BillDetail_List[[#This Row],[LTM Rate]])</f>
        <v>30</v>
      </c>
      <c r="AJ119" s="86">
        <f>IF(BillDetail_List[Entry Alloc%]=0,(BillDetail_List[Time]*BillDetail_List[LTM Rate])*BillDetail_List[[#This Row],[Funding PerCent Allowed]],(BillDetail_List[Time]*BillDetail_List[LTM Rate])*BillDetail_List[[#This Row],[Funding PerCent Allowed]]*BillDetail_List[Entry Alloc%])</f>
        <v>30</v>
      </c>
      <c r="AK119" s="86">
        <f>BillDetail_List[Base Profit Costs (including any indemnity cap)]*BillDetail_List[VAT Rate]</f>
        <v>6</v>
      </c>
      <c r="AL119" s="86">
        <f>BillDetail_List[Base Profit Costs (including any indemnity cap)]*BillDetail_List[Success Fee %]</f>
        <v>28.5</v>
      </c>
      <c r="AM119" s="86">
        <f>BillDetail_List[Success Fee on Base Profit costs]*BillDetail_List[VAT Rate]</f>
        <v>5.7</v>
      </c>
      <c r="AN119" s="86">
        <f>SUM(BillDetail_List[[#This Row],[Base Profit Costs (including any indemnity cap)]:[VAT on Success Fee on Base Profit Costs]])</f>
        <v>70.2</v>
      </c>
      <c r="AO119" s="86">
        <f>BillDetail_List[Counsel''s Base Fees]*BillDetail_List[VAT Rate]</f>
        <v>0</v>
      </c>
      <c r="AP119" s="86">
        <f>BillDetail_List[Counsel''s Base Fees]*BillDetail_List[Success Fee %]</f>
        <v>0</v>
      </c>
      <c r="AQ119" s="86">
        <f>BillDetail_List[Counsel''s Success Fee]*BillDetail_List[VAT Rate]</f>
        <v>0</v>
      </c>
      <c r="AR119" s="86">
        <f>BillDetail_List[Counsel''s Base Fees]+BillDetail_List[VAT on Base Counsel Fees]+BillDetail_List[Counsel''s Success Fee]+BillDetail_List[VAT on Counsel''s Success Fee]</f>
        <v>0</v>
      </c>
      <c r="AS119" s="86">
        <f>BillDetail_List[Other Disbursements]+BillDetail_List[VAT On Other Disbursements]</f>
        <v>0</v>
      </c>
      <c r="AT119" s="86">
        <f>BillDetail_List[Counsel''s Base Fees]+BillDetail_List[Other Disbursements]+BillDetail_List[ATEI Premium]</f>
        <v>0</v>
      </c>
      <c r="AU119" s="86">
        <f>BillDetail_List[Other Disbursements]+BillDetail_List[Counsel''s Base Fees]+BillDetail_List[Base Profit Costs (including any indemnity cap)]</f>
        <v>30</v>
      </c>
      <c r="AV119" s="86">
        <f>BillDetail_List[Base Profit Costs (including any indemnity cap)]+BillDetail_List[Success Fee on Base Profit costs]</f>
        <v>58.5</v>
      </c>
      <c r="AW119" s="86">
        <f>BillDetail_List[ATEI Premium]+BillDetail_List[Other Disbursements]+BillDetail_List[Counsel''s Success Fee]+BillDetail_List[Counsel''s Base Fees]</f>
        <v>0</v>
      </c>
      <c r="AX119" s="86">
        <f>BillDetail_List[VAT On Other Disbursements]+BillDetail_List[VAT on Counsel''s Success Fee]+BillDetail_List[VAT on Base Counsel Fees]+BillDetail_List[VAT on Success Fee on Base Profit Costs]+BillDetail_List[VAT on Base Profit Costs]</f>
        <v>11.7</v>
      </c>
      <c r="AY119" s="86">
        <f>SUM(BillDetail_List[[#This Row],[Total Profit Costs]:[Total VAT]])</f>
        <v>70.2</v>
      </c>
      <c r="AZ119" s="279">
        <f>VLOOKUP(BillDetail_List[[#This Row],[Phase Code ]],phasetasklist,7,FALSE)</f>
        <v>4</v>
      </c>
      <c r="BA119" s="279">
        <f>VLOOKUP(BillDetail_List[[#This Row],[Task Code]],tasklist,7,FALSE)</f>
        <v>12</v>
      </c>
      <c r="BB119" s="279">
        <f>IFERROR(VLOOKUP(BillDetail_List[[#This Row],[Activity Code]],ActivityCodeList,4,FALSE),"")</f>
        <v>6</v>
      </c>
      <c r="BC119" s="279" t="str">
        <f>IFERROR(VLOOKUP(BillDetail_List[[#This Row],[Expense Code]],expensenumbers,4,FALSE),"")</f>
        <v/>
      </c>
      <c r="BD119" s="217"/>
      <c r="BE119" s="94"/>
      <c r="BF119" s="94"/>
      <c r="BG119" s="217"/>
      <c r="BH119" s="94"/>
      <c r="BI119" s="217"/>
      <c r="BJ119" s="217"/>
      <c r="BK119" s="96"/>
      <c r="BL119" s="96"/>
      <c r="BQ119" s="96"/>
      <c r="BR119" s="96"/>
      <c r="BS119" s="96"/>
      <c r="BT119" s="96"/>
      <c r="BV119" s="96"/>
      <c r="BW119" s="72"/>
      <c r="BX119" s="72"/>
      <c r="CB119" s="98"/>
      <c r="CC119" s="99"/>
      <c r="CD119" s="99"/>
      <c r="CE119" s="84"/>
      <c r="CF119" s="84"/>
    </row>
    <row r="120" spans="1:84" x14ac:dyDescent="0.2">
      <c r="A120" s="74">
        <v>118</v>
      </c>
      <c r="B120" s="74">
        <v>12</v>
      </c>
      <c r="C120" s="49" t="s">
        <v>227</v>
      </c>
      <c r="D120" s="172">
        <v>40335</v>
      </c>
      <c r="E120" s="290" t="s">
        <v>242</v>
      </c>
      <c r="F120" s="76" t="s">
        <v>321</v>
      </c>
      <c r="G120" s="119">
        <v>0.1</v>
      </c>
      <c r="H120" s="87"/>
      <c r="I120" s="77"/>
      <c r="J120" s="77"/>
      <c r="K120" s="88"/>
      <c r="L120" s="79"/>
      <c r="M120" s="76" t="s">
        <v>104</v>
      </c>
      <c r="N120" s="255" t="s">
        <v>452</v>
      </c>
      <c r="O120" s="255" t="s">
        <v>473</v>
      </c>
      <c r="P120" s="255" t="s">
        <v>512</v>
      </c>
      <c r="Q120" s="255"/>
      <c r="R120" s="81" t="s">
        <v>99</v>
      </c>
      <c r="S120" s="89"/>
      <c r="T120" s="75" t="s">
        <v>224</v>
      </c>
      <c r="U120" s="75" t="s">
        <v>249</v>
      </c>
      <c r="V120" s="86">
        <f>IF(BillDetail_List[Entry Alloc%]=0,(BillDetail_List[Time]*BillDetail_List[LTM Rate])*BillDetail_List[[#This Row],[Funding PerCent Allowed]],(BillDetail_List[Time]*BillDetail_List[LTM Rate])*BillDetail_List[[#This Row],[Funding PerCent Allowed]]*BillDetail_List[Entry Alloc%])</f>
        <v>24</v>
      </c>
      <c r="W120" s="86">
        <f>BillDetail_List[Counsel''s Base Fees]+BillDetail_List[Other Disbursements]+BillDetail_List[ATEI Premium]</f>
        <v>0</v>
      </c>
      <c r="X120" s="91" t="str">
        <f>VLOOKUP(BillDetail_List[Part ID],FundingList,2,FALSE)</f>
        <v>CFA</v>
      </c>
      <c r="Y120" s="271" t="str">
        <f>VLOOKUP(BillDetail_List[[#This Row],[Phase Code ]],phasetasklist,3,FALSE)</f>
        <v>Disclosure</v>
      </c>
      <c r="Z120" s="254" t="str">
        <f>VLOOKUP(BillDetail_List[[#This Row],[Task Code]],tasklist,4,FALSE)</f>
        <v>Obtaining and reviewing documents</v>
      </c>
      <c r="AA120" s="239" t="str">
        <f>IFERROR(VLOOKUP(BillDetail_List[[#This Row],[Activity Code]],ActivityCodeList,2,FALSE), " ")</f>
        <v>Communicate (with client)</v>
      </c>
      <c r="AB120" s="239" t="str">
        <f>IFERROR(VLOOKUP(BillDetail_List[[#This Row],[Expense Code]],expensenumbers,2,FALSE), " ")</f>
        <v xml:space="preserve"> </v>
      </c>
      <c r="AC120" s="92" t="str">
        <f>IFERROR(VLOOKUP(BillDetail_List[LTM],LTMList,3,FALSE),"")</f>
        <v>Partner</v>
      </c>
      <c r="AD120" s="92" t="str">
        <f>IFERROR(VLOOKUP(BillDetail_List[LTM],LTMList,4,FALSE),"")</f>
        <v>A</v>
      </c>
      <c r="AE120" s="86">
        <f>IFERROR(VLOOKUP(BillDetail_List[LTM],LTM_List[],6,FALSE),0)</f>
        <v>240</v>
      </c>
      <c r="AF120" s="83">
        <f>VLOOKUP(BillDetail_List[Part ID],FundingList,7,FALSE)</f>
        <v>1</v>
      </c>
      <c r="AG120" s="83">
        <f>IF(CounselBaseFees=0,VLOOKUP(BillDetail_List[Part ID],FundingList,3,FALSE),VLOOKUP(BillDetail_List[LTM],LTMList,8,FALSE))</f>
        <v>0.95</v>
      </c>
      <c r="AH120" s="93">
        <f>VLOOKUP(BillDetail_List[Part ID],FundingList,4,FALSE)</f>
        <v>0.2</v>
      </c>
      <c r="AI120" s="190">
        <f>IF(BillDetail_List[[#This Row],[Time]]="N/A",0, BillDetail_List[[#This Row],[Time]]*BillDetail_List[[#This Row],[LTM Rate]])</f>
        <v>24</v>
      </c>
      <c r="AJ120" s="86">
        <f>IF(BillDetail_List[Entry Alloc%]=0,(BillDetail_List[Time]*BillDetail_List[LTM Rate])*BillDetail_List[[#This Row],[Funding PerCent Allowed]],(BillDetail_List[Time]*BillDetail_List[LTM Rate])*BillDetail_List[[#This Row],[Funding PerCent Allowed]]*BillDetail_List[Entry Alloc%])</f>
        <v>24</v>
      </c>
      <c r="AK120" s="86">
        <f>BillDetail_List[Base Profit Costs (including any indemnity cap)]*BillDetail_List[VAT Rate]</f>
        <v>4.8000000000000007</v>
      </c>
      <c r="AL120" s="86">
        <f>BillDetail_List[Base Profit Costs (including any indemnity cap)]*BillDetail_List[Success Fee %]</f>
        <v>22.799999999999997</v>
      </c>
      <c r="AM120" s="86">
        <f>BillDetail_List[Success Fee on Base Profit costs]*BillDetail_List[VAT Rate]</f>
        <v>4.5599999999999996</v>
      </c>
      <c r="AN120" s="86">
        <f>SUM(BillDetail_List[[#This Row],[Base Profit Costs (including any indemnity cap)]:[VAT on Success Fee on Base Profit Costs]])</f>
        <v>56.16</v>
      </c>
      <c r="AO120" s="86">
        <f>BillDetail_List[Counsel''s Base Fees]*BillDetail_List[VAT Rate]</f>
        <v>0</v>
      </c>
      <c r="AP120" s="86">
        <f>BillDetail_List[Counsel''s Base Fees]*BillDetail_List[Success Fee %]</f>
        <v>0</v>
      </c>
      <c r="AQ120" s="86">
        <f>BillDetail_List[Counsel''s Success Fee]*BillDetail_List[VAT Rate]</f>
        <v>0</v>
      </c>
      <c r="AR120" s="86">
        <f>BillDetail_List[Counsel''s Base Fees]+BillDetail_List[VAT on Base Counsel Fees]+BillDetail_List[Counsel''s Success Fee]+BillDetail_List[VAT on Counsel''s Success Fee]</f>
        <v>0</v>
      </c>
      <c r="AS120" s="86">
        <f>BillDetail_List[Other Disbursements]+BillDetail_List[VAT On Other Disbursements]</f>
        <v>0</v>
      </c>
      <c r="AT120" s="86">
        <f>BillDetail_List[Counsel''s Base Fees]+BillDetail_List[Other Disbursements]+BillDetail_List[ATEI Premium]</f>
        <v>0</v>
      </c>
      <c r="AU120" s="86">
        <f>BillDetail_List[Other Disbursements]+BillDetail_List[Counsel''s Base Fees]+BillDetail_List[Base Profit Costs (including any indemnity cap)]</f>
        <v>24</v>
      </c>
      <c r="AV120" s="86">
        <f>BillDetail_List[Base Profit Costs (including any indemnity cap)]+BillDetail_List[Success Fee on Base Profit costs]</f>
        <v>46.8</v>
      </c>
      <c r="AW120" s="86">
        <f>BillDetail_List[ATEI Premium]+BillDetail_List[Other Disbursements]+BillDetail_List[Counsel''s Success Fee]+BillDetail_List[Counsel''s Base Fees]</f>
        <v>0</v>
      </c>
      <c r="AX120" s="86">
        <f>BillDetail_List[VAT On Other Disbursements]+BillDetail_List[VAT on Counsel''s Success Fee]+BillDetail_List[VAT on Base Counsel Fees]+BillDetail_List[VAT on Success Fee on Base Profit Costs]+BillDetail_List[VAT on Base Profit Costs]</f>
        <v>9.36</v>
      </c>
      <c r="AY120" s="86">
        <f>SUM(BillDetail_List[[#This Row],[Total Profit Costs]:[Total VAT]])</f>
        <v>56.16</v>
      </c>
      <c r="AZ120" s="279">
        <f>VLOOKUP(BillDetail_List[[#This Row],[Phase Code ]],phasetasklist,7,FALSE)</f>
        <v>4</v>
      </c>
      <c r="BA120" s="279">
        <f>VLOOKUP(BillDetail_List[[#This Row],[Task Code]],tasklist,7,FALSE)</f>
        <v>10</v>
      </c>
      <c r="BB120" s="279">
        <f>IFERROR(VLOOKUP(BillDetail_List[[#This Row],[Activity Code]],ActivityCodeList,4,FALSE),"")</f>
        <v>3</v>
      </c>
      <c r="BC120" s="279" t="str">
        <f>IFERROR(VLOOKUP(BillDetail_List[[#This Row],[Expense Code]],expensenumbers,4,FALSE),"")</f>
        <v/>
      </c>
      <c r="BD120" s="217"/>
      <c r="BE120" s="94"/>
      <c r="BF120" s="94"/>
      <c r="BG120" s="217"/>
      <c r="BH120" s="94"/>
      <c r="BI120" s="217"/>
      <c r="BJ120" s="217"/>
      <c r="BK120" s="96"/>
      <c r="BL120" s="96"/>
      <c r="BQ120" s="96"/>
      <c r="BR120" s="96"/>
      <c r="BS120" s="96"/>
      <c r="BT120" s="96"/>
      <c r="BV120" s="96"/>
      <c r="BW120" s="72"/>
      <c r="BX120" s="72"/>
      <c r="CB120" s="98"/>
      <c r="CC120" s="99"/>
      <c r="CD120" s="99"/>
      <c r="CE120" s="84"/>
      <c r="CF120" s="84"/>
    </row>
    <row r="121" spans="1:84" x14ac:dyDescent="0.2">
      <c r="A121" s="74">
        <v>119</v>
      </c>
      <c r="B121" s="74">
        <v>20</v>
      </c>
      <c r="C121" s="49" t="s">
        <v>227</v>
      </c>
      <c r="D121" s="172">
        <v>40372</v>
      </c>
      <c r="E121" s="290" t="s">
        <v>242</v>
      </c>
      <c r="F121" s="76" t="s">
        <v>321</v>
      </c>
      <c r="G121" s="119">
        <v>0.1</v>
      </c>
      <c r="H121" s="87"/>
      <c r="I121" s="77"/>
      <c r="J121" s="77"/>
      <c r="K121" s="88"/>
      <c r="L121" s="79"/>
      <c r="M121" s="76" t="s">
        <v>104</v>
      </c>
      <c r="N121" s="255" t="s">
        <v>452</v>
      </c>
      <c r="O121" s="255" t="s">
        <v>473</v>
      </c>
      <c r="P121" s="255" t="s">
        <v>512</v>
      </c>
      <c r="Q121" s="255"/>
      <c r="R121" s="81" t="s">
        <v>99</v>
      </c>
      <c r="S121" s="89"/>
      <c r="T121" s="75" t="s">
        <v>224</v>
      </c>
      <c r="U121" s="75" t="s">
        <v>249</v>
      </c>
      <c r="V121" s="86">
        <f>IF(BillDetail_List[Entry Alloc%]=0,(BillDetail_List[Time]*BillDetail_List[LTM Rate])*BillDetail_List[[#This Row],[Funding PerCent Allowed]],(BillDetail_List[Time]*BillDetail_List[LTM Rate])*BillDetail_List[[#This Row],[Funding PerCent Allowed]]*BillDetail_List[Entry Alloc%])</f>
        <v>24</v>
      </c>
      <c r="W121" s="86">
        <f>BillDetail_List[Counsel''s Base Fees]+BillDetail_List[Other Disbursements]+BillDetail_List[ATEI Premium]</f>
        <v>0</v>
      </c>
      <c r="X121" s="91" t="str">
        <f>VLOOKUP(BillDetail_List[Part ID],FundingList,2,FALSE)</f>
        <v>CFA</v>
      </c>
      <c r="Y121" s="271" t="str">
        <f>VLOOKUP(BillDetail_List[[#This Row],[Phase Code ]],phasetasklist,3,FALSE)</f>
        <v>Disclosure</v>
      </c>
      <c r="Z121" s="254" t="str">
        <f>VLOOKUP(BillDetail_List[[#This Row],[Task Code]],tasklist,4,FALSE)</f>
        <v>Obtaining and reviewing documents</v>
      </c>
      <c r="AA121" s="239" t="str">
        <f>IFERROR(VLOOKUP(BillDetail_List[[#This Row],[Activity Code]],ActivityCodeList,2,FALSE), " ")</f>
        <v>Communicate (with client)</v>
      </c>
      <c r="AB121" s="239" t="str">
        <f>IFERROR(VLOOKUP(BillDetail_List[[#This Row],[Expense Code]],expensenumbers,2,FALSE), " ")</f>
        <v xml:space="preserve"> </v>
      </c>
      <c r="AC121" s="92" t="str">
        <f>IFERROR(VLOOKUP(BillDetail_List[LTM],LTMList,3,FALSE),"")</f>
        <v>Partner</v>
      </c>
      <c r="AD121" s="92" t="str">
        <f>IFERROR(VLOOKUP(BillDetail_List[LTM],LTMList,4,FALSE),"")</f>
        <v>A</v>
      </c>
      <c r="AE121" s="86">
        <f>IFERROR(VLOOKUP(BillDetail_List[LTM],LTM_List[],6,FALSE),0)</f>
        <v>240</v>
      </c>
      <c r="AF121" s="83">
        <f>VLOOKUP(BillDetail_List[Part ID],FundingList,7,FALSE)</f>
        <v>1</v>
      </c>
      <c r="AG121" s="83">
        <f>IF(CounselBaseFees=0,VLOOKUP(BillDetail_List[Part ID],FundingList,3,FALSE),VLOOKUP(BillDetail_List[LTM],LTMList,8,FALSE))</f>
        <v>0.95</v>
      </c>
      <c r="AH121" s="93">
        <f>VLOOKUP(BillDetail_List[Part ID],FundingList,4,FALSE)</f>
        <v>0.2</v>
      </c>
      <c r="AI121" s="190">
        <f>IF(BillDetail_List[[#This Row],[Time]]="N/A",0, BillDetail_List[[#This Row],[Time]]*BillDetail_List[[#This Row],[LTM Rate]])</f>
        <v>24</v>
      </c>
      <c r="AJ121" s="86">
        <f>IF(BillDetail_List[Entry Alloc%]=0,(BillDetail_List[Time]*BillDetail_List[LTM Rate])*BillDetail_List[[#This Row],[Funding PerCent Allowed]],(BillDetail_List[Time]*BillDetail_List[LTM Rate])*BillDetail_List[[#This Row],[Funding PerCent Allowed]]*BillDetail_List[Entry Alloc%])</f>
        <v>24</v>
      </c>
      <c r="AK121" s="86">
        <f>BillDetail_List[Base Profit Costs (including any indemnity cap)]*BillDetail_List[VAT Rate]</f>
        <v>4.8000000000000007</v>
      </c>
      <c r="AL121" s="86">
        <f>BillDetail_List[Base Profit Costs (including any indemnity cap)]*BillDetail_List[Success Fee %]</f>
        <v>22.799999999999997</v>
      </c>
      <c r="AM121" s="86">
        <f>BillDetail_List[Success Fee on Base Profit costs]*BillDetail_List[VAT Rate]</f>
        <v>4.5599999999999996</v>
      </c>
      <c r="AN121" s="86">
        <f>SUM(BillDetail_List[[#This Row],[Base Profit Costs (including any indemnity cap)]:[VAT on Success Fee on Base Profit Costs]])</f>
        <v>56.16</v>
      </c>
      <c r="AO121" s="86">
        <f>BillDetail_List[Counsel''s Base Fees]*BillDetail_List[VAT Rate]</f>
        <v>0</v>
      </c>
      <c r="AP121" s="86">
        <f>BillDetail_List[Counsel''s Base Fees]*BillDetail_List[Success Fee %]</f>
        <v>0</v>
      </c>
      <c r="AQ121" s="86">
        <f>BillDetail_List[Counsel''s Success Fee]*BillDetail_List[VAT Rate]</f>
        <v>0</v>
      </c>
      <c r="AR121" s="86">
        <f>BillDetail_List[Counsel''s Base Fees]+BillDetail_List[VAT on Base Counsel Fees]+BillDetail_List[Counsel''s Success Fee]+BillDetail_List[VAT on Counsel''s Success Fee]</f>
        <v>0</v>
      </c>
      <c r="AS121" s="86">
        <f>BillDetail_List[Other Disbursements]+BillDetail_List[VAT On Other Disbursements]</f>
        <v>0</v>
      </c>
      <c r="AT121" s="86">
        <f>BillDetail_List[Counsel''s Base Fees]+BillDetail_List[Other Disbursements]+BillDetail_List[ATEI Premium]</f>
        <v>0</v>
      </c>
      <c r="AU121" s="86">
        <f>BillDetail_List[Other Disbursements]+BillDetail_List[Counsel''s Base Fees]+BillDetail_List[Base Profit Costs (including any indemnity cap)]</f>
        <v>24</v>
      </c>
      <c r="AV121" s="86">
        <f>BillDetail_List[Base Profit Costs (including any indemnity cap)]+BillDetail_List[Success Fee on Base Profit costs]</f>
        <v>46.8</v>
      </c>
      <c r="AW121" s="86">
        <f>BillDetail_List[ATEI Premium]+BillDetail_List[Other Disbursements]+BillDetail_List[Counsel''s Success Fee]+BillDetail_List[Counsel''s Base Fees]</f>
        <v>0</v>
      </c>
      <c r="AX121" s="86">
        <f>BillDetail_List[VAT On Other Disbursements]+BillDetail_List[VAT on Counsel''s Success Fee]+BillDetail_List[VAT on Base Counsel Fees]+BillDetail_List[VAT on Success Fee on Base Profit Costs]+BillDetail_List[VAT on Base Profit Costs]</f>
        <v>9.36</v>
      </c>
      <c r="AY121" s="86">
        <f>SUM(BillDetail_List[[#This Row],[Total Profit Costs]:[Total VAT]])</f>
        <v>56.16</v>
      </c>
      <c r="AZ121" s="279">
        <f>VLOOKUP(BillDetail_List[[#This Row],[Phase Code ]],phasetasklist,7,FALSE)</f>
        <v>4</v>
      </c>
      <c r="BA121" s="279">
        <f>VLOOKUP(BillDetail_List[[#This Row],[Task Code]],tasklist,7,FALSE)</f>
        <v>10</v>
      </c>
      <c r="BB121" s="279">
        <f>IFERROR(VLOOKUP(BillDetail_List[[#This Row],[Activity Code]],ActivityCodeList,4,FALSE),"")</f>
        <v>3</v>
      </c>
      <c r="BC121" s="279" t="str">
        <f>IFERROR(VLOOKUP(BillDetail_List[[#This Row],[Expense Code]],expensenumbers,4,FALSE),"")</f>
        <v/>
      </c>
      <c r="BD121" s="217"/>
      <c r="BE121" s="94"/>
      <c r="BF121" s="94"/>
      <c r="BG121" s="217"/>
      <c r="BH121" s="94"/>
      <c r="BI121" s="217"/>
      <c r="BJ121" s="217"/>
      <c r="BK121" s="96"/>
      <c r="BL121" s="96"/>
      <c r="BQ121" s="96"/>
      <c r="BR121" s="96"/>
      <c r="BS121" s="96"/>
      <c r="BT121" s="96"/>
      <c r="BV121" s="96"/>
      <c r="BW121" s="72"/>
      <c r="BX121" s="72"/>
      <c r="CB121" s="98"/>
      <c r="CC121" s="99"/>
      <c r="CD121" s="99"/>
      <c r="CE121" s="84"/>
      <c r="CF121" s="84"/>
    </row>
    <row r="122" spans="1:84" x14ac:dyDescent="0.2">
      <c r="A122" s="74">
        <v>120</v>
      </c>
      <c r="B122" s="74">
        <v>30</v>
      </c>
      <c r="C122" s="49" t="s">
        <v>227</v>
      </c>
      <c r="D122" s="172">
        <v>40435</v>
      </c>
      <c r="E122" s="290" t="s">
        <v>242</v>
      </c>
      <c r="F122" s="76" t="s">
        <v>321</v>
      </c>
      <c r="G122" s="119">
        <v>0.1</v>
      </c>
      <c r="H122" s="87"/>
      <c r="I122" s="77"/>
      <c r="J122" s="77"/>
      <c r="K122" s="88"/>
      <c r="L122" s="79"/>
      <c r="M122" s="76" t="s">
        <v>104</v>
      </c>
      <c r="N122" s="255" t="s">
        <v>452</v>
      </c>
      <c r="O122" s="255" t="s">
        <v>473</v>
      </c>
      <c r="P122" s="255" t="s">
        <v>512</v>
      </c>
      <c r="Q122" s="255"/>
      <c r="R122" s="81" t="s">
        <v>99</v>
      </c>
      <c r="S122" s="89"/>
      <c r="T122" s="75" t="s">
        <v>224</v>
      </c>
      <c r="U122" s="75" t="s">
        <v>249</v>
      </c>
      <c r="V122" s="86">
        <f>IF(BillDetail_List[Entry Alloc%]=0,(BillDetail_List[Time]*BillDetail_List[LTM Rate])*BillDetail_List[[#This Row],[Funding PerCent Allowed]],(BillDetail_List[Time]*BillDetail_List[LTM Rate])*BillDetail_List[[#This Row],[Funding PerCent Allowed]]*BillDetail_List[Entry Alloc%])</f>
        <v>24</v>
      </c>
      <c r="W122" s="86">
        <f>BillDetail_List[Counsel''s Base Fees]+BillDetail_List[Other Disbursements]+BillDetail_List[ATEI Premium]</f>
        <v>0</v>
      </c>
      <c r="X122" s="91" t="str">
        <f>VLOOKUP(BillDetail_List[Part ID],FundingList,2,FALSE)</f>
        <v>CFA</v>
      </c>
      <c r="Y122" s="271" t="str">
        <f>VLOOKUP(BillDetail_List[[#This Row],[Phase Code ]],phasetasklist,3,FALSE)</f>
        <v>Disclosure</v>
      </c>
      <c r="Z122" s="254" t="str">
        <f>VLOOKUP(BillDetail_List[[#This Row],[Task Code]],tasklist,4,FALSE)</f>
        <v>Obtaining and reviewing documents</v>
      </c>
      <c r="AA122" s="239" t="str">
        <f>IFERROR(VLOOKUP(BillDetail_List[[#This Row],[Activity Code]],ActivityCodeList,2,FALSE), " ")</f>
        <v>Communicate (with client)</v>
      </c>
      <c r="AB122" s="239" t="str">
        <f>IFERROR(VLOOKUP(BillDetail_List[[#This Row],[Expense Code]],expensenumbers,2,FALSE), " ")</f>
        <v xml:space="preserve"> </v>
      </c>
      <c r="AC122" s="92" t="str">
        <f>IFERROR(VLOOKUP(BillDetail_List[LTM],LTMList,3,FALSE),"")</f>
        <v>Partner</v>
      </c>
      <c r="AD122" s="92" t="str">
        <f>IFERROR(VLOOKUP(BillDetail_List[LTM],LTMList,4,FALSE),"")</f>
        <v>A</v>
      </c>
      <c r="AE122" s="86">
        <f>IFERROR(VLOOKUP(BillDetail_List[LTM],LTM_List[],6,FALSE),0)</f>
        <v>240</v>
      </c>
      <c r="AF122" s="83">
        <f>VLOOKUP(BillDetail_List[Part ID],FundingList,7,FALSE)</f>
        <v>1</v>
      </c>
      <c r="AG122" s="83">
        <f>IF(CounselBaseFees=0,VLOOKUP(BillDetail_List[Part ID],FundingList,3,FALSE),VLOOKUP(BillDetail_List[LTM],LTMList,8,FALSE))</f>
        <v>0.95</v>
      </c>
      <c r="AH122" s="93">
        <f>VLOOKUP(BillDetail_List[Part ID],FundingList,4,FALSE)</f>
        <v>0.2</v>
      </c>
      <c r="AI122" s="190">
        <f>IF(BillDetail_List[[#This Row],[Time]]="N/A",0, BillDetail_List[[#This Row],[Time]]*BillDetail_List[[#This Row],[LTM Rate]])</f>
        <v>24</v>
      </c>
      <c r="AJ122" s="86">
        <f>IF(BillDetail_List[Entry Alloc%]=0,(BillDetail_List[Time]*BillDetail_List[LTM Rate])*BillDetail_List[[#This Row],[Funding PerCent Allowed]],(BillDetail_List[Time]*BillDetail_List[LTM Rate])*BillDetail_List[[#This Row],[Funding PerCent Allowed]]*BillDetail_List[Entry Alloc%])</f>
        <v>24</v>
      </c>
      <c r="AK122" s="86">
        <f>BillDetail_List[Base Profit Costs (including any indemnity cap)]*BillDetail_List[VAT Rate]</f>
        <v>4.8000000000000007</v>
      </c>
      <c r="AL122" s="86">
        <f>BillDetail_List[Base Profit Costs (including any indemnity cap)]*BillDetail_List[Success Fee %]</f>
        <v>22.799999999999997</v>
      </c>
      <c r="AM122" s="86">
        <f>BillDetail_List[Success Fee on Base Profit costs]*BillDetail_List[VAT Rate]</f>
        <v>4.5599999999999996</v>
      </c>
      <c r="AN122" s="86">
        <f>SUM(BillDetail_List[[#This Row],[Base Profit Costs (including any indemnity cap)]:[VAT on Success Fee on Base Profit Costs]])</f>
        <v>56.16</v>
      </c>
      <c r="AO122" s="86">
        <f>BillDetail_List[Counsel''s Base Fees]*BillDetail_List[VAT Rate]</f>
        <v>0</v>
      </c>
      <c r="AP122" s="86">
        <f>BillDetail_List[Counsel''s Base Fees]*BillDetail_List[Success Fee %]</f>
        <v>0</v>
      </c>
      <c r="AQ122" s="86">
        <f>BillDetail_List[Counsel''s Success Fee]*BillDetail_List[VAT Rate]</f>
        <v>0</v>
      </c>
      <c r="AR122" s="86">
        <f>BillDetail_List[Counsel''s Base Fees]+BillDetail_List[VAT on Base Counsel Fees]+BillDetail_List[Counsel''s Success Fee]+BillDetail_List[VAT on Counsel''s Success Fee]</f>
        <v>0</v>
      </c>
      <c r="AS122" s="86">
        <f>BillDetail_List[Other Disbursements]+BillDetail_List[VAT On Other Disbursements]</f>
        <v>0</v>
      </c>
      <c r="AT122" s="86">
        <f>BillDetail_List[Counsel''s Base Fees]+BillDetail_List[Other Disbursements]+BillDetail_List[ATEI Premium]</f>
        <v>0</v>
      </c>
      <c r="AU122" s="86">
        <f>BillDetail_List[Other Disbursements]+BillDetail_List[Counsel''s Base Fees]+BillDetail_List[Base Profit Costs (including any indemnity cap)]</f>
        <v>24</v>
      </c>
      <c r="AV122" s="86">
        <f>BillDetail_List[Base Profit Costs (including any indemnity cap)]+BillDetail_List[Success Fee on Base Profit costs]</f>
        <v>46.8</v>
      </c>
      <c r="AW122" s="86">
        <f>BillDetail_List[ATEI Premium]+BillDetail_List[Other Disbursements]+BillDetail_List[Counsel''s Success Fee]+BillDetail_List[Counsel''s Base Fees]</f>
        <v>0</v>
      </c>
      <c r="AX122" s="86">
        <f>BillDetail_List[VAT On Other Disbursements]+BillDetail_List[VAT on Counsel''s Success Fee]+BillDetail_List[VAT on Base Counsel Fees]+BillDetail_List[VAT on Success Fee on Base Profit Costs]+BillDetail_List[VAT on Base Profit Costs]</f>
        <v>9.36</v>
      </c>
      <c r="AY122" s="86">
        <f>SUM(BillDetail_List[[#This Row],[Total Profit Costs]:[Total VAT]])</f>
        <v>56.16</v>
      </c>
      <c r="AZ122" s="279">
        <f>VLOOKUP(BillDetail_List[[#This Row],[Phase Code ]],phasetasklist,7,FALSE)</f>
        <v>4</v>
      </c>
      <c r="BA122" s="279">
        <f>VLOOKUP(BillDetail_List[[#This Row],[Task Code]],tasklist,7,FALSE)</f>
        <v>10</v>
      </c>
      <c r="BB122" s="279">
        <f>IFERROR(VLOOKUP(BillDetail_List[[#This Row],[Activity Code]],ActivityCodeList,4,FALSE),"")</f>
        <v>3</v>
      </c>
      <c r="BC122" s="279" t="str">
        <f>IFERROR(VLOOKUP(BillDetail_List[[#This Row],[Expense Code]],expensenumbers,4,FALSE),"")</f>
        <v/>
      </c>
      <c r="BD122" s="217"/>
      <c r="BE122" s="94"/>
      <c r="BF122" s="94"/>
      <c r="BG122" s="217"/>
      <c r="BH122" s="94"/>
      <c r="BI122" s="217"/>
      <c r="BJ122" s="217"/>
      <c r="BK122" s="96"/>
      <c r="BL122" s="96"/>
      <c r="BQ122" s="96"/>
      <c r="BR122" s="96"/>
      <c r="BS122" s="96"/>
      <c r="BT122" s="96"/>
      <c r="BV122" s="96"/>
      <c r="BW122" s="72"/>
      <c r="BX122" s="72"/>
      <c r="CB122" s="98"/>
      <c r="CC122" s="99"/>
      <c r="CD122" s="99"/>
      <c r="CE122" s="84"/>
      <c r="CF122" s="84"/>
    </row>
    <row r="123" spans="1:84" x14ac:dyDescent="0.2">
      <c r="A123" s="74">
        <v>121</v>
      </c>
      <c r="B123" s="74">
        <v>38</v>
      </c>
      <c r="C123" s="49" t="s">
        <v>227</v>
      </c>
      <c r="D123" s="172">
        <v>40511</v>
      </c>
      <c r="E123" s="290" t="s">
        <v>242</v>
      </c>
      <c r="F123" s="76" t="s">
        <v>321</v>
      </c>
      <c r="G123" s="119">
        <v>0.1</v>
      </c>
      <c r="H123" s="87"/>
      <c r="I123" s="77"/>
      <c r="J123" s="77"/>
      <c r="K123" s="88"/>
      <c r="L123" s="79"/>
      <c r="M123" s="76" t="s">
        <v>104</v>
      </c>
      <c r="N123" s="255" t="s">
        <v>452</v>
      </c>
      <c r="O123" s="255" t="s">
        <v>473</v>
      </c>
      <c r="P123" s="255" t="s">
        <v>512</v>
      </c>
      <c r="Q123" s="255"/>
      <c r="R123" s="81" t="s">
        <v>99</v>
      </c>
      <c r="S123" s="89"/>
      <c r="T123" s="75" t="s">
        <v>224</v>
      </c>
      <c r="U123" s="75" t="s">
        <v>249</v>
      </c>
      <c r="V123" s="86">
        <f>IF(BillDetail_List[Entry Alloc%]=0,(BillDetail_List[Time]*BillDetail_List[LTM Rate])*BillDetail_List[[#This Row],[Funding PerCent Allowed]],(BillDetail_List[Time]*BillDetail_List[LTM Rate])*BillDetail_List[[#This Row],[Funding PerCent Allowed]]*BillDetail_List[Entry Alloc%])</f>
        <v>24</v>
      </c>
      <c r="W123" s="86">
        <f>BillDetail_List[Counsel''s Base Fees]+BillDetail_List[Other Disbursements]+BillDetail_List[ATEI Premium]</f>
        <v>0</v>
      </c>
      <c r="X123" s="91" t="str">
        <f>VLOOKUP(BillDetail_List[Part ID],FundingList,2,FALSE)</f>
        <v>CFA</v>
      </c>
      <c r="Y123" s="271" t="str">
        <f>VLOOKUP(BillDetail_List[[#This Row],[Phase Code ]],phasetasklist,3,FALSE)</f>
        <v>Disclosure</v>
      </c>
      <c r="Z123" s="254" t="str">
        <f>VLOOKUP(BillDetail_List[[#This Row],[Task Code]],tasklist,4,FALSE)</f>
        <v>Obtaining and reviewing documents</v>
      </c>
      <c r="AA123" s="239" t="str">
        <f>IFERROR(VLOOKUP(BillDetail_List[[#This Row],[Activity Code]],ActivityCodeList,2,FALSE), " ")</f>
        <v>Communicate (with client)</v>
      </c>
      <c r="AB123" s="239" t="str">
        <f>IFERROR(VLOOKUP(BillDetail_List[[#This Row],[Expense Code]],expensenumbers,2,FALSE), " ")</f>
        <v xml:space="preserve"> </v>
      </c>
      <c r="AC123" s="92" t="str">
        <f>IFERROR(VLOOKUP(BillDetail_List[LTM],LTMList,3,FALSE),"")</f>
        <v>Partner</v>
      </c>
      <c r="AD123" s="92" t="str">
        <f>IFERROR(VLOOKUP(BillDetail_List[LTM],LTMList,4,FALSE),"")</f>
        <v>A</v>
      </c>
      <c r="AE123" s="86">
        <f>IFERROR(VLOOKUP(BillDetail_List[LTM],LTM_List[],6,FALSE),0)</f>
        <v>240</v>
      </c>
      <c r="AF123" s="83">
        <f>VLOOKUP(BillDetail_List[Part ID],FundingList,7,FALSE)</f>
        <v>1</v>
      </c>
      <c r="AG123" s="83">
        <f>IF(CounselBaseFees=0,VLOOKUP(BillDetail_List[Part ID],FundingList,3,FALSE),VLOOKUP(BillDetail_List[LTM],LTMList,8,FALSE))</f>
        <v>0.95</v>
      </c>
      <c r="AH123" s="93">
        <f>VLOOKUP(BillDetail_List[Part ID],FundingList,4,FALSE)</f>
        <v>0.2</v>
      </c>
      <c r="AI123" s="190">
        <f>IF(BillDetail_List[[#This Row],[Time]]="N/A",0, BillDetail_List[[#This Row],[Time]]*BillDetail_List[[#This Row],[LTM Rate]])</f>
        <v>24</v>
      </c>
      <c r="AJ123" s="86">
        <f>IF(BillDetail_List[Entry Alloc%]=0,(BillDetail_List[Time]*BillDetail_List[LTM Rate])*BillDetail_List[[#This Row],[Funding PerCent Allowed]],(BillDetail_List[Time]*BillDetail_List[LTM Rate])*BillDetail_List[[#This Row],[Funding PerCent Allowed]]*BillDetail_List[Entry Alloc%])</f>
        <v>24</v>
      </c>
      <c r="AK123" s="86">
        <f>BillDetail_List[Base Profit Costs (including any indemnity cap)]*BillDetail_List[VAT Rate]</f>
        <v>4.8000000000000007</v>
      </c>
      <c r="AL123" s="86">
        <f>BillDetail_List[Base Profit Costs (including any indemnity cap)]*BillDetail_List[Success Fee %]</f>
        <v>22.799999999999997</v>
      </c>
      <c r="AM123" s="86">
        <f>BillDetail_List[Success Fee on Base Profit costs]*BillDetail_List[VAT Rate]</f>
        <v>4.5599999999999996</v>
      </c>
      <c r="AN123" s="86">
        <f>SUM(BillDetail_List[[#This Row],[Base Profit Costs (including any indemnity cap)]:[VAT on Success Fee on Base Profit Costs]])</f>
        <v>56.16</v>
      </c>
      <c r="AO123" s="86">
        <f>BillDetail_List[Counsel''s Base Fees]*BillDetail_List[VAT Rate]</f>
        <v>0</v>
      </c>
      <c r="AP123" s="86">
        <f>BillDetail_List[Counsel''s Base Fees]*BillDetail_List[Success Fee %]</f>
        <v>0</v>
      </c>
      <c r="AQ123" s="86">
        <f>BillDetail_List[Counsel''s Success Fee]*BillDetail_List[VAT Rate]</f>
        <v>0</v>
      </c>
      <c r="AR123" s="86">
        <f>BillDetail_List[Counsel''s Base Fees]+BillDetail_List[VAT on Base Counsel Fees]+BillDetail_List[Counsel''s Success Fee]+BillDetail_List[VAT on Counsel''s Success Fee]</f>
        <v>0</v>
      </c>
      <c r="AS123" s="86">
        <f>BillDetail_List[Other Disbursements]+BillDetail_List[VAT On Other Disbursements]</f>
        <v>0</v>
      </c>
      <c r="AT123" s="86">
        <f>BillDetail_List[Counsel''s Base Fees]+BillDetail_List[Other Disbursements]+BillDetail_List[ATEI Premium]</f>
        <v>0</v>
      </c>
      <c r="AU123" s="86">
        <f>BillDetail_List[Other Disbursements]+BillDetail_List[Counsel''s Base Fees]+BillDetail_List[Base Profit Costs (including any indemnity cap)]</f>
        <v>24</v>
      </c>
      <c r="AV123" s="86">
        <f>BillDetail_List[Base Profit Costs (including any indemnity cap)]+BillDetail_List[Success Fee on Base Profit costs]</f>
        <v>46.8</v>
      </c>
      <c r="AW123" s="86">
        <f>BillDetail_List[ATEI Premium]+BillDetail_List[Other Disbursements]+BillDetail_List[Counsel''s Success Fee]+BillDetail_List[Counsel''s Base Fees]</f>
        <v>0</v>
      </c>
      <c r="AX123" s="86">
        <f>BillDetail_List[VAT On Other Disbursements]+BillDetail_List[VAT on Counsel''s Success Fee]+BillDetail_List[VAT on Base Counsel Fees]+BillDetail_List[VAT on Success Fee on Base Profit Costs]+BillDetail_List[VAT on Base Profit Costs]</f>
        <v>9.36</v>
      </c>
      <c r="AY123" s="86">
        <f>SUM(BillDetail_List[[#This Row],[Total Profit Costs]:[Total VAT]])</f>
        <v>56.16</v>
      </c>
      <c r="AZ123" s="279">
        <f>VLOOKUP(BillDetail_List[[#This Row],[Phase Code ]],phasetasklist,7,FALSE)</f>
        <v>4</v>
      </c>
      <c r="BA123" s="279">
        <f>VLOOKUP(BillDetail_List[[#This Row],[Task Code]],tasklist,7,FALSE)</f>
        <v>10</v>
      </c>
      <c r="BB123" s="279">
        <f>IFERROR(VLOOKUP(BillDetail_List[[#This Row],[Activity Code]],ActivityCodeList,4,FALSE),"")</f>
        <v>3</v>
      </c>
      <c r="BC123" s="279" t="str">
        <f>IFERROR(VLOOKUP(BillDetail_List[[#This Row],[Expense Code]],expensenumbers,4,FALSE),"")</f>
        <v/>
      </c>
      <c r="BD123" s="217"/>
      <c r="BE123" s="94"/>
      <c r="BF123" s="94"/>
      <c r="BG123" s="217"/>
      <c r="BH123" s="94"/>
      <c r="BI123" s="217"/>
      <c r="BJ123" s="217"/>
      <c r="BK123" s="96"/>
      <c r="BL123" s="96"/>
      <c r="BQ123" s="96"/>
      <c r="BR123" s="96"/>
      <c r="BS123" s="96"/>
      <c r="BT123" s="96"/>
      <c r="BV123" s="96"/>
      <c r="BW123" s="72"/>
      <c r="BX123" s="72"/>
      <c r="CB123" s="98"/>
      <c r="CC123" s="99"/>
      <c r="CD123" s="99"/>
      <c r="CE123" s="84"/>
      <c r="CF123" s="84"/>
    </row>
    <row r="124" spans="1:84" x14ac:dyDescent="0.2">
      <c r="A124" s="74">
        <v>122</v>
      </c>
      <c r="B124" s="74">
        <v>42</v>
      </c>
      <c r="C124" s="49" t="s">
        <v>227</v>
      </c>
      <c r="D124" s="172">
        <v>40594</v>
      </c>
      <c r="E124" s="76" t="s">
        <v>242</v>
      </c>
      <c r="F124" s="76" t="s">
        <v>321</v>
      </c>
      <c r="G124" s="119">
        <v>0.1</v>
      </c>
      <c r="H124" s="87"/>
      <c r="I124" s="77"/>
      <c r="J124" s="77"/>
      <c r="K124" s="88"/>
      <c r="L124" s="79"/>
      <c r="M124" s="76" t="s">
        <v>104</v>
      </c>
      <c r="N124" s="255" t="s">
        <v>452</v>
      </c>
      <c r="O124" s="255" t="s">
        <v>473</v>
      </c>
      <c r="P124" s="255" t="s">
        <v>512</v>
      </c>
      <c r="Q124" s="255"/>
      <c r="R124" s="81" t="s">
        <v>99</v>
      </c>
      <c r="S124" s="89"/>
      <c r="T124" s="75" t="s">
        <v>224</v>
      </c>
      <c r="U124" s="75" t="s">
        <v>249</v>
      </c>
      <c r="V124" s="86">
        <f>IF(BillDetail_List[Entry Alloc%]=0,(BillDetail_List[Time]*BillDetail_List[LTM Rate])*BillDetail_List[[#This Row],[Funding PerCent Allowed]],(BillDetail_List[Time]*BillDetail_List[LTM Rate])*BillDetail_List[[#This Row],[Funding PerCent Allowed]]*BillDetail_List[Entry Alloc%])</f>
        <v>24</v>
      </c>
      <c r="W124" s="86">
        <f>BillDetail_List[Counsel''s Base Fees]+BillDetail_List[Other Disbursements]+BillDetail_List[ATEI Premium]</f>
        <v>0</v>
      </c>
      <c r="X124" s="91" t="str">
        <f>VLOOKUP(BillDetail_List[Part ID],FundingList,2,FALSE)</f>
        <v>CFA</v>
      </c>
      <c r="Y124" s="271" t="str">
        <f>VLOOKUP(BillDetail_List[[#This Row],[Phase Code ]],phasetasklist,3,FALSE)</f>
        <v>Disclosure</v>
      </c>
      <c r="Z124" s="254" t="str">
        <f>VLOOKUP(BillDetail_List[[#This Row],[Task Code]],tasklist,4,FALSE)</f>
        <v>Obtaining and reviewing documents</v>
      </c>
      <c r="AA124" s="239" t="str">
        <f>IFERROR(VLOOKUP(BillDetail_List[[#This Row],[Activity Code]],ActivityCodeList,2,FALSE), " ")</f>
        <v>Communicate (with client)</v>
      </c>
      <c r="AB124" s="239" t="str">
        <f>IFERROR(VLOOKUP(BillDetail_List[[#This Row],[Expense Code]],expensenumbers,2,FALSE), " ")</f>
        <v xml:space="preserve"> </v>
      </c>
      <c r="AC124" s="92" t="str">
        <f>IFERROR(VLOOKUP(BillDetail_List[LTM],LTMList,3,FALSE),"")</f>
        <v>Partner</v>
      </c>
      <c r="AD124" s="92" t="str">
        <f>IFERROR(VLOOKUP(BillDetail_List[LTM],LTMList,4,FALSE),"")</f>
        <v>A</v>
      </c>
      <c r="AE124" s="86">
        <f>IFERROR(VLOOKUP(BillDetail_List[LTM],LTM_List[],6,FALSE),0)</f>
        <v>240</v>
      </c>
      <c r="AF124" s="83">
        <f>VLOOKUP(BillDetail_List[Part ID],FundingList,7,FALSE)</f>
        <v>1</v>
      </c>
      <c r="AG124" s="83">
        <f>IF(CounselBaseFees=0,VLOOKUP(BillDetail_List[Part ID],FundingList,3,FALSE),VLOOKUP(BillDetail_List[LTM],LTMList,8,FALSE))</f>
        <v>0.95</v>
      </c>
      <c r="AH124" s="93">
        <f>VLOOKUP(BillDetail_List[Part ID],FundingList,4,FALSE)</f>
        <v>0.2</v>
      </c>
      <c r="AI124" s="190">
        <f>IF(BillDetail_List[[#This Row],[Time]]="N/A",0, BillDetail_List[[#This Row],[Time]]*BillDetail_List[[#This Row],[LTM Rate]])</f>
        <v>24</v>
      </c>
      <c r="AJ124" s="86">
        <f>IF(BillDetail_List[Entry Alloc%]=0,(BillDetail_List[Time]*BillDetail_List[LTM Rate])*BillDetail_List[[#This Row],[Funding PerCent Allowed]],(BillDetail_List[Time]*BillDetail_List[LTM Rate])*BillDetail_List[[#This Row],[Funding PerCent Allowed]]*BillDetail_List[Entry Alloc%])</f>
        <v>24</v>
      </c>
      <c r="AK124" s="86">
        <f>BillDetail_List[Base Profit Costs (including any indemnity cap)]*BillDetail_List[VAT Rate]</f>
        <v>4.8000000000000007</v>
      </c>
      <c r="AL124" s="86">
        <f>BillDetail_List[Base Profit Costs (including any indemnity cap)]*BillDetail_List[Success Fee %]</f>
        <v>22.799999999999997</v>
      </c>
      <c r="AM124" s="86">
        <f>BillDetail_List[Success Fee on Base Profit costs]*BillDetail_List[VAT Rate]</f>
        <v>4.5599999999999996</v>
      </c>
      <c r="AN124" s="86">
        <f>SUM(BillDetail_List[[#This Row],[Base Profit Costs (including any indemnity cap)]:[VAT on Success Fee on Base Profit Costs]])</f>
        <v>56.16</v>
      </c>
      <c r="AO124" s="86">
        <f>BillDetail_List[Counsel''s Base Fees]*BillDetail_List[VAT Rate]</f>
        <v>0</v>
      </c>
      <c r="AP124" s="86">
        <f>BillDetail_List[Counsel''s Base Fees]*BillDetail_List[Success Fee %]</f>
        <v>0</v>
      </c>
      <c r="AQ124" s="86">
        <f>BillDetail_List[Counsel''s Success Fee]*BillDetail_List[VAT Rate]</f>
        <v>0</v>
      </c>
      <c r="AR124" s="86">
        <f>BillDetail_List[Counsel''s Base Fees]+BillDetail_List[VAT on Base Counsel Fees]+BillDetail_List[Counsel''s Success Fee]+BillDetail_List[VAT on Counsel''s Success Fee]</f>
        <v>0</v>
      </c>
      <c r="AS124" s="86">
        <f>BillDetail_List[Other Disbursements]+BillDetail_List[VAT On Other Disbursements]</f>
        <v>0</v>
      </c>
      <c r="AT124" s="86">
        <f>BillDetail_List[Counsel''s Base Fees]+BillDetail_List[Other Disbursements]+BillDetail_List[ATEI Premium]</f>
        <v>0</v>
      </c>
      <c r="AU124" s="86">
        <f>BillDetail_List[Other Disbursements]+BillDetail_List[Counsel''s Base Fees]+BillDetail_List[Base Profit Costs (including any indemnity cap)]</f>
        <v>24</v>
      </c>
      <c r="AV124" s="86">
        <f>BillDetail_List[Base Profit Costs (including any indemnity cap)]+BillDetail_List[Success Fee on Base Profit costs]</f>
        <v>46.8</v>
      </c>
      <c r="AW124" s="86">
        <f>BillDetail_List[ATEI Premium]+BillDetail_List[Other Disbursements]+BillDetail_List[Counsel''s Success Fee]+BillDetail_List[Counsel''s Base Fees]</f>
        <v>0</v>
      </c>
      <c r="AX124" s="86">
        <f>BillDetail_List[VAT On Other Disbursements]+BillDetail_List[VAT on Counsel''s Success Fee]+BillDetail_List[VAT on Base Counsel Fees]+BillDetail_List[VAT on Success Fee on Base Profit Costs]+BillDetail_List[VAT on Base Profit Costs]</f>
        <v>9.36</v>
      </c>
      <c r="AY124" s="86">
        <f>SUM(BillDetail_List[[#This Row],[Total Profit Costs]:[Total VAT]])</f>
        <v>56.16</v>
      </c>
      <c r="AZ124" s="279">
        <f>VLOOKUP(BillDetail_List[[#This Row],[Phase Code ]],phasetasklist,7,FALSE)</f>
        <v>4</v>
      </c>
      <c r="BA124" s="279">
        <f>VLOOKUP(BillDetail_List[[#This Row],[Task Code]],tasklist,7,FALSE)</f>
        <v>10</v>
      </c>
      <c r="BB124" s="279">
        <f>IFERROR(VLOOKUP(BillDetail_List[[#This Row],[Activity Code]],ActivityCodeList,4,FALSE),"")</f>
        <v>3</v>
      </c>
      <c r="BC124" s="279" t="str">
        <f>IFERROR(VLOOKUP(BillDetail_List[[#This Row],[Expense Code]],expensenumbers,4,FALSE),"")</f>
        <v/>
      </c>
      <c r="BD124" s="217"/>
      <c r="BE124" s="94"/>
      <c r="BF124" s="94"/>
      <c r="BG124" s="217"/>
      <c r="BH124" s="94"/>
      <c r="BI124" s="217"/>
      <c r="BJ124" s="217"/>
      <c r="BK124" s="96"/>
      <c r="BL124" s="96"/>
      <c r="BQ124" s="96"/>
      <c r="BR124" s="96"/>
      <c r="BS124" s="96"/>
      <c r="BT124" s="96"/>
      <c r="BV124" s="96"/>
      <c r="BW124" s="72"/>
      <c r="BX124" s="72"/>
      <c r="CB124" s="98"/>
      <c r="CC124" s="99"/>
      <c r="CD124" s="99"/>
      <c r="CE124" s="84"/>
      <c r="CF124" s="84"/>
    </row>
    <row r="125" spans="1:84" ht="30" x14ac:dyDescent="0.2">
      <c r="A125" s="74">
        <v>123</v>
      </c>
      <c r="B125" s="74">
        <v>7</v>
      </c>
      <c r="C125" s="49" t="s">
        <v>227</v>
      </c>
      <c r="D125" s="171">
        <v>40324</v>
      </c>
      <c r="E125" s="290" t="s">
        <v>238</v>
      </c>
      <c r="F125" s="76" t="s">
        <v>321</v>
      </c>
      <c r="G125" s="119">
        <v>0.1</v>
      </c>
      <c r="H125" s="78"/>
      <c r="I125" s="77"/>
      <c r="J125" s="77"/>
      <c r="K125" s="79"/>
      <c r="L125" s="79"/>
      <c r="M125" s="76" t="s">
        <v>104</v>
      </c>
      <c r="N125" s="255" t="s">
        <v>452</v>
      </c>
      <c r="O125" s="255" t="s">
        <v>473</v>
      </c>
      <c r="P125" s="255" t="s">
        <v>515</v>
      </c>
      <c r="Q125" s="255"/>
      <c r="R125" s="81" t="s">
        <v>99</v>
      </c>
      <c r="S125" s="85"/>
      <c r="T125" s="75" t="s">
        <v>32</v>
      </c>
      <c r="U125" s="75" t="s">
        <v>249</v>
      </c>
      <c r="V125" s="86">
        <f>IF(BillDetail_List[Entry Alloc%]=0,(BillDetail_List[Time]*BillDetail_List[LTM Rate])*BillDetail_List[[#This Row],[Funding PerCent Allowed]],(BillDetail_List[Time]*BillDetail_List[LTM Rate])*BillDetail_List[[#This Row],[Funding PerCent Allowed]]*BillDetail_List[Entry Alloc%])</f>
        <v>24</v>
      </c>
      <c r="W125" s="86">
        <f>BillDetail_List[Counsel''s Base Fees]+BillDetail_List[Other Disbursements]+BillDetail_List[ATEI Premium]</f>
        <v>0</v>
      </c>
      <c r="X125" s="91" t="str">
        <f>VLOOKUP(BillDetail_List[Part ID],FundingList,2,FALSE)</f>
        <v>CFA</v>
      </c>
      <c r="Y125" s="271" t="str">
        <f>VLOOKUP(BillDetail_List[[#This Row],[Phase Code ]],phasetasklist,3,FALSE)</f>
        <v>Disclosure</v>
      </c>
      <c r="Z125" s="254" t="str">
        <f>VLOOKUP(BillDetail_List[[#This Row],[Task Code]],tasklist,4,FALSE)</f>
        <v>Obtaining and reviewing documents</v>
      </c>
      <c r="AA125" s="239" t="str">
        <f>IFERROR(VLOOKUP(BillDetail_List[[#This Row],[Activity Code]],ActivityCodeList,2,FALSE), " ")</f>
        <v>Communicate (Other Party(s)/other outside lawyers)</v>
      </c>
      <c r="AB125" s="239" t="str">
        <f>IFERROR(VLOOKUP(BillDetail_List[[#This Row],[Expense Code]],expensenumbers,2,FALSE), " ")</f>
        <v xml:space="preserve"> </v>
      </c>
      <c r="AC125" s="239" t="str">
        <f>IFERROR(VLOOKUP(BillDetail_List[LTM],LTMList,3,FALSE),"")</f>
        <v>Partner</v>
      </c>
      <c r="AD125" s="239" t="str">
        <f>IFERROR(VLOOKUP(BillDetail_List[LTM],LTMList,4,FALSE),"")</f>
        <v>A</v>
      </c>
      <c r="AE125" s="86">
        <f>IFERROR(VLOOKUP(BillDetail_List[LTM],LTM_List[],6,FALSE),0)</f>
        <v>240</v>
      </c>
      <c r="AF125" s="83">
        <f>VLOOKUP(BillDetail_List[Part ID],FundingList,7,FALSE)</f>
        <v>1</v>
      </c>
      <c r="AG125" s="83">
        <f>IF(CounselBaseFees=0,VLOOKUP(BillDetail_List[Part ID],FundingList,3,FALSE),VLOOKUP(BillDetail_List[LTM],LTMList,8,FALSE))</f>
        <v>0.95</v>
      </c>
      <c r="AH125" s="93">
        <f>VLOOKUP(BillDetail_List[Part ID],FundingList,4,FALSE)</f>
        <v>0.2</v>
      </c>
      <c r="AI125" s="190">
        <f>IF(BillDetail_List[[#This Row],[Time]]="N/A",0, BillDetail_List[[#This Row],[Time]]*BillDetail_List[[#This Row],[LTM Rate]])</f>
        <v>24</v>
      </c>
      <c r="AJ125" s="86">
        <f>IF(BillDetail_List[Entry Alloc%]=0,(BillDetail_List[Time]*BillDetail_List[LTM Rate])*BillDetail_List[[#This Row],[Funding PerCent Allowed]],(BillDetail_List[Time]*BillDetail_List[LTM Rate])*BillDetail_List[[#This Row],[Funding PerCent Allowed]]*BillDetail_List[Entry Alloc%])</f>
        <v>24</v>
      </c>
      <c r="AK125" s="86">
        <f>BillDetail_List[Base Profit Costs (including any indemnity cap)]*BillDetail_List[VAT Rate]</f>
        <v>4.8000000000000007</v>
      </c>
      <c r="AL125" s="86">
        <f>BillDetail_List[Base Profit Costs (including any indemnity cap)]*BillDetail_List[Success Fee %]</f>
        <v>22.799999999999997</v>
      </c>
      <c r="AM125" s="86">
        <f>BillDetail_List[Success Fee on Base Profit costs]*BillDetail_List[VAT Rate]</f>
        <v>4.5599999999999996</v>
      </c>
      <c r="AN125" s="86">
        <f>SUM(BillDetail_List[[#This Row],[Base Profit Costs (including any indemnity cap)]:[VAT on Success Fee on Base Profit Costs]])</f>
        <v>56.16</v>
      </c>
      <c r="AO125" s="86">
        <f>BillDetail_List[Counsel''s Base Fees]*BillDetail_List[VAT Rate]</f>
        <v>0</v>
      </c>
      <c r="AP125" s="86">
        <f>BillDetail_List[Counsel''s Base Fees]*BillDetail_List[Success Fee %]</f>
        <v>0</v>
      </c>
      <c r="AQ125" s="86">
        <f>BillDetail_List[Counsel''s Success Fee]*BillDetail_List[VAT Rate]</f>
        <v>0</v>
      </c>
      <c r="AR125" s="86">
        <f>BillDetail_List[Counsel''s Base Fees]+BillDetail_List[VAT on Base Counsel Fees]+BillDetail_List[Counsel''s Success Fee]+BillDetail_List[VAT on Counsel''s Success Fee]</f>
        <v>0</v>
      </c>
      <c r="AS125" s="86">
        <f>BillDetail_List[Other Disbursements]+BillDetail_List[VAT On Other Disbursements]</f>
        <v>0</v>
      </c>
      <c r="AT125" s="86">
        <f>BillDetail_List[Counsel''s Base Fees]+BillDetail_List[Other Disbursements]+BillDetail_List[ATEI Premium]</f>
        <v>0</v>
      </c>
      <c r="AU125" s="86">
        <f>BillDetail_List[Other Disbursements]+BillDetail_List[Counsel''s Base Fees]+BillDetail_List[Base Profit Costs (including any indemnity cap)]</f>
        <v>24</v>
      </c>
      <c r="AV125" s="86">
        <f>BillDetail_List[Base Profit Costs (including any indemnity cap)]+BillDetail_List[Success Fee on Base Profit costs]</f>
        <v>46.8</v>
      </c>
      <c r="AW125" s="86">
        <f>BillDetail_List[ATEI Premium]+BillDetail_List[Other Disbursements]+BillDetail_List[Counsel''s Success Fee]+BillDetail_List[Counsel''s Base Fees]</f>
        <v>0</v>
      </c>
      <c r="AX125" s="86">
        <f>BillDetail_List[VAT On Other Disbursements]+BillDetail_List[VAT on Counsel''s Success Fee]+BillDetail_List[VAT on Base Counsel Fees]+BillDetail_List[VAT on Success Fee on Base Profit Costs]+BillDetail_List[VAT on Base Profit Costs]</f>
        <v>9.36</v>
      </c>
      <c r="AY125" s="86">
        <f>SUM(BillDetail_List[[#This Row],[Total Profit Costs]:[Total VAT]])</f>
        <v>56.16</v>
      </c>
      <c r="AZ125" s="279">
        <f>VLOOKUP(BillDetail_List[[#This Row],[Phase Code ]],phasetasklist,7,FALSE)</f>
        <v>4</v>
      </c>
      <c r="BA125" s="279">
        <f>VLOOKUP(BillDetail_List[[#This Row],[Task Code]],tasklist,7,FALSE)</f>
        <v>10</v>
      </c>
      <c r="BB125" s="279">
        <f>IFERROR(VLOOKUP(BillDetail_List[[#This Row],[Activity Code]],ActivityCodeList,4,FALSE),"")</f>
        <v>6</v>
      </c>
      <c r="BC125" s="279" t="str">
        <f>IFERROR(VLOOKUP(BillDetail_List[[#This Row],[Expense Code]],expensenumbers,4,FALSE),"")</f>
        <v/>
      </c>
      <c r="BD125" s="217"/>
      <c r="BE125" s="94"/>
      <c r="BF125" s="94"/>
      <c r="BG125" s="217"/>
      <c r="BH125" s="94"/>
      <c r="BI125" s="217"/>
      <c r="BJ125" s="217"/>
      <c r="BK125" s="96"/>
      <c r="BL125" s="96"/>
      <c r="BQ125" s="96"/>
      <c r="BR125" s="96"/>
      <c r="BS125" s="96"/>
      <c r="BT125" s="96"/>
      <c r="BV125" s="96"/>
      <c r="BW125" s="72"/>
      <c r="BX125" s="72"/>
      <c r="CB125" s="98"/>
      <c r="CC125" s="99"/>
      <c r="CD125" s="99"/>
      <c r="CE125" s="84"/>
      <c r="CF125" s="84"/>
    </row>
    <row r="126" spans="1:84" ht="30" x14ac:dyDescent="0.2">
      <c r="A126" s="74">
        <v>124</v>
      </c>
      <c r="B126" s="74">
        <v>22</v>
      </c>
      <c r="C126" s="49" t="s">
        <v>227</v>
      </c>
      <c r="D126" s="172">
        <v>40388</v>
      </c>
      <c r="E126" s="290" t="s">
        <v>238</v>
      </c>
      <c r="F126" s="76" t="s">
        <v>321</v>
      </c>
      <c r="G126" s="119">
        <v>0.1</v>
      </c>
      <c r="H126" s="87"/>
      <c r="I126" s="77"/>
      <c r="J126" s="77"/>
      <c r="K126" s="88"/>
      <c r="L126" s="79"/>
      <c r="M126" s="76" t="s">
        <v>104</v>
      </c>
      <c r="N126" s="255" t="s">
        <v>452</v>
      </c>
      <c r="O126" s="255" t="s">
        <v>473</v>
      </c>
      <c r="P126" s="255" t="s">
        <v>515</v>
      </c>
      <c r="Q126" s="255"/>
      <c r="R126" s="81" t="s">
        <v>99</v>
      </c>
      <c r="S126" s="89"/>
      <c r="T126" s="75" t="s">
        <v>32</v>
      </c>
      <c r="U126" s="75" t="s">
        <v>249</v>
      </c>
      <c r="V126" s="86">
        <f>IF(BillDetail_List[Entry Alloc%]=0,(BillDetail_List[Time]*BillDetail_List[LTM Rate])*BillDetail_List[[#This Row],[Funding PerCent Allowed]],(BillDetail_List[Time]*BillDetail_List[LTM Rate])*BillDetail_List[[#This Row],[Funding PerCent Allowed]]*BillDetail_List[Entry Alloc%])</f>
        <v>24</v>
      </c>
      <c r="W126" s="86">
        <f>BillDetail_List[Counsel''s Base Fees]+BillDetail_List[Other Disbursements]+BillDetail_List[ATEI Premium]</f>
        <v>0</v>
      </c>
      <c r="X126" s="91" t="str">
        <f>VLOOKUP(BillDetail_List[Part ID],FundingList,2,FALSE)</f>
        <v>CFA</v>
      </c>
      <c r="Y126" s="271" t="str">
        <f>VLOOKUP(BillDetail_List[[#This Row],[Phase Code ]],phasetasklist,3,FALSE)</f>
        <v>Disclosure</v>
      </c>
      <c r="Z126" s="254" t="str">
        <f>VLOOKUP(BillDetail_List[[#This Row],[Task Code]],tasklist,4,FALSE)</f>
        <v>Obtaining and reviewing documents</v>
      </c>
      <c r="AA126" s="239" t="str">
        <f>IFERROR(VLOOKUP(BillDetail_List[[#This Row],[Activity Code]],ActivityCodeList,2,FALSE), " ")</f>
        <v>Communicate (Other Party(s)/other outside lawyers)</v>
      </c>
      <c r="AB126" s="239" t="str">
        <f>IFERROR(VLOOKUP(BillDetail_List[[#This Row],[Expense Code]],expensenumbers,2,FALSE), " ")</f>
        <v xml:space="preserve"> </v>
      </c>
      <c r="AC126" s="92" t="str">
        <f>IFERROR(VLOOKUP(BillDetail_List[LTM],LTMList,3,FALSE),"")</f>
        <v>Partner</v>
      </c>
      <c r="AD126" s="92" t="str">
        <f>IFERROR(VLOOKUP(BillDetail_List[LTM],LTMList,4,FALSE),"")</f>
        <v>A</v>
      </c>
      <c r="AE126" s="86">
        <f>IFERROR(VLOOKUP(BillDetail_List[LTM],LTM_List[],6,FALSE),0)</f>
        <v>240</v>
      </c>
      <c r="AF126" s="83">
        <f>VLOOKUP(BillDetail_List[Part ID],FundingList,7,FALSE)</f>
        <v>1</v>
      </c>
      <c r="AG126" s="83">
        <f>IF(CounselBaseFees=0,VLOOKUP(BillDetail_List[Part ID],FundingList,3,FALSE),VLOOKUP(BillDetail_List[LTM],LTMList,8,FALSE))</f>
        <v>0.95</v>
      </c>
      <c r="AH126" s="93">
        <f>VLOOKUP(BillDetail_List[Part ID],FundingList,4,FALSE)</f>
        <v>0.2</v>
      </c>
      <c r="AI126" s="190">
        <f>IF(BillDetail_List[[#This Row],[Time]]="N/A",0, BillDetail_List[[#This Row],[Time]]*BillDetail_List[[#This Row],[LTM Rate]])</f>
        <v>24</v>
      </c>
      <c r="AJ126" s="86">
        <f>IF(BillDetail_List[Entry Alloc%]=0,(BillDetail_List[Time]*BillDetail_List[LTM Rate])*BillDetail_List[[#This Row],[Funding PerCent Allowed]],(BillDetail_List[Time]*BillDetail_List[LTM Rate])*BillDetail_List[[#This Row],[Funding PerCent Allowed]]*BillDetail_List[Entry Alloc%])</f>
        <v>24</v>
      </c>
      <c r="AK126" s="86">
        <f>BillDetail_List[Base Profit Costs (including any indemnity cap)]*BillDetail_List[VAT Rate]</f>
        <v>4.8000000000000007</v>
      </c>
      <c r="AL126" s="86">
        <f>BillDetail_List[Base Profit Costs (including any indemnity cap)]*BillDetail_List[Success Fee %]</f>
        <v>22.799999999999997</v>
      </c>
      <c r="AM126" s="86">
        <f>BillDetail_List[Success Fee on Base Profit costs]*BillDetail_List[VAT Rate]</f>
        <v>4.5599999999999996</v>
      </c>
      <c r="AN126" s="86">
        <f>SUM(BillDetail_List[[#This Row],[Base Profit Costs (including any indemnity cap)]:[VAT on Success Fee on Base Profit Costs]])</f>
        <v>56.16</v>
      </c>
      <c r="AO126" s="86">
        <f>BillDetail_List[Counsel''s Base Fees]*BillDetail_List[VAT Rate]</f>
        <v>0</v>
      </c>
      <c r="AP126" s="86">
        <f>BillDetail_List[Counsel''s Base Fees]*BillDetail_List[Success Fee %]</f>
        <v>0</v>
      </c>
      <c r="AQ126" s="86">
        <f>BillDetail_List[Counsel''s Success Fee]*BillDetail_List[VAT Rate]</f>
        <v>0</v>
      </c>
      <c r="AR126" s="86">
        <f>BillDetail_List[Counsel''s Base Fees]+BillDetail_List[VAT on Base Counsel Fees]+BillDetail_List[Counsel''s Success Fee]+BillDetail_List[VAT on Counsel''s Success Fee]</f>
        <v>0</v>
      </c>
      <c r="AS126" s="86">
        <f>BillDetail_List[Other Disbursements]+BillDetail_List[VAT On Other Disbursements]</f>
        <v>0</v>
      </c>
      <c r="AT126" s="86">
        <f>BillDetail_List[Counsel''s Base Fees]+BillDetail_List[Other Disbursements]+BillDetail_List[ATEI Premium]</f>
        <v>0</v>
      </c>
      <c r="AU126" s="86">
        <f>BillDetail_List[Other Disbursements]+BillDetail_List[Counsel''s Base Fees]+BillDetail_List[Base Profit Costs (including any indemnity cap)]</f>
        <v>24</v>
      </c>
      <c r="AV126" s="86">
        <f>BillDetail_List[Base Profit Costs (including any indemnity cap)]+BillDetail_List[Success Fee on Base Profit costs]</f>
        <v>46.8</v>
      </c>
      <c r="AW126" s="86">
        <f>BillDetail_List[ATEI Premium]+BillDetail_List[Other Disbursements]+BillDetail_List[Counsel''s Success Fee]+BillDetail_List[Counsel''s Base Fees]</f>
        <v>0</v>
      </c>
      <c r="AX126" s="86">
        <f>BillDetail_List[VAT On Other Disbursements]+BillDetail_List[VAT on Counsel''s Success Fee]+BillDetail_List[VAT on Base Counsel Fees]+BillDetail_List[VAT on Success Fee on Base Profit Costs]+BillDetail_List[VAT on Base Profit Costs]</f>
        <v>9.36</v>
      </c>
      <c r="AY126" s="86">
        <f>SUM(BillDetail_List[[#This Row],[Total Profit Costs]:[Total VAT]])</f>
        <v>56.16</v>
      </c>
      <c r="AZ126" s="279">
        <f>VLOOKUP(BillDetail_List[[#This Row],[Phase Code ]],phasetasklist,7,FALSE)</f>
        <v>4</v>
      </c>
      <c r="BA126" s="279">
        <f>VLOOKUP(BillDetail_List[[#This Row],[Task Code]],tasklist,7,FALSE)</f>
        <v>10</v>
      </c>
      <c r="BB126" s="279">
        <f>IFERROR(VLOOKUP(BillDetail_List[[#This Row],[Activity Code]],ActivityCodeList,4,FALSE),"")</f>
        <v>6</v>
      </c>
      <c r="BC126" s="279" t="str">
        <f>IFERROR(VLOOKUP(BillDetail_List[[#This Row],[Expense Code]],expensenumbers,4,FALSE),"")</f>
        <v/>
      </c>
      <c r="BD126" s="217"/>
      <c r="BE126" s="94"/>
      <c r="BF126" s="94"/>
      <c r="BG126" s="217"/>
      <c r="BH126" s="94"/>
      <c r="BI126" s="217"/>
      <c r="BJ126" s="217"/>
      <c r="BK126" s="96"/>
      <c r="BL126" s="96"/>
      <c r="BQ126" s="96"/>
      <c r="BR126" s="96"/>
      <c r="BS126" s="96"/>
      <c r="BT126" s="96"/>
      <c r="BV126" s="96"/>
      <c r="BW126" s="72"/>
      <c r="BX126" s="72"/>
      <c r="CB126" s="98"/>
      <c r="CC126" s="99"/>
      <c r="CD126" s="99"/>
      <c r="CE126" s="84"/>
      <c r="CF126" s="84"/>
    </row>
    <row r="127" spans="1:84" ht="30" x14ac:dyDescent="0.2">
      <c r="A127" s="74">
        <v>125</v>
      </c>
      <c r="B127" s="74">
        <v>25</v>
      </c>
      <c r="C127" s="49" t="s">
        <v>227</v>
      </c>
      <c r="D127" s="172">
        <v>40393</v>
      </c>
      <c r="E127" s="290" t="s">
        <v>566</v>
      </c>
      <c r="F127" s="76" t="s">
        <v>321</v>
      </c>
      <c r="G127" s="119">
        <v>0.1</v>
      </c>
      <c r="H127" s="87"/>
      <c r="I127" s="77"/>
      <c r="J127" s="77"/>
      <c r="K127" s="88"/>
      <c r="L127" s="79"/>
      <c r="M127" s="76" t="s">
        <v>104</v>
      </c>
      <c r="N127" s="255" t="s">
        <v>452</v>
      </c>
      <c r="O127" s="255" t="s">
        <v>473</v>
      </c>
      <c r="P127" s="255" t="s">
        <v>515</v>
      </c>
      <c r="Q127" s="255"/>
      <c r="R127" s="81" t="s">
        <v>99</v>
      </c>
      <c r="S127" s="89"/>
      <c r="T127" s="75" t="s">
        <v>32</v>
      </c>
      <c r="U127" s="76" t="s">
        <v>225</v>
      </c>
      <c r="V127" s="86">
        <f>IF(BillDetail_List[Entry Alloc%]=0,(BillDetail_List[Time]*BillDetail_List[LTM Rate])*BillDetail_List[[#This Row],[Funding PerCent Allowed]],(BillDetail_List[Time]*BillDetail_List[LTM Rate])*BillDetail_List[[#This Row],[Funding PerCent Allowed]]*BillDetail_List[Entry Alloc%])</f>
        <v>24</v>
      </c>
      <c r="W127" s="86">
        <f>BillDetail_List[Counsel''s Base Fees]+BillDetail_List[Other Disbursements]+BillDetail_List[ATEI Premium]</f>
        <v>0</v>
      </c>
      <c r="X127" s="91" t="str">
        <f>VLOOKUP(BillDetail_List[Part ID],FundingList,2,FALSE)</f>
        <v>CFA</v>
      </c>
      <c r="Y127" s="271" t="str">
        <f>VLOOKUP(BillDetail_List[[#This Row],[Phase Code ]],phasetasklist,3,FALSE)</f>
        <v>Disclosure</v>
      </c>
      <c r="Z127" s="254" t="str">
        <f>VLOOKUP(BillDetail_List[[#This Row],[Task Code]],tasklist,4,FALSE)</f>
        <v>Obtaining and reviewing documents</v>
      </c>
      <c r="AA127" s="239" t="str">
        <f>IFERROR(VLOOKUP(BillDetail_List[[#This Row],[Activity Code]],ActivityCodeList,2,FALSE), " ")</f>
        <v>Communicate (Other Party(s)/other outside lawyers)</v>
      </c>
      <c r="AB127" s="239" t="str">
        <f>IFERROR(VLOOKUP(BillDetail_List[[#This Row],[Expense Code]],expensenumbers,2,FALSE), " ")</f>
        <v xml:space="preserve"> </v>
      </c>
      <c r="AC127" s="92" t="str">
        <f>IFERROR(VLOOKUP(BillDetail_List[LTM],LTMList,3,FALSE),"")</f>
        <v>Partner</v>
      </c>
      <c r="AD127" s="92" t="str">
        <f>IFERROR(VLOOKUP(BillDetail_List[LTM],LTMList,4,FALSE),"")</f>
        <v>A</v>
      </c>
      <c r="AE127" s="86">
        <f>IFERROR(VLOOKUP(BillDetail_List[LTM],LTM_List[],6,FALSE),0)</f>
        <v>240</v>
      </c>
      <c r="AF127" s="83">
        <f>VLOOKUP(BillDetail_List[Part ID],FundingList,7,FALSE)</f>
        <v>1</v>
      </c>
      <c r="AG127" s="83">
        <f>IF(CounselBaseFees=0,VLOOKUP(BillDetail_List[Part ID],FundingList,3,FALSE),VLOOKUP(BillDetail_List[LTM],LTMList,8,FALSE))</f>
        <v>0.95</v>
      </c>
      <c r="AH127" s="93">
        <f>VLOOKUP(BillDetail_List[Part ID],FundingList,4,FALSE)</f>
        <v>0.2</v>
      </c>
      <c r="AI127" s="190">
        <f>IF(BillDetail_List[[#This Row],[Time]]="N/A",0, BillDetail_List[[#This Row],[Time]]*BillDetail_List[[#This Row],[LTM Rate]])</f>
        <v>24</v>
      </c>
      <c r="AJ127" s="86">
        <f>IF(BillDetail_List[Entry Alloc%]=0,(BillDetail_List[Time]*BillDetail_List[LTM Rate])*BillDetail_List[[#This Row],[Funding PerCent Allowed]],(BillDetail_List[Time]*BillDetail_List[LTM Rate])*BillDetail_List[[#This Row],[Funding PerCent Allowed]]*BillDetail_List[Entry Alloc%])</f>
        <v>24</v>
      </c>
      <c r="AK127" s="86">
        <f>BillDetail_List[Base Profit Costs (including any indemnity cap)]*BillDetail_List[VAT Rate]</f>
        <v>4.8000000000000007</v>
      </c>
      <c r="AL127" s="86">
        <f>BillDetail_List[Base Profit Costs (including any indemnity cap)]*BillDetail_List[Success Fee %]</f>
        <v>22.799999999999997</v>
      </c>
      <c r="AM127" s="86">
        <f>BillDetail_List[Success Fee on Base Profit costs]*BillDetail_List[VAT Rate]</f>
        <v>4.5599999999999996</v>
      </c>
      <c r="AN127" s="86">
        <f>SUM(BillDetail_List[[#This Row],[Base Profit Costs (including any indemnity cap)]:[VAT on Success Fee on Base Profit Costs]])</f>
        <v>56.16</v>
      </c>
      <c r="AO127" s="86">
        <f>BillDetail_List[Counsel''s Base Fees]*BillDetail_List[VAT Rate]</f>
        <v>0</v>
      </c>
      <c r="AP127" s="86">
        <f>BillDetail_List[Counsel''s Base Fees]*BillDetail_List[Success Fee %]</f>
        <v>0</v>
      </c>
      <c r="AQ127" s="86">
        <f>BillDetail_List[Counsel''s Success Fee]*BillDetail_List[VAT Rate]</f>
        <v>0</v>
      </c>
      <c r="AR127" s="86">
        <f>BillDetail_List[Counsel''s Base Fees]+BillDetail_List[VAT on Base Counsel Fees]+BillDetail_List[Counsel''s Success Fee]+BillDetail_List[VAT on Counsel''s Success Fee]</f>
        <v>0</v>
      </c>
      <c r="AS127" s="86">
        <f>BillDetail_List[Other Disbursements]+BillDetail_List[VAT On Other Disbursements]</f>
        <v>0</v>
      </c>
      <c r="AT127" s="86">
        <f>BillDetail_List[Counsel''s Base Fees]+BillDetail_List[Other Disbursements]+BillDetail_List[ATEI Premium]</f>
        <v>0</v>
      </c>
      <c r="AU127" s="86">
        <f>BillDetail_List[Other Disbursements]+BillDetail_List[Counsel''s Base Fees]+BillDetail_List[Base Profit Costs (including any indemnity cap)]</f>
        <v>24</v>
      </c>
      <c r="AV127" s="86">
        <f>BillDetail_List[Base Profit Costs (including any indemnity cap)]+BillDetail_List[Success Fee on Base Profit costs]</f>
        <v>46.8</v>
      </c>
      <c r="AW127" s="86">
        <f>BillDetail_List[ATEI Premium]+BillDetail_List[Other Disbursements]+BillDetail_List[Counsel''s Success Fee]+BillDetail_List[Counsel''s Base Fees]</f>
        <v>0</v>
      </c>
      <c r="AX127" s="86">
        <f>BillDetail_List[VAT On Other Disbursements]+BillDetail_List[VAT on Counsel''s Success Fee]+BillDetail_List[VAT on Base Counsel Fees]+BillDetail_List[VAT on Success Fee on Base Profit Costs]+BillDetail_List[VAT on Base Profit Costs]</f>
        <v>9.36</v>
      </c>
      <c r="AY127" s="86">
        <f>SUM(BillDetail_List[[#This Row],[Total Profit Costs]:[Total VAT]])</f>
        <v>56.16</v>
      </c>
      <c r="AZ127" s="279">
        <f>VLOOKUP(BillDetail_List[[#This Row],[Phase Code ]],phasetasklist,7,FALSE)</f>
        <v>4</v>
      </c>
      <c r="BA127" s="279">
        <f>VLOOKUP(BillDetail_List[[#This Row],[Task Code]],tasklist,7,FALSE)</f>
        <v>10</v>
      </c>
      <c r="BB127" s="279">
        <f>IFERROR(VLOOKUP(BillDetail_List[[#This Row],[Activity Code]],ActivityCodeList,4,FALSE),"")</f>
        <v>6</v>
      </c>
      <c r="BC127" s="279" t="str">
        <f>IFERROR(VLOOKUP(BillDetail_List[[#This Row],[Expense Code]],expensenumbers,4,FALSE),"")</f>
        <v/>
      </c>
      <c r="BD127" s="217"/>
      <c r="BE127" s="94"/>
      <c r="BF127" s="94"/>
      <c r="BG127" s="217"/>
      <c r="BH127" s="94"/>
      <c r="BI127" s="217"/>
      <c r="BJ127" s="217"/>
      <c r="BK127" s="96"/>
      <c r="BL127" s="96"/>
      <c r="BQ127" s="96"/>
      <c r="BR127" s="96"/>
      <c r="BS127" s="96"/>
      <c r="BT127" s="96"/>
      <c r="BV127" s="96"/>
      <c r="BW127" s="72"/>
      <c r="BX127" s="72"/>
      <c r="CB127" s="98"/>
      <c r="CC127" s="99"/>
      <c r="CD127" s="99"/>
      <c r="CE127" s="84"/>
      <c r="CF127" s="84"/>
    </row>
    <row r="128" spans="1:84" ht="29.1" customHeight="1" x14ac:dyDescent="0.2">
      <c r="A128" s="74">
        <v>126</v>
      </c>
      <c r="B128" s="74">
        <v>27</v>
      </c>
      <c r="C128" s="49" t="s">
        <v>227</v>
      </c>
      <c r="D128" s="172">
        <v>40394</v>
      </c>
      <c r="E128" s="290" t="s">
        <v>567</v>
      </c>
      <c r="F128" s="76" t="s">
        <v>321</v>
      </c>
      <c r="G128" s="119">
        <v>0.1</v>
      </c>
      <c r="H128" s="87"/>
      <c r="I128" s="77"/>
      <c r="J128" s="77"/>
      <c r="K128" s="88"/>
      <c r="L128" s="79"/>
      <c r="M128" s="76" t="s">
        <v>104</v>
      </c>
      <c r="N128" s="255" t="s">
        <v>452</v>
      </c>
      <c r="O128" s="255" t="s">
        <v>473</v>
      </c>
      <c r="P128" s="255" t="s">
        <v>515</v>
      </c>
      <c r="Q128" s="255"/>
      <c r="R128" s="81" t="s">
        <v>99</v>
      </c>
      <c r="S128" s="89"/>
      <c r="T128" s="75" t="s">
        <v>32</v>
      </c>
      <c r="U128" s="76" t="s">
        <v>225</v>
      </c>
      <c r="V128" s="86">
        <f>IF(BillDetail_List[Entry Alloc%]=0,(BillDetail_List[Time]*BillDetail_List[LTM Rate])*BillDetail_List[[#This Row],[Funding PerCent Allowed]],(BillDetail_List[Time]*BillDetail_List[LTM Rate])*BillDetail_List[[#This Row],[Funding PerCent Allowed]]*BillDetail_List[Entry Alloc%])</f>
        <v>24</v>
      </c>
      <c r="W128" s="86">
        <f>BillDetail_List[Counsel''s Base Fees]+BillDetail_List[Other Disbursements]+BillDetail_List[ATEI Premium]</f>
        <v>0</v>
      </c>
      <c r="X128" s="91" t="str">
        <f>VLOOKUP(BillDetail_List[Part ID],FundingList,2,FALSE)</f>
        <v>CFA</v>
      </c>
      <c r="Y128" s="271" t="str">
        <f>VLOOKUP(BillDetail_List[[#This Row],[Phase Code ]],phasetasklist,3,FALSE)</f>
        <v>Disclosure</v>
      </c>
      <c r="Z128" s="254" t="str">
        <f>VLOOKUP(BillDetail_List[[#This Row],[Task Code]],tasklist,4,FALSE)</f>
        <v>Obtaining and reviewing documents</v>
      </c>
      <c r="AA128" s="239" t="str">
        <f>IFERROR(VLOOKUP(BillDetail_List[[#This Row],[Activity Code]],ActivityCodeList,2,FALSE), " ")</f>
        <v>Communicate (Other Party(s)/other outside lawyers)</v>
      </c>
      <c r="AB128" s="239" t="str">
        <f>IFERROR(VLOOKUP(BillDetail_List[[#This Row],[Expense Code]],expensenumbers,2,FALSE), " ")</f>
        <v xml:space="preserve"> </v>
      </c>
      <c r="AC128" s="92" t="str">
        <f>IFERROR(VLOOKUP(BillDetail_List[LTM],LTMList,3,FALSE),"")</f>
        <v>Partner</v>
      </c>
      <c r="AD128" s="92" t="str">
        <f>IFERROR(VLOOKUP(BillDetail_List[LTM],LTMList,4,FALSE),"")</f>
        <v>A</v>
      </c>
      <c r="AE128" s="86">
        <f>IFERROR(VLOOKUP(BillDetail_List[LTM],LTM_List[],6,FALSE),0)</f>
        <v>240</v>
      </c>
      <c r="AF128" s="83">
        <f>VLOOKUP(BillDetail_List[Part ID],FundingList,7,FALSE)</f>
        <v>1</v>
      </c>
      <c r="AG128" s="83">
        <f>IF(CounselBaseFees=0,VLOOKUP(BillDetail_List[Part ID],FundingList,3,FALSE),VLOOKUP(BillDetail_List[LTM],LTMList,8,FALSE))</f>
        <v>0.95</v>
      </c>
      <c r="AH128" s="93">
        <f>VLOOKUP(BillDetail_List[Part ID],FundingList,4,FALSE)</f>
        <v>0.2</v>
      </c>
      <c r="AI128" s="190">
        <f>IF(BillDetail_List[[#This Row],[Time]]="N/A",0, BillDetail_List[[#This Row],[Time]]*BillDetail_List[[#This Row],[LTM Rate]])</f>
        <v>24</v>
      </c>
      <c r="AJ128" s="86">
        <f>IF(BillDetail_List[Entry Alloc%]=0,(BillDetail_List[Time]*BillDetail_List[LTM Rate])*BillDetail_List[[#This Row],[Funding PerCent Allowed]],(BillDetail_List[Time]*BillDetail_List[LTM Rate])*BillDetail_List[[#This Row],[Funding PerCent Allowed]]*BillDetail_List[Entry Alloc%])</f>
        <v>24</v>
      </c>
      <c r="AK128" s="86">
        <f>BillDetail_List[Base Profit Costs (including any indemnity cap)]*BillDetail_List[VAT Rate]</f>
        <v>4.8000000000000007</v>
      </c>
      <c r="AL128" s="86">
        <f>BillDetail_List[Base Profit Costs (including any indemnity cap)]*BillDetail_List[Success Fee %]</f>
        <v>22.799999999999997</v>
      </c>
      <c r="AM128" s="86">
        <f>BillDetail_List[Success Fee on Base Profit costs]*BillDetail_List[VAT Rate]</f>
        <v>4.5599999999999996</v>
      </c>
      <c r="AN128" s="86">
        <f>SUM(BillDetail_List[[#This Row],[Base Profit Costs (including any indemnity cap)]:[VAT on Success Fee on Base Profit Costs]])</f>
        <v>56.16</v>
      </c>
      <c r="AO128" s="86">
        <f>BillDetail_List[Counsel''s Base Fees]*BillDetail_List[VAT Rate]</f>
        <v>0</v>
      </c>
      <c r="AP128" s="86">
        <f>BillDetail_List[Counsel''s Base Fees]*BillDetail_List[Success Fee %]</f>
        <v>0</v>
      </c>
      <c r="AQ128" s="86">
        <f>BillDetail_List[Counsel''s Success Fee]*BillDetail_List[VAT Rate]</f>
        <v>0</v>
      </c>
      <c r="AR128" s="86">
        <f>BillDetail_List[Counsel''s Base Fees]+BillDetail_List[VAT on Base Counsel Fees]+BillDetail_List[Counsel''s Success Fee]+BillDetail_List[VAT on Counsel''s Success Fee]</f>
        <v>0</v>
      </c>
      <c r="AS128" s="86">
        <f>BillDetail_List[Other Disbursements]+BillDetail_List[VAT On Other Disbursements]</f>
        <v>0</v>
      </c>
      <c r="AT128" s="86">
        <f>BillDetail_List[Counsel''s Base Fees]+BillDetail_List[Other Disbursements]+BillDetail_List[ATEI Premium]</f>
        <v>0</v>
      </c>
      <c r="AU128" s="86">
        <f>BillDetail_List[Other Disbursements]+BillDetail_List[Counsel''s Base Fees]+BillDetail_List[Base Profit Costs (including any indemnity cap)]</f>
        <v>24</v>
      </c>
      <c r="AV128" s="86">
        <f>BillDetail_List[Base Profit Costs (including any indemnity cap)]+BillDetail_List[Success Fee on Base Profit costs]</f>
        <v>46.8</v>
      </c>
      <c r="AW128" s="86">
        <f>BillDetail_List[ATEI Premium]+BillDetail_List[Other Disbursements]+BillDetail_List[Counsel''s Success Fee]+BillDetail_List[Counsel''s Base Fees]</f>
        <v>0</v>
      </c>
      <c r="AX128" s="86">
        <f>BillDetail_List[VAT On Other Disbursements]+BillDetail_List[VAT on Counsel''s Success Fee]+BillDetail_List[VAT on Base Counsel Fees]+BillDetail_List[VAT on Success Fee on Base Profit Costs]+BillDetail_List[VAT on Base Profit Costs]</f>
        <v>9.36</v>
      </c>
      <c r="AY128" s="86">
        <f>SUM(BillDetail_List[[#This Row],[Total Profit Costs]:[Total VAT]])</f>
        <v>56.16</v>
      </c>
      <c r="AZ128" s="279">
        <f>VLOOKUP(BillDetail_List[[#This Row],[Phase Code ]],phasetasklist,7,FALSE)</f>
        <v>4</v>
      </c>
      <c r="BA128" s="279">
        <f>VLOOKUP(BillDetail_List[[#This Row],[Task Code]],tasklist,7,FALSE)</f>
        <v>10</v>
      </c>
      <c r="BB128" s="279">
        <f>IFERROR(VLOOKUP(BillDetail_List[[#This Row],[Activity Code]],ActivityCodeList,4,FALSE),"")</f>
        <v>6</v>
      </c>
      <c r="BC128" s="279" t="str">
        <f>IFERROR(VLOOKUP(BillDetail_List[[#This Row],[Expense Code]],expensenumbers,4,FALSE),"")</f>
        <v/>
      </c>
      <c r="BD128" s="217"/>
      <c r="BE128" s="94"/>
      <c r="BF128" s="94"/>
      <c r="BG128" s="217"/>
      <c r="BH128" s="94"/>
      <c r="BI128" s="217"/>
      <c r="BJ128" s="217"/>
      <c r="BK128" s="96"/>
      <c r="BL128" s="96"/>
      <c r="BQ128" s="96"/>
      <c r="BR128" s="96"/>
      <c r="BS128" s="96"/>
      <c r="BT128" s="96"/>
      <c r="BV128" s="96"/>
      <c r="BW128" s="72"/>
      <c r="BX128" s="72"/>
      <c r="CB128" s="98"/>
      <c r="CC128" s="99"/>
      <c r="CD128" s="99"/>
      <c r="CE128" s="84"/>
      <c r="CF128" s="84"/>
    </row>
    <row r="129" spans="1:84" ht="29.1" customHeight="1" x14ac:dyDescent="0.2">
      <c r="A129" s="74">
        <v>127</v>
      </c>
      <c r="B129" s="74">
        <v>31</v>
      </c>
      <c r="C129" s="49" t="s">
        <v>227</v>
      </c>
      <c r="D129" s="172">
        <v>40435</v>
      </c>
      <c r="E129" s="76" t="s">
        <v>238</v>
      </c>
      <c r="F129" s="76" t="s">
        <v>321</v>
      </c>
      <c r="G129" s="119">
        <v>0.1</v>
      </c>
      <c r="H129" s="87"/>
      <c r="I129" s="77"/>
      <c r="J129" s="77"/>
      <c r="K129" s="88"/>
      <c r="L129" s="79"/>
      <c r="M129" s="76" t="s">
        <v>104</v>
      </c>
      <c r="N129" s="255" t="s">
        <v>452</v>
      </c>
      <c r="O129" s="255" t="s">
        <v>473</v>
      </c>
      <c r="P129" s="255" t="s">
        <v>515</v>
      </c>
      <c r="Q129" s="255"/>
      <c r="R129" s="81" t="s">
        <v>99</v>
      </c>
      <c r="S129" s="89"/>
      <c r="T129" s="75" t="s">
        <v>32</v>
      </c>
      <c r="U129" s="75" t="s">
        <v>249</v>
      </c>
      <c r="V129" s="86">
        <f>IF(BillDetail_List[Entry Alloc%]=0,(BillDetail_List[Time]*BillDetail_List[LTM Rate])*BillDetail_List[[#This Row],[Funding PerCent Allowed]],(BillDetail_List[Time]*BillDetail_List[LTM Rate])*BillDetail_List[[#This Row],[Funding PerCent Allowed]]*BillDetail_List[Entry Alloc%])</f>
        <v>24</v>
      </c>
      <c r="W129" s="86">
        <f>BillDetail_List[Counsel''s Base Fees]+BillDetail_List[Other Disbursements]+BillDetail_List[ATEI Premium]</f>
        <v>0</v>
      </c>
      <c r="X129" s="91" t="str">
        <f>VLOOKUP(BillDetail_List[Part ID],FundingList,2,FALSE)</f>
        <v>CFA</v>
      </c>
      <c r="Y129" s="271" t="str">
        <f>VLOOKUP(BillDetail_List[[#This Row],[Phase Code ]],phasetasklist,3,FALSE)</f>
        <v>Disclosure</v>
      </c>
      <c r="Z129" s="254" t="str">
        <f>VLOOKUP(BillDetail_List[[#This Row],[Task Code]],tasklist,4,FALSE)</f>
        <v>Obtaining and reviewing documents</v>
      </c>
      <c r="AA129" s="239" t="str">
        <f>IFERROR(VLOOKUP(BillDetail_List[[#This Row],[Activity Code]],ActivityCodeList,2,FALSE), " ")</f>
        <v>Communicate (Other Party(s)/other outside lawyers)</v>
      </c>
      <c r="AB129" s="239" t="str">
        <f>IFERROR(VLOOKUP(BillDetail_List[[#This Row],[Expense Code]],expensenumbers,2,FALSE), " ")</f>
        <v xml:space="preserve"> </v>
      </c>
      <c r="AC129" s="92" t="str">
        <f>IFERROR(VLOOKUP(BillDetail_List[LTM],LTMList,3,FALSE),"")</f>
        <v>Partner</v>
      </c>
      <c r="AD129" s="92" t="str">
        <f>IFERROR(VLOOKUP(BillDetail_List[LTM],LTMList,4,FALSE),"")</f>
        <v>A</v>
      </c>
      <c r="AE129" s="86">
        <f>IFERROR(VLOOKUP(BillDetail_List[LTM],LTM_List[],6,FALSE),0)</f>
        <v>240</v>
      </c>
      <c r="AF129" s="83">
        <f>VLOOKUP(BillDetail_List[Part ID],FundingList,7,FALSE)</f>
        <v>1</v>
      </c>
      <c r="AG129" s="83">
        <f>IF(CounselBaseFees=0,VLOOKUP(BillDetail_List[Part ID],FundingList,3,FALSE),VLOOKUP(BillDetail_List[LTM],LTMList,8,FALSE))</f>
        <v>0.95</v>
      </c>
      <c r="AH129" s="93">
        <f>VLOOKUP(BillDetail_List[Part ID],FundingList,4,FALSE)</f>
        <v>0.2</v>
      </c>
      <c r="AI129" s="190">
        <f>IF(BillDetail_List[[#This Row],[Time]]="N/A",0, BillDetail_List[[#This Row],[Time]]*BillDetail_List[[#This Row],[LTM Rate]])</f>
        <v>24</v>
      </c>
      <c r="AJ129" s="86">
        <f>IF(BillDetail_List[Entry Alloc%]=0,(BillDetail_List[Time]*BillDetail_List[LTM Rate])*BillDetail_List[[#This Row],[Funding PerCent Allowed]],(BillDetail_List[Time]*BillDetail_List[LTM Rate])*BillDetail_List[[#This Row],[Funding PerCent Allowed]]*BillDetail_List[Entry Alloc%])</f>
        <v>24</v>
      </c>
      <c r="AK129" s="86">
        <f>BillDetail_List[Base Profit Costs (including any indemnity cap)]*BillDetail_List[VAT Rate]</f>
        <v>4.8000000000000007</v>
      </c>
      <c r="AL129" s="86">
        <f>BillDetail_List[Base Profit Costs (including any indemnity cap)]*BillDetail_List[Success Fee %]</f>
        <v>22.799999999999997</v>
      </c>
      <c r="AM129" s="86">
        <f>BillDetail_List[Success Fee on Base Profit costs]*BillDetail_List[VAT Rate]</f>
        <v>4.5599999999999996</v>
      </c>
      <c r="AN129" s="86">
        <f>SUM(BillDetail_List[[#This Row],[Base Profit Costs (including any indemnity cap)]:[VAT on Success Fee on Base Profit Costs]])</f>
        <v>56.16</v>
      </c>
      <c r="AO129" s="86">
        <f>BillDetail_List[Counsel''s Base Fees]*BillDetail_List[VAT Rate]</f>
        <v>0</v>
      </c>
      <c r="AP129" s="86">
        <f>BillDetail_List[Counsel''s Base Fees]*BillDetail_List[Success Fee %]</f>
        <v>0</v>
      </c>
      <c r="AQ129" s="86">
        <f>BillDetail_List[Counsel''s Success Fee]*BillDetail_List[VAT Rate]</f>
        <v>0</v>
      </c>
      <c r="AR129" s="86">
        <f>BillDetail_List[Counsel''s Base Fees]+BillDetail_List[VAT on Base Counsel Fees]+BillDetail_List[Counsel''s Success Fee]+BillDetail_List[VAT on Counsel''s Success Fee]</f>
        <v>0</v>
      </c>
      <c r="AS129" s="86">
        <f>BillDetail_List[Other Disbursements]+BillDetail_List[VAT On Other Disbursements]</f>
        <v>0</v>
      </c>
      <c r="AT129" s="86">
        <f>BillDetail_List[Counsel''s Base Fees]+BillDetail_List[Other Disbursements]+BillDetail_List[ATEI Premium]</f>
        <v>0</v>
      </c>
      <c r="AU129" s="86">
        <f>BillDetail_List[Other Disbursements]+BillDetail_List[Counsel''s Base Fees]+BillDetail_List[Base Profit Costs (including any indemnity cap)]</f>
        <v>24</v>
      </c>
      <c r="AV129" s="86">
        <f>BillDetail_List[Base Profit Costs (including any indemnity cap)]+BillDetail_List[Success Fee on Base Profit costs]</f>
        <v>46.8</v>
      </c>
      <c r="AW129" s="86">
        <f>BillDetail_List[ATEI Premium]+BillDetail_List[Other Disbursements]+BillDetail_List[Counsel''s Success Fee]+BillDetail_List[Counsel''s Base Fees]</f>
        <v>0</v>
      </c>
      <c r="AX129" s="86">
        <f>BillDetail_List[VAT On Other Disbursements]+BillDetail_List[VAT on Counsel''s Success Fee]+BillDetail_List[VAT on Base Counsel Fees]+BillDetail_List[VAT on Success Fee on Base Profit Costs]+BillDetail_List[VAT on Base Profit Costs]</f>
        <v>9.36</v>
      </c>
      <c r="AY129" s="86">
        <f>SUM(BillDetail_List[[#This Row],[Total Profit Costs]:[Total VAT]])</f>
        <v>56.16</v>
      </c>
      <c r="AZ129" s="279">
        <f>VLOOKUP(BillDetail_List[[#This Row],[Phase Code ]],phasetasklist,7,FALSE)</f>
        <v>4</v>
      </c>
      <c r="BA129" s="279">
        <f>VLOOKUP(BillDetail_List[[#This Row],[Task Code]],tasklist,7,FALSE)</f>
        <v>10</v>
      </c>
      <c r="BB129" s="279">
        <f>IFERROR(VLOOKUP(BillDetail_List[[#This Row],[Activity Code]],ActivityCodeList,4,FALSE),"")</f>
        <v>6</v>
      </c>
      <c r="BC129" s="279" t="str">
        <f>IFERROR(VLOOKUP(BillDetail_List[[#This Row],[Expense Code]],expensenumbers,4,FALSE),"")</f>
        <v/>
      </c>
      <c r="BD129" s="217"/>
      <c r="BE129" s="94"/>
      <c r="BF129" s="94"/>
      <c r="BG129" s="217"/>
      <c r="BH129" s="94"/>
      <c r="BI129" s="217"/>
      <c r="BJ129" s="217"/>
      <c r="BK129" s="96"/>
      <c r="BL129" s="96"/>
      <c r="BQ129" s="96"/>
      <c r="BR129" s="96"/>
      <c r="BS129" s="96"/>
      <c r="BT129" s="96"/>
      <c r="BV129" s="96"/>
      <c r="BW129" s="72"/>
      <c r="BX129" s="72"/>
      <c r="CB129" s="98"/>
      <c r="CC129" s="99"/>
      <c r="CD129" s="99"/>
      <c r="CE129" s="84"/>
      <c r="CF129" s="84"/>
    </row>
    <row r="130" spans="1:84" ht="30" x14ac:dyDescent="0.2">
      <c r="A130" s="74">
        <v>128</v>
      </c>
      <c r="B130" s="74">
        <v>32</v>
      </c>
      <c r="C130" s="49" t="s">
        <v>227</v>
      </c>
      <c r="D130" s="172">
        <v>40435</v>
      </c>
      <c r="E130" s="76" t="s">
        <v>238</v>
      </c>
      <c r="F130" s="76" t="s">
        <v>321</v>
      </c>
      <c r="G130" s="119">
        <v>0.1</v>
      </c>
      <c r="H130" s="87"/>
      <c r="I130" s="77"/>
      <c r="J130" s="77"/>
      <c r="K130" s="88"/>
      <c r="L130" s="79"/>
      <c r="M130" s="76" t="s">
        <v>104</v>
      </c>
      <c r="N130" s="255" t="s">
        <v>452</v>
      </c>
      <c r="O130" s="255" t="s">
        <v>473</v>
      </c>
      <c r="P130" s="255" t="s">
        <v>515</v>
      </c>
      <c r="Q130" s="255"/>
      <c r="R130" s="81" t="s">
        <v>99</v>
      </c>
      <c r="S130" s="89"/>
      <c r="T130" s="75" t="s">
        <v>32</v>
      </c>
      <c r="U130" s="75" t="s">
        <v>249</v>
      </c>
      <c r="V130" s="86">
        <f>IF(BillDetail_List[Entry Alloc%]=0,(BillDetail_List[Time]*BillDetail_List[LTM Rate])*BillDetail_List[[#This Row],[Funding PerCent Allowed]],(BillDetail_List[Time]*BillDetail_List[LTM Rate])*BillDetail_List[[#This Row],[Funding PerCent Allowed]]*BillDetail_List[Entry Alloc%])</f>
        <v>24</v>
      </c>
      <c r="W130" s="86">
        <f>BillDetail_List[Counsel''s Base Fees]+BillDetail_List[Other Disbursements]+BillDetail_List[ATEI Premium]</f>
        <v>0</v>
      </c>
      <c r="X130" s="91" t="str">
        <f>VLOOKUP(BillDetail_List[Part ID],FundingList,2,FALSE)</f>
        <v>CFA</v>
      </c>
      <c r="Y130" s="271" t="str">
        <f>VLOOKUP(BillDetail_List[[#This Row],[Phase Code ]],phasetasklist,3,FALSE)</f>
        <v>Disclosure</v>
      </c>
      <c r="Z130" s="254" t="str">
        <f>VLOOKUP(BillDetail_List[[#This Row],[Task Code]],tasklist,4,FALSE)</f>
        <v>Obtaining and reviewing documents</v>
      </c>
      <c r="AA130" s="239" t="str">
        <f>IFERROR(VLOOKUP(BillDetail_List[[#This Row],[Activity Code]],ActivityCodeList,2,FALSE), " ")</f>
        <v>Communicate (Other Party(s)/other outside lawyers)</v>
      </c>
      <c r="AB130" s="239" t="str">
        <f>IFERROR(VLOOKUP(BillDetail_List[[#This Row],[Expense Code]],expensenumbers,2,FALSE), " ")</f>
        <v xml:space="preserve"> </v>
      </c>
      <c r="AC130" s="92" t="str">
        <f>IFERROR(VLOOKUP(BillDetail_List[LTM],LTMList,3,FALSE),"")</f>
        <v>Partner</v>
      </c>
      <c r="AD130" s="92" t="str">
        <f>IFERROR(VLOOKUP(BillDetail_List[LTM],LTMList,4,FALSE),"")</f>
        <v>A</v>
      </c>
      <c r="AE130" s="86">
        <f>IFERROR(VLOOKUP(BillDetail_List[LTM],LTM_List[],6,FALSE),0)</f>
        <v>240</v>
      </c>
      <c r="AF130" s="83">
        <f>VLOOKUP(BillDetail_List[Part ID],FundingList,7,FALSE)</f>
        <v>1</v>
      </c>
      <c r="AG130" s="83">
        <f>IF(CounselBaseFees=0,VLOOKUP(BillDetail_List[Part ID],FundingList,3,FALSE),VLOOKUP(BillDetail_List[LTM],LTMList,8,FALSE))</f>
        <v>0.95</v>
      </c>
      <c r="AH130" s="93">
        <f>VLOOKUP(BillDetail_List[Part ID],FundingList,4,FALSE)</f>
        <v>0.2</v>
      </c>
      <c r="AI130" s="190">
        <f>IF(BillDetail_List[[#This Row],[Time]]="N/A",0, BillDetail_List[[#This Row],[Time]]*BillDetail_List[[#This Row],[LTM Rate]])</f>
        <v>24</v>
      </c>
      <c r="AJ130" s="86">
        <f>IF(BillDetail_List[Entry Alloc%]=0,(BillDetail_List[Time]*BillDetail_List[LTM Rate])*BillDetail_List[[#This Row],[Funding PerCent Allowed]],(BillDetail_List[Time]*BillDetail_List[LTM Rate])*BillDetail_List[[#This Row],[Funding PerCent Allowed]]*BillDetail_List[Entry Alloc%])</f>
        <v>24</v>
      </c>
      <c r="AK130" s="86">
        <f>BillDetail_List[Base Profit Costs (including any indemnity cap)]*BillDetail_List[VAT Rate]</f>
        <v>4.8000000000000007</v>
      </c>
      <c r="AL130" s="86">
        <f>BillDetail_List[Base Profit Costs (including any indemnity cap)]*BillDetail_List[Success Fee %]</f>
        <v>22.799999999999997</v>
      </c>
      <c r="AM130" s="86">
        <f>BillDetail_List[Success Fee on Base Profit costs]*BillDetail_List[VAT Rate]</f>
        <v>4.5599999999999996</v>
      </c>
      <c r="AN130" s="86">
        <f>SUM(BillDetail_List[[#This Row],[Base Profit Costs (including any indemnity cap)]:[VAT on Success Fee on Base Profit Costs]])</f>
        <v>56.16</v>
      </c>
      <c r="AO130" s="86">
        <f>BillDetail_List[Counsel''s Base Fees]*BillDetail_List[VAT Rate]</f>
        <v>0</v>
      </c>
      <c r="AP130" s="86">
        <f>BillDetail_List[Counsel''s Base Fees]*BillDetail_List[Success Fee %]</f>
        <v>0</v>
      </c>
      <c r="AQ130" s="86">
        <f>BillDetail_List[Counsel''s Success Fee]*BillDetail_List[VAT Rate]</f>
        <v>0</v>
      </c>
      <c r="AR130" s="86">
        <f>BillDetail_List[Counsel''s Base Fees]+BillDetail_List[VAT on Base Counsel Fees]+BillDetail_List[Counsel''s Success Fee]+BillDetail_List[VAT on Counsel''s Success Fee]</f>
        <v>0</v>
      </c>
      <c r="AS130" s="86">
        <f>BillDetail_List[Other Disbursements]+BillDetail_List[VAT On Other Disbursements]</f>
        <v>0</v>
      </c>
      <c r="AT130" s="86">
        <f>BillDetail_List[Counsel''s Base Fees]+BillDetail_List[Other Disbursements]+BillDetail_List[ATEI Premium]</f>
        <v>0</v>
      </c>
      <c r="AU130" s="86">
        <f>BillDetail_List[Other Disbursements]+BillDetail_List[Counsel''s Base Fees]+BillDetail_List[Base Profit Costs (including any indemnity cap)]</f>
        <v>24</v>
      </c>
      <c r="AV130" s="86">
        <f>BillDetail_List[Base Profit Costs (including any indemnity cap)]+BillDetail_List[Success Fee on Base Profit costs]</f>
        <v>46.8</v>
      </c>
      <c r="AW130" s="86">
        <f>BillDetail_List[ATEI Premium]+BillDetail_List[Other Disbursements]+BillDetail_List[Counsel''s Success Fee]+BillDetail_List[Counsel''s Base Fees]</f>
        <v>0</v>
      </c>
      <c r="AX130" s="86">
        <f>BillDetail_List[VAT On Other Disbursements]+BillDetail_List[VAT on Counsel''s Success Fee]+BillDetail_List[VAT on Base Counsel Fees]+BillDetail_List[VAT on Success Fee on Base Profit Costs]+BillDetail_List[VAT on Base Profit Costs]</f>
        <v>9.36</v>
      </c>
      <c r="AY130" s="86">
        <f>SUM(BillDetail_List[[#This Row],[Total Profit Costs]:[Total VAT]])</f>
        <v>56.16</v>
      </c>
      <c r="AZ130" s="279">
        <f>VLOOKUP(BillDetail_List[[#This Row],[Phase Code ]],phasetasklist,7,FALSE)</f>
        <v>4</v>
      </c>
      <c r="BA130" s="279">
        <f>VLOOKUP(BillDetail_List[[#This Row],[Task Code]],tasklist,7,FALSE)</f>
        <v>10</v>
      </c>
      <c r="BB130" s="279">
        <f>IFERROR(VLOOKUP(BillDetail_List[[#This Row],[Activity Code]],ActivityCodeList,4,FALSE),"")</f>
        <v>6</v>
      </c>
      <c r="BC130" s="279" t="str">
        <f>IFERROR(VLOOKUP(BillDetail_List[[#This Row],[Expense Code]],expensenumbers,4,FALSE),"")</f>
        <v/>
      </c>
      <c r="BD130" s="217"/>
      <c r="BE130" s="94"/>
      <c r="BF130" s="94"/>
      <c r="BG130" s="217"/>
      <c r="BH130" s="94"/>
      <c r="BI130" s="217"/>
      <c r="BJ130" s="217"/>
      <c r="BK130" s="96"/>
      <c r="BL130" s="96"/>
      <c r="BQ130" s="96"/>
      <c r="BR130" s="96"/>
      <c r="BS130" s="96"/>
      <c r="BT130" s="96"/>
      <c r="BV130" s="96"/>
      <c r="BW130" s="72"/>
      <c r="BX130" s="72"/>
      <c r="CB130" s="98"/>
      <c r="CC130" s="99"/>
      <c r="CD130" s="99"/>
      <c r="CE130" s="84"/>
      <c r="CF130" s="84"/>
    </row>
    <row r="131" spans="1:84" ht="30" x14ac:dyDescent="0.2">
      <c r="A131" s="74">
        <v>129</v>
      </c>
      <c r="B131" s="74">
        <v>164</v>
      </c>
      <c r="C131" s="49" t="s">
        <v>227</v>
      </c>
      <c r="D131" s="172">
        <v>41339</v>
      </c>
      <c r="E131" s="290" t="s">
        <v>238</v>
      </c>
      <c r="F131" s="76" t="s">
        <v>323</v>
      </c>
      <c r="G131" s="119">
        <v>0.1</v>
      </c>
      <c r="H131" s="87"/>
      <c r="I131" s="77"/>
      <c r="J131" s="77"/>
      <c r="K131" s="88"/>
      <c r="L131" s="79"/>
      <c r="M131" s="76" t="s">
        <v>104</v>
      </c>
      <c r="N131" s="255" t="s">
        <v>452</v>
      </c>
      <c r="O131" s="255" t="s">
        <v>473</v>
      </c>
      <c r="P131" s="255" t="s">
        <v>515</v>
      </c>
      <c r="Q131" s="255"/>
      <c r="R131" s="81" t="s">
        <v>99</v>
      </c>
      <c r="S131" s="89"/>
      <c r="T131" s="75" t="s">
        <v>32</v>
      </c>
      <c r="U131" s="75" t="s">
        <v>249</v>
      </c>
      <c r="V131" s="86">
        <f>IF(BillDetail_List[Entry Alloc%]=0,(BillDetail_List[Time]*BillDetail_List[LTM Rate])*BillDetail_List[[#This Row],[Funding PerCent Allowed]],(BillDetail_List[Time]*BillDetail_List[LTM Rate])*BillDetail_List[[#This Row],[Funding PerCent Allowed]]*BillDetail_List[Entry Alloc%])</f>
        <v>30</v>
      </c>
      <c r="W131" s="86">
        <f>BillDetail_List[Counsel''s Base Fees]+BillDetail_List[Other Disbursements]+BillDetail_List[ATEI Premium]</f>
        <v>0</v>
      </c>
      <c r="X131" s="91" t="str">
        <f>VLOOKUP(BillDetail_List[Part ID],FundingList,2,FALSE)</f>
        <v>CFA</v>
      </c>
      <c r="Y131" s="271" t="str">
        <f>VLOOKUP(BillDetail_List[[#This Row],[Phase Code ]],phasetasklist,3,FALSE)</f>
        <v>Disclosure</v>
      </c>
      <c r="Z131" s="254" t="str">
        <f>VLOOKUP(BillDetail_List[[#This Row],[Task Code]],tasklist,4,FALSE)</f>
        <v>Obtaining and reviewing documents</v>
      </c>
      <c r="AA131" s="239" t="str">
        <f>IFERROR(VLOOKUP(BillDetail_List[[#This Row],[Activity Code]],ActivityCodeList,2,FALSE), " ")</f>
        <v>Communicate (Other Party(s)/other outside lawyers)</v>
      </c>
      <c r="AB131" s="239" t="str">
        <f>IFERROR(VLOOKUP(BillDetail_List[[#This Row],[Expense Code]],expensenumbers,2,FALSE), " ")</f>
        <v xml:space="preserve"> </v>
      </c>
      <c r="AC131" s="92" t="str">
        <f>IFERROR(VLOOKUP(BillDetail_List[LTM],LTMList,3,FALSE),"")</f>
        <v>Partner</v>
      </c>
      <c r="AD131" s="92" t="str">
        <f>IFERROR(VLOOKUP(BillDetail_List[LTM],LTMList,4,FALSE),"")</f>
        <v>A</v>
      </c>
      <c r="AE131" s="86">
        <f>IFERROR(VLOOKUP(BillDetail_List[LTM],LTM_List[],6,FALSE),0)</f>
        <v>300</v>
      </c>
      <c r="AF131" s="83">
        <f>VLOOKUP(BillDetail_List[Part ID],FundingList,7,FALSE)</f>
        <v>1</v>
      </c>
      <c r="AG131" s="83">
        <f>IF(CounselBaseFees=0,VLOOKUP(BillDetail_List[Part ID],FundingList,3,FALSE),VLOOKUP(BillDetail_List[LTM],LTMList,8,FALSE))</f>
        <v>0.95</v>
      </c>
      <c r="AH131" s="93">
        <f>VLOOKUP(BillDetail_List[Part ID],FundingList,4,FALSE)</f>
        <v>0.2</v>
      </c>
      <c r="AI131" s="190">
        <f>IF(BillDetail_List[[#This Row],[Time]]="N/A",0, BillDetail_List[[#This Row],[Time]]*BillDetail_List[[#This Row],[LTM Rate]])</f>
        <v>30</v>
      </c>
      <c r="AJ131" s="86">
        <f>IF(BillDetail_List[Entry Alloc%]=0,(BillDetail_List[Time]*BillDetail_List[LTM Rate])*BillDetail_List[[#This Row],[Funding PerCent Allowed]],(BillDetail_List[Time]*BillDetail_List[LTM Rate])*BillDetail_List[[#This Row],[Funding PerCent Allowed]]*BillDetail_List[Entry Alloc%])</f>
        <v>30</v>
      </c>
      <c r="AK131" s="86">
        <f>BillDetail_List[Base Profit Costs (including any indemnity cap)]*BillDetail_List[VAT Rate]</f>
        <v>6</v>
      </c>
      <c r="AL131" s="86">
        <f>BillDetail_List[Base Profit Costs (including any indemnity cap)]*BillDetail_List[Success Fee %]</f>
        <v>28.5</v>
      </c>
      <c r="AM131" s="86">
        <f>BillDetail_List[Success Fee on Base Profit costs]*BillDetail_List[VAT Rate]</f>
        <v>5.7</v>
      </c>
      <c r="AN131" s="86">
        <f>SUM(BillDetail_List[[#This Row],[Base Profit Costs (including any indemnity cap)]:[VAT on Success Fee on Base Profit Costs]])</f>
        <v>70.2</v>
      </c>
      <c r="AO131" s="86">
        <f>BillDetail_List[Counsel''s Base Fees]*BillDetail_List[VAT Rate]</f>
        <v>0</v>
      </c>
      <c r="AP131" s="86">
        <f>BillDetail_List[Counsel''s Base Fees]*BillDetail_List[Success Fee %]</f>
        <v>0</v>
      </c>
      <c r="AQ131" s="86">
        <f>BillDetail_List[Counsel''s Success Fee]*BillDetail_List[VAT Rate]</f>
        <v>0</v>
      </c>
      <c r="AR131" s="86">
        <f>BillDetail_List[Counsel''s Base Fees]+BillDetail_List[VAT on Base Counsel Fees]+BillDetail_List[Counsel''s Success Fee]+BillDetail_List[VAT on Counsel''s Success Fee]</f>
        <v>0</v>
      </c>
      <c r="AS131" s="86">
        <f>BillDetail_List[Other Disbursements]+BillDetail_List[VAT On Other Disbursements]</f>
        <v>0</v>
      </c>
      <c r="AT131" s="86">
        <f>BillDetail_List[Counsel''s Base Fees]+BillDetail_List[Other Disbursements]+BillDetail_List[ATEI Premium]</f>
        <v>0</v>
      </c>
      <c r="AU131" s="86">
        <f>BillDetail_List[Other Disbursements]+BillDetail_List[Counsel''s Base Fees]+BillDetail_List[Base Profit Costs (including any indemnity cap)]</f>
        <v>30</v>
      </c>
      <c r="AV131" s="86">
        <f>BillDetail_List[Base Profit Costs (including any indemnity cap)]+BillDetail_List[Success Fee on Base Profit costs]</f>
        <v>58.5</v>
      </c>
      <c r="AW131" s="86">
        <f>BillDetail_List[ATEI Premium]+BillDetail_List[Other Disbursements]+BillDetail_List[Counsel''s Success Fee]+BillDetail_List[Counsel''s Base Fees]</f>
        <v>0</v>
      </c>
      <c r="AX131" s="86">
        <f>BillDetail_List[VAT On Other Disbursements]+BillDetail_List[VAT on Counsel''s Success Fee]+BillDetail_List[VAT on Base Counsel Fees]+BillDetail_List[VAT on Success Fee on Base Profit Costs]+BillDetail_List[VAT on Base Profit Costs]</f>
        <v>11.7</v>
      </c>
      <c r="AY131" s="86">
        <f>SUM(BillDetail_List[[#This Row],[Total Profit Costs]:[Total VAT]])</f>
        <v>70.2</v>
      </c>
      <c r="AZ131" s="279">
        <f>VLOOKUP(BillDetail_List[[#This Row],[Phase Code ]],phasetasklist,7,FALSE)</f>
        <v>4</v>
      </c>
      <c r="BA131" s="279">
        <f>VLOOKUP(BillDetail_List[[#This Row],[Task Code]],tasklist,7,FALSE)</f>
        <v>10</v>
      </c>
      <c r="BB131" s="279">
        <f>IFERROR(VLOOKUP(BillDetail_List[[#This Row],[Activity Code]],ActivityCodeList,4,FALSE),"")</f>
        <v>6</v>
      </c>
      <c r="BC131" s="279" t="str">
        <f>IFERROR(VLOOKUP(BillDetail_List[[#This Row],[Expense Code]],expensenumbers,4,FALSE),"")</f>
        <v/>
      </c>
      <c r="BD131" s="217"/>
      <c r="BE131" s="94"/>
      <c r="BF131" s="94"/>
      <c r="BG131" s="217"/>
      <c r="BH131" s="94"/>
      <c r="BI131" s="217"/>
      <c r="BJ131" s="217"/>
      <c r="BK131" s="96"/>
      <c r="BL131" s="96"/>
      <c r="BQ131" s="96"/>
      <c r="BR131" s="96"/>
      <c r="BS131" s="96"/>
      <c r="BT131" s="96"/>
      <c r="BV131" s="96"/>
      <c r="BW131" s="72"/>
      <c r="BX131" s="72"/>
      <c r="CB131" s="98"/>
      <c r="CC131" s="99"/>
      <c r="CD131" s="99"/>
      <c r="CE131" s="84"/>
      <c r="CF131" s="84"/>
    </row>
    <row r="132" spans="1:84" ht="30" x14ac:dyDescent="0.2">
      <c r="A132" s="74">
        <v>130</v>
      </c>
      <c r="B132" s="74">
        <v>165</v>
      </c>
      <c r="C132" s="49" t="s">
        <v>227</v>
      </c>
      <c r="D132" s="172">
        <v>41339</v>
      </c>
      <c r="E132" s="76" t="s">
        <v>249</v>
      </c>
      <c r="F132" s="76" t="s">
        <v>323</v>
      </c>
      <c r="G132" s="119">
        <v>0.1</v>
      </c>
      <c r="H132" s="87"/>
      <c r="I132" s="77"/>
      <c r="J132" s="77"/>
      <c r="K132" s="88"/>
      <c r="L132" s="79"/>
      <c r="M132" s="76" t="s">
        <v>104</v>
      </c>
      <c r="N132" s="255" t="s">
        <v>452</v>
      </c>
      <c r="O132" s="255" t="s">
        <v>473</v>
      </c>
      <c r="P132" s="255" t="s">
        <v>515</v>
      </c>
      <c r="Q132" s="255"/>
      <c r="R132" s="81" t="s">
        <v>99</v>
      </c>
      <c r="S132" s="89"/>
      <c r="T132" s="75" t="s">
        <v>32</v>
      </c>
      <c r="U132" s="75" t="s">
        <v>249</v>
      </c>
      <c r="V132" s="86">
        <f>IF(BillDetail_List[Entry Alloc%]=0,(BillDetail_List[Time]*BillDetail_List[LTM Rate])*BillDetail_List[[#This Row],[Funding PerCent Allowed]],(BillDetail_List[Time]*BillDetail_List[LTM Rate])*BillDetail_List[[#This Row],[Funding PerCent Allowed]]*BillDetail_List[Entry Alloc%])</f>
        <v>30</v>
      </c>
      <c r="W132" s="86">
        <f>BillDetail_List[Counsel''s Base Fees]+BillDetail_List[Other Disbursements]+BillDetail_List[ATEI Premium]</f>
        <v>0</v>
      </c>
      <c r="X132" s="91" t="str">
        <f>VLOOKUP(BillDetail_List[Part ID],FundingList,2,FALSE)</f>
        <v>CFA</v>
      </c>
      <c r="Y132" s="271" t="str">
        <f>VLOOKUP(BillDetail_List[[#This Row],[Phase Code ]],phasetasklist,3,FALSE)</f>
        <v>Disclosure</v>
      </c>
      <c r="Z132" s="254" t="str">
        <f>VLOOKUP(BillDetail_List[[#This Row],[Task Code]],tasklist,4,FALSE)</f>
        <v>Obtaining and reviewing documents</v>
      </c>
      <c r="AA132" s="239" t="str">
        <f>IFERROR(VLOOKUP(BillDetail_List[[#This Row],[Activity Code]],ActivityCodeList,2,FALSE), " ")</f>
        <v>Communicate (Other Party(s)/other outside lawyers)</v>
      </c>
      <c r="AB132" s="239" t="str">
        <f>IFERROR(VLOOKUP(BillDetail_List[[#This Row],[Expense Code]],expensenumbers,2,FALSE), " ")</f>
        <v xml:space="preserve"> </v>
      </c>
      <c r="AC132" s="92" t="str">
        <f>IFERROR(VLOOKUP(BillDetail_List[LTM],LTMList,3,FALSE),"")</f>
        <v>Partner</v>
      </c>
      <c r="AD132" s="92" t="str">
        <f>IFERROR(VLOOKUP(BillDetail_List[LTM],LTMList,4,FALSE),"")</f>
        <v>A</v>
      </c>
      <c r="AE132" s="86">
        <f>IFERROR(VLOOKUP(BillDetail_List[LTM],LTM_List[],6,FALSE),0)</f>
        <v>300</v>
      </c>
      <c r="AF132" s="83">
        <f>VLOOKUP(BillDetail_List[Part ID],FundingList,7,FALSE)</f>
        <v>1</v>
      </c>
      <c r="AG132" s="83">
        <f>IF(CounselBaseFees=0,VLOOKUP(BillDetail_List[Part ID],FundingList,3,FALSE),VLOOKUP(BillDetail_List[LTM],LTMList,8,FALSE))</f>
        <v>0.95</v>
      </c>
      <c r="AH132" s="93">
        <f>VLOOKUP(BillDetail_List[Part ID],FundingList,4,FALSE)</f>
        <v>0.2</v>
      </c>
      <c r="AI132" s="190">
        <f>IF(BillDetail_List[[#This Row],[Time]]="N/A",0, BillDetail_List[[#This Row],[Time]]*BillDetail_List[[#This Row],[LTM Rate]])</f>
        <v>30</v>
      </c>
      <c r="AJ132" s="86">
        <f>IF(BillDetail_List[Entry Alloc%]=0,(BillDetail_List[Time]*BillDetail_List[LTM Rate])*BillDetail_List[[#This Row],[Funding PerCent Allowed]],(BillDetail_List[Time]*BillDetail_List[LTM Rate])*BillDetail_List[[#This Row],[Funding PerCent Allowed]]*BillDetail_List[Entry Alloc%])</f>
        <v>30</v>
      </c>
      <c r="AK132" s="86">
        <f>BillDetail_List[Base Profit Costs (including any indemnity cap)]*BillDetail_List[VAT Rate]</f>
        <v>6</v>
      </c>
      <c r="AL132" s="86">
        <f>BillDetail_List[Base Profit Costs (including any indemnity cap)]*BillDetail_List[Success Fee %]</f>
        <v>28.5</v>
      </c>
      <c r="AM132" s="86">
        <f>BillDetail_List[Success Fee on Base Profit costs]*BillDetail_List[VAT Rate]</f>
        <v>5.7</v>
      </c>
      <c r="AN132" s="86">
        <f>SUM(BillDetail_List[[#This Row],[Base Profit Costs (including any indemnity cap)]:[VAT on Success Fee on Base Profit Costs]])</f>
        <v>70.2</v>
      </c>
      <c r="AO132" s="86">
        <f>BillDetail_List[Counsel''s Base Fees]*BillDetail_List[VAT Rate]</f>
        <v>0</v>
      </c>
      <c r="AP132" s="86">
        <f>BillDetail_List[Counsel''s Base Fees]*BillDetail_List[Success Fee %]</f>
        <v>0</v>
      </c>
      <c r="AQ132" s="86">
        <f>BillDetail_List[Counsel''s Success Fee]*BillDetail_List[VAT Rate]</f>
        <v>0</v>
      </c>
      <c r="AR132" s="86">
        <f>BillDetail_List[Counsel''s Base Fees]+BillDetail_List[VAT on Base Counsel Fees]+BillDetail_List[Counsel''s Success Fee]+BillDetail_List[VAT on Counsel''s Success Fee]</f>
        <v>0</v>
      </c>
      <c r="AS132" s="86">
        <f>BillDetail_List[Other Disbursements]+BillDetail_List[VAT On Other Disbursements]</f>
        <v>0</v>
      </c>
      <c r="AT132" s="86">
        <f>BillDetail_List[Counsel''s Base Fees]+BillDetail_List[Other Disbursements]+BillDetail_List[ATEI Premium]</f>
        <v>0</v>
      </c>
      <c r="AU132" s="86">
        <f>BillDetail_List[Other Disbursements]+BillDetail_List[Counsel''s Base Fees]+BillDetail_List[Base Profit Costs (including any indemnity cap)]</f>
        <v>30</v>
      </c>
      <c r="AV132" s="86">
        <f>BillDetail_List[Base Profit Costs (including any indemnity cap)]+BillDetail_List[Success Fee on Base Profit costs]</f>
        <v>58.5</v>
      </c>
      <c r="AW132" s="86">
        <f>BillDetail_List[ATEI Premium]+BillDetail_List[Other Disbursements]+BillDetail_List[Counsel''s Success Fee]+BillDetail_List[Counsel''s Base Fees]</f>
        <v>0</v>
      </c>
      <c r="AX132" s="86">
        <f>BillDetail_List[VAT On Other Disbursements]+BillDetail_List[VAT on Counsel''s Success Fee]+BillDetail_List[VAT on Base Counsel Fees]+BillDetail_List[VAT on Success Fee on Base Profit Costs]+BillDetail_List[VAT on Base Profit Costs]</f>
        <v>11.7</v>
      </c>
      <c r="AY132" s="86">
        <f>SUM(BillDetail_List[[#This Row],[Total Profit Costs]:[Total VAT]])</f>
        <v>70.2</v>
      </c>
      <c r="AZ132" s="279">
        <f>VLOOKUP(BillDetail_List[[#This Row],[Phase Code ]],phasetasklist,7,FALSE)</f>
        <v>4</v>
      </c>
      <c r="BA132" s="279">
        <f>VLOOKUP(BillDetail_List[[#This Row],[Task Code]],tasklist,7,FALSE)</f>
        <v>10</v>
      </c>
      <c r="BB132" s="279">
        <f>IFERROR(VLOOKUP(BillDetail_List[[#This Row],[Activity Code]],ActivityCodeList,4,FALSE),"")</f>
        <v>6</v>
      </c>
      <c r="BC132" s="279" t="str">
        <f>IFERROR(VLOOKUP(BillDetail_List[[#This Row],[Expense Code]],expensenumbers,4,FALSE),"")</f>
        <v/>
      </c>
      <c r="BD132" s="217"/>
      <c r="BE132" s="94"/>
      <c r="BF132" s="94"/>
      <c r="BG132" s="217"/>
      <c r="BH132" s="94"/>
      <c r="BI132" s="217"/>
      <c r="BJ132" s="217"/>
      <c r="BK132" s="96"/>
      <c r="BL132" s="96"/>
      <c r="BQ132" s="96"/>
      <c r="BR132" s="96"/>
      <c r="BS132" s="96"/>
      <c r="BT132" s="96"/>
      <c r="BV132" s="96"/>
      <c r="BW132" s="72"/>
      <c r="BX132" s="72"/>
      <c r="CB132" s="98"/>
      <c r="CC132" s="99"/>
      <c r="CD132" s="99"/>
      <c r="CE132" s="84"/>
      <c r="CF132" s="84"/>
    </row>
    <row r="133" spans="1:84" x14ac:dyDescent="0.2">
      <c r="A133" s="74">
        <v>131</v>
      </c>
      <c r="B133" s="74">
        <v>5</v>
      </c>
      <c r="C133" s="49" t="s">
        <v>227</v>
      </c>
      <c r="D133" s="171">
        <v>40324</v>
      </c>
      <c r="E133" s="290" t="s">
        <v>568</v>
      </c>
      <c r="F133" s="76" t="s">
        <v>321</v>
      </c>
      <c r="G133" s="119">
        <v>0.1</v>
      </c>
      <c r="H133" s="78"/>
      <c r="I133" s="77"/>
      <c r="J133" s="77"/>
      <c r="K133" s="79"/>
      <c r="L133" s="79"/>
      <c r="M133" s="76" t="s">
        <v>104</v>
      </c>
      <c r="N133" s="255" t="s">
        <v>452</v>
      </c>
      <c r="O133" s="255" t="s">
        <v>473</v>
      </c>
      <c r="P133" s="255" t="s">
        <v>516</v>
      </c>
      <c r="Q133" s="255"/>
      <c r="R133" s="81" t="s">
        <v>99</v>
      </c>
      <c r="S133" s="85"/>
      <c r="T133" s="75" t="s">
        <v>342</v>
      </c>
      <c r="U133" s="75" t="s">
        <v>249</v>
      </c>
      <c r="V133" s="86">
        <f>IF(BillDetail_List[Entry Alloc%]=0,(BillDetail_List[Time]*BillDetail_List[LTM Rate])*BillDetail_List[[#This Row],[Funding PerCent Allowed]],(BillDetail_List[Time]*BillDetail_List[LTM Rate])*BillDetail_List[[#This Row],[Funding PerCent Allowed]]*BillDetail_List[Entry Alloc%])</f>
        <v>24</v>
      </c>
      <c r="W133" s="86">
        <f>BillDetail_List[Counsel''s Base Fees]+BillDetail_List[Other Disbursements]+BillDetail_List[ATEI Premium]</f>
        <v>0</v>
      </c>
      <c r="X133" s="91" t="str">
        <f>VLOOKUP(BillDetail_List[Part ID],FundingList,2,FALSE)</f>
        <v>CFA</v>
      </c>
      <c r="Y133" s="271" t="str">
        <f>VLOOKUP(BillDetail_List[[#This Row],[Phase Code ]],phasetasklist,3,FALSE)</f>
        <v>Disclosure</v>
      </c>
      <c r="Z133" s="254" t="str">
        <f>VLOOKUP(BillDetail_List[[#This Row],[Task Code]],tasklist,4,FALSE)</f>
        <v>Obtaining and reviewing documents</v>
      </c>
      <c r="AA133" s="239" t="str">
        <f>IFERROR(VLOOKUP(BillDetail_List[[#This Row],[Activity Code]],ActivityCodeList,2,FALSE), " ")</f>
        <v>Communicate (other external)</v>
      </c>
      <c r="AB133" s="239" t="str">
        <f>IFERROR(VLOOKUP(BillDetail_List[[#This Row],[Expense Code]],expensenumbers,2,FALSE), " ")</f>
        <v xml:space="preserve"> </v>
      </c>
      <c r="AC133" s="239" t="str">
        <f>IFERROR(VLOOKUP(BillDetail_List[LTM],LTMList,3,FALSE),"")</f>
        <v>Partner</v>
      </c>
      <c r="AD133" s="239" t="str">
        <f>IFERROR(VLOOKUP(BillDetail_List[LTM],LTMList,4,FALSE),"")</f>
        <v>A</v>
      </c>
      <c r="AE133" s="86">
        <f>IFERROR(VLOOKUP(BillDetail_List[LTM],LTM_List[],6,FALSE),0)</f>
        <v>240</v>
      </c>
      <c r="AF133" s="83">
        <f>VLOOKUP(BillDetail_List[Part ID],FundingList,7,FALSE)</f>
        <v>1</v>
      </c>
      <c r="AG133" s="83">
        <f>IF(CounselBaseFees=0,VLOOKUP(BillDetail_List[Part ID],FundingList,3,FALSE),VLOOKUP(BillDetail_List[LTM],LTMList,8,FALSE))</f>
        <v>0.95</v>
      </c>
      <c r="AH133" s="93">
        <f>VLOOKUP(BillDetail_List[Part ID],FundingList,4,FALSE)</f>
        <v>0.2</v>
      </c>
      <c r="AI133" s="190">
        <f>IF(BillDetail_List[[#This Row],[Time]]="N/A",0, BillDetail_List[[#This Row],[Time]]*BillDetail_List[[#This Row],[LTM Rate]])</f>
        <v>24</v>
      </c>
      <c r="AJ133" s="86">
        <f>IF(BillDetail_List[Entry Alloc%]=0,(BillDetail_List[Time]*BillDetail_List[LTM Rate])*BillDetail_List[[#This Row],[Funding PerCent Allowed]],(BillDetail_List[Time]*BillDetail_List[LTM Rate])*BillDetail_List[[#This Row],[Funding PerCent Allowed]]*BillDetail_List[Entry Alloc%])</f>
        <v>24</v>
      </c>
      <c r="AK133" s="86">
        <f>BillDetail_List[Base Profit Costs (including any indemnity cap)]*BillDetail_List[VAT Rate]</f>
        <v>4.8000000000000007</v>
      </c>
      <c r="AL133" s="86">
        <f>BillDetail_List[Base Profit Costs (including any indemnity cap)]*BillDetail_List[Success Fee %]</f>
        <v>22.799999999999997</v>
      </c>
      <c r="AM133" s="86">
        <f>BillDetail_List[Success Fee on Base Profit costs]*BillDetail_List[VAT Rate]</f>
        <v>4.5599999999999996</v>
      </c>
      <c r="AN133" s="86">
        <f>SUM(BillDetail_List[[#This Row],[Base Profit Costs (including any indemnity cap)]:[VAT on Success Fee on Base Profit Costs]])</f>
        <v>56.16</v>
      </c>
      <c r="AO133" s="86">
        <f>BillDetail_List[Counsel''s Base Fees]*BillDetail_List[VAT Rate]</f>
        <v>0</v>
      </c>
      <c r="AP133" s="86">
        <f>BillDetail_List[Counsel''s Base Fees]*BillDetail_List[Success Fee %]</f>
        <v>0</v>
      </c>
      <c r="AQ133" s="86">
        <f>BillDetail_List[Counsel''s Success Fee]*BillDetail_List[VAT Rate]</f>
        <v>0</v>
      </c>
      <c r="AR133" s="86">
        <f>BillDetail_List[Counsel''s Base Fees]+BillDetail_List[VAT on Base Counsel Fees]+BillDetail_List[Counsel''s Success Fee]+BillDetail_List[VAT on Counsel''s Success Fee]</f>
        <v>0</v>
      </c>
      <c r="AS133" s="86">
        <f>BillDetail_List[Other Disbursements]+BillDetail_List[VAT On Other Disbursements]</f>
        <v>0</v>
      </c>
      <c r="AT133" s="86">
        <f>BillDetail_List[Counsel''s Base Fees]+BillDetail_List[Other Disbursements]+BillDetail_List[ATEI Premium]</f>
        <v>0</v>
      </c>
      <c r="AU133" s="86">
        <f>BillDetail_List[Other Disbursements]+BillDetail_List[Counsel''s Base Fees]+BillDetail_List[Base Profit Costs (including any indemnity cap)]</f>
        <v>24</v>
      </c>
      <c r="AV133" s="86">
        <f>BillDetail_List[Base Profit Costs (including any indemnity cap)]+BillDetail_List[Success Fee on Base Profit costs]</f>
        <v>46.8</v>
      </c>
      <c r="AW133" s="86">
        <f>BillDetail_List[ATEI Premium]+BillDetail_List[Other Disbursements]+BillDetail_List[Counsel''s Success Fee]+BillDetail_List[Counsel''s Base Fees]</f>
        <v>0</v>
      </c>
      <c r="AX133" s="86">
        <f>BillDetail_List[VAT On Other Disbursements]+BillDetail_List[VAT on Counsel''s Success Fee]+BillDetail_List[VAT on Base Counsel Fees]+BillDetail_List[VAT on Success Fee on Base Profit Costs]+BillDetail_List[VAT on Base Profit Costs]</f>
        <v>9.36</v>
      </c>
      <c r="AY133" s="86">
        <f>SUM(BillDetail_List[[#This Row],[Total Profit Costs]:[Total VAT]])</f>
        <v>56.16</v>
      </c>
      <c r="AZ133" s="279">
        <f>VLOOKUP(BillDetail_List[[#This Row],[Phase Code ]],phasetasklist,7,FALSE)</f>
        <v>4</v>
      </c>
      <c r="BA133" s="279">
        <f>VLOOKUP(BillDetail_List[[#This Row],[Task Code]],tasklist,7,FALSE)</f>
        <v>10</v>
      </c>
      <c r="BB133" s="279">
        <f>IFERROR(VLOOKUP(BillDetail_List[[#This Row],[Activity Code]],ActivityCodeList,4,FALSE),"")</f>
        <v>7</v>
      </c>
      <c r="BC133" s="279" t="str">
        <f>IFERROR(VLOOKUP(BillDetail_List[[#This Row],[Expense Code]],expensenumbers,4,FALSE),"")</f>
        <v/>
      </c>
      <c r="BD133" s="217"/>
      <c r="BE133" s="94"/>
      <c r="BF133" s="94"/>
      <c r="BG133" s="217"/>
      <c r="BH133" s="94"/>
      <c r="BI133" s="217"/>
      <c r="BJ133" s="217"/>
      <c r="BK133" s="96"/>
      <c r="BL133" s="96"/>
      <c r="BQ133" s="96"/>
      <c r="BR133" s="96"/>
      <c r="BS133" s="96"/>
      <c r="BT133" s="96"/>
      <c r="BV133" s="96"/>
      <c r="BW133" s="72"/>
      <c r="BX133" s="72"/>
      <c r="CB133" s="98"/>
      <c r="CC133" s="99"/>
      <c r="CD133" s="99"/>
      <c r="CE133" s="84"/>
      <c r="CF133" s="84"/>
    </row>
    <row r="134" spans="1:84" x14ac:dyDescent="0.2">
      <c r="A134" s="74">
        <v>132</v>
      </c>
      <c r="B134" s="74">
        <v>6</v>
      </c>
      <c r="C134" s="49" t="s">
        <v>227</v>
      </c>
      <c r="D134" s="171">
        <v>40324</v>
      </c>
      <c r="E134" s="290" t="s">
        <v>569</v>
      </c>
      <c r="F134" s="76" t="s">
        <v>321</v>
      </c>
      <c r="G134" s="119">
        <v>0.1</v>
      </c>
      <c r="H134" s="78"/>
      <c r="I134" s="77"/>
      <c r="J134" s="77"/>
      <c r="K134" s="79"/>
      <c r="L134" s="79"/>
      <c r="M134" s="76" t="s">
        <v>104</v>
      </c>
      <c r="N134" s="255" t="s">
        <v>452</v>
      </c>
      <c r="O134" s="255" t="s">
        <v>473</v>
      </c>
      <c r="P134" s="255" t="s">
        <v>516</v>
      </c>
      <c r="Q134" s="255"/>
      <c r="R134" s="81" t="s">
        <v>99</v>
      </c>
      <c r="S134" s="85"/>
      <c r="T134" s="75" t="s">
        <v>343</v>
      </c>
      <c r="U134" s="75" t="s">
        <v>249</v>
      </c>
      <c r="V134" s="86">
        <f>IF(BillDetail_List[Entry Alloc%]=0,(BillDetail_List[Time]*BillDetail_List[LTM Rate])*BillDetail_List[[#This Row],[Funding PerCent Allowed]],(BillDetail_List[Time]*BillDetail_List[LTM Rate])*BillDetail_List[[#This Row],[Funding PerCent Allowed]]*BillDetail_List[Entry Alloc%])</f>
        <v>24</v>
      </c>
      <c r="W134" s="86">
        <f>BillDetail_List[Counsel''s Base Fees]+BillDetail_List[Other Disbursements]+BillDetail_List[ATEI Premium]</f>
        <v>0</v>
      </c>
      <c r="X134" s="91" t="str">
        <f>VLOOKUP(BillDetail_List[Part ID],FundingList,2,FALSE)</f>
        <v>CFA</v>
      </c>
      <c r="Y134" s="271" t="str">
        <f>VLOOKUP(BillDetail_List[[#This Row],[Phase Code ]],phasetasklist,3,FALSE)</f>
        <v>Disclosure</v>
      </c>
      <c r="Z134" s="254" t="str">
        <f>VLOOKUP(BillDetail_List[[#This Row],[Task Code]],tasklist,4,FALSE)</f>
        <v>Obtaining and reviewing documents</v>
      </c>
      <c r="AA134" s="239" t="str">
        <f>IFERROR(VLOOKUP(BillDetail_List[[#This Row],[Activity Code]],ActivityCodeList,2,FALSE), " ")</f>
        <v>Communicate (other external)</v>
      </c>
      <c r="AB134" s="239" t="str">
        <f>IFERROR(VLOOKUP(BillDetail_List[[#This Row],[Expense Code]],expensenumbers,2,FALSE), " ")</f>
        <v xml:space="preserve"> </v>
      </c>
      <c r="AC134" s="239" t="str">
        <f>IFERROR(VLOOKUP(BillDetail_List[LTM],LTMList,3,FALSE),"")</f>
        <v>Partner</v>
      </c>
      <c r="AD134" s="239" t="str">
        <f>IFERROR(VLOOKUP(BillDetail_List[LTM],LTMList,4,FALSE),"")</f>
        <v>A</v>
      </c>
      <c r="AE134" s="86">
        <f>IFERROR(VLOOKUP(BillDetail_List[LTM],LTM_List[],6,FALSE),0)</f>
        <v>240</v>
      </c>
      <c r="AF134" s="83">
        <f>VLOOKUP(BillDetail_List[Part ID],FundingList,7,FALSE)</f>
        <v>1</v>
      </c>
      <c r="AG134" s="83">
        <f>IF(CounselBaseFees=0,VLOOKUP(BillDetail_List[Part ID],FundingList,3,FALSE),VLOOKUP(BillDetail_List[LTM],LTMList,8,FALSE))</f>
        <v>0.95</v>
      </c>
      <c r="AH134" s="93">
        <f>VLOOKUP(BillDetail_List[Part ID],FundingList,4,FALSE)</f>
        <v>0.2</v>
      </c>
      <c r="AI134" s="190">
        <f>IF(BillDetail_List[[#This Row],[Time]]="N/A",0, BillDetail_List[[#This Row],[Time]]*BillDetail_List[[#This Row],[LTM Rate]])</f>
        <v>24</v>
      </c>
      <c r="AJ134" s="86">
        <f>IF(BillDetail_List[Entry Alloc%]=0,(BillDetail_List[Time]*BillDetail_List[LTM Rate])*BillDetail_List[[#This Row],[Funding PerCent Allowed]],(BillDetail_List[Time]*BillDetail_List[LTM Rate])*BillDetail_List[[#This Row],[Funding PerCent Allowed]]*BillDetail_List[Entry Alloc%])</f>
        <v>24</v>
      </c>
      <c r="AK134" s="86">
        <f>BillDetail_List[Base Profit Costs (including any indemnity cap)]*BillDetail_List[VAT Rate]</f>
        <v>4.8000000000000007</v>
      </c>
      <c r="AL134" s="86">
        <f>BillDetail_List[Base Profit Costs (including any indemnity cap)]*BillDetail_List[Success Fee %]</f>
        <v>22.799999999999997</v>
      </c>
      <c r="AM134" s="86">
        <f>BillDetail_List[Success Fee on Base Profit costs]*BillDetail_List[VAT Rate]</f>
        <v>4.5599999999999996</v>
      </c>
      <c r="AN134" s="86">
        <f>SUM(BillDetail_List[[#This Row],[Base Profit Costs (including any indemnity cap)]:[VAT on Success Fee on Base Profit Costs]])</f>
        <v>56.16</v>
      </c>
      <c r="AO134" s="86">
        <f>BillDetail_List[Counsel''s Base Fees]*BillDetail_List[VAT Rate]</f>
        <v>0</v>
      </c>
      <c r="AP134" s="86">
        <f>BillDetail_List[Counsel''s Base Fees]*BillDetail_List[Success Fee %]</f>
        <v>0</v>
      </c>
      <c r="AQ134" s="86">
        <f>BillDetail_List[Counsel''s Success Fee]*BillDetail_List[VAT Rate]</f>
        <v>0</v>
      </c>
      <c r="AR134" s="86">
        <f>BillDetail_List[Counsel''s Base Fees]+BillDetail_List[VAT on Base Counsel Fees]+BillDetail_List[Counsel''s Success Fee]+BillDetail_List[VAT on Counsel''s Success Fee]</f>
        <v>0</v>
      </c>
      <c r="AS134" s="86">
        <f>BillDetail_List[Other Disbursements]+BillDetail_List[VAT On Other Disbursements]</f>
        <v>0</v>
      </c>
      <c r="AT134" s="86">
        <f>BillDetail_List[Counsel''s Base Fees]+BillDetail_List[Other Disbursements]+BillDetail_List[ATEI Premium]</f>
        <v>0</v>
      </c>
      <c r="AU134" s="86">
        <f>BillDetail_List[Other Disbursements]+BillDetail_List[Counsel''s Base Fees]+BillDetail_List[Base Profit Costs (including any indemnity cap)]</f>
        <v>24</v>
      </c>
      <c r="AV134" s="86">
        <f>BillDetail_List[Base Profit Costs (including any indemnity cap)]+BillDetail_List[Success Fee on Base Profit costs]</f>
        <v>46.8</v>
      </c>
      <c r="AW134" s="86">
        <f>BillDetail_List[ATEI Premium]+BillDetail_List[Other Disbursements]+BillDetail_List[Counsel''s Success Fee]+BillDetail_List[Counsel''s Base Fees]</f>
        <v>0</v>
      </c>
      <c r="AX134" s="86">
        <f>BillDetail_List[VAT On Other Disbursements]+BillDetail_List[VAT on Counsel''s Success Fee]+BillDetail_List[VAT on Base Counsel Fees]+BillDetail_List[VAT on Success Fee on Base Profit Costs]+BillDetail_List[VAT on Base Profit Costs]</f>
        <v>9.36</v>
      </c>
      <c r="AY134" s="86">
        <f>SUM(BillDetail_List[[#This Row],[Total Profit Costs]:[Total VAT]])</f>
        <v>56.16</v>
      </c>
      <c r="AZ134" s="279">
        <f>VLOOKUP(BillDetail_List[[#This Row],[Phase Code ]],phasetasklist,7,FALSE)</f>
        <v>4</v>
      </c>
      <c r="BA134" s="279">
        <f>VLOOKUP(BillDetail_List[[#This Row],[Task Code]],tasklist,7,FALSE)</f>
        <v>10</v>
      </c>
      <c r="BB134" s="279">
        <f>IFERROR(VLOOKUP(BillDetail_List[[#This Row],[Activity Code]],ActivityCodeList,4,FALSE),"")</f>
        <v>7</v>
      </c>
      <c r="BC134" s="279" t="str">
        <f>IFERROR(VLOOKUP(BillDetail_List[[#This Row],[Expense Code]],expensenumbers,4,FALSE),"")</f>
        <v/>
      </c>
      <c r="BD134" s="217"/>
      <c r="BE134" s="94"/>
      <c r="BF134" s="94"/>
      <c r="BG134" s="217"/>
      <c r="BH134" s="94"/>
      <c r="BI134" s="217"/>
      <c r="BJ134" s="217"/>
      <c r="BK134" s="96"/>
      <c r="BL134" s="96"/>
      <c r="BQ134" s="96"/>
      <c r="BR134" s="96"/>
      <c r="BS134" s="96"/>
      <c r="BT134" s="96"/>
      <c r="BV134" s="96"/>
      <c r="BW134" s="72"/>
      <c r="BX134" s="72"/>
      <c r="CB134" s="98"/>
      <c r="CC134" s="99"/>
      <c r="CD134" s="99"/>
      <c r="CE134" s="84"/>
      <c r="CF134" s="84"/>
    </row>
    <row r="135" spans="1:84" ht="30" x14ac:dyDescent="0.2">
      <c r="A135" s="74">
        <v>133</v>
      </c>
      <c r="B135" s="74">
        <v>8</v>
      </c>
      <c r="C135" s="49" t="s">
        <v>227</v>
      </c>
      <c r="D135" s="172">
        <v>40324</v>
      </c>
      <c r="E135" s="290" t="s">
        <v>570</v>
      </c>
      <c r="F135" s="76" t="s">
        <v>321</v>
      </c>
      <c r="G135" s="119">
        <v>0.1</v>
      </c>
      <c r="H135" s="87"/>
      <c r="I135" s="77"/>
      <c r="J135" s="77"/>
      <c r="K135" s="88"/>
      <c r="L135" s="79"/>
      <c r="M135" s="76" t="s">
        <v>104</v>
      </c>
      <c r="N135" s="255" t="s">
        <v>452</v>
      </c>
      <c r="O135" s="255" t="s">
        <v>473</v>
      </c>
      <c r="P135" s="255" t="s">
        <v>516</v>
      </c>
      <c r="Q135" s="255"/>
      <c r="R135" s="81" t="s">
        <v>99</v>
      </c>
      <c r="S135" s="89"/>
      <c r="T135" s="75" t="s">
        <v>344</v>
      </c>
      <c r="U135" s="75" t="s">
        <v>249</v>
      </c>
      <c r="V135" s="86">
        <f>IF(BillDetail_List[Entry Alloc%]=0,(BillDetail_List[Time]*BillDetail_List[LTM Rate])*BillDetail_List[[#This Row],[Funding PerCent Allowed]],(BillDetail_List[Time]*BillDetail_List[LTM Rate])*BillDetail_List[[#This Row],[Funding PerCent Allowed]]*BillDetail_List[Entry Alloc%])</f>
        <v>24</v>
      </c>
      <c r="W135" s="86">
        <f>BillDetail_List[Counsel''s Base Fees]+BillDetail_List[Other Disbursements]+BillDetail_List[ATEI Premium]</f>
        <v>0</v>
      </c>
      <c r="X135" s="91" t="str">
        <f>VLOOKUP(BillDetail_List[Part ID],FundingList,2,FALSE)</f>
        <v>CFA</v>
      </c>
      <c r="Y135" s="271" t="str">
        <f>VLOOKUP(BillDetail_List[[#This Row],[Phase Code ]],phasetasklist,3,FALSE)</f>
        <v>Disclosure</v>
      </c>
      <c r="Z135" s="254" t="str">
        <f>VLOOKUP(BillDetail_List[[#This Row],[Task Code]],tasklist,4,FALSE)</f>
        <v>Obtaining and reviewing documents</v>
      </c>
      <c r="AA135" s="239" t="str">
        <f>IFERROR(VLOOKUP(BillDetail_List[[#This Row],[Activity Code]],ActivityCodeList,2,FALSE), " ")</f>
        <v>Communicate (other external)</v>
      </c>
      <c r="AB135" s="239" t="str">
        <f>IFERROR(VLOOKUP(BillDetail_List[[#This Row],[Expense Code]],expensenumbers,2,FALSE), " ")</f>
        <v xml:space="preserve"> </v>
      </c>
      <c r="AC135" s="92" t="str">
        <f>IFERROR(VLOOKUP(BillDetail_List[LTM],LTMList,3,FALSE),"")</f>
        <v>Partner</v>
      </c>
      <c r="AD135" s="92" t="str">
        <f>IFERROR(VLOOKUP(BillDetail_List[LTM],LTMList,4,FALSE),"")</f>
        <v>A</v>
      </c>
      <c r="AE135" s="86">
        <f>IFERROR(VLOOKUP(BillDetail_List[LTM],LTM_List[],6,FALSE),0)</f>
        <v>240</v>
      </c>
      <c r="AF135" s="83">
        <f>VLOOKUP(BillDetail_List[Part ID],FundingList,7,FALSE)</f>
        <v>1</v>
      </c>
      <c r="AG135" s="83">
        <f>IF(CounselBaseFees=0,VLOOKUP(BillDetail_List[Part ID],FundingList,3,FALSE),VLOOKUP(BillDetail_List[LTM],LTMList,8,FALSE))</f>
        <v>0.95</v>
      </c>
      <c r="AH135" s="93">
        <f>VLOOKUP(BillDetail_List[Part ID],FundingList,4,FALSE)</f>
        <v>0.2</v>
      </c>
      <c r="AI135" s="190">
        <f>IF(BillDetail_List[[#This Row],[Time]]="N/A",0, BillDetail_List[[#This Row],[Time]]*BillDetail_List[[#This Row],[LTM Rate]])</f>
        <v>24</v>
      </c>
      <c r="AJ135" s="86">
        <f>IF(BillDetail_List[Entry Alloc%]=0,(BillDetail_List[Time]*BillDetail_List[LTM Rate])*BillDetail_List[[#This Row],[Funding PerCent Allowed]],(BillDetail_List[Time]*BillDetail_List[LTM Rate])*BillDetail_List[[#This Row],[Funding PerCent Allowed]]*BillDetail_List[Entry Alloc%])</f>
        <v>24</v>
      </c>
      <c r="AK135" s="86">
        <f>BillDetail_List[Base Profit Costs (including any indemnity cap)]*BillDetail_List[VAT Rate]</f>
        <v>4.8000000000000007</v>
      </c>
      <c r="AL135" s="86">
        <f>BillDetail_List[Base Profit Costs (including any indemnity cap)]*BillDetail_List[Success Fee %]</f>
        <v>22.799999999999997</v>
      </c>
      <c r="AM135" s="86">
        <f>BillDetail_List[Success Fee on Base Profit costs]*BillDetail_List[VAT Rate]</f>
        <v>4.5599999999999996</v>
      </c>
      <c r="AN135" s="86">
        <f>SUM(BillDetail_List[[#This Row],[Base Profit Costs (including any indemnity cap)]:[VAT on Success Fee on Base Profit Costs]])</f>
        <v>56.16</v>
      </c>
      <c r="AO135" s="86">
        <f>BillDetail_List[Counsel''s Base Fees]*BillDetail_List[VAT Rate]</f>
        <v>0</v>
      </c>
      <c r="AP135" s="86">
        <f>BillDetail_List[Counsel''s Base Fees]*BillDetail_List[Success Fee %]</f>
        <v>0</v>
      </c>
      <c r="AQ135" s="86">
        <f>BillDetail_List[Counsel''s Success Fee]*BillDetail_List[VAT Rate]</f>
        <v>0</v>
      </c>
      <c r="AR135" s="86">
        <f>BillDetail_List[Counsel''s Base Fees]+BillDetail_List[VAT on Base Counsel Fees]+BillDetail_List[Counsel''s Success Fee]+BillDetail_List[VAT on Counsel''s Success Fee]</f>
        <v>0</v>
      </c>
      <c r="AS135" s="86">
        <f>BillDetail_List[Other Disbursements]+BillDetail_List[VAT On Other Disbursements]</f>
        <v>0</v>
      </c>
      <c r="AT135" s="86">
        <f>BillDetail_List[Counsel''s Base Fees]+BillDetail_List[Other Disbursements]+BillDetail_List[ATEI Premium]</f>
        <v>0</v>
      </c>
      <c r="AU135" s="86">
        <f>BillDetail_List[Other Disbursements]+BillDetail_List[Counsel''s Base Fees]+BillDetail_List[Base Profit Costs (including any indemnity cap)]</f>
        <v>24</v>
      </c>
      <c r="AV135" s="86">
        <f>BillDetail_List[Base Profit Costs (including any indemnity cap)]+BillDetail_List[Success Fee on Base Profit costs]</f>
        <v>46.8</v>
      </c>
      <c r="AW135" s="86">
        <f>BillDetail_List[ATEI Premium]+BillDetail_List[Other Disbursements]+BillDetail_List[Counsel''s Success Fee]+BillDetail_List[Counsel''s Base Fees]</f>
        <v>0</v>
      </c>
      <c r="AX135" s="86">
        <f>BillDetail_List[VAT On Other Disbursements]+BillDetail_List[VAT on Counsel''s Success Fee]+BillDetail_List[VAT on Base Counsel Fees]+BillDetail_List[VAT on Success Fee on Base Profit Costs]+BillDetail_List[VAT on Base Profit Costs]</f>
        <v>9.36</v>
      </c>
      <c r="AY135" s="86">
        <f>SUM(BillDetail_List[[#This Row],[Total Profit Costs]:[Total VAT]])</f>
        <v>56.16</v>
      </c>
      <c r="AZ135" s="279">
        <f>VLOOKUP(BillDetail_List[[#This Row],[Phase Code ]],phasetasklist,7,FALSE)</f>
        <v>4</v>
      </c>
      <c r="BA135" s="279">
        <f>VLOOKUP(BillDetail_List[[#This Row],[Task Code]],tasklist,7,FALSE)</f>
        <v>10</v>
      </c>
      <c r="BB135" s="279">
        <f>IFERROR(VLOOKUP(BillDetail_List[[#This Row],[Activity Code]],ActivityCodeList,4,FALSE),"")</f>
        <v>7</v>
      </c>
      <c r="BC135" s="279" t="str">
        <f>IFERROR(VLOOKUP(BillDetail_List[[#This Row],[Expense Code]],expensenumbers,4,FALSE),"")</f>
        <v/>
      </c>
      <c r="BD135" s="217"/>
      <c r="BE135" s="94"/>
      <c r="BF135" s="94"/>
      <c r="BG135" s="217"/>
      <c r="BH135" s="94"/>
      <c r="BI135" s="217"/>
      <c r="BJ135" s="217"/>
      <c r="BK135" s="96"/>
      <c r="BL135" s="96"/>
      <c r="BQ135" s="96"/>
      <c r="BR135" s="96"/>
      <c r="BS135" s="96"/>
      <c r="BT135" s="96"/>
      <c r="BV135" s="96"/>
      <c r="BW135" s="72"/>
      <c r="BX135" s="72"/>
      <c r="CB135" s="98"/>
      <c r="CC135" s="99"/>
      <c r="CD135" s="99"/>
      <c r="CE135" s="84"/>
      <c r="CF135" s="84"/>
    </row>
    <row r="136" spans="1:84" x14ac:dyDescent="0.2">
      <c r="A136" s="74">
        <v>134</v>
      </c>
      <c r="B136" s="74">
        <v>11</v>
      </c>
      <c r="C136" s="49" t="s">
        <v>227</v>
      </c>
      <c r="D136" s="172">
        <v>40331</v>
      </c>
      <c r="E136" s="290" t="s">
        <v>571</v>
      </c>
      <c r="F136" s="76" t="s">
        <v>321</v>
      </c>
      <c r="G136" s="119">
        <v>0.1</v>
      </c>
      <c r="H136" s="87"/>
      <c r="I136" s="77"/>
      <c r="J136" s="77"/>
      <c r="K136" s="88"/>
      <c r="L136" s="79"/>
      <c r="M136" s="76" t="s">
        <v>104</v>
      </c>
      <c r="N136" s="255" t="s">
        <v>452</v>
      </c>
      <c r="O136" s="255" t="s">
        <v>473</v>
      </c>
      <c r="P136" s="255" t="s">
        <v>516</v>
      </c>
      <c r="Q136" s="255"/>
      <c r="R136" s="81" t="s">
        <v>99</v>
      </c>
      <c r="S136" s="89"/>
      <c r="T136" s="75" t="s">
        <v>342</v>
      </c>
      <c r="U136" s="76" t="s">
        <v>225</v>
      </c>
      <c r="V136" s="86">
        <f>IF(BillDetail_List[Entry Alloc%]=0,(BillDetail_List[Time]*BillDetail_List[LTM Rate])*BillDetail_List[[#This Row],[Funding PerCent Allowed]],(BillDetail_List[Time]*BillDetail_List[LTM Rate])*BillDetail_List[[#This Row],[Funding PerCent Allowed]]*BillDetail_List[Entry Alloc%])</f>
        <v>24</v>
      </c>
      <c r="W136" s="86">
        <f>BillDetail_List[Counsel''s Base Fees]+BillDetail_List[Other Disbursements]+BillDetail_List[ATEI Premium]</f>
        <v>0</v>
      </c>
      <c r="X136" s="91" t="str">
        <f>VLOOKUP(BillDetail_List[Part ID],FundingList,2,FALSE)</f>
        <v>CFA</v>
      </c>
      <c r="Y136" s="271" t="str">
        <f>VLOOKUP(BillDetail_List[[#This Row],[Phase Code ]],phasetasklist,3,FALSE)</f>
        <v>Disclosure</v>
      </c>
      <c r="Z136" s="254" t="str">
        <f>VLOOKUP(BillDetail_List[[#This Row],[Task Code]],tasklist,4,FALSE)</f>
        <v>Obtaining and reviewing documents</v>
      </c>
      <c r="AA136" s="239" t="str">
        <f>IFERROR(VLOOKUP(BillDetail_List[[#This Row],[Activity Code]],ActivityCodeList,2,FALSE), " ")</f>
        <v>Communicate (other external)</v>
      </c>
      <c r="AB136" s="239" t="str">
        <f>IFERROR(VLOOKUP(BillDetail_List[[#This Row],[Expense Code]],expensenumbers,2,FALSE), " ")</f>
        <v xml:space="preserve"> </v>
      </c>
      <c r="AC136" s="92" t="str">
        <f>IFERROR(VLOOKUP(BillDetail_List[LTM],LTMList,3,FALSE),"")</f>
        <v>Partner</v>
      </c>
      <c r="AD136" s="92" t="str">
        <f>IFERROR(VLOOKUP(BillDetail_List[LTM],LTMList,4,FALSE),"")</f>
        <v>A</v>
      </c>
      <c r="AE136" s="86">
        <f>IFERROR(VLOOKUP(BillDetail_List[LTM],LTM_List[],6,FALSE),0)</f>
        <v>240</v>
      </c>
      <c r="AF136" s="83">
        <f>VLOOKUP(BillDetail_List[Part ID],FundingList,7,FALSE)</f>
        <v>1</v>
      </c>
      <c r="AG136" s="83">
        <f>IF(CounselBaseFees=0,VLOOKUP(BillDetail_List[Part ID],FundingList,3,FALSE),VLOOKUP(BillDetail_List[LTM],LTMList,8,FALSE))</f>
        <v>0.95</v>
      </c>
      <c r="AH136" s="93">
        <f>VLOOKUP(BillDetail_List[Part ID],FundingList,4,FALSE)</f>
        <v>0.2</v>
      </c>
      <c r="AI136" s="190">
        <f>IF(BillDetail_List[[#This Row],[Time]]="N/A",0, BillDetail_List[[#This Row],[Time]]*BillDetail_List[[#This Row],[LTM Rate]])</f>
        <v>24</v>
      </c>
      <c r="AJ136" s="86">
        <f>IF(BillDetail_List[Entry Alloc%]=0,(BillDetail_List[Time]*BillDetail_List[LTM Rate])*BillDetail_List[[#This Row],[Funding PerCent Allowed]],(BillDetail_List[Time]*BillDetail_List[LTM Rate])*BillDetail_List[[#This Row],[Funding PerCent Allowed]]*BillDetail_List[Entry Alloc%])</f>
        <v>24</v>
      </c>
      <c r="AK136" s="86">
        <f>BillDetail_List[Base Profit Costs (including any indemnity cap)]*BillDetail_List[VAT Rate]</f>
        <v>4.8000000000000007</v>
      </c>
      <c r="AL136" s="86">
        <f>BillDetail_List[Base Profit Costs (including any indemnity cap)]*BillDetail_List[Success Fee %]</f>
        <v>22.799999999999997</v>
      </c>
      <c r="AM136" s="86">
        <f>BillDetail_List[Success Fee on Base Profit costs]*BillDetail_List[VAT Rate]</f>
        <v>4.5599999999999996</v>
      </c>
      <c r="AN136" s="86">
        <f>SUM(BillDetail_List[[#This Row],[Base Profit Costs (including any indemnity cap)]:[VAT on Success Fee on Base Profit Costs]])</f>
        <v>56.16</v>
      </c>
      <c r="AO136" s="86">
        <f>BillDetail_List[Counsel''s Base Fees]*BillDetail_List[VAT Rate]</f>
        <v>0</v>
      </c>
      <c r="AP136" s="86">
        <f>BillDetail_List[Counsel''s Base Fees]*BillDetail_List[Success Fee %]</f>
        <v>0</v>
      </c>
      <c r="AQ136" s="86">
        <f>BillDetail_List[Counsel''s Success Fee]*BillDetail_List[VAT Rate]</f>
        <v>0</v>
      </c>
      <c r="AR136" s="86">
        <f>BillDetail_List[Counsel''s Base Fees]+BillDetail_List[VAT on Base Counsel Fees]+BillDetail_List[Counsel''s Success Fee]+BillDetail_List[VAT on Counsel''s Success Fee]</f>
        <v>0</v>
      </c>
      <c r="AS136" s="86">
        <f>BillDetail_List[Other Disbursements]+BillDetail_List[VAT On Other Disbursements]</f>
        <v>0</v>
      </c>
      <c r="AT136" s="86">
        <f>BillDetail_List[Counsel''s Base Fees]+BillDetail_List[Other Disbursements]+BillDetail_List[ATEI Premium]</f>
        <v>0</v>
      </c>
      <c r="AU136" s="86">
        <f>BillDetail_List[Other Disbursements]+BillDetail_List[Counsel''s Base Fees]+BillDetail_List[Base Profit Costs (including any indemnity cap)]</f>
        <v>24</v>
      </c>
      <c r="AV136" s="86">
        <f>BillDetail_List[Base Profit Costs (including any indemnity cap)]+BillDetail_List[Success Fee on Base Profit costs]</f>
        <v>46.8</v>
      </c>
      <c r="AW136" s="86">
        <f>BillDetail_List[ATEI Premium]+BillDetail_List[Other Disbursements]+BillDetail_List[Counsel''s Success Fee]+BillDetail_List[Counsel''s Base Fees]</f>
        <v>0</v>
      </c>
      <c r="AX136" s="86">
        <f>BillDetail_List[VAT On Other Disbursements]+BillDetail_List[VAT on Counsel''s Success Fee]+BillDetail_List[VAT on Base Counsel Fees]+BillDetail_List[VAT on Success Fee on Base Profit Costs]+BillDetail_List[VAT on Base Profit Costs]</f>
        <v>9.36</v>
      </c>
      <c r="AY136" s="86">
        <f>SUM(BillDetail_List[[#This Row],[Total Profit Costs]:[Total VAT]])</f>
        <v>56.16</v>
      </c>
      <c r="AZ136" s="279">
        <f>VLOOKUP(BillDetail_List[[#This Row],[Phase Code ]],phasetasklist,7,FALSE)</f>
        <v>4</v>
      </c>
      <c r="BA136" s="279">
        <f>VLOOKUP(BillDetail_List[[#This Row],[Task Code]],tasklist,7,FALSE)</f>
        <v>10</v>
      </c>
      <c r="BB136" s="279">
        <f>IFERROR(VLOOKUP(BillDetail_List[[#This Row],[Activity Code]],ActivityCodeList,4,FALSE),"")</f>
        <v>7</v>
      </c>
      <c r="BC136" s="279" t="str">
        <f>IFERROR(VLOOKUP(BillDetail_List[[#This Row],[Expense Code]],expensenumbers,4,FALSE),"")</f>
        <v/>
      </c>
      <c r="BD136" s="217"/>
      <c r="BE136" s="94"/>
      <c r="BF136" s="94"/>
      <c r="BG136" s="217"/>
      <c r="BH136" s="94"/>
      <c r="BI136" s="217"/>
      <c r="BJ136" s="217"/>
      <c r="BK136" s="96"/>
      <c r="BL136" s="96"/>
      <c r="BQ136" s="96"/>
      <c r="BR136" s="96"/>
      <c r="BS136" s="96"/>
      <c r="BT136" s="96"/>
      <c r="BV136" s="96"/>
      <c r="BW136" s="72"/>
      <c r="BX136" s="72"/>
      <c r="CB136" s="98"/>
      <c r="CC136" s="99"/>
      <c r="CD136" s="99"/>
      <c r="CE136" s="84"/>
      <c r="CF136" s="84"/>
    </row>
    <row r="137" spans="1:84" x14ac:dyDescent="0.2">
      <c r="A137" s="74">
        <v>135</v>
      </c>
      <c r="B137" s="74">
        <v>13</v>
      </c>
      <c r="C137" s="49" t="s">
        <v>227</v>
      </c>
      <c r="D137" s="172">
        <v>40341</v>
      </c>
      <c r="E137" s="290" t="s">
        <v>572</v>
      </c>
      <c r="F137" s="76" t="s">
        <v>321</v>
      </c>
      <c r="G137" s="119">
        <v>0.1</v>
      </c>
      <c r="H137" s="87"/>
      <c r="I137" s="77"/>
      <c r="J137" s="77"/>
      <c r="K137" s="88"/>
      <c r="L137" s="79"/>
      <c r="M137" s="76" t="s">
        <v>104</v>
      </c>
      <c r="N137" s="255" t="s">
        <v>452</v>
      </c>
      <c r="O137" s="255" t="s">
        <v>473</v>
      </c>
      <c r="P137" s="255" t="s">
        <v>516</v>
      </c>
      <c r="Q137" s="255"/>
      <c r="R137" s="81" t="s">
        <v>99</v>
      </c>
      <c r="S137" s="89"/>
      <c r="T137" s="75" t="s">
        <v>345</v>
      </c>
      <c r="U137" s="75" t="s">
        <v>249</v>
      </c>
      <c r="V137" s="86">
        <f>IF(BillDetail_List[Entry Alloc%]=0,(BillDetail_List[Time]*BillDetail_List[LTM Rate])*BillDetail_List[[#This Row],[Funding PerCent Allowed]],(BillDetail_List[Time]*BillDetail_List[LTM Rate])*BillDetail_List[[#This Row],[Funding PerCent Allowed]]*BillDetail_List[Entry Alloc%])</f>
        <v>24</v>
      </c>
      <c r="W137" s="86">
        <f>BillDetail_List[Counsel''s Base Fees]+BillDetail_List[Other Disbursements]+BillDetail_List[ATEI Premium]</f>
        <v>0</v>
      </c>
      <c r="X137" s="91" t="str">
        <f>VLOOKUP(BillDetail_List[Part ID],FundingList,2,FALSE)</f>
        <v>CFA</v>
      </c>
      <c r="Y137" s="271" t="str">
        <f>VLOOKUP(BillDetail_List[[#This Row],[Phase Code ]],phasetasklist,3,FALSE)</f>
        <v>Disclosure</v>
      </c>
      <c r="Z137" s="254" t="str">
        <f>VLOOKUP(BillDetail_List[[#This Row],[Task Code]],tasklist,4,FALSE)</f>
        <v>Obtaining and reviewing documents</v>
      </c>
      <c r="AA137" s="239" t="str">
        <f>IFERROR(VLOOKUP(BillDetail_List[[#This Row],[Activity Code]],ActivityCodeList,2,FALSE), " ")</f>
        <v>Communicate (other external)</v>
      </c>
      <c r="AB137" s="239" t="str">
        <f>IFERROR(VLOOKUP(BillDetail_List[[#This Row],[Expense Code]],expensenumbers,2,FALSE), " ")</f>
        <v xml:space="preserve"> </v>
      </c>
      <c r="AC137" s="92" t="str">
        <f>IFERROR(VLOOKUP(BillDetail_List[LTM],LTMList,3,FALSE),"")</f>
        <v>Partner</v>
      </c>
      <c r="AD137" s="92" t="str">
        <f>IFERROR(VLOOKUP(BillDetail_List[LTM],LTMList,4,FALSE),"")</f>
        <v>A</v>
      </c>
      <c r="AE137" s="86">
        <f>IFERROR(VLOOKUP(BillDetail_List[LTM],LTM_List[],6,FALSE),0)</f>
        <v>240</v>
      </c>
      <c r="AF137" s="83">
        <f>VLOOKUP(BillDetail_List[Part ID],FundingList,7,FALSE)</f>
        <v>1</v>
      </c>
      <c r="AG137" s="83">
        <f>IF(CounselBaseFees=0,VLOOKUP(BillDetail_List[Part ID],FundingList,3,FALSE),VLOOKUP(BillDetail_List[LTM],LTMList,8,FALSE))</f>
        <v>0.95</v>
      </c>
      <c r="AH137" s="93">
        <f>VLOOKUP(BillDetail_List[Part ID],FundingList,4,FALSE)</f>
        <v>0.2</v>
      </c>
      <c r="AI137" s="190">
        <f>IF(BillDetail_List[[#This Row],[Time]]="N/A",0, BillDetail_List[[#This Row],[Time]]*BillDetail_List[[#This Row],[LTM Rate]])</f>
        <v>24</v>
      </c>
      <c r="AJ137" s="86">
        <f>IF(BillDetail_List[Entry Alloc%]=0,(BillDetail_List[Time]*BillDetail_List[LTM Rate])*BillDetail_List[[#This Row],[Funding PerCent Allowed]],(BillDetail_List[Time]*BillDetail_List[LTM Rate])*BillDetail_List[[#This Row],[Funding PerCent Allowed]]*BillDetail_List[Entry Alloc%])</f>
        <v>24</v>
      </c>
      <c r="AK137" s="86">
        <f>BillDetail_List[Base Profit Costs (including any indemnity cap)]*BillDetail_List[VAT Rate]</f>
        <v>4.8000000000000007</v>
      </c>
      <c r="AL137" s="86">
        <f>BillDetail_List[Base Profit Costs (including any indemnity cap)]*BillDetail_List[Success Fee %]</f>
        <v>22.799999999999997</v>
      </c>
      <c r="AM137" s="86">
        <f>BillDetail_List[Success Fee on Base Profit costs]*BillDetail_List[VAT Rate]</f>
        <v>4.5599999999999996</v>
      </c>
      <c r="AN137" s="86">
        <f>SUM(BillDetail_List[[#This Row],[Base Profit Costs (including any indemnity cap)]:[VAT on Success Fee on Base Profit Costs]])</f>
        <v>56.16</v>
      </c>
      <c r="AO137" s="86">
        <f>BillDetail_List[Counsel''s Base Fees]*BillDetail_List[VAT Rate]</f>
        <v>0</v>
      </c>
      <c r="AP137" s="86">
        <f>BillDetail_List[Counsel''s Base Fees]*BillDetail_List[Success Fee %]</f>
        <v>0</v>
      </c>
      <c r="AQ137" s="86">
        <f>BillDetail_List[Counsel''s Success Fee]*BillDetail_List[VAT Rate]</f>
        <v>0</v>
      </c>
      <c r="AR137" s="86">
        <f>BillDetail_List[Counsel''s Base Fees]+BillDetail_List[VAT on Base Counsel Fees]+BillDetail_List[Counsel''s Success Fee]+BillDetail_List[VAT on Counsel''s Success Fee]</f>
        <v>0</v>
      </c>
      <c r="AS137" s="86">
        <f>BillDetail_List[Other Disbursements]+BillDetail_List[VAT On Other Disbursements]</f>
        <v>0</v>
      </c>
      <c r="AT137" s="86">
        <f>BillDetail_List[Counsel''s Base Fees]+BillDetail_List[Other Disbursements]+BillDetail_List[ATEI Premium]</f>
        <v>0</v>
      </c>
      <c r="AU137" s="86">
        <f>BillDetail_List[Other Disbursements]+BillDetail_List[Counsel''s Base Fees]+BillDetail_List[Base Profit Costs (including any indemnity cap)]</f>
        <v>24</v>
      </c>
      <c r="AV137" s="86">
        <f>BillDetail_List[Base Profit Costs (including any indemnity cap)]+BillDetail_List[Success Fee on Base Profit costs]</f>
        <v>46.8</v>
      </c>
      <c r="AW137" s="86">
        <f>BillDetail_List[ATEI Premium]+BillDetail_List[Other Disbursements]+BillDetail_List[Counsel''s Success Fee]+BillDetail_List[Counsel''s Base Fees]</f>
        <v>0</v>
      </c>
      <c r="AX137" s="86">
        <f>BillDetail_List[VAT On Other Disbursements]+BillDetail_List[VAT on Counsel''s Success Fee]+BillDetail_List[VAT on Base Counsel Fees]+BillDetail_List[VAT on Success Fee on Base Profit Costs]+BillDetail_List[VAT on Base Profit Costs]</f>
        <v>9.36</v>
      </c>
      <c r="AY137" s="86">
        <f>SUM(BillDetail_List[[#This Row],[Total Profit Costs]:[Total VAT]])</f>
        <v>56.16</v>
      </c>
      <c r="AZ137" s="279">
        <f>VLOOKUP(BillDetail_List[[#This Row],[Phase Code ]],phasetasklist,7,FALSE)</f>
        <v>4</v>
      </c>
      <c r="BA137" s="279">
        <f>VLOOKUP(BillDetail_List[[#This Row],[Task Code]],tasklist,7,FALSE)</f>
        <v>10</v>
      </c>
      <c r="BB137" s="279">
        <f>IFERROR(VLOOKUP(BillDetail_List[[#This Row],[Activity Code]],ActivityCodeList,4,FALSE),"")</f>
        <v>7</v>
      </c>
      <c r="BC137" s="279" t="str">
        <f>IFERROR(VLOOKUP(BillDetail_List[[#This Row],[Expense Code]],expensenumbers,4,FALSE),"")</f>
        <v/>
      </c>
      <c r="BD137" s="217"/>
      <c r="BE137" s="94"/>
      <c r="BF137" s="94"/>
      <c r="BG137" s="217"/>
      <c r="BH137" s="94"/>
      <c r="BI137" s="217"/>
      <c r="BJ137" s="217"/>
      <c r="BK137" s="96"/>
      <c r="BL137" s="96"/>
      <c r="BQ137" s="96"/>
      <c r="BR137" s="96"/>
      <c r="BS137" s="96"/>
      <c r="BT137" s="96"/>
      <c r="BV137" s="96"/>
      <c r="BW137" s="72"/>
      <c r="BX137" s="72"/>
      <c r="CB137" s="98"/>
      <c r="CC137" s="99"/>
      <c r="CD137" s="99"/>
      <c r="CE137" s="84"/>
      <c r="CF137" s="84"/>
    </row>
    <row r="138" spans="1:84" x14ac:dyDescent="0.2">
      <c r="A138" s="74">
        <v>136</v>
      </c>
      <c r="B138" s="74">
        <v>15</v>
      </c>
      <c r="C138" s="49" t="s">
        <v>227</v>
      </c>
      <c r="D138" s="172">
        <v>40349</v>
      </c>
      <c r="E138" s="290" t="s">
        <v>569</v>
      </c>
      <c r="F138" s="76" t="s">
        <v>321</v>
      </c>
      <c r="G138" s="119">
        <v>0.1</v>
      </c>
      <c r="H138" s="87"/>
      <c r="I138" s="77"/>
      <c r="J138" s="77"/>
      <c r="K138" s="88"/>
      <c r="L138" s="79"/>
      <c r="M138" s="76" t="s">
        <v>104</v>
      </c>
      <c r="N138" s="255" t="s">
        <v>452</v>
      </c>
      <c r="O138" s="255" t="s">
        <v>473</v>
      </c>
      <c r="P138" s="255" t="s">
        <v>516</v>
      </c>
      <c r="Q138" s="255"/>
      <c r="R138" s="81" t="s">
        <v>99</v>
      </c>
      <c r="S138" s="89"/>
      <c r="T138" s="75" t="s">
        <v>343</v>
      </c>
      <c r="U138" s="75" t="s">
        <v>249</v>
      </c>
      <c r="V138" s="86">
        <f>IF(BillDetail_List[Entry Alloc%]=0,(BillDetail_List[Time]*BillDetail_List[LTM Rate])*BillDetail_List[[#This Row],[Funding PerCent Allowed]],(BillDetail_List[Time]*BillDetail_List[LTM Rate])*BillDetail_List[[#This Row],[Funding PerCent Allowed]]*BillDetail_List[Entry Alloc%])</f>
        <v>24</v>
      </c>
      <c r="W138" s="86">
        <f>BillDetail_List[Counsel''s Base Fees]+BillDetail_List[Other Disbursements]+BillDetail_List[ATEI Premium]</f>
        <v>0</v>
      </c>
      <c r="X138" s="91" t="str">
        <f>VLOOKUP(BillDetail_List[Part ID],FundingList,2,FALSE)</f>
        <v>CFA</v>
      </c>
      <c r="Y138" s="271" t="str">
        <f>VLOOKUP(BillDetail_List[[#This Row],[Phase Code ]],phasetasklist,3,FALSE)</f>
        <v>Disclosure</v>
      </c>
      <c r="Z138" s="254" t="str">
        <f>VLOOKUP(BillDetail_List[[#This Row],[Task Code]],tasklist,4,FALSE)</f>
        <v>Obtaining and reviewing documents</v>
      </c>
      <c r="AA138" s="239" t="str">
        <f>IFERROR(VLOOKUP(BillDetail_List[[#This Row],[Activity Code]],ActivityCodeList,2,FALSE), " ")</f>
        <v>Communicate (other external)</v>
      </c>
      <c r="AB138" s="239" t="str">
        <f>IFERROR(VLOOKUP(BillDetail_List[[#This Row],[Expense Code]],expensenumbers,2,FALSE), " ")</f>
        <v xml:space="preserve"> </v>
      </c>
      <c r="AC138" s="92" t="str">
        <f>IFERROR(VLOOKUP(BillDetail_List[LTM],LTMList,3,FALSE),"")</f>
        <v>Partner</v>
      </c>
      <c r="AD138" s="92" t="str">
        <f>IFERROR(VLOOKUP(BillDetail_List[LTM],LTMList,4,FALSE),"")</f>
        <v>A</v>
      </c>
      <c r="AE138" s="86">
        <f>IFERROR(VLOOKUP(BillDetail_List[LTM],LTM_List[],6,FALSE),0)</f>
        <v>240</v>
      </c>
      <c r="AF138" s="83">
        <f>VLOOKUP(BillDetail_List[Part ID],FundingList,7,FALSE)</f>
        <v>1</v>
      </c>
      <c r="AG138" s="83">
        <f>IF(CounselBaseFees=0,VLOOKUP(BillDetail_List[Part ID],FundingList,3,FALSE),VLOOKUP(BillDetail_List[LTM],LTMList,8,FALSE))</f>
        <v>0.95</v>
      </c>
      <c r="AH138" s="93">
        <f>VLOOKUP(BillDetail_List[Part ID],FundingList,4,FALSE)</f>
        <v>0.2</v>
      </c>
      <c r="AI138" s="190">
        <f>IF(BillDetail_List[[#This Row],[Time]]="N/A",0, BillDetail_List[[#This Row],[Time]]*BillDetail_List[[#This Row],[LTM Rate]])</f>
        <v>24</v>
      </c>
      <c r="AJ138" s="86">
        <f>IF(BillDetail_List[Entry Alloc%]=0,(BillDetail_List[Time]*BillDetail_List[LTM Rate])*BillDetail_List[[#This Row],[Funding PerCent Allowed]],(BillDetail_List[Time]*BillDetail_List[LTM Rate])*BillDetail_List[[#This Row],[Funding PerCent Allowed]]*BillDetail_List[Entry Alloc%])</f>
        <v>24</v>
      </c>
      <c r="AK138" s="86">
        <f>BillDetail_List[Base Profit Costs (including any indemnity cap)]*BillDetail_List[VAT Rate]</f>
        <v>4.8000000000000007</v>
      </c>
      <c r="AL138" s="86">
        <f>BillDetail_List[Base Profit Costs (including any indemnity cap)]*BillDetail_List[Success Fee %]</f>
        <v>22.799999999999997</v>
      </c>
      <c r="AM138" s="86">
        <f>BillDetail_List[Success Fee on Base Profit costs]*BillDetail_List[VAT Rate]</f>
        <v>4.5599999999999996</v>
      </c>
      <c r="AN138" s="86">
        <f>SUM(BillDetail_List[[#This Row],[Base Profit Costs (including any indemnity cap)]:[VAT on Success Fee on Base Profit Costs]])</f>
        <v>56.16</v>
      </c>
      <c r="AO138" s="86">
        <f>BillDetail_List[Counsel''s Base Fees]*BillDetail_List[VAT Rate]</f>
        <v>0</v>
      </c>
      <c r="AP138" s="86">
        <f>BillDetail_List[Counsel''s Base Fees]*BillDetail_List[Success Fee %]</f>
        <v>0</v>
      </c>
      <c r="AQ138" s="86">
        <f>BillDetail_List[Counsel''s Success Fee]*BillDetail_List[VAT Rate]</f>
        <v>0</v>
      </c>
      <c r="AR138" s="86">
        <f>BillDetail_List[Counsel''s Base Fees]+BillDetail_List[VAT on Base Counsel Fees]+BillDetail_List[Counsel''s Success Fee]+BillDetail_List[VAT on Counsel''s Success Fee]</f>
        <v>0</v>
      </c>
      <c r="AS138" s="86">
        <f>BillDetail_List[Other Disbursements]+BillDetail_List[VAT On Other Disbursements]</f>
        <v>0</v>
      </c>
      <c r="AT138" s="86">
        <f>BillDetail_List[Counsel''s Base Fees]+BillDetail_List[Other Disbursements]+BillDetail_List[ATEI Premium]</f>
        <v>0</v>
      </c>
      <c r="AU138" s="86">
        <f>BillDetail_List[Other Disbursements]+BillDetail_List[Counsel''s Base Fees]+BillDetail_List[Base Profit Costs (including any indemnity cap)]</f>
        <v>24</v>
      </c>
      <c r="AV138" s="86">
        <f>BillDetail_List[Base Profit Costs (including any indemnity cap)]+BillDetail_List[Success Fee on Base Profit costs]</f>
        <v>46.8</v>
      </c>
      <c r="AW138" s="86">
        <f>BillDetail_List[ATEI Premium]+BillDetail_List[Other Disbursements]+BillDetail_List[Counsel''s Success Fee]+BillDetail_List[Counsel''s Base Fees]</f>
        <v>0</v>
      </c>
      <c r="AX138" s="86">
        <f>BillDetail_List[VAT On Other Disbursements]+BillDetail_List[VAT on Counsel''s Success Fee]+BillDetail_List[VAT on Base Counsel Fees]+BillDetail_List[VAT on Success Fee on Base Profit Costs]+BillDetail_List[VAT on Base Profit Costs]</f>
        <v>9.36</v>
      </c>
      <c r="AY138" s="86">
        <f>SUM(BillDetail_List[[#This Row],[Total Profit Costs]:[Total VAT]])</f>
        <v>56.16</v>
      </c>
      <c r="AZ138" s="279">
        <f>VLOOKUP(BillDetail_List[[#This Row],[Phase Code ]],phasetasklist,7,FALSE)</f>
        <v>4</v>
      </c>
      <c r="BA138" s="279">
        <f>VLOOKUP(BillDetail_List[[#This Row],[Task Code]],tasklist,7,FALSE)</f>
        <v>10</v>
      </c>
      <c r="BB138" s="279">
        <f>IFERROR(VLOOKUP(BillDetail_List[[#This Row],[Activity Code]],ActivityCodeList,4,FALSE),"")</f>
        <v>7</v>
      </c>
      <c r="BC138" s="279" t="str">
        <f>IFERROR(VLOOKUP(BillDetail_List[[#This Row],[Expense Code]],expensenumbers,4,FALSE),"")</f>
        <v/>
      </c>
      <c r="BD138" s="217"/>
      <c r="BE138" s="94"/>
      <c r="BF138" s="94"/>
      <c r="BG138" s="217"/>
      <c r="BH138" s="94"/>
      <c r="BI138" s="217"/>
      <c r="BJ138" s="217"/>
      <c r="BK138" s="96"/>
      <c r="BL138" s="96"/>
      <c r="BQ138" s="96"/>
      <c r="BR138" s="96"/>
      <c r="BS138" s="96"/>
      <c r="BT138" s="96"/>
      <c r="BV138" s="96"/>
      <c r="BW138" s="72"/>
      <c r="BX138" s="72"/>
      <c r="CB138" s="98"/>
      <c r="CC138" s="99"/>
      <c r="CD138" s="99"/>
      <c r="CE138" s="84"/>
      <c r="CF138" s="84"/>
    </row>
    <row r="139" spans="1:84" ht="30" x14ac:dyDescent="0.2">
      <c r="A139" s="74">
        <v>137</v>
      </c>
      <c r="B139" s="74">
        <v>16</v>
      </c>
      <c r="C139" s="49" t="s">
        <v>227</v>
      </c>
      <c r="D139" s="172">
        <v>40352</v>
      </c>
      <c r="E139" s="290" t="s">
        <v>572</v>
      </c>
      <c r="F139" s="76" t="s">
        <v>321</v>
      </c>
      <c r="G139" s="119">
        <v>0.1</v>
      </c>
      <c r="H139" s="87"/>
      <c r="I139" s="77"/>
      <c r="J139" s="77"/>
      <c r="K139" s="88"/>
      <c r="L139" s="79"/>
      <c r="M139" s="76" t="s">
        <v>104</v>
      </c>
      <c r="N139" s="255" t="s">
        <v>452</v>
      </c>
      <c r="O139" s="255" t="s">
        <v>473</v>
      </c>
      <c r="P139" s="255" t="s">
        <v>516</v>
      </c>
      <c r="Q139" s="255"/>
      <c r="R139" s="81" t="s">
        <v>99</v>
      </c>
      <c r="S139" s="89"/>
      <c r="T139" s="75" t="s">
        <v>344</v>
      </c>
      <c r="U139" s="75" t="s">
        <v>249</v>
      </c>
      <c r="V139" s="86">
        <f>IF(BillDetail_List[Entry Alloc%]=0,(BillDetail_List[Time]*BillDetail_List[LTM Rate])*BillDetail_List[[#This Row],[Funding PerCent Allowed]],(BillDetail_List[Time]*BillDetail_List[LTM Rate])*BillDetail_List[[#This Row],[Funding PerCent Allowed]]*BillDetail_List[Entry Alloc%])</f>
        <v>24</v>
      </c>
      <c r="W139" s="86">
        <f>BillDetail_List[Counsel''s Base Fees]+BillDetail_List[Other Disbursements]+BillDetail_List[ATEI Premium]</f>
        <v>0</v>
      </c>
      <c r="X139" s="91" t="str">
        <f>VLOOKUP(BillDetail_List[Part ID],FundingList,2,FALSE)</f>
        <v>CFA</v>
      </c>
      <c r="Y139" s="271" t="str">
        <f>VLOOKUP(BillDetail_List[[#This Row],[Phase Code ]],phasetasklist,3,FALSE)</f>
        <v>Disclosure</v>
      </c>
      <c r="Z139" s="254" t="str">
        <f>VLOOKUP(BillDetail_List[[#This Row],[Task Code]],tasklist,4,FALSE)</f>
        <v>Obtaining and reviewing documents</v>
      </c>
      <c r="AA139" s="239" t="str">
        <f>IFERROR(VLOOKUP(BillDetail_List[[#This Row],[Activity Code]],ActivityCodeList,2,FALSE), " ")</f>
        <v>Communicate (other external)</v>
      </c>
      <c r="AB139" s="239" t="str">
        <f>IFERROR(VLOOKUP(BillDetail_List[[#This Row],[Expense Code]],expensenumbers,2,FALSE), " ")</f>
        <v xml:space="preserve"> </v>
      </c>
      <c r="AC139" s="92" t="str">
        <f>IFERROR(VLOOKUP(BillDetail_List[LTM],LTMList,3,FALSE),"")</f>
        <v>Partner</v>
      </c>
      <c r="AD139" s="92" t="str">
        <f>IFERROR(VLOOKUP(BillDetail_List[LTM],LTMList,4,FALSE),"")</f>
        <v>A</v>
      </c>
      <c r="AE139" s="86">
        <f>IFERROR(VLOOKUP(BillDetail_List[LTM],LTM_List[],6,FALSE),0)</f>
        <v>240</v>
      </c>
      <c r="AF139" s="83">
        <f>VLOOKUP(BillDetail_List[Part ID],FundingList,7,FALSE)</f>
        <v>1</v>
      </c>
      <c r="AG139" s="83">
        <f>IF(CounselBaseFees=0,VLOOKUP(BillDetail_List[Part ID],FundingList,3,FALSE),VLOOKUP(BillDetail_List[LTM],LTMList,8,FALSE))</f>
        <v>0.95</v>
      </c>
      <c r="AH139" s="93">
        <f>VLOOKUP(BillDetail_List[Part ID],FundingList,4,FALSE)</f>
        <v>0.2</v>
      </c>
      <c r="AI139" s="190">
        <f>IF(BillDetail_List[[#This Row],[Time]]="N/A",0, BillDetail_List[[#This Row],[Time]]*BillDetail_List[[#This Row],[LTM Rate]])</f>
        <v>24</v>
      </c>
      <c r="AJ139" s="86">
        <f>IF(BillDetail_List[Entry Alloc%]=0,(BillDetail_List[Time]*BillDetail_List[LTM Rate])*BillDetail_List[[#This Row],[Funding PerCent Allowed]],(BillDetail_List[Time]*BillDetail_List[LTM Rate])*BillDetail_List[[#This Row],[Funding PerCent Allowed]]*BillDetail_List[Entry Alloc%])</f>
        <v>24</v>
      </c>
      <c r="AK139" s="86">
        <f>BillDetail_List[Base Profit Costs (including any indemnity cap)]*BillDetail_List[VAT Rate]</f>
        <v>4.8000000000000007</v>
      </c>
      <c r="AL139" s="86">
        <f>BillDetail_List[Base Profit Costs (including any indemnity cap)]*BillDetail_List[Success Fee %]</f>
        <v>22.799999999999997</v>
      </c>
      <c r="AM139" s="86">
        <f>BillDetail_List[Success Fee on Base Profit costs]*BillDetail_List[VAT Rate]</f>
        <v>4.5599999999999996</v>
      </c>
      <c r="AN139" s="86">
        <f>SUM(BillDetail_List[[#This Row],[Base Profit Costs (including any indemnity cap)]:[VAT on Success Fee on Base Profit Costs]])</f>
        <v>56.16</v>
      </c>
      <c r="AO139" s="86">
        <f>BillDetail_List[Counsel''s Base Fees]*BillDetail_List[VAT Rate]</f>
        <v>0</v>
      </c>
      <c r="AP139" s="86">
        <f>BillDetail_List[Counsel''s Base Fees]*BillDetail_List[Success Fee %]</f>
        <v>0</v>
      </c>
      <c r="AQ139" s="86">
        <f>BillDetail_List[Counsel''s Success Fee]*BillDetail_List[VAT Rate]</f>
        <v>0</v>
      </c>
      <c r="AR139" s="86">
        <f>BillDetail_List[Counsel''s Base Fees]+BillDetail_List[VAT on Base Counsel Fees]+BillDetail_List[Counsel''s Success Fee]+BillDetail_List[VAT on Counsel''s Success Fee]</f>
        <v>0</v>
      </c>
      <c r="AS139" s="86">
        <f>BillDetail_List[Other Disbursements]+BillDetail_List[VAT On Other Disbursements]</f>
        <v>0</v>
      </c>
      <c r="AT139" s="86">
        <f>BillDetail_List[Counsel''s Base Fees]+BillDetail_List[Other Disbursements]+BillDetail_List[ATEI Premium]</f>
        <v>0</v>
      </c>
      <c r="AU139" s="86">
        <f>BillDetail_List[Other Disbursements]+BillDetail_List[Counsel''s Base Fees]+BillDetail_List[Base Profit Costs (including any indemnity cap)]</f>
        <v>24</v>
      </c>
      <c r="AV139" s="86">
        <f>BillDetail_List[Base Profit Costs (including any indemnity cap)]+BillDetail_List[Success Fee on Base Profit costs]</f>
        <v>46.8</v>
      </c>
      <c r="AW139" s="86">
        <f>BillDetail_List[ATEI Premium]+BillDetail_List[Other Disbursements]+BillDetail_List[Counsel''s Success Fee]+BillDetail_List[Counsel''s Base Fees]</f>
        <v>0</v>
      </c>
      <c r="AX139" s="86">
        <f>BillDetail_List[VAT On Other Disbursements]+BillDetail_List[VAT on Counsel''s Success Fee]+BillDetail_List[VAT on Base Counsel Fees]+BillDetail_List[VAT on Success Fee on Base Profit Costs]+BillDetail_List[VAT on Base Profit Costs]</f>
        <v>9.36</v>
      </c>
      <c r="AY139" s="86">
        <f>SUM(BillDetail_List[[#This Row],[Total Profit Costs]:[Total VAT]])</f>
        <v>56.16</v>
      </c>
      <c r="AZ139" s="279">
        <f>VLOOKUP(BillDetail_List[[#This Row],[Phase Code ]],phasetasklist,7,FALSE)</f>
        <v>4</v>
      </c>
      <c r="BA139" s="279">
        <f>VLOOKUP(BillDetail_List[[#This Row],[Task Code]],tasklist,7,FALSE)</f>
        <v>10</v>
      </c>
      <c r="BB139" s="279">
        <f>IFERROR(VLOOKUP(BillDetail_List[[#This Row],[Activity Code]],ActivityCodeList,4,FALSE),"")</f>
        <v>7</v>
      </c>
      <c r="BC139" s="279" t="str">
        <f>IFERROR(VLOOKUP(BillDetail_List[[#This Row],[Expense Code]],expensenumbers,4,FALSE),"")</f>
        <v/>
      </c>
      <c r="BD139" s="217"/>
      <c r="BE139" s="94"/>
      <c r="BF139" s="94"/>
      <c r="BG139" s="217"/>
      <c r="BH139" s="94"/>
      <c r="BI139" s="217"/>
      <c r="BJ139" s="217"/>
      <c r="BK139" s="96"/>
      <c r="BL139" s="96"/>
      <c r="BQ139" s="96"/>
      <c r="BR139" s="96"/>
      <c r="BS139" s="96"/>
      <c r="BT139" s="96"/>
      <c r="BV139" s="96"/>
      <c r="BW139" s="72"/>
      <c r="BX139" s="72"/>
      <c r="CB139" s="98"/>
      <c r="CC139" s="99"/>
      <c r="CD139" s="99"/>
      <c r="CE139" s="84"/>
      <c r="CF139" s="84"/>
    </row>
    <row r="140" spans="1:84" x14ac:dyDescent="0.2">
      <c r="A140" s="74">
        <v>138</v>
      </c>
      <c r="B140" s="74">
        <v>23</v>
      </c>
      <c r="C140" s="49" t="s">
        <v>227</v>
      </c>
      <c r="D140" s="172">
        <v>40388</v>
      </c>
      <c r="E140" s="290" t="s">
        <v>572</v>
      </c>
      <c r="F140" s="76" t="s">
        <v>321</v>
      </c>
      <c r="G140" s="119">
        <v>0.1</v>
      </c>
      <c r="H140" s="87"/>
      <c r="I140" s="77"/>
      <c r="J140" s="77"/>
      <c r="K140" s="88"/>
      <c r="L140" s="79"/>
      <c r="M140" s="76" t="s">
        <v>104</v>
      </c>
      <c r="N140" s="255" t="s">
        <v>452</v>
      </c>
      <c r="O140" s="255" t="s">
        <v>473</v>
      </c>
      <c r="P140" s="255" t="s">
        <v>516</v>
      </c>
      <c r="Q140" s="255"/>
      <c r="R140" s="81" t="s">
        <v>99</v>
      </c>
      <c r="S140" s="89"/>
      <c r="T140" s="75" t="s">
        <v>345</v>
      </c>
      <c r="U140" s="75" t="s">
        <v>249</v>
      </c>
      <c r="V140" s="86">
        <f>IF(BillDetail_List[Entry Alloc%]=0,(BillDetail_List[Time]*BillDetail_List[LTM Rate])*BillDetail_List[[#This Row],[Funding PerCent Allowed]],(BillDetail_List[Time]*BillDetail_List[LTM Rate])*BillDetail_List[[#This Row],[Funding PerCent Allowed]]*BillDetail_List[Entry Alloc%])</f>
        <v>24</v>
      </c>
      <c r="W140" s="86">
        <f>BillDetail_List[Counsel''s Base Fees]+BillDetail_List[Other Disbursements]+BillDetail_List[ATEI Premium]</f>
        <v>0</v>
      </c>
      <c r="X140" s="91" t="str">
        <f>VLOOKUP(BillDetail_List[Part ID],FundingList,2,FALSE)</f>
        <v>CFA</v>
      </c>
      <c r="Y140" s="271" t="str">
        <f>VLOOKUP(BillDetail_List[[#This Row],[Phase Code ]],phasetasklist,3,FALSE)</f>
        <v>Disclosure</v>
      </c>
      <c r="Z140" s="254" t="str">
        <f>VLOOKUP(BillDetail_List[[#This Row],[Task Code]],tasklist,4,FALSE)</f>
        <v>Obtaining and reviewing documents</v>
      </c>
      <c r="AA140" s="239" t="str">
        <f>IFERROR(VLOOKUP(BillDetail_List[[#This Row],[Activity Code]],ActivityCodeList,2,FALSE), " ")</f>
        <v>Communicate (other external)</v>
      </c>
      <c r="AB140" s="239" t="str">
        <f>IFERROR(VLOOKUP(BillDetail_List[[#This Row],[Expense Code]],expensenumbers,2,FALSE), " ")</f>
        <v xml:space="preserve"> </v>
      </c>
      <c r="AC140" s="92" t="str">
        <f>IFERROR(VLOOKUP(BillDetail_List[LTM],LTMList,3,FALSE),"")</f>
        <v>Partner</v>
      </c>
      <c r="AD140" s="92" t="str">
        <f>IFERROR(VLOOKUP(BillDetail_List[LTM],LTMList,4,FALSE),"")</f>
        <v>A</v>
      </c>
      <c r="AE140" s="86">
        <f>IFERROR(VLOOKUP(BillDetail_List[LTM],LTM_List[],6,FALSE),0)</f>
        <v>240</v>
      </c>
      <c r="AF140" s="83">
        <f>VLOOKUP(BillDetail_List[Part ID],FundingList,7,FALSE)</f>
        <v>1</v>
      </c>
      <c r="AG140" s="83">
        <f>IF(CounselBaseFees=0,VLOOKUP(BillDetail_List[Part ID],FundingList,3,FALSE),VLOOKUP(BillDetail_List[LTM],LTMList,8,FALSE))</f>
        <v>0.95</v>
      </c>
      <c r="AH140" s="93">
        <f>VLOOKUP(BillDetail_List[Part ID],FundingList,4,FALSE)</f>
        <v>0.2</v>
      </c>
      <c r="AI140" s="190">
        <f>IF(BillDetail_List[[#This Row],[Time]]="N/A",0, BillDetail_List[[#This Row],[Time]]*BillDetail_List[[#This Row],[LTM Rate]])</f>
        <v>24</v>
      </c>
      <c r="AJ140" s="86">
        <f>IF(BillDetail_List[Entry Alloc%]=0,(BillDetail_List[Time]*BillDetail_List[LTM Rate])*BillDetail_List[[#This Row],[Funding PerCent Allowed]],(BillDetail_List[Time]*BillDetail_List[LTM Rate])*BillDetail_List[[#This Row],[Funding PerCent Allowed]]*BillDetail_List[Entry Alloc%])</f>
        <v>24</v>
      </c>
      <c r="AK140" s="86">
        <f>BillDetail_List[Base Profit Costs (including any indemnity cap)]*BillDetail_List[VAT Rate]</f>
        <v>4.8000000000000007</v>
      </c>
      <c r="AL140" s="86">
        <f>BillDetail_List[Base Profit Costs (including any indemnity cap)]*BillDetail_List[Success Fee %]</f>
        <v>22.799999999999997</v>
      </c>
      <c r="AM140" s="86">
        <f>BillDetail_List[Success Fee on Base Profit costs]*BillDetail_List[VAT Rate]</f>
        <v>4.5599999999999996</v>
      </c>
      <c r="AN140" s="86">
        <f>SUM(BillDetail_List[[#This Row],[Base Profit Costs (including any indemnity cap)]:[VAT on Success Fee on Base Profit Costs]])</f>
        <v>56.16</v>
      </c>
      <c r="AO140" s="86">
        <f>BillDetail_List[Counsel''s Base Fees]*BillDetail_List[VAT Rate]</f>
        <v>0</v>
      </c>
      <c r="AP140" s="86">
        <f>BillDetail_List[Counsel''s Base Fees]*BillDetail_List[Success Fee %]</f>
        <v>0</v>
      </c>
      <c r="AQ140" s="86">
        <f>BillDetail_List[Counsel''s Success Fee]*BillDetail_List[VAT Rate]</f>
        <v>0</v>
      </c>
      <c r="AR140" s="86">
        <f>BillDetail_List[Counsel''s Base Fees]+BillDetail_List[VAT on Base Counsel Fees]+BillDetail_List[Counsel''s Success Fee]+BillDetail_List[VAT on Counsel''s Success Fee]</f>
        <v>0</v>
      </c>
      <c r="AS140" s="86">
        <f>BillDetail_List[Other Disbursements]+BillDetail_List[VAT On Other Disbursements]</f>
        <v>0</v>
      </c>
      <c r="AT140" s="86">
        <f>BillDetail_List[Counsel''s Base Fees]+BillDetail_List[Other Disbursements]+BillDetail_List[ATEI Premium]</f>
        <v>0</v>
      </c>
      <c r="AU140" s="86">
        <f>BillDetail_List[Other Disbursements]+BillDetail_List[Counsel''s Base Fees]+BillDetail_List[Base Profit Costs (including any indemnity cap)]</f>
        <v>24</v>
      </c>
      <c r="AV140" s="86">
        <f>BillDetail_List[Base Profit Costs (including any indemnity cap)]+BillDetail_List[Success Fee on Base Profit costs]</f>
        <v>46.8</v>
      </c>
      <c r="AW140" s="86">
        <f>BillDetail_List[ATEI Premium]+BillDetail_List[Other Disbursements]+BillDetail_List[Counsel''s Success Fee]+BillDetail_List[Counsel''s Base Fees]</f>
        <v>0</v>
      </c>
      <c r="AX140" s="86">
        <f>BillDetail_List[VAT On Other Disbursements]+BillDetail_List[VAT on Counsel''s Success Fee]+BillDetail_List[VAT on Base Counsel Fees]+BillDetail_List[VAT on Success Fee on Base Profit Costs]+BillDetail_List[VAT on Base Profit Costs]</f>
        <v>9.36</v>
      </c>
      <c r="AY140" s="86">
        <f>SUM(BillDetail_List[[#This Row],[Total Profit Costs]:[Total VAT]])</f>
        <v>56.16</v>
      </c>
      <c r="AZ140" s="279">
        <f>VLOOKUP(BillDetail_List[[#This Row],[Phase Code ]],phasetasklist,7,FALSE)</f>
        <v>4</v>
      </c>
      <c r="BA140" s="279">
        <f>VLOOKUP(BillDetail_List[[#This Row],[Task Code]],tasklist,7,FALSE)</f>
        <v>10</v>
      </c>
      <c r="BB140" s="279">
        <f>IFERROR(VLOOKUP(BillDetail_List[[#This Row],[Activity Code]],ActivityCodeList,4,FALSE),"")</f>
        <v>7</v>
      </c>
      <c r="BC140" s="279" t="str">
        <f>IFERROR(VLOOKUP(BillDetail_List[[#This Row],[Expense Code]],expensenumbers,4,FALSE),"")</f>
        <v/>
      </c>
      <c r="BD140" s="217"/>
      <c r="BE140" s="94"/>
      <c r="BF140" s="94"/>
      <c r="BG140" s="217"/>
      <c r="BH140" s="94"/>
      <c r="BI140" s="217"/>
      <c r="BJ140" s="217"/>
      <c r="BK140" s="96"/>
      <c r="BL140" s="96"/>
      <c r="BQ140" s="96"/>
      <c r="BR140" s="96"/>
      <c r="BS140" s="96"/>
      <c r="BT140" s="96"/>
      <c r="BV140" s="96"/>
      <c r="BW140" s="72"/>
      <c r="BX140" s="72"/>
      <c r="CB140" s="98"/>
      <c r="CC140" s="99"/>
      <c r="CD140" s="99"/>
      <c r="CE140" s="84"/>
      <c r="CF140" s="84"/>
    </row>
    <row r="141" spans="1:84" x14ac:dyDescent="0.2">
      <c r="A141" s="74">
        <v>139</v>
      </c>
      <c r="B141" s="74">
        <v>33</v>
      </c>
      <c r="C141" s="49" t="s">
        <v>227</v>
      </c>
      <c r="D141" s="172">
        <v>40435</v>
      </c>
      <c r="E141" s="290" t="s">
        <v>572</v>
      </c>
      <c r="F141" s="76" t="s">
        <v>321</v>
      </c>
      <c r="G141" s="119">
        <v>0.1</v>
      </c>
      <c r="H141" s="87"/>
      <c r="I141" s="77"/>
      <c r="J141" s="77"/>
      <c r="K141" s="88"/>
      <c r="L141" s="79"/>
      <c r="M141" s="76" t="s">
        <v>104</v>
      </c>
      <c r="N141" s="255" t="s">
        <v>452</v>
      </c>
      <c r="O141" s="255" t="s">
        <v>473</v>
      </c>
      <c r="P141" s="255" t="s">
        <v>516</v>
      </c>
      <c r="Q141" s="255"/>
      <c r="R141" s="81" t="s">
        <v>99</v>
      </c>
      <c r="S141" s="89"/>
      <c r="T141" s="75" t="s">
        <v>345</v>
      </c>
      <c r="U141" s="75" t="s">
        <v>249</v>
      </c>
      <c r="V141" s="86">
        <f>IF(BillDetail_List[Entry Alloc%]=0,(BillDetail_List[Time]*BillDetail_List[LTM Rate])*BillDetail_List[[#This Row],[Funding PerCent Allowed]],(BillDetail_List[Time]*BillDetail_List[LTM Rate])*BillDetail_List[[#This Row],[Funding PerCent Allowed]]*BillDetail_List[Entry Alloc%])</f>
        <v>24</v>
      </c>
      <c r="W141" s="86">
        <f>BillDetail_List[Counsel''s Base Fees]+BillDetail_List[Other Disbursements]+BillDetail_List[ATEI Premium]</f>
        <v>0</v>
      </c>
      <c r="X141" s="91" t="str">
        <f>VLOOKUP(BillDetail_List[Part ID],FundingList,2,FALSE)</f>
        <v>CFA</v>
      </c>
      <c r="Y141" s="271" t="str">
        <f>VLOOKUP(BillDetail_List[[#This Row],[Phase Code ]],phasetasklist,3,FALSE)</f>
        <v>Disclosure</v>
      </c>
      <c r="Z141" s="254" t="str">
        <f>VLOOKUP(BillDetail_List[[#This Row],[Task Code]],tasklist,4,FALSE)</f>
        <v>Obtaining and reviewing documents</v>
      </c>
      <c r="AA141" s="239" t="str">
        <f>IFERROR(VLOOKUP(BillDetail_List[[#This Row],[Activity Code]],ActivityCodeList,2,FALSE), " ")</f>
        <v>Communicate (other external)</v>
      </c>
      <c r="AB141" s="239" t="str">
        <f>IFERROR(VLOOKUP(BillDetail_List[[#This Row],[Expense Code]],expensenumbers,2,FALSE), " ")</f>
        <v xml:space="preserve"> </v>
      </c>
      <c r="AC141" s="92" t="str">
        <f>IFERROR(VLOOKUP(BillDetail_List[LTM],LTMList,3,FALSE),"")</f>
        <v>Partner</v>
      </c>
      <c r="AD141" s="92" t="str">
        <f>IFERROR(VLOOKUP(BillDetail_List[LTM],LTMList,4,FALSE),"")</f>
        <v>A</v>
      </c>
      <c r="AE141" s="86">
        <f>IFERROR(VLOOKUP(BillDetail_List[LTM],LTM_List[],6,FALSE),0)</f>
        <v>240</v>
      </c>
      <c r="AF141" s="83">
        <f>VLOOKUP(BillDetail_List[Part ID],FundingList,7,FALSE)</f>
        <v>1</v>
      </c>
      <c r="AG141" s="83">
        <f>IF(CounselBaseFees=0,VLOOKUP(BillDetail_List[Part ID],FundingList,3,FALSE),VLOOKUP(BillDetail_List[LTM],LTMList,8,FALSE))</f>
        <v>0.95</v>
      </c>
      <c r="AH141" s="93">
        <f>VLOOKUP(BillDetail_List[Part ID],FundingList,4,FALSE)</f>
        <v>0.2</v>
      </c>
      <c r="AI141" s="190">
        <f>IF(BillDetail_List[[#This Row],[Time]]="N/A",0, BillDetail_List[[#This Row],[Time]]*BillDetail_List[[#This Row],[LTM Rate]])</f>
        <v>24</v>
      </c>
      <c r="AJ141" s="86">
        <f>IF(BillDetail_List[Entry Alloc%]=0,(BillDetail_List[Time]*BillDetail_List[LTM Rate])*BillDetail_List[[#This Row],[Funding PerCent Allowed]],(BillDetail_List[Time]*BillDetail_List[LTM Rate])*BillDetail_List[[#This Row],[Funding PerCent Allowed]]*BillDetail_List[Entry Alloc%])</f>
        <v>24</v>
      </c>
      <c r="AK141" s="86">
        <f>BillDetail_List[Base Profit Costs (including any indemnity cap)]*BillDetail_List[VAT Rate]</f>
        <v>4.8000000000000007</v>
      </c>
      <c r="AL141" s="86">
        <f>BillDetail_List[Base Profit Costs (including any indemnity cap)]*BillDetail_List[Success Fee %]</f>
        <v>22.799999999999997</v>
      </c>
      <c r="AM141" s="86">
        <f>BillDetail_List[Success Fee on Base Profit costs]*BillDetail_List[VAT Rate]</f>
        <v>4.5599999999999996</v>
      </c>
      <c r="AN141" s="86">
        <f>SUM(BillDetail_List[[#This Row],[Base Profit Costs (including any indemnity cap)]:[VAT on Success Fee on Base Profit Costs]])</f>
        <v>56.16</v>
      </c>
      <c r="AO141" s="86">
        <f>BillDetail_List[Counsel''s Base Fees]*BillDetail_List[VAT Rate]</f>
        <v>0</v>
      </c>
      <c r="AP141" s="86">
        <f>BillDetail_List[Counsel''s Base Fees]*BillDetail_List[Success Fee %]</f>
        <v>0</v>
      </c>
      <c r="AQ141" s="86">
        <f>BillDetail_List[Counsel''s Success Fee]*BillDetail_List[VAT Rate]</f>
        <v>0</v>
      </c>
      <c r="AR141" s="86">
        <f>BillDetail_List[Counsel''s Base Fees]+BillDetail_List[VAT on Base Counsel Fees]+BillDetail_List[Counsel''s Success Fee]+BillDetail_List[VAT on Counsel''s Success Fee]</f>
        <v>0</v>
      </c>
      <c r="AS141" s="86">
        <f>BillDetail_List[Other Disbursements]+BillDetail_List[VAT On Other Disbursements]</f>
        <v>0</v>
      </c>
      <c r="AT141" s="86">
        <f>BillDetail_List[Counsel''s Base Fees]+BillDetail_List[Other Disbursements]+BillDetail_List[ATEI Premium]</f>
        <v>0</v>
      </c>
      <c r="AU141" s="86">
        <f>BillDetail_List[Other Disbursements]+BillDetail_List[Counsel''s Base Fees]+BillDetail_List[Base Profit Costs (including any indemnity cap)]</f>
        <v>24</v>
      </c>
      <c r="AV141" s="86">
        <f>BillDetail_List[Base Profit Costs (including any indemnity cap)]+BillDetail_List[Success Fee on Base Profit costs]</f>
        <v>46.8</v>
      </c>
      <c r="AW141" s="86">
        <f>BillDetail_List[ATEI Premium]+BillDetail_List[Other Disbursements]+BillDetail_List[Counsel''s Success Fee]+BillDetail_List[Counsel''s Base Fees]</f>
        <v>0</v>
      </c>
      <c r="AX141" s="86">
        <f>BillDetail_List[VAT On Other Disbursements]+BillDetail_List[VAT on Counsel''s Success Fee]+BillDetail_List[VAT on Base Counsel Fees]+BillDetail_List[VAT on Success Fee on Base Profit Costs]+BillDetail_List[VAT on Base Profit Costs]</f>
        <v>9.36</v>
      </c>
      <c r="AY141" s="86">
        <f>SUM(BillDetail_List[[#This Row],[Total Profit Costs]:[Total VAT]])</f>
        <v>56.16</v>
      </c>
      <c r="AZ141" s="279">
        <f>VLOOKUP(BillDetail_List[[#This Row],[Phase Code ]],phasetasklist,7,FALSE)</f>
        <v>4</v>
      </c>
      <c r="BA141" s="279">
        <f>VLOOKUP(BillDetail_List[[#This Row],[Task Code]],tasklist,7,FALSE)</f>
        <v>10</v>
      </c>
      <c r="BB141" s="279">
        <f>IFERROR(VLOOKUP(BillDetail_List[[#This Row],[Activity Code]],ActivityCodeList,4,FALSE),"")</f>
        <v>7</v>
      </c>
      <c r="BC141" s="279" t="str">
        <f>IFERROR(VLOOKUP(BillDetail_List[[#This Row],[Expense Code]],expensenumbers,4,FALSE),"")</f>
        <v/>
      </c>
      <c r="BD141" s="217"/>
      <c r="BE141" s="94"/>
      <c r="BF141" s="94"/>
      <c r="BG141" s="217"/>
      <c r="BH141" s="94"/>
      <c r="BI141" s="217"/>
      <c r="BJ141" s="217"/>
      <c r="BK141" s="96"/>
      <c r="BL141" s="96"/>
      <c r="BQ141" s="96"/>
      <c r="BR141" s="96"/>
      <c r="BS141" s="96"/>
      <c r="BT141" s="96"/>
      <c r="BV141" s="96"/>
      <c r="BW141" s="72"/>
      <c r="BX141" s="72"/>
      <c r="CB141" s="98"/>
      <c r="CC141" s="99"/>
      <c r="CD141" s="99"/>
      <c r="CE141" s="84"/>
      <c r="CF141" s="84"/>
    </row>
    <row r="142" spans="1:84" ht="29.1" customHeight="1" x14ac:dyDescent="0.2">
      <c r="A142" s="74">
        <v>140</v>
      </c>
      <c r="B142" s="74">
        <v>36</v>
      </c>
      <c r="C142" s="49" t="s">
        <v>227</v>
      </c>
      <c r="D142" s="172">
        <v>40476</v>
      </c>
      <c r="E142" s="290" t="s">
        <v>572</v>
      </c>
      <c r="F142" s="76" t="s">
        <v>321</v>
      </c>
      <c r="G142" s="119">
        <v>0.1</v>
      </c>
      <c r="H142" s="87"/>
      <c r="I142" s="77"/>
      <c r="J142" s="77"/>
      <c r="K142" s="88"/>
      <c r="L142" s="79"/>
      <c r="M142" s="76" t="s">
        <v>104</v>
      </c>
      <c r="N142" s="255" t="s">
        <v>452</v>
      </c>
      <c r="O142" s="255" t="s">
        <v>473</v>
      </c>
      <c r="P142" s="255" t="s">
        <v>516</v>
      </c>
      <c r="Q142" s="255"/>
      <c r="R142" s="81" t="s">
        <v>99</v>
      </c>
      <c r="S142" s="89"/>
      <c r="T142" s="75" t="s">
        <v>345</v>
      </c>
      <c r="U142" s="75" t="s">
        <v>249</v>
      </c>
      <c r="V142" s="86">
        <f>IF(BillDetail_List[Entry Alloc%]=0,(BillDetail_List[Time]*BillDetail_List[LTM Rate])*BillDetail_List[[#This Row],[Funding PerCent Allowed]],(BillDetail_List[Time]*BillDetail_List[LTM Rate])*BillDetail_List[[#This Row],[Funding PerCent Allowed]]*BillDetail_List[Entry Alloc%])</f>
        <v>24</v>
      </c>
      <c r="W142" s="86">
        <f>BillDetail_List[Counsel''s Base Fees]+BillDetail_List[Other Disbursements]+BillDetail_List[ATEI Premium]</f>
        <v>0</v>
      </c>
      <c r="X142" s="91" t="str">
        <f>VLOOKUP(BillDetail_List[Part ID],FundingList,2,FALSE)</f>
        <v>CFA</v>
      </c>
      <c r="Y142" s="271" t="str">
        <f>VLOOKUP(BillDetail_List[[#This Row],[Phase Code ]],phasetasklist,3,FALSE)</f>
        <v>Disclosure</v>
      </c>
      <c r="Z142" s="254" t="str">
        <f>VLOOKUP(BillDetail_List[[#This Row],[Task Code]],tasklist,4,FALSE)</f>
        <v>Obtaining and reviewing documents</v>
      </c>
      <c r="AA142" s="239" t="str">
        <f>IFERROR(VLOOKUP(BillDetail_List[[#This Row],[Activity Code]],ActivityCodeList,2,FALSE), " ")</f>
        <v>Communicate (other external)</v>
      </c>
      <c r="AB142" s="239" t="str">
        <f>IFERROR(VLOOKUP(BillDetail_List[[#This Row],[Expense Code]],expensenumbers,2,FALSE), " ")</f>
        <v xml:space="preserve"> </v>
      </c>
      <c r="AC142" s="92" t="str">
        <f>IFERROR(VLOOKUP(BillDetail_List[LTM],LTMList,3,FALSE),"")</f>
        <v>Partner</v>
      </c>
      <c r="AD142" s="92" t="str">
        <f>IFERROR(VLOOKUP(BillDetail_List[LTM],LTMList,4,FALSE),"")</f>
        <v>A</v>
      </c>
      <c r="AE142" s="86">
        <f>IFERROR(VLOOKUP(BillDetail_List[LTM],LTM_List[],6,FALSE),0)</f>
        <v>240</v>
      </c>
      <c r="AF142" s="83">
        <f>VLOOKUP(BillDetail_List[Part ID],FundingList,7,FALSE)</f>
        <v>1</v>
      </c>
      <c r="AG142" s="83">
        <f>IF(CounselBaseFees=0,VLOOKUP(BillDetail_List[Part ID],FundingList,3,FALSE),VLOOKUP(BillDetail_List[LTM],LTMList,8,FALSE))</f>
        <v>0.95</v>
      </c>
      <c r="AH142" s="93">
        <f>VLOOKUP(BillDetail_List[Part ID],FundingList,4,FALSE)</f>
        <v>0.2</v>
      </c>
      <c r="AI142" s="190">
        <f>IF(BillDetail_List[[#This Row],[Time]]="N/A",0, BillDetail_List[[#This Row],[Time]]*BillDetail_List[[#This Row],[LTM Rate]])</f>
        <v>24</v>
      </c>
      <c r="AJ142" s="86">
        <f>IF(BillDetail_List[Entry Alloc%]=0,(BillDetail_List[Time]*BillDetail_List[LTM Rate])*BillDetail_List[[#This Row],[Funding PerCent Allowed]],(BillDetail_List[Time]*BillDetail_List[LTM Rate])*BillDetail_List[[#This Row],[Funding PerCent Allowed]]*BillDetail_List[Entry Alloc%])</f>
        <v>24</v>
      </c>
      <c r="AK142" s="86">
        <f>BillDetail_List[Base Profit Costs (including any indemnity cap)]*BillDetail_List[VAT Rate]</f>
        <v>4.8000000000000007</v>
      </c>
      <c r="AL142" s="86">
        <f>BillDetail_List[Base Profit Costs (including any indemnity cap)]*BillDetail_List[Success Fee %]</f>
        <v>22.799999999999997</v>
      </c>
      <c r="AM142" s="86">
        <f>BillDetail_List[Success Fee on Base Profit costs]*BillDetail_List[VAT Rate]</f>
        <v>4.5599999999999996</v>
      </c>
      <c r="AN142" s="86">
        <f>SUM(BillDetail_List[[#This Row],[Base Profit Costs (including any indemnity cap)]:[VAT on Success Fee on Base Profit Costs]])</f>
        <v>56.16</v>
      </c>
      <c r="AO142" s="86">
        <f>BillDetail_List[Counsel''s Base Fees]*BillDetail_List[VAT Rate]</f>
        <v>0</v>
      </c>
      <c r="AP142" s="86">
        <f>BillDetail_List[Counsel''s Base Fees]*BillDetail_List[Success Fee %]</f>
        <v>0</v>
      </c>
      <c r="AQ142" s="86">
        <f>BillDetail_List[Counsel''s Success Fee]*BillDetail_List[VAT Rate]</f>
        <v>0</v>
      </c>
      <c r="AR142" s="86">
        <f>BillDetail_List[Counsel''s Base Fees]+BillDetail_List[VAT on Base Counsel Fees]+BillDetail_List[Counsel''s Success Fee]+BillDetail_List[VAT on Counsel''s Success Fee]</f>
        <v>0</v>
      </c>
      <c r="AS142" s="86">
        <f>BillDetail_List[Other Disbursements]+BillDetail_List[VAT On Other Disbursements]</f>
        <v>0</v>
      </c>
      <c r="AT142" s="86">
        <f>BillDetail_List[Counsel''s Base Fees]+BillDetail_List[Other Disbursements]+BillDetail_List[ATEI Premium]</f>
        <v>0</v>
      </c>
      <c r="AU142" s="86">
        <f>BillDetail_List[Other Disbursements]+BillDetail_List[Counsel''s Base Fees]+BillDetail_List[Base Profit Costs (including any indemnity cap)]</f>
        <v>24</v>
      </c>
      <c r="AV142" s="86">
        <f>BillDetail_List[Base Profit Costs (including any indemnity cap)]+BillDetail_List[Success Fee on Base Profit costs]</f>
        <v>46.8</v>
      </c>
      <c r="AW142" s="86">
        <f>BillDetail_List[ATEI Premium]+BillDetail_List[Other Disbursements]+BillDetail_List[Counsel''s Success Fee]+BillDetail_List[Counsel''s Base Fees]</f>
        <v>0</v>
      </c>
      <c r="AX142" s="86">
        <f>BillDetail_List[VAT On Other Disbursements]+BillDetail_List[VAT on Counsel''s Success Fee]+BillDetail_List[VAT on Base Counsel Fees]+BillDetail_List[VAT on Success Fee on Base Profit Costs]+BillDetail_List[VAT on Base Profit Costs]</f>
        <v>9.36</v>
      </c>
      <c r="AY142" s="86">
        <f>SUM(BillDetail_List[[#This Row],[Total Profit Costs]:[Total VAT]])</f>
        <v>56.16</v>
      </c>
      <c r="AZ142" s="279">
        <f>VLOOKUP(BillDetail_List[[#This Row],[Phase Code ]],phasetasklist,7,FALSE)</f>
        <v>4</v>
      </c>
      <c r="BA142" s="279">
        <f>VLOOKUP(BillDetail_List[[#This Row],[Task Code]],tasklist,7,FALSE)</f>
        <v>10</v>
      </c>
      <c r="BB142" s="279">
        <f>IFERROR(VLOOKUP(BillDetail_List[[#This Row],[Activity Code]],ActivityCodeList,4,FALSE),"")</f>
        <v>7</v>
      </c>
      <c r="BC142" s="279" t="str">
        <f>IFERROR(VLOOKUP(BillDetail_List[[#This Row],[Expense Code]],expensenumbers,4,FALSE),"")</f>
        <v/>
      </c>
      <c r="BD142" s="217"/>
      <c r="BE142" s="94"/>
      <c r="BF142" s="94"/>
      <c r="BG142" s="217"/>
      <c r="BH142" s="94"/>
      <c r="BI142" s="217"/>
      <c r="BJ142" s="217"/>
      <c r="BK142" s="96"/>
      <c r="BL142" s="96"/>
      <c r="BQ142" s="96"/>
      <c r="BR142" s="96"/>
      <c r="BS142" s="96"/>
      <c r="BT142" s="96"/>
      <c r="BV142" s="96"/>
      <c r="BW142" s="72"/>
      <c r="BX142" s="72"/>
      <c r="CB142" s="98"/>
      <c r="CC142" s="99"/>
      <c r="CD142" s="99"/>
      <c r="CE142" s="84"/>
      <c r="CF142" s="84"/>
    </row>
    <row r="143" spans="1:84" x14ac:dyDescent="0.2">
      <c r="A143" s="74">
        <v>141</v>
      </c>
      <c r="B143" s="74">
        <v>37</v>
      </c>
      <c r="C143" s="49" t="s">
        <v>227</v>
      </c>
      <c r="D143" s="172">
        <v>40511</v>
      </c>
      <c r="E143" s="290" t="s">
        <v>572</v>
      </c>
      <c r="F143" s="76" t="s">
        <v>321</v>
      </c>
      <c r="G143" s="119">
        <v>0.1</v>
      </c>
      <c r="H143" s="87"/>
      <c r="I143" s="77"/>
      <c r="J143" s="77"/>
      <c r="K143" s="88"/>
      <c r="L143" s="79"/>
      <c r="M143" s="76" t="s">
        <v>104</v>
      </c>
      <c r="N143" s="255" t="s">
        <v>452</v>
      </c>
      <c r="O143" s="255" t="s">
        <v>473</v>
      </c>
      <c r="P143" s="255" t="s">
        <v>516</v>
      </c>
      <c r="Q143" s="255"/>
      <c r="R143" s="81" t="s">
        <v>99</v>
      </c>
      <c r="S143" s="89"/>
      <c r="T143" s="75" t="s">
        <v>345</v>
      </c>
      <c r="U143" s="75" t="s">
        <v>249</v>
      </c>
      <c r="V143" s="86">
        <f>IF(BillDetail_List[Entry Alloc%]=0,(BillDetail_List[Time]*BillDetail_List[LTM Rate])*BillDetail_List[[#This Row],[Funding PerCent Allowed]],(BillDetail_List[Time]*BillDetail_List[LTM Rate])*BillDetail_List[[#This Row],[Funding PerCent Allowed]]*BillDetail_List[Entry Alloc%])</f>
        <v>24</v>
      </c>
      <c r="W143" s="86">
        <f>BillDetail_List[Counsel''s Base Fees]+BillDetail_List[Other Disbursements]+BillDetail_List[ATEI Premium]</f>
        <v>0</v>
      </c>
      <c r="X143" s="91" t="str">
        <f>VLOOKUP(BillDetail_List[Part ID],FundingList,2,FALSE)</f>
        <v>CFA</v>
      </c>
      <c r="Y143" s="271" t="str">
        <f>VLOOKUP(BillDetail_List[[#This Row],[Phase Code ]],phasetasklist,3,FALSE)</f>
        <v>Disclosure</v>
      </c>
      <c r="Z143" s="254" t="str">
        <f>VLOOKUP(BillDetail_List[[#This Row],[Task Code]],tasklist,4,FALSE)</f>
        <v>Obtaining and reviewing documents</v>
      </c>
      <c r="AA143" s="239" t="str">
        <f>IFERROR(VLOOKUP(BillDetail_List[[#This Row],[Activity Code]],ActivityCodeList,2,FALSE), " ")</f>
        <v>Communicate (other external)</v>
      </c>
      <c r="AB143" s="239" t="str">
        <f>IFERROR(VLOOKUP(BillDetail_List[[#This Row],[Expense Code]],expensenumbers,2,FALSE), " ")</f>
        <v xml:space="preserve"> </v>
      </c>
      <c r="AC143" s="92" t="str">
        <f>IFERROR(VLOOKUP(BillDetail_List[LTM],LTMList,3,FALSE),"")</f>
        <v>Partner</v>
      </c>
      <c r="AD143" s="92" t="str">
        <f>IFERROR(VLOOKUP(BillDetail_List[LTM],LTMList,4,FALSE),"")</f>
        <v>A</v>
      </c>
      <c r="AE143" s="86">
        <f>IFERROR(VLOOKUP(BillDetail_List[LTM],LTM_List[],6,FALSE),0)</f>
        <v>240</v>
      </c>
      <c r="AF143" s="83">
        <f>VLOOKUP(BillDetail_List[Part ID],FundingList,7,FALSE)</f>
        <v>1</v>
      </c>
      <c r="AG143" s="83">
        <f>IF(CounselBaseFees=0,VLOOKUP(BillDetail_List[Part ID],FundingList,3,FALSE),VLOOKUP(BillDetail_List[LTM],LTMList,8,FALSE))</f>
        <v>0.95</v>
      </c>
      <c r="AH143" s="93">
        <f>VLOOKUP(BillDetail_List[Part ID],FundingList,4,FALSE)</f>
        <v>0.2</v>
      </c>
      <c r="AI143" s="190">
        <f>IF(BillDetail_List[[#This Row],[Time]]="N/A",0, BillDetail_List[[#This Row],[Time]]*BillDetail_List[[#This Row],[LTM Rate]])</f>
        <v>24</v>
      </c>
      <c r="AJ143" s="86">
        <f>IF(BillDetail_List[Entry Alloc%]=0,(BillDetail_List[Time]*BillDetail_List[LTM Rate])*BillDetail_List[[#This Row],[Funding PerCent Allowed]],(BillDetail_List[Time]*BillDetail_List[LTM Rate])*BillDetail_List[[#This Row],[Funding PerCent Allowed]]*BillDetail_List[Entry Alloc%])</f>
        <v>24</v>
      </c>
      <c r="AK143" s="86">
        <f>BillDetail_List[Base Profit Costs (including any indemnity cap)]*BillDetail_List[VAT Rate]</f>
        <v>4.8000000000000007</v>
      </c>
      <c r="AL143" s="86">
        <f>BillDetail_List[Base Profit Costs (including any indemnity cap)]*BillDetail_List[Success Fee %]</f>
        <v>22.799999999999997</v>
      </c>
      <c r="AM143" s="86">
        <f>BillDetail_List[Success Fee on Base Profit costs]*BillDetail_List[VAT Rate]</f>
        <v>4.5599999999999996</v>
      </c>
      <c r="AN143" s="86">
        <f>SUM(BillDetail_List[[#This Row],[Base Profit Costs (including any indemnity cap)]:[VAT on Success Fee on Base Profit Costs]])</f>
        <v>56.16</v>
      </c>
      <c r="AO143" s="86">
        <f>BillDetail_List[Counsel''s Base Fees]*BillDetail_List[VAT Rate]</f>
        <v>0</v>
      </c>
      <c r="AP143" s="86">
        <f>BillDetail_List[Counsel''s Base Fees]*BillDetail_List[Success Fee %]</f>
        <v>0</v>
      </c>
      <c r="AQ143" s="86">
        <f>BillDetail_List[Counsel''s Success Fee]*BillDetail_List[VAT Rate]</f>
        <v>0</v>
      </c>
      <c r="AR143" s="86">
        <f>BillDetail_List[Counsel''s Base Fees]+BillDetail_List[VAT on Base Counsel Fees]+BillDetail_List[Counsel''s Success Fee]+BillDetail_List[VAT on Counsel''s Success Fee]</f>
        <v>0</v>
      </c>
      <c r="AS143" s="86">
        <f>BillDetail_List[Other Disbursements]+BillDetail_List[VAT On Other Disbursements]</f>
        <v>0</v>
      </c>
      <c r="AT143" s="86">
        <f>BillDetail_List[Counsel''s Base Fees]+BillDetail_List[Other Disbursements]+BillDetail_List[ATEI Premium]</f>
        <v>0</v>
      </c>
      <c r="AU143" s="86">
        <f>BillDetail_List[Other Disbursements]+BillDetail_List[Counsel''s Base Fees]+BillDetail_List[Base Profit Costs (including any indemnity cap)]</f>
        <v>24</v>
      </c>
      <c r="AV143" s="86">
        <f>BillDetail_List[Base Profit Costs (including any indemnity cap)]+BillDetail_List[Success Fee on Base Profit costs]</f>
        <v>46.8</v>
      </c>
      <c r="AW143" s="86">
        <f>BillDetail_List[ATEI Premium]+BillDetail_List[Other Disbursements]+BillDetail_List[Counsel''s Success Fee]+BillDetail_List[Counsel''s Base Fees]</f>
        <v>0</v>
      </c>
      <c r="AX143" s="86">
        <f>BillDetail_List[VAT On Other Disbursements]+BillDetail_List[VAT on Counsel''s Success Fee]+BillDetail_List[VAT on Base Counsel Fees]+BillDetail_List[VAT on Success Fee on Base Profit Costs]+BillDetail_List[VAT on Base Profit Costs]</f>
        <v>9.36</v>
      </c>
      <c r="AY143" s="86">
        <f>SUM(BillDetail_List[[#This Row],[Total Profit Costs]:[Total VAT]])</f>
        <v>56.16</v>
      </c>
      <c r="AZ143" s="279">
        <f>VLOOKUP(BillDetail_List[[#This Row],[Phase Code ]],phasetasklist,7,FALSE)</f>
        <v>4</v>
      </c>
      <c r="BA143" s="279">
        <f>VLOOKUP(BillDetail_List[[#This Row],[Task Code]],tasklist,7,FALSE)</f>
        <v>10</v>
      </c>
      <c r="BB143" s="279">
        <f>IFERROR(VLOOKUP(BillDetail_List[[#This Row],[Activity Code]],ActivityCodeList,4,FALSE),"")</f>
        <v>7</v>
      </c>
      <c r="BC143" s="279" t="str">
        <f>IFERROR(VLOOKUP(BillDetail_List[[#This Row],[Expense Code]],expensenumbers,4,FALSE),"")</f>
        <v/>
      </c>
      <c r="BD143" s="217"/>
      <c r="BE143" s="94"/>
      <c r="BF143" s="94"/>
      <c r="BG143" s="217"/>
      <c r="BH143" s="94"/>
      <c r="BI143" s="217"/>
      <c r="BJ143" s="217"/>
      <c r="BK143" s="96"/>
      <c r="BL143" s="96"/>
      <c r="BQ143" s="96"/>
      <c r="BR143" s="96"/>
      <c r="BS143" s="96"/>
      <c r="BT143" s="96"/>
      <c r="BV143" s="96"/>
      <c r="BW143" s="72"/>
      <c r="BX143" s="72"/>
      <c r="CB143" s="98"/>
      <c r="CC143" s="99"/>
      <c r="CD143" s="99"/>
      <c r="CE143" s="84"/>
      <c r="CF143" s="84"/>
    </row>
    <row r="144" spans="1:84" ht="29.1" customHeight="1" x14ac:dyDescent="0.2">
      <c r="A144" s="74">
        <v>142</v>
      </c>
      <c r="B144" s="74">
        <v>39</v>
      </c>
      <c r="C144" s="49" t="s">
        <v>227</v>
      </c>
      <c r="D144" s="172">
        <v>40574</v>
      </c>
      <c r="E144" s="290" t="s">
        <v>275</v>
      </c>
      <c r="F144" s="76" t="s">
        <v>321</v>
      </c>
      <c r="G144" s="119">
        <v>0.1</v>
      </c>
      <c r="H144" s="87"/>
      <c r="I144" s="77"/>
      <c r="J144" s="77"/>
      <c r="K144" s="88"/>
      <c r="L144" s="79"/>
      <c r="M144" s="76" t="s">
        <v>104</v>
      </c>
      <c r="N144" s="255" t="s">
        <v>452</v>
      </c>
      <c r="O144" s="255" t="s">
        <v>473</v>
      </c>
      <c r="P144" s="255" t="s">
        <v>516</v>
      </c>
      <c r="Q144" s="255"/>
      <c r="R144" s="81" t="s">
        <v>99</v>
      </c>
      <c r="S144" s="89"/>
      <c r="T144" s="75" t="s">
        <v>345</v>
      </c>
      <c r="U144" s="75" t="s">
        <v>333</v>
      </c>
      <c r="V144" s="86">
        <f>IF(BillDetail_List[Entry Alloc%]=0,(BillDetail_List[Time]*BillDetail_List[LTM Rate])*BillDetail_List[[#This Row],[Funding PerCent Allowed]],(BillDetail_List[Time]*BillDetail_List[LTM Rate])*BillDetail_List[[#This Row],[Funding PerCent Allowed]]*BillDetail_List[Entry Alloc%])</f>
        <v>24</v>
      </c>
      <c r="W144" s="86">
        <f>BillDetail_List[Counsel''s Base Fees]+BillDetail_List[Other Disbursements]+BillDetail_List[ATEI Premium]</f>
        <v>0</v>
      </c>
      <c r="X144" s="91" t="str">
        <f>VLOOKUP(BillDetail_List[Part ID],FundingList,2,FALSE)</f>
        <v>CFA</v>
      </c>
      <c r="Y144" s="271" t="str">
        <f>VLOOKUP(BillDetail_List[[#This Row],[Phase Code ]],phasetasklist,3,FALSE)</f>
        <v>Disclosure</v>
      </c>
      <c r="Z144" s="254" t="str">
        <f>VLOOKUP(BillDetail_List[[#This Row],[Task Code]],tasklist,4,FALSE)</f>
        <v>Obtaining and reviewing documents</v>
      </c>
      <c r="AA144" s="239" t="str">
        <f>IFERROR(VLOOKUP(BillDetail_List[[#This Row],[Activity Code]],ActivityCodeList,2,FALSE), " ")</f>
        <v>Communicate (other external)</v>
      </c>
      <c r="AB144" s="239" t="str">
        <f>IFERROR(VLOOKUP(BillDetail_List[[#This Row],[Expense Code]],expensenumbers,2,FALSE), " ")</f>
        <v xml:space="preserve"> </v>
      </c>
      <c r="AC144" s="92" t="str">
        <f>IFERROR(VLOOKUP(BillDetail_List[LTM],LTMList,3,FALSE),"")</f>
        <v>Partner</v>
      </c>
      <c r="AD144" s="92" t="str">
        <f>IFERROR(VLOOKUP(BillDetail_List[LTM],LTMList,4,FALSE),"")</f>
        <v>A</v>
      </c>
      <c r="AE144" s="86">
        <f>IFERROR(VLOOKUP(BillDetail_List[LTM],LTM_List[],6,FALSE),0)</f>
        <v>240</v>
      </c>
      <c r="AF144" s="83">
        <f>VLOOKUP(BillDetail_List[Part ID],FundingList,7,FALSE)</f>
        <v>1</v>
      </c>
      <c r="AG144" s="83">
        <f>IF(CounselBaseFees=0,VLOOKUP(BillDetail_List[Part ID],FundingList,3,FALSE),VLOOKUP(BillDetail_List[LTM],LTMList,8,FALSE))</f>
        <v>0.95</v>
      </c>
      <c r="AH144" s="93">
        <f>VLOOKUP(BillDetail_List[Part ID],FundingList,4,FALSE)</f>
        <v>0.2</v>
      </c>
      <c r="AI144" s="190">
        <f>IF(BillDetail_List[[#This Row],[Time]]="N/A",0, BillDetail_List[[#This Row],[Time]]*BillDetail_List[[#This Row],[LTM Rate]])</f>
        <v>24</v>
      </c>
      <c r="AJ144" s="86">
        <f>IF(BillDetail_List[Entry Alloc%]=0,(BillDetail_List[Time]*BillDetail_List[LTM Rate])*BillDetail_List[[#This Row],[Funding PerCent Allowed]],(BillDetail_List[Time]*BillDetail_List[LTM Rate])*BillDetail_List[[#This Row],[Funding PerCent Allowed]]*BillDetail_List[Entry Alloc%])</f>
        <v>24</v>
      </c>
      <c r="AK144" s="86">
        <f>BillDetail_List[Base Profit Costs (including any indemnity cap)]*BillDetail_List[VAT Rate]</f>
        <v>4.8000000000000007</v>
      </c>
      <c r="AL144" s="86">
        <f>BillDetail_List[Base Profit Costs (including any indemnity cap)]*BillDetail_List[Success Fee %]</f>
        <v>22.799999999999997</v>
      </c>
      <c r="AM144" s="86">
        <f>BillDetail_List[Success Fee on Base Profit costs]*BillDetail_List[VAT Rate]</f>
        <v>4.5599999999999996</v>
      </c>
      <c r="AN144" s="86">
        <f>SUM(BillDetail_List[[#This Row],[Base Profit Costs (including any indemnity cap)]:[VAT on Success Fee on Base Profit Costs]])</f>
        <v>56.16</v>
      </c>
      <c r="AO144" s="86">
        <f>BillDetail_List[Counsel''s Base Fees]*BillDetail_List[VAT Rate]</f>
        <v>0</v>
      </c>
      <c r="AP144" s="86">
        <f>BillDetail_List[Counsel''s Base Fees]*BillDetail_List[Success Fee %]</f>
        <v>0</v>
      </c>
      <c r="AQ144" s="86">
        <f>BillDetail_List[Counsel''s Success Fee]*BillDetail_List[VAT Rate]</f>
        <v>0</v>
      </c>
      <c r="AR144" s="86">
        <f>BillDetail_List[Counsel''s Base Fees]+BillDetail_List[VAT on Base Counsel Fees]+BillDetail_List[Counsel''s Success Fee]+BillDetail_List[VAT on Counsel''s Success Fee]</f>
        <v>0</v>
      </c>
      <c r="AS144" s="86">
        <f>BillDetail_List[Other Disbursements]+BillDetail_List[VAT On Other Disbursements]</f>
        <v>0</v>
      </c>
      <c r="AT144" s="86">
        <f>BillDetail_List[Counsel''s Base Fees]+BillDetail_List[Other Disbursements]+BillDetail_List[ATEI Premium]</f>
        <v>0</v>
      </c>
      <c r="AU144" s="86">
        <f>BillDetail_List[Other Disbursements]+BillDetail_List[Counsel''s Base Fees]+BillDetail_List[Base Profit Costs (including any indemnity cap)]</f>
        <v>24</v>
      </c>
      <c r="AV144" s="86">
        <f>BillDetail_List[Base Profit Costs (including any indemnity cap)]+BillDetail_List[Success Fee on Base Profit costs]</f>
        <v>46.8</v>
      </c>
      <c r="AW144" s="86">
        <f>BillDetail_List[ATEI Premium]+BillDetail_List[Other Disbursements]+BillDetail_List[Counsel''s Success Fee]+BillDetail_List[Counsel''s Base Fees]</f>
        <v>0</v>
      </c>
      <c r="AX144" s="86">
        <f>BillDetail_List[VAT On Other Disbursements]+BillDetail_List[VAT on Counsel''s Success Fee]+BillDetail_List[VAT on Base Counsel Fees]+BillDetail_List[VAT on Success Fee on Base Profit Costs]+BillDetail_List[VAT on Base Profit Costs]</f>
        <v>9.36</v>
      </c>
      <c r="AY144" s="86">
        <f>SUM(BillDetail_List[[#This Row],[Total Profit Costs]:[Total VAT]])</f>
        <v>56.16</v>
      </c>
      <c r="AZ144" s="279">
        <f>VLOOKUP(BillDetail_List[[#This Row],[Phase Code ]],phasetasklist,7,FALSE)</f>
        <v>4</v>
      </c>
      <c r="BA144" s="279">
        <f>VLOOKUP(BillDetail_List[[#This Row],[Task Code]],tasklist,7,FALSE)</f>
        <v>10</v>
      </c>
      <c r="BB144" s="279">
        <f>IFERROR(VLOOKUP(BillDetail_List[[#This Row],[Activity Code]],ActivityCodeList,4,FALSE),"")</f>
        <v>7</v>
      </c>
      <c r="BC144" s="279" t="str">
        <f>IFERROR(VLOOKUP(BillDetail_List[[#This Row],[Expense Code]],expensenumbers,4,FALSE),"")</f>
        <v/>
      </c>
      <c r="BD144" s="217"/>
      <c r="BE144" s="94"/>
      <c r="BF144" s="94"/>
      <c r="BG144" s="217"/>
      <c r="BH144" s="94"/>
      <c r="BI144" s="217"/>
      <c r="BJ144" s="217"/>
      <c r="BK144" s="96"/>
      <c r="BL144" s="96"/>
      <c r="BQ144" s="96"/>
      <c r="BR144" s="96"/>
      <c r="BS144" s="96"/>
      <c r="BT144" s="96"/>
      <c r="BV144" s="96"/>
      <c r="BW144" s="72"/>
      <c r="BX144" s="72"/>
      <c r="CB144" s="98"/>
      <c r="CC144" s="99"/>
      <c r="CD144" s="99"/>
      <c r="CE144" s="84"/>
      <c r="CF144" s="84"/>
    </row>
    <row r="145" spans="1:84" x14ac:dyDescent="0.2">
      <c r="A145" s="74">
        <v>143</v>
      </c>
      <c r="B145" s="74">
        <v>40</v>
      </c>
      <c r="C145" s="49" t="s">
        <v>227</v>
      </c>
      <c r="D145" s="172">
        <v>40582</v>
      </c>
      <c r="E145" s="290" t="s">
        <v>275</v>
      </c>
      <c r="F145" s="76" t="s">
        <v>321</v>
      </c>
      <c r="G145" s="119">
        <v>0.1</v>
      </c>
      <c r="H145" s="87"/>
      <c r="I145" s="77"/>
      <c r="J145" s="77"/>
      <c r="K145" s="88"/>
      <c r="L145" s="79"/>
      <c r="M145" s="76" t="s">
        <v>104</v>
      </c>
      <c r="N145" s="255" t="s">
        <v>452</v>
      </c>
      <c r="O145" s="255" t="s">
        <v>473</v>
      </c>
      <c r="P145" s="255" t="s">
        <v>516</v>
      </c>
      <c r="Q145" s="255"/>
      <c r="R145" s="81" t="s">
        <v>99</v>
      </c>
      <c r="S145" s="89"/>
      <c r="T145" s="75" t="s">
        <v>345</v>
      </c>
      <c r="U145" s="75" t="s">
        <v>333</v>
      </c>
      <c r="V145" s="86">
        <f>IF(BillDetail_List[Entry Alloc%]=0,(BillDetail_List[Time]*BillDetail_List[LTM Rate])*BillDetail_List[[#This Row],[Funding PerCent Allowed]],(BillDetail_List[Time]*BillDetail_List[LTM Rate])*BillDetail_List[[#This Row],[Funding PerCent Allowed]]*BillDetail_List[Entry Alloc%])</f>
        <v>24</v>
      </c>
      <c r="W145" s="86">
        <f>BillDetail_List[Counsel''s Base Fees]+BillDetail_List[Other Disbursements]+BillDetail_List[ATEI Premium]</f>
        <v>0</v>
      </c>
      <c r="X145" s="91" t="str">
        <f>VLOOKUP(BillDetail_List[Part ID],FundingList,2,FALSE)</f>
        <v>CFA</v>
      </c>
      <c r="Y145" s="271" t="str">
        <f>VLOOKUP(BillDetail_List[[#This Row],[Phase Code ]],phasetasklist,3,FALSE)</f>
        <v>Disclosure</v>
      </c>
      <c r="Z145" s="254" t="str">
        <f>VLOOKUP(BillDetail_List[[#This Row],[Task Code]],tasklist,4,FALSE)</f>
        <v>Obtaining and reviewing documents</v>
      </c>
      <c r="AA145" s="239" t="str">
        <f>IFERROR(VLOOKUP(BillDetail_List[[#This Row],[Activity Code]],ActivityCodeList,2,FALSE), " ")</f>
        <v>Communicate (other external)</v>
      </c>
      <c r="AB145" s="239" t="str">
        <f>IFERROR(VLOOKUP(BillDetail_List[[#This Row],[Expense Code]],expensenumbers,2,FALSE), " ")</f>
        <v xml:space="preserve"> </v>
      </c>
      <c r="AC145" s="92" t="str">
        <f>IFERROR(VLOOKUP(BillDetail_List[LTM],LTMList,3,FALSE),"")</f>
        <v>Partner</v>
      </c>
      <c r="AD145" s="92" t="str">
        <f>IFERROR(VLOOKUP(BillDetail_List[LTM],LTMList,4,FALSE),"")</f>
        <v>A</v>
      </c>
      <c r="AE145" s="86">
        <f>IFERROR(VLOOKUP(BillDetail_List[LTM],LTM_List[],6,FALSE),0)</f>
        <v>240</v>
      </c>
      <c r="AF145" s="83">
        <f>VLOOKUP(BillDetail_List[Part ID],FundingList,7,FALSE)</f>
        <v>1</v>
      </c>
      <c r="AG145" s="83">
        <f>IF(CounselBaseFees=0,VLOOKUP(BillDetail_List[Part ID],FundingList,3,FALSE),VLOOKUP(BillDetail_List[LTM],LTMList,8,FALSE))</f>
        <v>0.95</v>
      </c>
      <c r="AH145" s="93">
        <f>VLOOKUP(BillDetail_List[Part ID],FundingList,4,FALSE)</f>
        <v>0.2</v>
      </c>
      <c r="AI145" s="190">
        <f>IF(BillDetail_List[[#This Row],[Time]]="N/A",0, BillDetail_List[[#This Row],[Time]]*BillDetail_List[[#This Row],[LTM Rate]])</f>
        <v>24</v>
      </c>
      <c r="AJ145" s="86">
        <f>IF(BillDetail_List[Entry Alloc%]=0,(BillDetail_List[Time]*BillDetail_List[LTM Rate])*BillDetail_List[[#This Row],[Funding PerCent Allowed]],(BillDetail_List[Time]*BillDetail_List[LTM Rate])*BillDetail_List[[#This Row],[Funding PerCent Allowed]]*BillDetail_List[Entry Alloc%])</f>
        <v>24</v>
      </c>
      <c r="AK145" s="86">
        <f>BillDetail_List[Base Profit Costs (including any indemnity cap)]*BillDetail_List[VAT Rate]</f>
        <v>4.8000000000000007</v>
      </c>
      <c r="AL145" s="86">
        <f>BillDetail_List[Base Profit Costs (including any indemnity cap)]*BillDetail_List[Success Fee %]</f>
        <v>22.799999999999997</v>
      </c>
      <c r="AM145" s="86">
        <f>BillDetail_List[Success Fee on Base Profit costs]*BillDetail_List[VAT Rate]</f>
        <v>4.5599999999999996</v>
      </c>
      <c r="AN145" s="86">
        <f>SUM(BillDetail_List[[#This Row],[Base Profit Costs (including any indemnity cap)]:[VAT on Success Fee on Base Profit Costs]])</f>
        <v>56.16</v>
      </c>
      <c r="AO145" s="86">
        <f>BillDetail_List[Counsel''s Base Fees]*BillDetail_List[VAT Rate]</f>
        <v>0</v>
      </c>
      <c r="AP145" s="86">
        <f>BillDetail_List[Counsel''s Base Fees]*BillDetail_List[Success Fee %]</f>
        <v>0</v>
      </c>
      <c r="AQ145" s="86">
        <f>BillDetail_List[Counsel''s Success Fee]*BillDetail_List[VAT Rate]</f>
        <v>0</v>
      </c>
      <c r="AR145" s="86">
        <f>BillDetail_List[Counsel''s Base Fees]+BillDetail_List[VAT on Base Counsel Fees]+BillDetail_List[Counsel''s Success Fee]+BillDetail_List[VAT on Counsel''s Success Fee]</f>
        <v>0</v>
      </c>
      <c r="AS145" s="86">
        <f>BillDetail_List[Other Disbursements]+BillDetail_List[VAT On Other Disbursements]</f>
        <v>0</v>
      </c>
      <c r="AT145" s="86">
        <f>BillDetail_List[Counsel''s Base Fees]+BillDetail_List[Other Disbursements]+BillDetail_List[ATEI Premium]</f>
        <v>0</v>
      </c>
      <c r="AU145" s="86">
        <f>BillDetail_List[Other Disbursements]+BillDetail_List[Counsel''s Base Fees]+BillDetail_List[Base Profit Costs (including any indemnity cap)]</f>
        <v>24</v>
      </c>
      <c r="AV145" s="86">
        <f>BillDetail_List[Base Profit Costs (including any indemnity cap)]+BillDetail_List[Success Fee on Base Profit costs]</f>
        <v>46.8</v>
      </c>
      <c r="AW145" s="86">
        <f>BillDetail_List[ATEI Premium]+BillDetail_List[Other Disbursements]+BillDetail_List[Counsel''s Success Fee]+BillDetail_List[Counsel''s Base Fees]</f>
        <v>0</v>
      </c>
      <c r="AX145" s="86">
        <f>BillDetail_List[VAT On Other Disbursements]+BillDetail_List[VAT on Counsel''s Success Fee]+BillDetail_List[VAT on Base Counsel Fees]+BillDetail_List[VAT on Success Fee on Base Profit Costs]+BillDetail_List[VAT on Base Profit Costs]</f>
        <v>9.36</v>
      </c>
      <c r="AY145" s="86">
        <f>SUM(BillDetail_List[[#This Row],[Total Profit Costs]:[Total VAT]])</f>
        <v>56.16</v>
      </c>
      <c r="AZ145" s="279">
        <f>VLOOKUP(BillDetail_List[[#This Row],[Phase Code ]],phasetasklist,7,FALSE)</f>
        <v>4</v>
      </c>
      <c r="BA145" s="279">
        <f>VLOOKUP(BillDetail_List[[#This Row],[Task Code]],tasklist,7,FALSE)</f>
        <v>10</v>
      </c>
      <c r="BB145" s="279">
        <f>IFERROR(VLOOKUP(BillDetail_List[[#This Row],[Activity Code]],ActivityCodeList,4,FALSE),"")</f>
        <v>7</v>
      </c>
      <c r="BC145" s="279" t="str">
        <f>IFERROR(VLOOKUP(BillDetail_List[[#This Row],[Expense Code]],expensenumbers,4,FALSE),"")</f>
        <v/>
      </c>
      <c r="BD145" s="217"/>
      <c r="BE145" s="94"/>
      <c r="BF145" s="94"/>
      <c r="BG145" s="217"/>
      <c r="BH145" s="94"/>
      <c r="BI145" s="217"/>
      <c r="BJ145" s="217"/>
      <c r="BK145" s="96"/>
      <c r="BL145" s="96"/>
      <c r="BQ145" s="96"/>
      <c r="BR145" s="96"/>
      <c r="BS145" s="96"/>
      <c r="BT145" s="96"/>
      <c r="BV145" s="96"/>
      <c r="BW145" s="72"/>
      <c r="BX145" s="72"/>
      <c r="CB145" s="98"/>
      <c r="CC145" s="99"/>
      <c r="CD145" s="99"/>
      <c r="CE145" s="84"/>
      <c r="CF145" s="84"/>
    </row>
    <row r="146" spans="1:84" x14ac:dyDescent="0.2">
      <c r="A146" s="74">
        <v>144</v>
      </c>
      <c r="B146" s="74">
        <v>234</v>
      </c>
      <c r="C146" s="49" t="s">
        <v>227</v>
      </c>
      <c r="D146" s="172">
        <v>41468</v>
      </c>
      <c r="E146" s="76" t="s">
        <v>318</v>
      </c>
      <c r="F146" s="76" t="s">
        <v>323</v>
      </c>
      <c r="G146" s="119">
        <v>0.1</v>
      </c>
      <c r="H146" s="87"/>
      <c r="I146" s="77"/>
      <c r="J146" s="77"/>
      <c r="K146" s="88"/>
      <c r="L146" s="79"/>
      <c r="M146" s="76" t="s">
        <v>217</v>
      </c>
      <c r="N146" s="255" t="s">
        <v>452</v>
      </c>
      <c r="O146" s="255" t="s">
        <v>473</v>
      </c>
      <c r="P146" s="255" t="s">
        <v>516</v>
      </c>
      <c r="Q146" s="255"/>
      <c r="R146" s="81" t="s">
        <v>99</v>
      </c>
      <c r="S146" s="89"/>
      <c r="T146" s="75" t="s">
        <v>330</v>
      </c>
      <c r="U146" s="75" t="s">
        <v>249</v>
      </c>
      <c r="V146" s="86">
        <f>IF(BillDetail_List[Entry Alloc%]=0,(BillDetail_List[Time]*BillDetail_List[LTM Rate])*BillDetail_List[[#This Row],[Funding PerCent Allowed]],(BillDetail_List[Time]*BillDetail_List[LTM Rate])*BillDetail_List[[#This Row],[Funding PerCent Allowed]]*BillDetail_List[Entry Alloc%])</f>
        <v>30</v>
      </c>
      <c r="W146" s="86">
        <f>BillDetail_List[Counsel''s Base Fees]+BillDetail_List[Other Disbursements]+BillDetail_List[ATEI Premium]</f>
        <v>0</v>
      </c>
      <c r="X146" s="91" t="str">
        <f>VLOOKUP(BillDetail_List[Part ID],FundingList,2,FALSE)</f>
        <v>CFA</v>
      </c>
      <c r="Y146" s="271" t="str">
        <f>VLOOKUP(BillDetail_List[[#This Row],[Phase Code ]],phasetasklist,3,FALSE)</f>
        <v>Disclosure</v>
      </c>
      <c r="Z146" s="254" t="str">
        <f>VLOOKUP(BillDetail_List[[#This Row],[Task Code]],tasklist,4,FALSE)</f>
        <v>Obtaining and reviewing documents</v>
      </c>
      <c r="AA146" s="239" t="str">
        <f>IFERROR(VLOOKUP(BillDetail_List[[#This Row],[Activity Code]],ActivityCodeList,2,FALSE), " ")</f>
        <v>Communicate (other external)</v>
      </c>
      <c r="AB146" s="239" t="str">
        <f>IFERROR(VLOOKUP(BillDetail_List[[#This Row],[Expense Code]],expensenumbers,2,FALSE), " ")</f>
        <v xml:space="preserve"> </v>
      </c>
      <c r="AC146" s="92" t="str">
        <f>IFERROR(VLOOKUP(BillDetail_List[LTM],LTMList,3,FALSE),"")</f>
        <v>Partner</v>
      </c>
      <c r="AD146" s="92" t="str">
        <f>IFERROR(VLOOKUP(BillDetail_List[LTM],LTMList,4,FALSE),"")</f>
        <v>A</v>
      </c>
      <c r="AE146" s="86">
        <f>IFERROR(VLOOKUP(BillDetail_List[LTM],LTM_List[],6,FALSE),0)</f>
        <v>300</v>
      </c>
      <c r="AF146" s="83">
        <f>VLOOKUP(BillDetail_List[Part ID],FundingList,7,FALSE)</f>
        <v>1</v>
      </c>
      <c r="AG146" s="83">
        <f>IF(CounselBaseFees=0,VLOOKUP(BillDetail_List[Part ID],FundingList,3,FALSE),VLOOKUP(BillDetail_List[LTM],LTMList,8,FALSE))</f>
        <v>0.95</v>
      </c>
      <c r="AH146" s="93">
        <f>VLOOKUP(BillDetail_List[Part ID],FundingList,4,FALSE)</f>
        <v>0.2</v>
      </c>
      <c r="AI146" s="190">
        <f>IF(BillDetail_List[[#This Row],[Time]]="N/A",0, BillDetail_List[[#This Row],[Time]]*BillDetail_List[[#This Row],[LTM Rate]])</f>
        <v>30</v>
      </c>
      <c r="AJ146" s="86">
        <f>IF(BillDetail_List[Entry Alloc%]=0,(BillDetail_List[Time]*BillDetail_List[LTM Rate])*BillDetail_List[[#This Row],[Funding PerCent Allowed]],(BillDetail_List[Time]*BillDetail_List[LTM Rate])*BillDetail_List[[#This Row],[Funding PerCent Allowed]]*BillDetail_List[Entry Alloc%])</f>
        <v>30</v>
      </c>
      <c r="AK146" s="86">
        <f>BillDetail_List[Base Profit Costs (including any indemnity cap)]*BillDetail_List[VAT Rate]</f>
        <v>6</v>
      </c>
      <c r="AL146" s="86">
        <f>BillDetail_List[Base Profit Costs (including any indemnity cap)]*BillDetail_List[Success Fee %]</f>
        <v>28.5</v>
      </c>
      <c r="AM146" s="86">
        <f>BillDetail_List[Success Fee on Base Profit costs]*BillDetail_List[VAT Rate]</f>
        <v>5.7</v>
      </c>
      <c r="AN146" s="86">
        <f>SUM(BillDetail_List[[#This Row],[Base Profit Costs (including any indemnity cap)]:[VAT on Success Fee on Base Profit Costs]])</f>
        <v>70.2</v>
      </c>
      <c r="AO146" s="86">
        <f>BillDetail_List[Counsel''s Base Fees]*BillDetail_List[VAT Rate]</f>
        <v>0</v>
      </c>
      <c r="AP146" s="86">
        <f>BillDetail_List[Counsel''s Base Fees]*BillDetail_List[Success Fee %]</f>
        <v>0</v>
      </c>
      <c r="AQ146" s="86">
        <f>BillDetail_List[Counsel''s Success Fee]*BillDetail_List[VAT Rate]</f>
        <v>0</v>
      </c>
      <c r="AR146" s="86">
        <f>BillDetail_List[Counsel''s Base Fees]+BillDetail_List[VAT on Base Counsel Fees]+BillDetail_List[Counsel''s Success Fee]+BillDetail_List[VAT on Counsel''s Success Fee]</f>
        <v>0</v>
      </c>
      <c r="AS146" s="86">
        <f>BillDetail_List[Other Disbursements]+BillDetail_List[VAT On Other Disbursements]</f>
        <v>0</v>
      </c>
      <c r="AT146" s="86">
        <f>BillDetail_List[Counsel''s Base Fees]+BillDetail_List[Other Disbursements]+BillDetail_List[ATEI Premium]</f>
        <v>0</v>
      </c>
      <c r="AU146" s="86">
        <f>BillDetail_List[Other Disbursements]+BillDetail_List[Counsel''s Base Fees]+BillDetail_List[Base Profit Costs (including any indemnity cap)]</f>
        <v>30</v>
      </c>
      <c r="AV146" s="86">
        <f>BillDetail_List[Base Profit Costs (including any indemnity cap)]+BillDetail_List[Success Fee on Base Profit costs]</f>
        <v>58.5</v>
      </c>
      <c r="AW146" s="86">
        <f>BillDetail_List[ATEI Premium]+BillDetail_List[Other Disbursements]+BillDetail_List[Counsel''s Success Fee]+BillDetail_List[Counsel''s Base Fees]</f>
        <v>0</v>
      </c>
      <c r="AX146" s="86">
        <f>BillDetail_List[VAT On Other Disbursements]+BillDetail_List[VAT on Counsel''s Success Fee]+BillDetail_List[VAT on Base Counsel Fees]+BillDetail_List[VAT on Success Fee on Base Profit Costs]+BillDetail_List[VAT on Base Profit Costs]</f>
        <v>11.7</v>
      </c>
      <c r="AY146" s="86">
        <f>SUM(BillDetail_List[[#This Row],[Total Profit Costs]:[Total VAT]])</f>
        <v>70.2</v>
      </c>
      <c r="AZ146" s="279">
        <f>VLOOKUP(BillDetail_List[[#This Row],[Phase Code ]],phasetasklist,7,FALSE)</f>
        <v>4</v>
      </c>
      <c r="BA146" s="279">
        <f>VLOOKUP(BillDetail_List[[#This Row],[Task Code]],tasklist,7,FALSE)</f>
        <v>10</v>
      </c>
      <c r="BB146" s="279">
        <f>IFERROR(VLOOKUP(BillDetail_List[[#This Row],[Activity Code]],ActivityCodeList,4,FALSE),"")</f>
        <v>7</v>
      </c>
      <c r="BC146" s="279" t="str">
        <f>IFERROR(VLOOKUP(BillDetail_List[[#This Row],[Expense Code]],expensenumbers,4,FALSE),"")</f>
        <v/>
      </c>
      <c r="BD146" s="217"/>
      <c r="BE146" s="94"/>
      <c r="BF146" s="94"/>
      <c r="BG146" s="217"/>
      <c r="BH146" s="94"/>
      <c r="BI146" s="217"/>
      <c r="BJ146" s="217"/>
      <c r="BK146" s="96"/>
      <c r="BL146" s="96"/>
      <c r="BQ146" s="96"/>
      <c r="BR146" s="96"/>
      <c r="BS146" s="96"/>
      <c r="BT146" s="96"/>
      <c r="BV146" s="96"/>
      <c r="BW146" s="72"/>
      <c r="BX146" s="72"/>
      <c r="CB146" s="98"/>
      <c r="CC146" s="99"/>
      <c r="CD146" s="99"/>
      <c r="CE146" s="84"/>
      <c r="CF146" s="84"/>
    </row>
    <row r="147" spans="1:84" x14ac:dyDescent="0.2">
      <c r="A147" s="74">
        <v>145</v>
      </c>
      <c r="B147" s="74">
        <v>10</v>
      </c>
      <c r="C147" s="49" t="s">
        <v>227</v>
      </c>
      <c r="D147" s="172">
        <v>40331</v>
      </c>
      <c r="E147" s="76" t="s">
        <v>231</v>
      </c>
      <c r="F147" s="76" t="s">
        <v>321</v>
      </c>
      <c r="G147" s="119">
        <v>0.1</v>
      </c>
      <c r="H147" s="87"/>
      <c r="I147" s="77"/>
      <c r="J147" s="77"/>
      <c r="K147" s="88"/>
      <c r="L147" s="79"/>
      <c r="M147" s="76" t="s">
        <v>104</v>
      </c>
      <c r="N147" s="255" t="s">
        <v>452</v>
      </c>
      <c r="O147" s="255" t="s">
        <v>473</v>
      </c>
      <c r="P147" s="255" t="s">
        <v>519</v>
      </c>
      <c r="Q147" s="255"/>
      <c r="R147" s="81" t="s">
        <v>99</v>
      </c>
      <c r="S147" s="89"/>
      <c r="T147" s="76"/>
      <c r="U147" s="76"/>
      <c r="V147" s="86">
        <f>IF(BillDetail_List[Entry Alloc%]=0,(BillDetail_List[Time]*BillDetail_List[LTM Rate])*BillDetail_List[[#This Row],[Funding PerCent Allowed]],(BillDetail_List[Time]*BillDetail_List[LTM Rate])*BillDetail_List[[#This Row],[Funding PerCent Allowed]]*BillDetail_List[Entry Alloc%])</f>
        <v>24</v>
      </c>
      <c r="W147" s="86">
        <f>BillDetail_List[Counsel''s Base Fees]+BillDetail_List[Other Disbursements]+BillDetail_List[ATEI Premium]</f>
        <v>0</v>
      </c>
      <c r="X147" s="91" t="str">
        <f>VLOOKUP(BillDetail_List[Part ID],FundingList,2,FALSE)</f>
        <v>CFA</v>
      </c>
      <c r="Y147" s="271" t="str">
        <f>VLOOKUP(BillDetail_List[[#This Row],[Phase Code ]],phasetasklist,3,FALSE)</f>
        <v>Disclosure</v>
      </c>
      <c r="Z147" s="254" t="str">
        <f>VLOOKUP(BillDetail_List[[#This Row],[Task Code]],tasklist,4,FALSE)</f>
        <v>Obtaining and reviewing documents</v>
      </c>
      <c r="AA147" s="239" t="str">
        <f>IFERROR(VLOOKUP(BillDetail_List[[#This Row],[Activity Code]],ActivityCodeList,2,FALSE), " ")</f>
        <v>Plan, Prepare, Draft, Review</v>
      </c>
      <c r="AB147" s="239" t="str">
        <f>IFERROR(VLOOKUP(BillDetail_List[[#This Row],[Expense Code]],expensenumbers,2,FALSE), " ")</f>
        <v xml:space="preserve"> </v>
      </c>
      <c r="AC147" s="92" t="str">
        <f>IFERROR(VLOOKUP(BillDetail_List[LTM],LTMList,3,FALSE),"")</f>
        <v>Partner</v>
      </c>
      <c r="AD147" s="92" t="str">
        <f>IFERROR(VLOOKUP(BillDetail_List[LTM],LTMList,4,FALSE),"")</f>
        <v>A</v>
      </c>
      <c r="AE147" s="86">
        <f>IFERROR(VLOOKUP(BillDetail_List[LTM],LTM_List[],6,FALSE),0)</f>
        <v>240</v>
      </c>
      <c r="AF147" s="83">
        <f>VLOOKUP(BillDetail_List[Part ID],FundingList,7,FALSE)</f>
        <v>1</v>
      </c>
      <c r="AG147" s="83">
        <f>IF(CounselBaseFees=0,VLOOKUP(BillDetail_List[Part ID],FundingList,3,FALSE),VLOOKUP(BillDetail_List[LTM],LTMList,8,FALSE))</f>
        <v>0.95</v>
      </c>
      <c r="AH147" s="93">
        <f>VLOOKUP(BillDetail_List[Part ID],FundingList,4,FALSE)</f>
        <v>0.2</v>
      </c>
      <c r="AI147" s="190">
        <f>IF(BillDetail_List[[#This Row],[Time]]="N/A",0, BillDetail_List[[#This Row],[Time]]*BillDetail_List[[#This Row],[LTM Rate]])</f>
        <v>24</v>
      </c>
      <c r="AJ147" s="86">
        <f>IF(BillDetail_List[Entry Alloc%]=0,(BillDetail_List[Time]*BillDetail_List[LTM Rate])*BillDetail_List[[#This Row],[Funding PerCent Allowed]],(BillDetail_List[Time]*BillDetail_List[LTM Rate])*BillDetail_List[[#This Row],[Funding PerCent Allowed]]*BillDetail_List[Entry Alloc%])</f>
        <v>24</v>
      </c>
      <c r="AK147" s="86">
        <f>BillDetail_List[Base Profit Costs (including any indemnity cap)]*BillDetail_List[VAT Rate]</f>
        <v>4.8000000000000007</v>
      </c>
      <c r="AL147" s="86">
        <f>BillDetail_List[Base Profit Costs (including any indemnity cap)]*BillDetail_List[Success Fee %]</f>
        <v>22.799999999999997</v>
      </c>
      <c r="AM147" s="86">
        <f>BillDetail_List[Success Fee on Base Profit costs]*BillDetail_List[VAT Rate]</f>
        <v>4.5599999999999996</v>
      </c>
      <c r="AN147" s="86">
        <f>SUM(BillDetail_List[[#This Row],[Base Profit Costs (including any indemnity cap)]:[VAT on Success Fee on Base Profit Costs]])</f>
        <v>56.16</v>
      </c>
      <c r="AO147" s="86">
        <f>BillDetail_List[Counsel''s Base Fees]*BillDetail_List[VAT Rate]</f>
        <v>0</v>
      </c>
      <c r="AP147" s="86">
        <f>BillDetail_List[Counsel''s Base Fees]*BillDetail_List[Success Fee %]</f>
        <v>0</v>
      </c>
      <c r="AQ147" s="86">
        <f>BillDetail_List[Counsel''s Success Fee]*BillDetail_List[VAT Rate]</f>
        <v>0</v>
      </c>
      <c r="AR147" s="86">
        <f>BillDetail_List[Counsel''s Base Fees]+BillDetail_List[VAT on Base Counsel Fees]+BillDetail_List[Counsel''s Success Fee]+BillDetail_List[VAT on Counsel''s Success Fee]</f>
        <v>0</v>
      </c>
      <c r="AS147" s="86">
        <f>BillDetail_List[Other Disbursements]+BillDetail_List[VAT On Other Disbursements]</f>
        <v>0</v>
      </c>
      <c r="AT147" s="86">
        <f>BillDetail_List[Counsel''s Base Fees]+BillDetail_List[Other Disbursements]+BillDetail_List[ATEI Premium]</f>
        <v>0</v>
      </c>
      <c r="AU147" s="86">
        <f>BillDetail_List[Other Disbursements]+BillDetail_List[Counsel''s Base Fees]+BillDetail_List[Base Profit Costs (including any indemnity cap)]</f>
        <v>24</v>
      </c>
      <c r="AV147" s="86">
        <f>BillDetail_List[Base Profit Costs (including any indemnity cap)]+BillDetail_List[Success Fee on Base Profit costs]</f>
        <v>46.8</v>
      </c>
      <c r="AW147" s="86">
        <f>BillDetail_List[ATEI Premium]+BillDetail_List[Other Disbursements]+BillDetail_List[Counsel''s Success Fee]+BillDetail_List[Counsel''s Base Fees]</f>
        <v>0</v>
      </c>
      <c r="AX147" s="86">
        <f>BillDetail_List[VAT On Other Disbursements]+BillDetail_List[VAT on Counsel''s Success Fee]+BillDetail_List[VAT on Base Counsel Fees]+BillDetail_List[VAT on Success Fee on Base Profit Costs]+BillDetail_List[VAT on Base Profit Costs]</f>
        <v>9.36</v>
      </c>
      <c r="AY147" s="86">
        <f>SUM(BillDetail_List[[#This Row],[Total Profit Costs]:[Total VAT]])</f>
        <v>56.16</v>
      </c>
      <c r="AZ147" s="279">
        <f>VLOOKUP(BillDetail_List[[#This Row],[Phase Code ]],phasetasklist,7,FALSE)</f>
        <v>4</v>
      </c>
      <c r="BA147" s="279">
        <f>VLOOKUP(BillDetail_List[[#This Row],[Task Code]],tasklist,7,FALSE)</f>
        <v>10</v>
      </c>
      <c r="BB147" s="279">
        <f>IFERROR(VLOOKUP(BillDetail_List[[#This Row],[Activity Code]],ActivityCodeList,4,FALSE),"")</f>
        <v>10</v>
      </c>
      <c r="BC147" s="279" t="str">
        <f>IFERROR(VLOOKUP(BillDetail_List[[#This Row],[Expense Code]],expensenumbers,4,FALSE),"")</f>
        <v/>
      </c>
      <c r="BD147" s="217"/>
      <c r="BE147" s="94"/>
      <c r="BF147" s="94"/>
      <c r="BG147" s="217"/>
      <c r="BH147" s="94"/>
      <c r="BI147" s="217"/>
      <c r="BJ147" s="217"/>
      <c r="BK147" s="96"/>
      <c r="BL147" s="96"/>
      <c r="BQ147" s="96"/>
      <c r="BR147" s="96"/>
      <c r="BS147" s="96"/>
      <c r="BT147" s="96"/>
      <c r="BV147" s="96"/>
      <c r="BW147" s="72"/>
      <c r="BX147" s="72"/>
      <c r="CB147" s="98"/>
      <c r="CC147" s="99"/>
      <c r="CD147" s="99"/>
      <c r="CE147" s="84"/>
      <c r="CF147" s="84"/>
    </row>
    <row r="148" spans="1:84" x14ac:dyDescent="0.2">
      <c r="A148" s="74">
        <v>146</v>
      </c>
      <c r="B148" s="74">
        <v>17</v>
      </c>
      <c r="C148" s="49" t="s">
        <v>227</v>
      </c>
      <c r="D148" s="172">
        <v>40359</v>
      </c>
      <c r="E148" s="76" t="s">
        <v>233</v>
      </c>
      <c r="F148" s="76" t="s">
        <v>321</v>
      </c>
      <c r="G148" s="119">
        <v>0.5</v>
      </c>
      <c r="H148" s="87"/>
      <c r="I148" s="77"/>
      <c r="J148" s="77"/>
      <c r="K148" s="88"/>
      <c r="L148" s="79"/>
      <c r="M148" s="76" t="s">
        <v>104</v>
      </c>
      <c r="N148" s="255" t="s">
        <v>452</v>
      </c>
      <c r="O148" s="255" t="s">
        <v>473</v>
      </c>
      <c r="P148" s="255" t="s">
        <v>519</v>
      </c>
      <c r="Q148" s="255"/>
      <c r="R148" s="81" t="s">
        <v>99</v>
      </c>
      <c r="S148" s="89"/>
      <c r="T148" s="76"/>
      <c r="U148" s="76"/>
      <c r="V148" s="86">
        <f>IF(BillDetail_List[Entry Alloc%]=0,(BillDetail_List[Time]*BillDetail_List[LTM Rate])*BillDetail_List[[#This Row],[Funding PerCent Allowed]],(BillDetail_List[Time]*BillDetail_List[LTM Rate])*BillDetail_List[[#This Row],[Funding PerCent Allowed]]*BillDetail_List[Entry Alloc%])</f>
        <v>120</v>
      </c>
      <c r="W148" s="86">
        <f>BillDetail_List[Counsel''s Base Fees]+BillDetail_List[Other Disbursements]+BillDetail_List[ATEI Premium]</f>
        <v>0</v>
      </c>
      <c r="X148" s="91" t="str">
        <f>VLOOKUP(BillDetail_List[Part ID],FundingList,2,FALSE)</f>
        <v>CFA</v>
      </c>
      <c r="Y148" s="271" t="str">
        <f>VLOOKUP(BillDetail_List[[#This Row],[Phase Code ]],phasetasklist,3,FALSE)</f>
        <v>Disclosure</v>
      </c>
      <c r="Z148" s="254" t="str">
        <f>VLOOKUP(BillDetail_List[[#This Row],[Task Code]],tasklist,4,FALSE)</f>
        <v>Obtaining and reviewing documents</v>
      </c>
      <c r="AA148" s="239" t="str">
        <f>IFERROR(VLOOKUP(BillDetail_List[[#This Row],[Activity Code]],ActivityCodeList,2,FALSE), " ")</f>
        <v>Plan, Prepare, Draft, Review</v>
      </c>
      <c r="AB148" s="239" t="str">
        <f>IFERROR(VLOOKUP(BillDetail_List[[#This Row],[Expense Code]],expensenumbers,2,FALSE), " ")</f>
        <v xml:space="preserve"> </v>
      </c>
      <c r="AC148" s="92" t="str">
        <f>IFERROR(VLOOKUP(BillDetail_List[LTM],LTMList,3,FALSE),"")</f>
        <v>Partner</v>
      </c>
      <c r="AD148" s="92" t="str">
        <f>IFERROR(VLOOKUP(BillDetail_List[LTM],LTMList,4,FALSE),"")</f>
        <v>A</v>
      </c>
      <c r="AE148" s="86">
        <f>IFERROR(VLOOKUP(BillDetail_List[LTM],LTM_List[],6,FALSE),0)</f>
        <v>240</v>
      </c>
      <c r="AF148" s="83">
        <f>VLOOKUP(BillDetail_List[Part ID],FundingList,7,FALSE)</f>
        <v>1</v>
      </c>
      <c r="AG148" s="83">
        <f>IF(CounselBaseFees=0,VLOOKUP(BillDetail_List[Part ID],FundingList,3,FALSE),VLOOKUP(BillDetail_List[LTM],LTMList,8,FALSE))</f>
        <v>0.95</v>
      </c>
      <c r="AH148" s="93">
        <f>VLOOKUP(BillDetail_List[Part ID],FundingList,4,FALSE)</f>
        <v>0.2</v>
      </c>
      <c r="AI148" s="190">
        <f>IF(BillDetail_List[[#This Row],[Time]]="N/A",0, BillDetail_List[[#This Row],[Time]]*BillDetail_List[[#This Row],[LTM Rate]])</f>
        <v>120</v>
      </c>
      <c r="AJ148" s="86">
        <f>IF(BillDetail_List[Entry Alloc%]=0,(BillDetail_List[Time]*BillDetail_List[LTM Rate])*BillDetail_List[[#This Row],[Funding PerCent Allowed]],(BillDetail_List[Time]*BillDetail_List[LTM Rate])*BillDetail_List[[#This Row],[Funding PerCent Allowed]]*BillDetail_List[Entry Alloc%])</f>
        <v>120</v>
      </c>
      <c r="AK148" s="86">
        <f>BillDetail_List[Base Profit Costs (including any indemnity cap)]*BillDetail_List[VAT Rate]</f>
        <v>24</v>
      </c>
      <c r="AL148" s="86">
        <f>BillDetail_List[Base Profit Costs (including any indemnity cap)]*BillDetail_List[Success Fee %]</f>
        <v>114</v>
      </c>
      <c r="AM148" s="86">
        <f>BillDetail_List[Success Fee on Base Profit costs]*BillDetail_List[VAT Rate]</f>
        <v>22.8</v>
      </c>
      <c r="AN148" s="86">
        <f>SUM(BillDetail_List[[#This Row],[Base Profit Costs (including any indemnity cap)]:[VAT on Success Fee on Base Profit Costs]])</f>
        <v>280.8</v>
      </c>
      <c r="AO148" s="86">
        <f>BillDetail_List[Counsel''s Base Fees]*BillDetail_List[VAT Rate]</f>
        <v>0</v>
      </c>
      <c r="AP148" s="86">
        <f>BillDetail_List[Counsel''s Base Fees]*BillDetail_List[Success Fee %]</f>
        <v>0</v>
      </c>
      <c r="AQ148" s="86">
        <f>BillDetail_List[Counsel''s Success Fee]*BillDetail_List[VAT Rate]</f>
        <v>0</v>
      </c>
      <c r="AR148" s="86">
        <f>BillDetail_List[Counsel''s Base Fees]+BillDetail_List[VAT on Base Counsel Fees]+BillDetail_List[Counsel''s Success Fee]+BillDetail_List[VAT on Counsel''s Success Fee]</f>
        <v>0</v>
      </c>
      <c r="AS148" s="86">
        <f>BillDetail_List[Other Disbursements]+BillDetail_List[VAT On Other Disbursements]</f>
        <v>0</v>
      </c>
      <c r="AT148" s="86">
        <f>BillDetail_List[Counsel''s Base Fees]+BillDetail_List[Other Disbursements]+BillDetail_List[ATEI Premium]</f>
        <v>0</v>
      </c>
      <c r="AU148" s="86">
        <f>BillDetail_List[Other Disbursements]+BillDetail_List[Counsel''s Base Fees]+BillDetail_List[Base Profit Costs (including any indemnity cap)]</f>
        <v>120</v>
      </c>
      <c r="AV148" s="86">
        <f>BillDetail_List[Base Profit Costs (including any indemnity cap)]+BillDetail_List[Success Fee on Base Profit costs]</f>
        <v>234</v>
      </c>
      <c r="AW148" s="86">
        <f>BillDetail_List[ATEI Premium]+BillDetail_List[Other Disbursements]+BillDetail_List[Counsel''s Success Fee]+BillDetail_List[Counsel''s Base Fees]</f>
        <v>0</v>
      </c>
      <c r="AX148" s="86">
        <f>BillDetail_List[VAT On Other Disbursements]+BillDetail_List[VAT on Counsel''s Success Fee]+BillDetail_List[VAT on Base Counsel Fees]+BillDetail_List[VAT on Success Fee on Base Profit Costs]+BillDetail_List[VAT on Base Profit Costs]</f>
        <v>46.8</v>
      </c>
      <c r="AY148" s="86">
        <f>SUM(BillDetail_List[[#This Row],[Total Profit Costs]:[Total VAT]])</f>
        <v>280.8</v>
      </c>
      <c r="AZ148" s="279">
        <f>VLOOKUP(BillDetail_List[[#This Row],[Phase Code ]],phasetasklist,7,FALSE)</f>
        <v>4</v>
      </c>
      <c r="BA148" s="279">
        <f>VLOOKUP(BillDetail_List[[#This Row],[Task Code]],tasklist,7,FALSE)</f>
        <v>10</v>
      </c>
      <c r="BB148" s="279">
        <f>IFERROR(VLOOKUP(BillDetail_List[[#This Row],[Activity Code]],ActivityCodeList,4,FALSE),"")</f>
        <v>10</v>
      </c>
      <c r="BC148" s="279" t="str">
        <f>IFERROR(VLOOKUP(BillDetail_List[[#This Row],[Expense Code]],expensenumbers,4,FALSE),"")</f>
        <v/>
      </c>
      <c r="BD148" s="217"/>
      <c r="BE148" s="94"/>
      <c r="BF148" s="94"/>
      <c r="BG148" s="217"/>
      <c r="BH148" s="94"/>
      <c r="BI148" s="217"/>
      <c r="BJ148" s="217"/>
      <c r="BK148" s="96"/>
      <c r="BL148" s="96"/>
      <c r="BQ148" s="96"/>
      <c r="BR148" s="96"/>
      <c r="BS148" s="96"/>
      <c r="BT148" s="96"/>
      <c r="BV148" s="96"/>
      <c r="BW148" s="72"/>
      <c r="BX148" s="72"/>
      <c r="CB148" s="98"/>
      <c r="CC148" s="99"/>
      <c r="CD148" s="99"/>
      <c r="CE148" s="84"/>
      <c r="CF148" s="84"/>
    </row>
    <row r="149" spans="1:84" x14ac:dyDescent="0.2">
      <c r="A149" s="74">
        <v>147</v>
      </c>
      <c r="B149" s="74">
        <v>19</v>
      </c>
      <c r="C149" s="49" t="s">
        <v>227</v>
      </c>
      <c r="D149" s="172">
        <v>40369</v>
      </c>
      <c r="E149" s="76" t="s">
        <v>234</v>
      </c>
      <c r="F149" s="76" t="s">
        <v>321</v>
      </c>
      <c r="G149" s="119">
        <v>1</v>
      </c>
      <c r="H149" s="87"/>
      <c r="I149" s="77"/>
      <c r="J149" s="77"/>
      <c r="K149" s="88"/>
      <c r="L149" s="79"/>
      <c r="M149" s="76" t="s">
        <v>104</v>
      </c>
      <c r="N149" s="255" t="s">
        <v>452</v>
      </c>
      <c r="O149" s="255" t="s">
        <v>473</v>
      </c>
      <c r="P149" s="255" t="s">
        <v>519</v>
      </c>
      <c r="Q149" s="255"/>
      <c r="R149" s="81" t="s">
        <v>99</v>
      </c>
      <c r="S149" s="89"/>
      <c r="T149" s="76"/>
      <c r="U149" s="76"/>
      <c r="V149" s="86">
        <f>IF(BillDetail_List[Entry Alloc%]=0,(BillDetail_List[Time]*BillDetail_List[LTM Rate])*BillDetail_List[[#This Row],[Funding PerCent Allowed]],(BillDetail_List[Time]*BillDetail_List[LTM Rate])*BillDetail_List[[#This Row],[Funding PerCent Allowed]]*BillDetail_List[Entry Alloc%])</f>
        <v>240</v>
      </c>
      <c r="W149" s="86">
        <f>BillDetail_List[Counsel''s Base Fees]+BillDetail_List[Other Disbursements]+BillDetail_List[ATEI Premium]</f>
        <v>0</v>
      </c>
      <c r="X149" s="91" t="str">
        <f>VLOOKUP(BillDetail_List[Part ID],FundingList,2,FALSE)</f>
        <v>CFA</v>
      </c>
      <c r="Y149" s="271" t="str">
        <f>VLOOKUP(BillDetail_List[[#This Row],[Phase Code ]],phasetasklist,3,FALSE)</f>
        <v>Disclosure</v>
      </c>
      <c r="Z149" s="254" t="str">
        <f>VLOOKUP(BillDetail_List[[#This Row],[Task Code]],tasklist,4,FALSE)</f>
        <v>Obtaining and reviewing documents</v>
      </c>
      <c r="AA149" s="239" t="str">
        <f>IFERROR(VLOOKUP(BillDetail_List[[#This Row],[Activity Code]],ActivityCodeList,2,FALSE), " ")</f>
        <v>Plan, Prepare, Draft, Review</v>
      </c>
      <c r="AB149" s="239" t="str">
        <f>IFERROR(VLOOKUP(BillDetail_List[[#This Row],[Expense Code]],expensenumbers,2,FALSE), " ")</f>
        <v xml:space="preserve"> </v>
      </c>
      <c r="AC149" s="92" t="str">
        <f>IFERROR(VLOOKUP(BillDetail_List[LTM],LTMList,3,FALSE),"")</f>
        <v>Partner</v>
      </c>
      <c r="AD149" s="92" t="str">
        <f>IFERROR(VLOOKUP(BillDetail_List[LTM],LTMList,4,FALSE),"")</f>
        <v>A</v>
      </c>
      <c r="AE149" s="86">
        <f>IFERROR(VLOOKUP(BillDetail_List[LTM],LTM_List[],6,FALSE),0)</f>
        <v>240</v>
      </c>
      <c r="AF149" s="83">
        <f>VLOOKUP(BillDetail_List[Part ID],FundingList,7,FALSE)</f>
        <v>1</v>
      </c>
      <c r="AG149" s="83">
        <f>IF(CounselBaseFees=0,VLOOKUP(BillDetail_List[Part ID],FundingList,3,FALSE),VLOOKUP(BillDetail_List[LTM],LTMList,8,FALSE))</f>
        <v>0.95</v>
      </c>
      <c r="AH149" s="93">
        <f>VLOOKUP(BillDetail_List[Part ID],FundingList,4,FALSE)</f>
        <v>0.2</v>
      </c>
      <c r="AI149" s="190">
        <f>IF(BillDetail_List[[#This Row],[Time]]="N/A",0, BillDetail_List[[#This Row],[Time]]*BillDetail_List[[#This Row],[LTM Rate]])</f>
        <v>240</v>
      </c>
      <c r="AJ149" s="86">
        <f>IF(BillDetail_List[Entry Alloc%]=0,(BillDetail_List[Time]*BillDetail_List[LTM Rate])*BillDetail_List[[#This Row],[Funding PerCent Allowed]],(BillDetail_List[Time]*BillDetail_List[LTM Rate])*BillDetail_List[[#This Row],[Funding PerCent Allowed]]*BillDetail_List[Entry Alloc%])</f>
        <v>240</v>
      </c>
      <c r="AK149" s="86">
        <f>BillDetail_List[Base Profit Costs (including any indemnity cap)]*BillDetail_List[VAT Rate]</f>
        <v>48</v>
      </c>
      <c r="AL149" s="86">
        <f>BillDetail_List[Base Profit Costs (including any indemnity cap)]*BillDetail_List[Success Fee %]</f>
        <v>228</v>
      </c>
      <c r="AM149" s="86">
        <f>BillDetail_List[Success Fee on Base Profit costs]*BillDetail_List[VAT Rate]</f>
        <v>45.6</v>
      </c>
      <c r="AN149" s="86">
        <f>SUM(BillDetail_List[[#This Row],[Base Profit Costs (including any indemnity cap)]:[VAT on Success Fee on Base Profit Costs]])</f>
        <v>561.6</v>
      </c>
      <c r="AO149" s="86">
        <f>BillDetail_List[Counsel''s Base Fees]*BillDetail_List[VAT Rate]</f>
        <v>0</v>
      </c>
      <c r="AP149" s="86">
        <f>BillDetail_List[Counsel''s Base Fees]*BillDetail_List[Success Fee %]</f>
        <v>0</v>
      </c>
      <c r="AQ149" s="86">
        <f>BillDetail_List[Counsel''s Success Fee]*BillDetail_List[VAT Rate]</f>
        <v>0</v>
      </c>
      <c r="AR149" s="86">
        <f>BillDetail_List[Counsel''s Base Fees]+BillDetail_List[VAT on Base Counsel Fees]+BillDetail_List[Counsel''s Success Fee]+BillDetail_List[VAT on Counsel''s Success Fee]</f>
        <v>0</v>
      </c>
      <c r="AS149" s="86">
        <f>BillDetail_List[Other Disbursements]+BillDetail_List[VAT On Other Disbursements]</f>
        <v>0</v>
      </c>
      <c r="AT149" s="86">
        <f>BillDetail_List[Counsel''s Base Fees]+BillDetail_List[Other Disbursements]+BillDetail_List[ATEI Premium]</f>
        <v>0</v>
      </c>
      <c r="AU149" s="86">
        <f>BillDetail_List[Other Disbursements]+BillDetail_List[Counsel''s Base Fees]+BillDetail_List[Base Profit Costs (including any indemnity cap)]</f>
        <v>240</v>
      </c>
      <c r="AV149" s="86">
        <f>BillDetail_List[Base Profit Costs (including any indemnity cap)]+BillDetail_List[Success Fee on Base Profit costs]</f>
        <v>468</v>
      </c>
      <c r="AW149" s="86">
        <f>BillDetail_List[ATEI Premium]+BillDetail_List[Other Disbursements]+BillDetail_List[Counsel''s Success Fee]+BillDetail_List[Counsel''s Base Fees]</f>
        <v>0</v>
      </c>
      <c r="AX149" s="86">
        <f>BillDetail_List[VAT On Other Disbursements]+BillDetail_List[VAT on Counsel''s Success Fee]+BillDetail_List[VAT on Base Counsel Fees]+BillDetail_List[VAT on Success Fee on Base Profit Costs]+BillDetail_List[VAT on Base Profit Costs]</f>
        <v>93.6</v>
      </c>
      <c r="AY149" s="86">
        <f>SUM(BillDetail_List[[#This Row],[Total Profit Costs]:[Total VAT]])</f>
        <v>561.6</v>
      </c>
      <c r="AZ149" s="279">
        <f>VLOOKUP(BillDetail_List[[#This Row],[Phase Code ]],phasetasklist,7,FALSE)</f>
        <v>4</v>
      </c>
      <c r="BA149" s="279">
        <f>VLOOKUP(BillDetail_List[[#This Row],[Task Code]],tasklist,7,FALSE)</f>
        <v>10</v>
      </c>
      <c r="BB149" s="279">
        <f>IFERROR(VLOOKUP(BillDetail_List[[#This Row],[Activity Code]],ActivityCodeList,4,FALSE),"")</f>
        <v>10</v>
      </c>
      <c r="BC149" s="279" t="str">
        <f>IFERROR(VLOOKUP(BillDetail_List[[#This Row],[Expense Code]],expensenumbers,4,FALSE),"")</f>
        <v/>
      </c>
      <c r="BD149" s="217"/>
      <c r="BE149" s="94"/>
      <c r="BF149" s="94"/>
      <c r="BG149" s="217"/>
      <c r="BH149" s="94"/>
      <c r="BI149" s="217"/>
      <c r="BJ149" s="217"/>
      <c r="BK149" s="96"/>
      <c r="BL149" s="96"/>
      <c r="BQ149" s="96"/>
      <c r="BR149" s="96"/>
      <c r="BS149" s="96"/>
      <c r="BT149" s="96"/>
      <c r="BV149" s="96"/>
      <c r="BW149" s="72"/>
      <c r="BX149" s="72"/>
      <c r="CB149" s="98"/>
      <c r="CC149" s="99"/>
      <c r="CD149" s="99"/>
      <c r="CE149" s="84"/>
      <c r="CF149" s="84"/>
    </row>
    <row r="150" spans="1:84" x14ac:dyDescent="0.2">
      <c r="A150" s="74">
        <v>148</v>
      </c>
      <c r="B150" s="74">
        <v>21</v>
      </c>
      <c r="C150" s="49" t="s">
        <v>227</v>
      </c>
      <c r="D150" s="172">
        <v>40381</v>
      </c>
      <c r="E150" s="76" t="s">
        <v>235</v>
      </c>
      <c r="F150" s="76" t="s">
        <v>322</v>
      </c>
      <c r="G150" s="119">
        <v>1.5</v>
      </c>
      <c r="H150" s="87"/>
      <c r="I150" s="77"/>
      <c r="J150" s="77"/>
      <c r="K150" s="88"/>
      <c r="L150" s="79"/>
      <c r="M150" s="76" t="s">
        <v>104</v>
      </c>
      <c r="N150" s="255" t="s">
        <v>452</v>
      </c>
      <c r="O150" s="255" t="s">
        <v>473</v>
      </c>
      <c r="P150" s="255" t="s">
        <v>519</v>
      </c>
      <c r="Q150" s="255"/>
      <c r="R150" s="81" t="s">
        <v>99</v>
      </c>
      <c r="S150" s="89"/>
      <c r="T150" s="76"/>
      <c r="U150" s="76"/>
      <c r="V150" s="86">
        <f>IF(BillDetail_List[Entry Alloc%]=0,(BillDetail_List[Time]*BillDetail_List[LTM Rate])*BillDetail_List[[#This Row],[Funding PerCent Allowed]],(BillDetail_List[Time]*BillDetail_List[LTM Rate])*BillDetail_List[[#This Row],[Funding PerCent Allowed]]*BillDetail_List[Entry Alloc%])</f>
        <v>270</v>
      </c>
      <c r="W150" s="86">
        <f>BillDetail_List[Counsel''s Base Fees]+BillDetail_List[Other Disbursements]+BillDetail_List[ATEI Premium]</f>
        <v>0</v>
      </c>
      <c r="X150" s="91" t="str">
        <f>VLOOKUP(BillDetail_List[Part ID],FundingList,2,FALSE)</f>
        <v>CFA</v>
      </c>
      <c r="Y150" s="271" t="str">
        <f>VLOOKUP(BillDetail_List[[#This Row],[Phase Code ]],phasetasklist,3,FALSE)</f>
        <v>Disclosure</v>
      </c>
      <c r="Z150" s="254" t="str">
        <f>VLOOKUP(BillDetail_List[[#This Row],[Task Code]],tasklist,4,FALSE)</f>
        <v>Obtaining and reviewing documents</v>
      </c>
      <c r="AA150" s="239" t="str">
        <f>IFERROR(VLOOKUP(BillDetail_List[[#This Row],[Activity Code]],ActivityCodeList,2,FALSE), " ")</f>
        <v>Plan, Prepare, Draft, Review</v>
      </c>
      <c r="AB150" s="239" t="str">
        <f>IFERROR(VLOOKUP(BillDetail_List[[#This Row],[Expense Code]],expensenumbers,2,FALSE), " ")</f>
        <v xml:space="preserve"> </v>
      </c>
      <c r="AC150" s="92" t="str">
        <f>IFERROR(VLOOKUP(BillDetail_List[LTM],LTMList,3,FALSE),"")</f>
        <v>Medico-Legal Assistant</v>
      </c>
      <c r="AD150" s="92" t="str">
        <f>IFERROR(VLOOKUP(BillDetail_List[LTM],LTMList,4,FALSE),"")</f>
        <v>B</v>
      </c>
      <c r="AE150" s="86">
        <f>IFERROR(VLOOKUP(BillDetail_List[LTM],LTM_List[],6,FALSE),0)</f>
        <v>180</v>
      </c>
      <c r="AF150" s="83">
        <f>VLOOKUP(BillDetail_List[Part ID],FundingList,7,FALSE)</f>
        <v>1</v>
      </c>
      <c r="AG150" s="83">
        <f>IF(CounselBaseFees=0,VLOOKUP(BillDetail_List[Part ID],FundingList,3,FALSE),VLOOKUP(BillDetail_List[LTM],LTMList,8,FALSE))</f>
        <v>0.95</v>
      </c>
      <c r="AH150" s="93">
        <f>VLOOKUP(BillDetail_List[Part ID],FundingList,4,FALSE)</f>
        <v>0.2</v>
      </c>
      <c r="AI150" s="190">
        <f>IF(BillDetail_List[[#This Row],[Time]]="N/A",0, BillDetail_List[[#This Row],[Time]]*BillDetail_List[[#This Row],[LTM Rate]])</f>
        <v>270</v>
      </c>
      <c r="AJ150" s="86">
        <f>IF(BillDetail_List[Entry Alloc%]=0,(BillDetail_List[Time]*BillDetail_List[LTM Rate])*BillDetail_List[[#This Row],[Funding PerCent Allowed]],(BillDetail_List[Time]*BillDetail_List[LTM Rate])*BillDetail_List[[#This Row],[Funding PerCent Allowed]]*BillDetail_List[Entry Alloc%])</f>
        <v>270</v>
      </c>
      <c r="AK150" s="86">
        <f>BillDetail_List[Base Profit Costs (including any indemnity cap)]*BillDetail_List[VAT Rate]</f>
        <v>54</v>
      </c>
      <c r="AL150" s="86">
        <f>BillDetail_List[Base Profit Costs (including any indemnity cap)]*BillDetail_List[Success Fee %]</f>
        <v>256.5</v>
      </c>
      <c r="AM150" s="86">
        <f>BillDetail_List[Success Fee on Base Profit costs]*BillDetail_List[VAT Rate]</f>
        <v>51.300000000000004</v>
      </c>
      <c r="AN150" s="86">
        <f>SUM(BillDetail_List[[#This Row],[Base Profit Costs (including any indemnity cap)]:[VAT on Success Fee on Base Profit Costs]])</f>
        <v>631.79999999999995</v>
      </c>
      <c r="AO150" s="86">
        <f>BillDetail_List[Counsel''s Base Fees]*BillDetail_List[VAT Rate]</f>
        <v>0</v>
      </c>
      <c r="AP150" s="86">
        <f>BillDetail_List[Counsel''s Base Fees]*BillDetail_List[Success Fee %]</f>
        <v>0</v>
      </c>
      <c r="AQ150" s="86">
        <f>BillDetail_List[Counsel''s Success Fee]*BillDetail_List[VAT Rate]</f>
        <v>0</v>
      </c>
      <c r="AR150" s="86">
        <f>BillDetail_List[Counsel''s Base Fees]+BillDetail_List[VAT on Base Counsel Fees]+BillDetail_List[Counsel''s Success Fee]+BillDetail_List[VAT on Counsel''s Success Fee]</f>
        <v>0</v>
      </c>
      <c r="AS150" s="86">
        <f>BillDetail_List[Other Disbursements]+BillDetail_List[VAT On Other Disbursements]</f>
        <v>0</v>
      </c>
      <c r="AT150" s="86">
        <f>BillDetail_List[Counsel''s Base Fees]+BillDetail_List[Other Disbursements]+BillDetail_List[ATEI Premium]</f>
        <v>0</v>
      </c>
      <c r="AU150" s="86">
        <f>BillDetail_List[Other Disbursements]+BillDetail_List[Counsel''s Base Fees]+BillDetail_List[Base Profit Costs (including any indemnity cap)]</f>
        <v>270</v>
      </c>
      <c r="AV150" s="86">
        <f>BillDetail_List[Base Profit Costs (including any indemnity cap)]+BillDetail_List[Success Fee on Base Profit costs]</f>
        <v>526.5</v>
      </c>
      <c r="AW150" s="86">
        <f>BillDetail_List[ATEI Premium]+BillDetail_List[Other Disbursements]+BillDetail_List[Counsel''s Success Fee]+BillDetail_List[Counsel''s Base Fees]</f>
        <v>0</v>
      </c>
      <c r="AX150" s="86">
        <f>BillDetail_List[VAT On Other Disbursements]+BillDetail_List[VAT on Counsel''s Success Fee]+BillDetail_List[VAT on Base Counsel Fees]+BillDetail_List[VAT on Success Fee on Base Profit Costs]+BillDetail_List[VAT on Base Profit Costs]</f>
        <v>105.30000000000001</v>
      </c>
      <c r="AY150" s="86">
        <f>SUM(BillDetail_List[[#This Row],[Total Profit Costs]:[Total VAT]])</f>
        <v>631.79999999999995</v>
      </c>
      <c r="AZ150" s="279">
        <f>VLOOKUP(BillDetail_List[[#This Row],[Phase Code ]],phasetasklist,7,FALSE)</f>
        <v>4</v>
      </c>
      <c r="BA150" s="279">
        <f>VLOOKUP(BillDetail_List[[#This Row],[Task Code]],tasklist,7,FALSE)</f>
        <v>10</v>
      </c>
      <c r="BB150" s="279">
        <f>IFERROR(VLOOKUP(BillDetail_List[[#This Row],[Activity Code]],ActivityCodeList,4,FALSE),"")</f>
        <v>10</v>
      </c>
      <c r="BC150" s="279" t="str">
        <f>IFERROR(VLOOKUP(BillDetail_List[[#This Row],[Expense Code]],expensenumbers,4,FALSE),"")</f>
        <v/>
      </c>
      <c r="BD150" s="217"/>
      <c r="BE150" s="94"/>
      <c r="BF150" s="94"/>
      <c r="BG150" s="217"/>
      <c r="BH150" s="94"/>
      <c r="BI150" s="217"/>
      <c r="BJ150" s="217"/>
      <c r="BK150" s="96"/>
      <c r="BL150" s="96"/>
      <c r="BQ150" s="96"/>
      <c r="BR150" s="96"/>
      <c r="BS150" s="96"/>
      <c r="BT150" s="96"/>
      <c r="BV150" s="96"/>
      <c r="BW150" s="72"/>
      <c r="BX150" s="72"/>
      <c r="CB150" s="98"/>
      <c r="CC150" s="99"/>
      <c r="CD150" s="99"/>
      <c r="CE150" s="84"/>
      <c r="CF150" s="84"/>
    </row>
    <row r="151" spans="1:84" x14ac:dyDescent="0.2">
      <c r="A151" s="74">
        <v>149</v>
      </c>
      <c r="B151" s="74">
        <v>24</v>
      </c>
      <c r="C151" s="49" t="s">
        <v>227</v>
      </c>
      <c r="D151" s="172">
        <v>40393</v>
      </c>
      <c r="E151" s="76" t="s">
        <v>236</v>
      </c>
      <c r="F151" s="76" t="s">
        <v>321</v>
      </c>
      <c r="G151" s="119">
        <v>0.1</v>
      </c>
      <c r="H151" s="87"/>
      <c r="I151" s="77"/>
      <c r="J151" s="77"/>
      <c r="K151" s="88"/>
      <c r="L151" s="79"/>
      <c r="M151" s="76" t="s">
        <v>104</v>
      </c>
      <c r="N151" s="255" t="s">
        <v>452</v>
      </c>
      <c r="O151" s="255" t="s">
        <v>473</v>
      </c>
      <c r="P151" s="255" t="s">
        <v>519</v>
      </c>
      <c r="Q151" s="255"/>
      <c r="R151" s="81" t="s">
        <v>99</v>
      </c>
      <c r="S151" s="89"/>
      <c r="T151" s="76"/>
      <c r="U151" s="76"/>
      <c r="V151" s="86">
        <f>IF(BillDetail_List[Entry Alloc%]=0,(BillDetail_List[Time]*BillDetail_List[LTM Rate])*BillDetail_List[[#This Row],[Funding PerCent Allowed]],(BillDetail_List[Time]*BillDetail_List[LTM Rate])*BillDetail_List[[#This Row],[Funding PerCent Allowed]]*BillDetail_List[Entry Alloc%])</f>
        <v>24</v>
      </c>
      <c r="W151" s="86">
        <f>BillDetail_List[Counsel''s Base Fees]+BillDetail_List[Other Disbursements]+BillDetail_List[ATEI Premium]</f>
        <v>0</v>
      </c>
      <c r="X151" s="91" t="str">
        <f>VLOOKUP(BillDetail_List[Part ID],FundingList,2,FALSE)</f>
        <v>CFA</v>
      </c>
      <c r="Y151" s="271" t="str">
        <f>VLOOKUP(BillDetail_List[[#This Row],[Phase Code ]],phasetasklist,3,FALSE)</f>
        <v>Disclosure</v>
      </c>
      <c r="Z151" s="254" t="str">
        <f>VLOOKUP(BillDetail_List[[#This Row],[Task Code]],tasklist,4,FALSE)</f>
        <v>Obtaining and reviewing documents</v>
      </c>
      <c r="AA151" s="239" t="str">
        <f>IFERROR(VLOOKUP(BillDetail_List[[#This Row],[Activity Code]],ActivityCodeList,2,FALSE), " ")</f>
        <v>Plan, Prepare, Draft, Review</v>
      </c>
      <c r="AB151" s="239" t="str">
        <f>IFERROR(VLOOKUP(BillDetail_List[[#This Row],[Expense Code]],expensenumbers,2,FALSE), " ")</f>
        <v xml:space="preserve"> </v>
      </c>
      <c r="AC151" s="92" t="str">
        <f>IFERROR(VLOOKUP(BillDetail_List[LTM],LTMList,3,FALSE),"")</f>
        <v>Partner</v>
      </c>
      <c r="AD151" s="92" t="str">
        <f>IFERROR(VLOOKUP(BillDetail_List[LTM],LTMList,4,FALSE),"")</f>
        <v>A</v>
      </c>
      <c r="AE151" s="86">
        <f>IFERROR(VLOOKUP(BillDetail_List[LTM],LTM_List[],6,FALSE),0)</f>
        <v>240</v>
      </c>
      <c r="AF151" s="83">
        <f>VLOOKUP(BillDetail_List[Part ID],FundingList,7,FALSE)</f>
        <v>1</v>
      </c>
      <c r="AG151" s="83">
        <f>IF(CounselBaseFees=0,VLOOKUP(BillDetail_List[Part ID],FundingList,3,FALSE),VLOOKUP(BillDetail_List[LTM],LTMList,8,FALSE))</f>
        <v>0.95</v>
      </c>
      <c r="AH151" s="93">
        <f>VLOOKUP(BillDetail_List[Part ID],FundingList,4,FALSE)</f>
        <v>0.2</v>
      </c>
      <c r="AI151" s="190">
        <f>IF(BillDetail_List[[#This Row],[Time]]="N/A",0, BillDetail_List[[#This Row],[Time]]*BillDetail_List[[#This Row],[LTM Rate]])</f>
        <v>24</v>
      </c>
      <c r="AJ151" s="86">
        <f>IF(BillDetail_List[Entry Alloc%]=0,(BillDetail_List[Time]*BillDetail_List[LTM Rate])*BillDetail_List[[#This Row],[Funding PerCent Allowed]],(BillDetail_List[Time]*BillDetail_List[LTM Rate])*BillDetail_List[[#This Row],[Funding PerCent Allowed]]*BillDetail_List[Entry Alloc%])</f>
        <v>24</v>
      </c>
      <c r="AK151" s="86">
        <f>BillDetail_List[Base Profit Costs (including any indemnity cap)]*BillDetail_List[VAT Rate]</f>
        <v>4.8000000000000007</v>
      </c>
      <c r="AL151" s="86">
        <f>BillDetail_List[Base Profit Costs (including any indemnity cap)]*BillDetail_List[Success Fee %]</f>
        <v>22.799999999999997</v>
      </c>
      <c r="AM151" s="86">
        <f>BillDetail_List[Success Fee on Base Profit costs]*BillDetail_List[VAT Rate]</f>
        <v>4.5599999999999996</v>
      </c>
      <c r="AN151" s="86">
        <f>SUM(BillDetail_List[[#This Row],[Base Profit Costs (including any indemnity cap)]:[VAT on Success Fee on Base Profit Costs]])</f>
        <v>56.16</v>
      </c>
      <c r="AO151" s="86">
        <f>BillDetail_List[Counsel''s Base Fees]*BillDetail_List[VAT Rate]</f>
        <v>0</v>
      </c>
      <c r="AP151" s="86">
        <f>BillDetail_List[Counsel''s Base Fees]*BillDetail_List[Success Fee %]</f>
        <v>0</v>
      </c>
      <c r="AQ151" s="86">
        <f>BillDetail_List[Counsel''s Success Fee]*BillDetail_List[VAT Rate]</f>
        <v>0</v>
      </c>
      <c r="AR151" s="86">
        <f>BillDetail_List[Counsel''s Base Fees]+BillDetail_List[VAT on Base Counsel Fees]+BillDetail_List[Counsel''s Success Fee]+BillDetail_List[VAT on Counsel''s Success Fee]</f>
        <v>0</v>
      </c>
      <c r="AS151" s="86">
        <f>BillDetail_List[Other Disbursements]+BillDetail_List[VAT On Other Disbursements]</f>
        <v>0</v>
      </c>
      <c r="AT151" s="86">
        <f>BillDetail_List[Counsel''s Base Fees]+BillDetail_List[Other Disbursements]+BillDetail_List[ATEI Premium]</f>
        <v>0</v>
      </c>
      <c r="AU151" s="86">
        <f>BillDetail_List[Other Disbursements]+BillDetail_List[Counsel''s Base Fees]+BillDetail_List[Base Profit Costs (including any indemnity cap)]</f>
        <v>24</v>
      </c>
      <c r="AV151" s="86">
        <f>BillDetail_List[Base Profit Costs (including any indemnity cap)]+BillDetail_List[Success Fee on Base Profit costs]</f>
        <v>46.8</v>
      </c>
      <c r="AW151" s="86">
        <f>BillDetail_List[ATEI Premium]+BillDetail_List[Other Disbursements]+BillDetail_List[Counsel''s Success Fee]+BillDetail_List[Counsel''s Base Fees]</f>
        <v>0</v>
      </c>
      <c r="AX151" s="86">
        <f>BillDetail_List[VAT On Other Disbursements]+BillDetail_List[VAT on Counsel''s Success Fee]+BillDetail_List[VAT on Base Counsel Fees]+BillDetail_List[VAT on Success Fee on Base Profit Costs]+BillDetail_List[VAT on Base Profit Costs]</f>
        <v>9.36</v>
      </c>
      <c r="AY151" s="86">
        <f>SUM(BillDetail_List[[#This Row],[Total Profit Costs]:[Total VAT]])</f>
        <v>56.16</v>
      </c>
      <c r="AZ151" s="279">
        <f>VLOOKUP(BillDetail_List[[#This Row],[Phase Code ]],phasetasklist,7,FALSE)</f>
        <v>4</v>
      </c>
      <c r="BA151" s="279">
        <f>VLOOKUP(BillDetail_List[[#This Row],[Task Code]],tasklist,7,FALSE)</f>
        <v>10</v>
      </c>
      <c r="BB151" s="279">
        <f>IFERROR(VLOOKUP(BillDetail_List[[#This Row],[Activity Code]],ActivityCodeList,4,FALSE),"")</f>
        <v>10</v>
      </c>
      <c r="BC151" s="279" t="str">
        <f>IFERROR(VLOOKUP(BillDetail_List[[#This Row],[Expense Code]],expensenumbers,4,FALSE),"")</f>
        <v/>
      </c>
      <c r="BD151" s="217"/>
      <c r="BE151" s="94"/>
      <c r="BF151" s="94"/>
      <c r="BG151" s="217"/>
      <c r="BH151" s="94"/>
      <c r="BI151" s="217"/>
      <c r="BJ151" s="217"/>
      <c r="BK151" s="96"/>
      <c r="BL151" s="96"/>
      <c r="BQ151" s="96"/>
      <c r="BR151" s="96"/>
      <c r="BS151" s="96"/>
      <c r="BT151" s="96"/>
      <c r="BV151" s="96"/>
      <c r="BW151" s="72"/>
      <c r="BX151" s="72"/>
      <c r="CB151" s="98"/>
      <c r="CC151" s="99"/>
      <c r="CD151" s="99"/>
      <c r="CE151" s="84"/>
      <c r="CF151" s="84"/>
    </row>
    <row r="152" spans="1:84" x14ac:dyDescent="0.2">
      <c r="A152" s="74">
        <v>150</v>
      </c>
      <c r="B152" s="74">
        <v>26</v>
      </c>
      <c r="C152" s="49" t="s">
        <v>227</v>
      </c>
      <c r="D152" s="172">
        <v>40394</v>
      </c>
      <c r="E152" s="76" t="s">
        <v>236</v>
      </c>
      <c r="F152" s="76" t="s">
        <v>321</v>
      </c>
      <c r="G152" s="119">
        <v>0.1</v>
      </c>
      <c r="H152" s="87"/>
      <c r="I152" s="77"/>
      <c r="J152" s="77"/>
      <c r="K152" s="88"/>
      <c r="L152" s="79"/>
      <c r="M152" s="76" t="s">
        <v>104</v>
      </c>
      <c r="N152" s="255" t="s">
        <v>452</v>
      </c>
      <c r="O152" s="255" t="s">
        <v>473</v>
      </c>
      <c r="P152" s="255" t="s">
        <v>519</v>
      </c>
      <c r="Q152" s="255"/>
      <c r="R152" s="81" t="s">
        <v>99</v>
      </c>
      <c r="S152" s="89"/>
      <c r="T152" s="76"/>
      <c r="U152" s="76"/>
      <c r="V152" s="86">
        <f>IF(BillDetail_List[Entry Alloc%]=0,(BillDetail_List[Time]*BillDetail_List[LTM Rate])*BillDetail_List[[#This Row],[Funding PerCent Allowed]],(BillDetail_List[Time]*BillDetail_List[LTM Rate])*BillDetail_List[[#This Row],[Funding PerCent Allowed]]*BillDetail_List[Entry Alloc%])</f>
        <v>24</v>
      </c>
      <c r="W152" s="86">
        <f>BillDetail_List[Counsel''s Base Fees]+BillDetail_List[Other Disbursements]+BillDetail_List[ATEI Premium]</f>
        <v>0</v>
      </c>
      <c r="X152" s="91" t="str">
        <f>VLOOKUP(BillDetail_List[Part ID],FundingList,2,FALSE)</f>
        <v>CFA</v>
      </c>
      <c r="Y152" s="271" t="str">
        <f>VLOOKUP(BillDetail_List[[#This Row],[Phase Code ]],phasetasklist,3,FALSE)</f>
        <v>Disclosure</v>
      </c>
      <c r="Z152" s="254" t="str">
        <f>VLOOKUP(BillDetail_List[[#This Row],[Task Code]],tasklist,4,FALSE)</f>
        <v>Obtaining and reviewing documents</v>
      </c>
      <c r="AA152" s="239" t="str">
        <f>IFERROR(VLOOKUP(BillDetail_List[[#This Row],[Activity Code]],ActivityCodeList,2,FALSE), " ")</f>
        <v>Plan, Prepare, Draft, Review</v>
      </c>
      <c r="AB152" s="239" t="str">
        <f>IFERROR(VLOOKUP(BillDetail_List[[#This Row],[Expense Code]],expensenumbers,2,FALSE), " ")</f>
        <v xml:space="preserve"> </v>
      </c>
      <c r="AC152" s="92" t="str">
        <f>IFERROR(VLOOKUP(BillDetail_List[LTM],LTMList,3,FALSE),"")</f>
        <v>Partner</v>
      </c>
      <c r="AD152" s="92" t="str">
        <f>IFERROR(VLOOKUP(BillDetail_List[LTM],LTMList,4,FALSE),"")</f>
        <v>A</v>
      </c>
      <c r="AE152" s="86">
        <f>IFERROR(VLOOKUP(BillDetail_List[LTM],LTM_List[],6,FALSE),0)</f>
        <v>240</v>
      </c>
      <c r="AF152" s="83">
        <f>VLOOKUP(BillDetail_List[Part ID],FundingList,7,FALSE)</f>
        <v>1</v>
      </c>
      <c r="AG152" s="83">
        <f>IF(CounselBaseFees=0,VLOOKUP(BillDetail_List[Part ID],FundingList,3,FALSE),VLOOKUP(BillDetail_List[LTM],LTMList,8,FALSE))</f>
        <v>0.95</v>
      </c>
      <c r="AH152" s="93">
        <f>VLOOKUP(BillDetail_List[Part ID],FundingList,4,FALSE)</f>
        <v>0.2</v>
      </c>
      <c r="AI152" s="190">
        <f>IF(BillDetail_List[[#This Row],[Time]]="N/A",0, BillDetail_List[[#This Row],[Time]]*BillDetail_List[[#This Row],[LTM Rate]])</f>
        <v>24</v>
      </c>
      <c r="AJ152" s="86">
        <f>IF(BillDetail_List[Entry Alloc%]=0,(BillDetail_List[Time]*BillDetail_List[LTM Rate])*BillDetail_List[[#This Row],[Funding PerCent Allowed]],(BillDetail_List[Time]*BillDetail_List[LTM Rate])*BillDetail_List[[#This Row],[Funding PerCent Allowed]]*BillDetail_List[Entry Alloc%])</f>
        <v>24</v>
      </c>
      <c r="AK152" s="86">
        <f>BillDetail_List[Base Profit Costs (including any indemnity cap)]*BillDetail_List[VAT Rate]</f>
        <v>4.8000000000000007</v>
      </c>
      <c r="AL152" s="86">
        <f>BillDetail_List[Base Profit Costs (including any indemnity cap)]*BillDetail_List[Success Fee %]</f>
        <v>22.799999999999997</v>
      </c>
      <c r="AM152" s="86">
        <f>BillDetail_List[Success Fee on Base Profit costs]*BillDetail_List[VAT Rate]</f>
        <v>4.5599999999999996</v>
      </c>
      <c r="AN152" s="86">
        <f>SUM(BillDetail_List[[#This Row],[Base Profit Costs (including any indemnity cap)]:[VAT on Success Fee on Base Profit Costs]])</f>
        <v>56.16</v>
      </c>
      <c r="AO152" s="86">
        <f>BillDetail_List[Counsel''s Base Fees]*BillDetail_List[VAT Rate]</f>
        <v>0</v>
      </c>
      <c r="AP152" s="86">
        <f>BillDetail_List[Counsel''s Base Fees]*BillDetail_List[Success Fee %]</f>
        <v>0</v>
      </c>
      <c r="AQ152" s="86">
        <f>BillDetail_List[Counsel''s Success Fee]*BillDetail_List[VAT Rate]</f>
        <v>0</v>
      </c>
      <c r="AR152" s="86">
        <f>BillDetail_List[Counsel''s Base Fees]+BillDetail_List[VAT on Base Counsel Fees]+BillDetail_List[Counsel''s Success Fee]+BillDetail_List[VAT on Counsel''s Success Fee]</f>
        <v>0</v>
      </c>
      <c r="AS152" s="86">
        <f>BillDetail_List[Other Disbursements]+BillDetail_List[VAT On Other Disbursements]</f>
        <v>0</v>
      </c>
      <c r="AT152" s="86">
        <f>BillDetail_List[Counsel''s Base Fees]+BillDetail_List[Other Disbursements]+BillDetail_List[ATEI Premium]</f>
        <v>0</v>
      </c>
      <c r="AU152" s="86">
        <f>BillDetail_List[Other Disbursements]+BillDetail_List[Counsel''s Base Fees]+BillDetail_List[Base Profit Costs (including any indemnity cap)]</f>
        <v>24</v>
      </c>
      <c r="AV152" s="86">
        <f>BillDetail_List[Base Profit Costs (including any indemnity cap)]+BillDetail_List[Success Fee on Base Profit costs]</f>
        <v>46.8</v>
      </c>
      <c r="AW152" s="86">
        <f>BillDetail_List[ATEI Premium]+BillDetail_List[Other Disbursements]+BillDetail_List[Counsel''s Success Fee]+BillDetail_List[Counsel''s Base Fees]</f>
        <v>0</v>
      </c>
      <c r="AX152" s="86">
        <f>BillDetail_List[VAT On Other Disbursements]+BillDetail_List[VAT on Counsel''s Success Fee]+BillDetail_List[VAT on Base Counsel Fees]+BillDetail_List[VAT on Success Fee on Base Profit Costs]+BillDetail_List[VAT on Base Profit Costs]</f>
        <v>9.36</v>
      </c>
      <c r="AY152" s="86">
        <f>SUM(BillDetail_List[[#This Row],[Total Profit Costs]:[Total VAT]])</f>
        <v>56.16</v>
      </c>
      <c r="AZ152" s="279">
        <f>VLOOKUP(BillDetail_List[[#This Row],[Phase Code ]],phasetasklist,7,FALSE)</f>
        <v>4</v>
      </c>
      <c r="BA152" s="279">
        <f>VLOOKUP(BillDetail_List[[#This Row],[Task Code]],tasklist,7,FALSE)</f>
        <v>10</v>
      </c>
      <c r="BB152" s="279">
        <f>IFERROR(VLOOKUP(BillDetail_List[[#This Row],[Activity Code]],ActivityCodeList,4,FALSE),"")</f>
        <v>10</v>
      </c>
      <c r="BC152" s="279" t="str">
        <f>IFERROR(VLOOKUP(BillDetail_List[[#This Row],[Expense Code]],expensenumbers,4,FALSE),"")</f>
        <v/>
      </c>
      <c r="BD152" s="217"/>
      <c r="BE152" s="94"/>
      <c r="BF152" s="94"/>
      <c r="BG152" s="217"/>
      <c r="BH152" s="94"/>
      <c r="BI152" s="217"/>
      <c r="BJ152" s="217"/>
      <c r="BK152" s="96"/>
      <c r="BL152" s="96"/>
      <c r="BQ152" s="96"/>
      <c r="BR152" s="96"/>
      <c r="BS152" s="96"/>
      <c r="BT152" s="96"/>
      <c r="BV152" s="96"/>
      <c r="BW152" s="72"/>
      <c r="BX152" s="72"/>
      <c r="CB152" s="98"/>
      <c r="CC152" s="99"/>
      <c r="CD152" s="99"/>
      <c r="CE152" s="84"/>
      <c r="CF152" s="84"/>
    </row>
    <row r="153" spans="1:84" x14ac:dyDescent="0.2">
      <c r="A153" s="74">
        <v>151</v>
      </c>
      <c r="B153" s="74">
        <v>29</v>
      </c>
      <c r="C153" s="49" t="s">
        <v>227</v>
      </c>
      <c r="D153" s="172">
        <v>40434</v>
      </c>
      <c r="E153" s="76" t="s">
        <v>237</v>
      </c>
      <c r="F153" s="76" t="s">
        <v>321</v>
      </c>
      <c r="G153" s="119">
        <v>0.5</v>
      </c>
      <c r="H153" s="87"/>
      <c r="I153" s="77"/>
      <c r="J153" s="77"/>
      <c r="K153" s="88"/>
      <c r="L153" s="79"/>
      <c r="M153" s="76" t="s">
        <v>104</v>
      </c>
      <c r="N153" s="255" t="s">
        <v>452</v>
      </c>
      <c r="O153" s="255" t="s">
        <v>473</v>
      </c>
      <c r="P153" s="255" t="s">
        <v>519</v>
      </c>
      <c r="Q153" s="255"/>
      <c r="R153" s="81" t="s">
        <v>99</v>
      </c>
      <c r="S153" s="89"/>
      <c r="T153" s="76"/>
      <c r="U153" s="76"/>
      <c r="V153" s="86">
        <f>IF(BillDetail_List[Entry Alloc%]=0,(BillDetail_List[Time]*BillDetail_List[LTM Rate])*BillDetail_List[[#This Row],[Funding PerCent Allowed]],(BillDetail_List[Time]*BillDetail_List[LTM Rate])*BillDetail_List[[#This Row],[Funding PerCent Allowed]]*BillDetail_List[Entry Alloc%])</f>
        <v>120</v>
      </c>
      <c r="W153" s="86">
        <f>BillDetail_List[Counsel''s Base Fees]+BillDetail_List[Other Disbursements]+BillDetail_List[ATEI Premium]</f>
        <v>0</v>
      </c>
      <c r="X153" s="91" t="str">
        <f>VLOOKUP(BillDetail_List[Part ID],FundingList,2,FALSE)</f>
        <v>CFA</v>
      </c>
      <c r="Y153" s="271" t="str">
        <f>VLOOKUP(BillDetail_List[[#This Row],[Phase Code ]],phasetasklist,3,FALSE)</f>
        <v>Disclosure</v>
      </c>
      <c r="Z153" s="254" t="str">
        <f>VLOOKUP(BillDetail_List[[#This Row],[Task Code]],tasklist,4,FALSE)</f>
        <v>Obtaining and reviewing documents</v>
      </c>
      <c r="AA153" s="239" t="str">
        <f>IFERROR(VLOOKUP(BillDetail_List[[#This Row],[Activity Code]],ActivityCodeList,2,FALSE), " ")</f>
        <v>Plan, Prepare, Draft, Review</v>
      </c>
      <c r="AB153" s="239" t="str">
        <f>IFERROR(VLOOKUP(BillDetail_List[[#This Row],[Expense Code]],expensenumbers,2,FALSE), " ")</f>
        <v xml:space="preserve"> </v>
      </c>
      <c r="AC153" s="92" t="str">
        <f>IFERROR(VLOOKUP(BillDetail_List[LTM],LTMList,3,FALSE),"")</f>
        <v>Partner</v>
      </c>
      <c r="AD153" s="92" t="str">
        <f>IFERROR(VLOOKUP(BillDetail_List[LTM],LTMList,4,FALSE),"")</f>
        <v>A</v>
      </c>
      <c r="AE153" s="86">
        <f>IFERROR(VLOOKUP(BillDetail_List[LTM],LTM_List[],6,FALSE),0)</f>
        <v>240</v>
      </c>
      <c r="AF153" s="83">
        <f>VLOOKUP(BillDetail_List[Part ID],FundingList,7,FALSE)</f>
        <v>1</v>
      </c>
      <c r="AG153" s="83">
        <f>IF(CounselBaseFees=0,VLOOKUP(BillDetail_List[Part ID],FundingList,3,FALSE),VLOOKUP(BillDetail_List[LTM],LTMList,8,FALSE))</f>
        <v>0.95</v>
      </c>
      <c r="AH153" s="93">
        <f>VLOOKUP(BillDetail_List[Part ID],FundingList,4,FALSE)</f>
        <v>0.2</v>
      </c>
      <c r="AI153" s="190">
        <f>IF(BillDetail_List[[#This Row],[Time]]="N/A",0, BillDetail_List[[#This Row],[Time]]*BillDetail_List[[#This Row],[LTM Rate]])</f>
        <v>120</v>
      </c>
      <c r="AJ153" s="86">
        <f>IF(BillDetail_List[Entry Alloc%]=0,(BillDetail_List[Time]*BillDetail_List[LTM Rate])*BillDetail_List[[#This Row],[Funding PerCent Allowed]],(BillDetail_List[Time]*BillDetail_List[LTM Rate])*BillDetail_List[[#This Row],[Funding PerCent Allowed]]*BillDetail_List[Entry Alloc%])</f>
        <v>120</v>
      </c>
      <c r="AK153" s="86">
        <f>BillDetail_List[Base Profit Costs (including any indemnity cap)]*BillDetail_List[VAT Rate]</f>
        <v>24</v>
      </c>
      <c r="AL153" s="86">
        <f>BillDetail_List[Base Profit Costs (including any indemnity cap)]*BillDetail_List[Success Fee %]</f>
        <v>114</v>
      </c>
      <c r="AM153" s="86">
        <f>BillDetail_List[Success Fee on Base Profit costs]*BillDetail_List[VAT Rate]</f>
        <v>22.8</v>
      </c>
      <c r="AN153" s="86">
        <f>SUM(BillDetail_List[[#This Row],[Base Profit Costs (including any indemnity cap)]:[VAT on Success Fee on Base Profit Costs]])</f>
        <v>280.8</v>
      </c>
      <c r="AO153" s="86">
        <f>BillDetail_List[Counsel''s Base Fees]*BillDetail_List[VAT Rate]</f>
        <v>0</v>
      </c>
      <c r="AP153" s="86">
        <f>BillDetail_List[Counsel''s Base Fees]*BillDetail_List[Success Fee %]</f>
        <v>0</v>
      </c>
      <c r="AQ153" s="86">
        <f>BillDetail_List[Counsel''s Success Fee]*BillDetail_List[VAT Rate]</f>
        <v>0</v>
      </c>
      <c r="AR153" s="86">
        <f>BillDetail_List[Counsel''s Base Fees]+BillDetail_List[VAT on Base Counsel Fees]+BillDetail_List[Counsel''s Success Fee]+BillDetail_List[VAT on Counsel''s Success Fee]</f>
        <v>0</v>
      </c>
      <c r="AS153" s="86">
        <f>BillDetail_List[Other Disbursements]+BillDetail_List[VAT On Other Disbursements]</f>
        <v>0</v>
      </c>
      <c r="AT153" s="86">
        <f>BillDetail_List[Counsel''s Base Fees]+BillDetail_List[Other Disbursements]+BillDetail_List[ATEI Premium]</f>
        <v>0</v>
      </c>
      <c r="AU153" s="86">
        <f>BillDetail_List[Other Disbursements]+BillDetail_List[Counsel''s Base Fees]+BillDetail_List[Base Profit Costs (including any indemnity cap)]</f>
        <v>120</v>
      </c>
      <c r="AV153" s="86">
        <f>BillDetail_List[Base Profit Costs (including any indemnity cap)]+BillDetail_List[Success Fee on Base Profit costs]</f>
        <v>234</v>
      </c>
      <c r="AW153" s="86">
        <f>BillDetail_List[ATEI Premium]+BillDetail_List[Other Disbursements]+BillDetail_List[Counsel''s Success Fee]+BillDetail_List[Counsel''s Base Fees]</f>
        <v>0</v>
      </c>
      <c r="AX153" s="86">
        <f>BillDetail_List[VAT On Other Disbursements]+BillDetail_List[VAT on Counsel''s Success Fee]+BillDetail_List[VAT on Base Counsel Fees]+BillDetail_List[VAT on Success Fee on Base Profit Costs]+BillDetail_List[VAT on Base Profit Costs]</f>
        <v>46.8</v>
      </c>
      <c r="AY153" s="86">
        <f>SUM(BillDetail_List[[#This Row],[Total Profit Costs]:[Total VAT]])</f>
        <v>280.8</v>
      </c>
      <c r="AZ153" s="279">
        <f>VLOOKUP(BillDetail_List[[#This Row],[Phase Code ]],phasetasklist,7,FALSE)</f>
        <v>4</v>
      </c>
      <c r="BA153" s="279">
        <f>VLOOKUP(BillDetail_List[[#This Row],[Task Code]],tasklist,7,FALSE)</f>
        <v>10</v>
      </c>
      <c r="BB153" s="279">
        <f>IFERROR(VLOOKUP(BillDetail_List[[#This Row],[Activity Code]],ActivityCodeList,4,FALSE),"")</f>
        <v>10</v>
      </c>
      <c r="BC153" s="279" t="str">
        <f>IFERROR(VLOOKUP(BillDetail_List[[#This Row],[Expense Code]],expensenumbers,4,FALSE),"")</f>
        <v/>
      </c>
      <c r="BD153" s="217"/>
      <c r="BE153" s="94"/>
      <c r="BF153" s="94"/>
      <c r="BG153" s="217"/>
      <c r="BH153" s="94"/>
      <c r="BI153" s="217"/>
      <c r="BJ153" s="217"/>
      <c r="BK153" s="96"/>
      <c r="BL153" s="96"/>
      <c r="BQ153" s="96"/>
      <c r="BR153" s="96"/>
      <c r="BS153" s="96"/>
      <c r="BT153" s="96"/>
      <c r="BV153" s="96"/>
      <c r="BW153" s="72"/>
      <c r="BX153" s="72"/>
      <c r="CB153" s="98"/>
      <c r="CC153" s="99"/>
      <c r="CD153" s="99"/>
      <c r="CE153" s="84"/>
      <c r="CF153" s="84"/>
    </row>
    <row r="154" spans="1:84" x14ac:dyDescent="0.2">
      <c r="A154" s="74">
        <v>152</v>
      </c>
      <c r="B154" s="74">
        <v>35</v>
      </c>
      <c r="C154" s="49" t="s">
        <v>227</v>
      </c>
      <c r="D154" s="172">
        <v>40475</v>
      </c>
      <c r="E154" s="76" t="s">
        <v>240</v>
      </c>
      <c r="F154" s="76" t="s">
        <v>321</v>
      </c>
      <c r="G154" s="119">
        <v>0.2</v>
      </c>
      <c r="H154" s="87"/>
      <c r="I154" s="77"/>
      <c r="J154" s="77"/>
      <c r="K154" s="88"/>
      <c r="L154" s="79"/>
      <c r="M154" s="76" t="s">
        <v>104</v>
      </c>
      <c r="N154" s="255" t="s">
        <v>452</v>
      </c>
      <c r="O154" s="255" t="s">
        <v>473</v>
      </c>
      <c r="P154" s="255" t="s">
        <v>519</v>
      </c>
      <c r="Q154" s="255"/>
      <c r="R154" s="81" t="s">
        <v>99</v>
      </c>
      <c r="S154" s="89"/>
      <c r="T154" s="76"/>
      <c r="U154" s="76"/>
      <c r="V154" s="86">
        <f>IF(BillDetail_List[Entry Alloc%]=0,(BillDetail_List[Time]*BillDetail_List[LTM Rate])*BillDetail_List[[#This Row],[Funding PerCent Allowed]],(BillDetail_List[Time]*BillDetail_List[LTM Rate])*BillDetail_List[[#This Row],[Funding PerCent Allowed]]*BillDetail_List[Entry Alloc%])</f>
        <v>48</v>
      </c>
      <c r="W154" s="86">
        <f>BillDetail_List[Counsel''s Base Fees]+BillDetail_List[Other Disbursements]+BillDetail_List[ATEI Premium]</f>
        <v>0</v>
      </c>
      <c r="X154" s="91" t="str">
        <f>VLOOKUP(BillDetail_List[Part ID],FundingList,2,FALSE)</f>
        <v>CFA</v>
      </c>
      <c r="Y154" s="271" t="str">
        <f>VLOOKUP(BillDetail_List[[#This Row],[Phase Code ]],phasetasklist,3,FALSE)</f>
        <v>Disclosure</v>
      </c>
      <c r="Z154" s="254" t="str">
        <f>VLOOKUP(BillDetail_List[[#This Row],[Task Code]],tasklist,4,FALSE)</f>
        <v>Obtaining and reviewing documents</v>
      </c>
      <c r="AA154" s="239" t="str">
        <f>IFERROR(VLOOKUP(BillDetail_List[[#This Row],[Activity Code]],ActivityCodeList,2,FALSE), " ")</f>
        <v>Plan, Prepare, Draft, Review</v>
      </c>
      <c r="AB154" s="239" t="str">
        <f>IFERROR(VLOOKUP(BillDetail_List[[#This Row],[Expense Code]],expensenumbers,2,FALSE), " ")</f>
        <v xml:space="preserve"> </v>
      </c>
      <c r="AC154" s="92" t="str">
        <f>IFERROR(VLOOKUP(BillDetail_List[LTM],LTMList,3,FALSE),"")</f>
        <v>Partner</v>
      </c>
      <c r="AD154" s="92" t="str">
        <f>IFERROR(VLOOKUP(BillDetail_List[LTM],LTMList,4,FALSE),"")</f>
        <v>A</v>
      </c>
      <c r="AE154" s="86">
        <f>IFERROR(VLOOKUP(BillDetail_List[LTM],LTM_List[],6,FALSE),0)</f>
        <v>240</v>
      </c>
      <c r="AF154" s="83">
        <f>VLOOKUP(BillDetail_List[Part ID],FundingList,7,FALSE)</f>
        <v>1</v>
      </c>
      <c r="AG154" s="83">
        <f>IF(CounselBaseFees=0,VLOOKUP(BillDetail_List[Part ID],FundingList,3,FALSE),VLOOKUP(BillDetail_List[LTM],LTMList,8,FALSE))</f>
        <v>0.95</v>
      </c>
      <c r="AH154" s="93">
        <f>VLOOKUP(BillDetail_List[Part ID],FundingList,4,FALSE)</f>
        <v>0.2</v>
      </c>
      <c r="AI154" s="190">
        <f>IF(BillDetail_List[[#This Row],[Time]]="N/A",0, BillDetail_List[[#This Row],[Time]]*BillDetail_List[[#This Row],[LTM Rate]])</f>
        <v>48</v>
      </c>
      <c r="AJ154" s="86">
        <f>IF(BillDetail_List[Entry Alloc%]=0,(BillDetail_List[Time]*BillDetail_List[LTM Rate])*BillDetail_List[[#This Row],[Funding PerCent Allowed]],(BillDetail_List[Time]*BillDetail_List[LTM Rate])*BillDetail_List[[#This Row],[Funding PerCent Allowed]]*BillDetail_List[Entry Alloc%])</f>
        <v>48</v>
      </c>
      <c r="AK154" s="86">
        <f>BillDetail_List[Base Profit Costs (including any indemnity cap)]*BillDetail_List[VAT Rate]</f>
        <v>9.6000000000000014</v>
      </c>
      <c r="AL154" s="86">
        <f>BillDetail_List[Base Profit Costs (including any indemnity cap)]*BillDetail_List[Success Fee %]</f>
        <v>45.599999999999994</v>
      </c>
      <c r="AM154" s="86">
        <f>BillDetail_List[Success Fee on Base Profit costs]*BillDetail_List[VAT Rate]</f>
        <v>9.1199999999999992</v>
      </c>
      <c r="AN154" s="86">
        <f>SUM(BillDetail_List[[#This Row],[Base Profit Costs (including any indemnity cap)]:[VAT on Success Fee on Base Profit Costs]])</f>
        <v>112.32</v>
      </c>
      <c r="AO154" s="86">
        <f>BillDetail_List[Counsel''s Base Fees]*BillDetail_List[VAT Rate]</f>
        <v>0</v>
      </c>
      <c r="AP154" s="86">
        <f>BillDetail_List[Counsel''s Base Fees]*BillDetail_List[Success Fee %]</f>
        <v>0</v>
      </c>
      <c r="AQ154" s="86">
        <f>BillDetail_List[Counsel''s Success Fee]*BillDetail_List[VAT Rate]</f>
        <v>0</v>
      </c>
      <c r="AR154" s="86">
        <f>BillDetail_List[Counsel''s Base Fees]+BillDetail_List[VAT on Base Counsel Fees]+BillDetail_List[Counsel''s Success Fee]+BillDetail_List[VAT on Counsel''s Success Fee]</f>
        <v>0</v>
      </c>
      <c r="AS154" s="86">
        <f>BillDetail_List[Other Disbursements]+BillDetail_List[VAT On Other Disbursements]</f>
        <v>0</v>
      </c>
      <c r="AT154" s="86">
        <f>BillDetail_List[Counsel''s Base Fees]+BillDetail_List[Other Disbursements]+BillDetail_List[ATEI Premium]</f>
        <v>0</v>
      </c>
      <c r="AU154" s="86">
        <f>BillDetail_List[Other Disbursements]+BillDetail_List[Counsel''s Base Fees]+BillDetail_List[Base Profit Costs (including any indemnity cap)]</f>
        <v>48</v>
      </c>
      <c r="AV154" s="86">
        <f>BillDetail_List[Base Profit Costs (including any indemnity cap)]+BillDetail_List[Success Fee on Base Profit costs]</f>
        <v>93.6</v>
      </c>
      <c r="AW154" s="86">
        <f>BillDetail_List[ATEI Premium]+BillDetail_List[Other Disbursements]+BillDetail_List[Counsel''s Success Fee]+BillDetail_List[Counsel''s Base Fees]</f>
        <v>0</v>
      </c>
      <c r="AX154" s="86">
        <f>BillDetail_List[VAT On Other Disbursements]+BillDetail_List[VAT on Counsel''s Success Fee]+BillDetail_List[VAT on Base Counsel Fees]+BillDetail_List[VAT on Success Fee on Base Profit Costs]+BillDetail_List[VAT on Base Profit Costs]</f>
        <v>18.72</v>
      </c>
      <c r="AY154" s="86">
        <f>SUM(BillDetail_List[[#This Row],[Total Profit Costs]:[Total VAT]])</f>
        <v>112.32</v>
      </c>
      <c r="AZ154" s="279">
        <f>VLOOKUP(BillDetail_List[[#This Row],[Phase Code ]],phasetasklist,7,FALSE)</f>
        <v>4</v>
      </c>
      <c r="BA154" s="279">
        <f>VLOOKUP(BillDetail_List[[#This Row],[Task Code]],tasklist,7,FALSE)</f>
        <v>10</v>
      </c>
      <c r="BB154" s="279">
        <f>IFERROR(VLOOKUP(BillDetail_List[[#This Row],[Activity Code]],ActivityCodeList,4,FALSE),"")</f>
        <v>10</v>
      </c>
      <c r="BC154" s="279" t="str">
        <f>IFERROR(VLOOKUP(BillDetail_List[[#This Row],[Expense Code]],expensenumbers,4,FALSE),"")</f>
        <v/>
      </c>
      <c r="BD154" s="217"/>
      <c r="BE154" s="94"/>
      <c r="BF154" s="94"/>
      <c r="BG154" s="217"/>
      <c r="BH154" s="94"/>
      <c r="BI154" s="217"/>
      <c r="BJ154" s="217"/>
      <c r="BK154" s="96"/>
      <c r="BL154" s="96"/>
      <c r="BQ154" s="96"/>
      <c r="BR154" s="96"/>
      <c r="BS154" s="96"/>
      <c r="BT154" s="96"/>
      <c r="BV154" s="96"/>
      <c r="BW154" s="72"/>
      <c r="BX154" s="72"/>
      <c r="CB154" s="98"/>
      <c r="CC154" s="99"/>
      <c r="CD154" s="99"/>
      <c r="CE154" s="84"/>
      <c r="CF154" s="84"/>
    </row>
    <row r="155" spans="1:84" x14ac:dyDescent="0.2">
      <c r="A155" s="74">
        <v>153</v>
      </c>
      <c r="B155" s="74">
        <v>41</v>
      </c>
      <c r="C155" s="49" t="s">
        <v>227</v>
      </c>
      <c r="D155" s="172">
        <v>40588</v>
      </c>
      <c r="E155" s="76" t="s">
        <v>241</v>
      </c>
      <c r="F155" s="76" t="s">
        <v>321</v>
      </c>
      <c r="G155" s="119">
        <v>1.7</v>
      </c>
      <c r="H155" s="87"/>
      <c r="I155" s="77"/>
      <c r="J155" s="77"/>
      <c r="K155" s="88"/>
      <c r="L155" s="79"/>
      <c r="M155" s="76" t="s">
        <v>104</v>
      </c>
      <c r="N155" s="255" t="s">
        <v>452</v>
      </c>
      <c r="O155" s="255" t="s">
        <v>473</v>
      </c>
      <c r="P155" s="255" t="s">
        <v>519</v>
      </c>
      <c r="Q155" s="255"/>
      <c r="R155" s="81" t="s">
        <v>99</v>
      </c>
      <c r="S155" s="89"/>
      <c r="T155" s="76"/>
      <c r="U155" s="76"/>
      <c r="V155" s="86">
        <f>IF(BillDetail_List[Entry Alloc%]=0,(BillDetail_List[Time]*BillDetail_List[LTM Rate])*BillDetail_List[[#This Row],[Funding PerCent Allowed]],(BillDetail_List[Time]*BillDetail_List[LTM Rate])*BillDetail_List[[#This Row],[Funding PerCent Allowed]]*BillDetail_List[Entry Alloc%])</f>
        <v>408</v>
      </c>
      <c r="W155" s="86">
        <f>BillDetail_List[Counsel''s Base Fees]+BillDetail_List[Other Disbursements]+BillDetail_List[ATEI Premium]</f>
        <v>0</v>
      </c>
      <c r="X155" s="91" t="str">
        <f>VLOOKUP(BillDetail_List[Part ID],FundingList,2,FALSE)</f>
        <v>CFA</v>
      </c>
      <c r="Y155" s="271" t="str">
        <f>VLOOKUP(BillDetail_List[[#This Row],[Phase Code ]],phasetasklist,3,FALSE)</f>
        <v>Disclosure</v>
      </c>
      <c r="Z155" s="254" t="str">
        <f>VLOOKUP(BillDetail_List[[#This Row],[Task Code]],tasklist,4,FALSE)</f>
        <v>Obtaining and reviewing documents</v>
      </c>
      <c r="AA155" s="239" t="str">
        <f>IFERROR(VLOOKUP(BillDetail_List[[#This Row],[Activity Code]],ActivityCodeList,2,FALSE), " ")</f>
        <v>Plan, Prepare, Draft, Review</v>
      </c>
      <c r="AB155" s="239" t="str">
        <f>IFERROR(VLOOKUP(BillDetail_List[[#This Row],[Expense Code]],expensenumbers,2,FALSE), " ")</f>
        <v xml:space="preserve"> </v>
      </c>
      <c r="AC155" s="92" t="str">
        <f>IFERROR(VLOOKUP(BillDetail_List[LTM],LTMList,3,FALSE),"")</f>
        <v>Partner</v>
      </c>
      <c r="AD155" s="92" t="str">
        <f>IFERROR(VLOOKUP(BillDetail_List[LTM],LTMList,4,FALSE),"")</f>
        <v>A</v>
      </c>
      <c r="AE155" s="86">
        <f>IFERROR(VLOOKUP(BillDetail_List[LTM],LTM_List[],6,FALSE),0)</f>
        <v>240</v>
      </c>
      <c r="AF155" s="83">
        <f>VLOOKUP(BillDetail_List[Part ID],FundingList,7,FALSE)</f>
        <v>1</v>
      </c>
      <c r="AG155" s="83">
        <f>IF(CounselBaseFees=0,VLOOKUP(BillDetail_List[Part ID],FundingList,3,FALSE),VLOOKUP(BillDetail_List[LTM],LTMList,8,FALSE))</f>
        <v>0.95</v>
      </c>
      <c r="AH155" s="93">
        <f>VLOOKUP(BillDetail_List[Part ID],FundingList,4,FALSE)</f>
        <v>0.2</v>
      </c>
      <c r="AI155" s="190">
        <f>IF(BillDetail_List[[#This Row],[Time]]="N/A",0, BillDetail_List[[#This Row],[Time]]*BillDetail_List[[#This Row],[LTM Rate]])</f>
        <v>408</v>
      </c>
      <c r="AJ155" s="86">
        <f>IF(BillDetail_List[Entry Alloc%]=0,(BillDetail_List[Time]*BillDetail_List[LTM Rate])*BillDetail_List[[#This Row],[Funding PerCent Allowed]],(BillDetail_List[Time]*BillDetail_List[LTM Rate])*BillDetail_List[[#This Row],[Funding PerCent Allowed]]*BillDetail_List[Entry Alloc%])</f>
        <v>408</v>
      </c>
      <c r="AK155" s="86">
        <f>BillDetail_List[Base Profit Costs (including any indemnity cap)]*BillDetail_List[VAT Rate]</f>
        <v>81.600000000000009</v>
      </c>
      <c r="AL155" s="86">
        <f>BillDetail_List[Base Profit Costs (including any indemnity cap)]*BillDetail_List[Success Fee %]</f>
        <v>387.59999999999997</v>
      </c>
      <c r="AM155" s="86">
        <f>BillDetail_List[Success Fee on Base Profit costs]*BillDetail_List[VAT Rate]</f>
        <v>77.52</v>
      </c>
      <c r="AN155" s="86">
        <f>SUM(BillDetail_List[[#This Row],[Base Profit Costs (including any indemnity cap)]:[VAT on Success Fee on Base Profit Costs]])</f>
        <v>954.72</v>
      </c>
      <c r="AO155" s="86">
        <f>BillDetail_List[Counsel''s Base Fees]*BillDetail_List[VAT Rate]</f>
        <v>0</v>
      </c>
      <c r="AP155" s="86">
        <f>BillDetail_List[Counsel''s Base Fees]*BillDetail_List[Success Fee %]</f>
        <v>0</v>
      </c>
      <c r="AQ155" s="86">
        <f>BillDetail_List[Counsel''s Success Fee]*BillDetail_List[VAT Rate]</f>
        <v>0</v>
      </c>
      <c r="AR155" s="86">
        <f>BillDetail_List[Counsel''s Base Fees]+BillDetail_List[VAT on Base Counsel Fees]+BillDetail_List[Counsel''s Success Fee]+BillDetail_List[VAT on Counsel''s Success Fee]</f>
        <v>0</v>
      </c>
      <c r="AS155" s="86">
        <f>BillDetail_List[Other Disbursements]+BillDetail_List[VAT On Other Disbursements]</f>
        <v>0</v>
      </c>
      <c r="AT155" s="86">
        <f>BillDetail_List[Counsel''s Base Fees]+BillDetail_List[Other Disbursements]+BillDetail_List[ATEI Premium]</f>
        <v>0</v>
      </c>
      <c r="AU155" s="86">
        <f>BillDetail_List[Other Disbursements]+BillDetail_List[Counsel''s Base Fees]+BillDetail_List[Base Profit Costs (including any indemnity cap)]</f>
        <v>408</v>
      </c>
      <c r="AV155" s="86">
        <f>BillDetail_List[Base Profit Costs (including any indemnity cap)]+BillDetail_List[Success Fee on Base Profit costs]</f>
        <v>795.59999999999991</v>
      </c>
      <c r="AW155" s="86">
        <f>BillDetail_List[ATEI Premium]+BillDetail_List[Other Disbursements]+BillDetail_List[Counsel''s Success Fee]+BillDetail_List[Counsel''s Base Fees]</f>
        <v>0</v>
      </c>
      <c r="AX155" s="86">
        <f>BillDetail_List[VAT On Other Disbursements]+BillDetail_List[VAT on Counsel''s Success Fee]+BillDetail_List[VAT on Base Counsel Fees]+BillDetail_List[VAT on Success Fee on Base Profit Costs]+BillDetail_List[VAT on Base Profit Costs]</f>
        <v>159.12</v>
      </c>
      <c r="AY155" s="86">
        <f>SUM(BillDetail_List[[#This Row],[Total Profit Costs]:[Total VAT]])</f>
        <v>954.71999999999991</v>
      </c>
      <c r="AZ155" s="279">
        <f>VLOOKUP(BillDetail_List[[#This Row],[Phase Code ]],phasetasklist,7,FALSE)</f>
        <v>4</v>
      </c>
      <c r="BA155" s="279">
        <f>VLOOKUP(BillDetail_List[[#This Row],[Task Code]],tasklist,7,FALSE)</f>
        <v>10</v>
      </c>
      <c r="BB155" s="279">
        <f>IFERROR(VLOOKUP(BillDetail_List[[#This Row],[Activity Code]],ActivityCodeList,4,FALSE),"")</f>
        <v>10</v>
      </c>
      <c r="BC155" s="279" t="str">
        <f>IFERROR(VLOOKUP(BillDetail_List[[#This Row],[Expense Code]],expensenumbers,4,FALSE),"")</f>
        <v/>
      </c>
      <c r="BD155" s="217"/>
      <c r="BE155" s="94"/>
      <c r="BF155" s="94"/>
      <c r="BG155" s="217"/>
      <c r="BH155" s="94"/>
      <c r="BI155" s="217"/>
      <c r="BJ155" s="217"/>
      <c r="BK155" s="96"/>
      <c r="BL155" s="96"/>
      <c r="BQ155" s="96"/>
      <c r="BR155" s="96"/>
      <c r="BS155" s="96"/>
      <c r="BT155" s="96"/>
      <c r="BV155" s="96"/>
      <c r="BW155" s="72"/>
      <c r="BX155" s="72"/>
      <c r="CB155" s="98"/>
      <c r="CC155" s="99"/>
      <c r="CD155" s="99"/>
      <c r="CE155" s="84"/>
      <c r="CF155" s="84"/>
    </row>
    <row r="156" spans="1:84" x14ac:dyDescent="0.2">
      <c r="A156" s="74">
        <v>154</v>
      </c>
      <c r="B156" s="74">
        <v>43</v>
      </c>
      <c r="C156" s="49" t="s">
        <v>227</v>
      </c>
      <c r="D156" s="172">
        <v>40602</v>
      </c>
      <c r="E156" s="76" t="s">
        <v>243</v>
      </c>
      <c r="F156" s="76" t="s">
        <v>322</v>
      </c>
      <c r="G156" s="119">
        <v>3.8</v>
      </c>
      <c r="H156" s="87"/>
      <c r="I156" s="77"/>
      <c r="J156" s="77"/>
      <c r="K156" s="88"/>
      <c r="L156" s="79"/>
      <c r="M156" s="76" t="s">
        <v>104</v>
      </c>
      <c r="N156" s="255" t="s">
        <v>452</v>
      </c>
      <c r="O156" s="255" t="s">
        <v>473</v>
      </c>
      <c r="P156" s="255" t="s">
        <v>519</v>
      </c>
      <c r="Q156" s="255"/>
      <c r="R156" s="81" t="s">
        <v>99</v>
      </c>
      <c r="S156" s="89"/>
      <c r="T156" s="76"/>
      <c r="U156" s="76"/>
      <c r="V156" s="86">
        <f>IF(BillDetail_List[Entry Alloc%]=0,(BillDetail_List[Time]*BillDetail_List[LTM Rate])*BillDetail_List[[#This Row],[Funding PerCent Allowed]],(BillDetail_List[Time]*BillDetail_List[LTM Rate])*BillDetail_List[[#This Row],[Funding PerCent Allowed]]*BillDetail_List[Entry Alloc%])</f>
        <v>684</v>
      </c>
      <c r="W156" s="86">
        <f>BillDetail_List[Counsel''s Base Fees]+BillDetail_List[Other Disbursements]+BillDetail_List[ATEI Premium]</f>
        <v>0</v>
      </c>
      <c r="X156" s="91" t="str">
        <f>VLOOKUP(BillDetail_List[Part ID],FundingList,2,FALSE)</f>
        <v>CFA</v>
      </c>
      <c r="Y156" s="271" t="str">
        <f>VLOOKUP(BillDetail_List[[#This Row],[Phase Code ]],phasetasklist,3,FALSE)</f>
        <v>Disclosure</v>
      </c>
      <c r="Z156" s="254" t="str">
        <f>VLOOKUP(BillDetail_List[[#This Row],[Task Code]],tasklist,4,FALSE)</f>
        <v>Obtaining and reviewing documents</v>
      </c>
      <c r="AA156" s="239" t="str">
        <f>IFERROR(VLOOKUP(BillDetail_List[[#This Row],[Activity Code]],ActivityCodeList,2,FALSE), " ")</f>
        <v>Plan, Prepare, Draft, Review</v>
      </c>
      <c r="AB156" s="239" t="str">
        <f>IFERROR(VLOOKUP(BillDetail_List[[#This Row],[Expense Code]],expensenumbers,2,FALSE), " ")</f>
        <v xml:space="preserve"> </v>
      </c>
      <c r="AC156" s="92" t="str">
        <f>IFERROR(VLOOKUP(BillDetail_List[LTM],LTMList,3,FALSE),"")</f>
        <v>Medico-Legal Assistant</v>
      </c>
      <c r="AD156" s="92" t="str">
        <f>IFERROR(VLOOKUP(BillDetail_List[LTM],LTMList,4,FALSE),"")</f>
        <v>B</v>
      </c>
      <c r="AE156" s="86">
        <f>IFERROR(VLOOKUP(BillDetail_List[LTM],LTM_List[],6,FALSE),0)</f>
        <v>180</v>
      </c>
      <c r="AF156" s="83">
        <f>VLOOKUP(BillDetail_List[Part ID],FundingList,7,FALSE)</f>
        <v>1</v>
      </c>
      <c r="AG156" s="83">
        <f>IF(CounselBaseFees=0,VLOOKUP(BillDetail_List[Part ID],FundingList,3,FALSE),VLOOKUP(BillDetail_List[LTM],LTMList,8,FALSE))</f>
        <v>0.95</v>
      </c>
      <c r="AH156" s="93">
        <f>VLOOKUP(BillDetail_List[Part ID],FundingList,4,FALSE)</f>
        <v>0.2</v>
      </c>
      <c r="AI156" s="190">
        <f>IF(BillDetail_List[[#This Row],[Time]]="N/A",0, BillDetail_List[[#This Row],[Time]]*BillDetail_List[[#This Row],[LTM Rate]])</f>
        <v>684</v>
      </c>
      <c r="AJ156" s="86">
        <f>IF(BillDetail_List[Entry Alloc%]=0,(BillDetail_List[Time]*BillDetail_List[LTM Rate])*BillDetail_List[[#This Row],[Funding PerCent Allowed]],(BillDetail_List[Time]*BillDetail_List[LTM Rate])*BillDetail_List[[#This Row],[Funding PerCent Allowed]]*BillDetail_List[Entry Alloc%])</f>
        <v>684</v>
      </c>
      <c r="AK156" s="86">
        <f>BillDetail_List[Base Profit Costs (including any indemnity cap)]*BillDetail_List[VAT Rate]</f>
        <v>136.80000000000001</v>
      </c>
      <c r="AL156" s="86">
        <f>BillDetail_List[Base Profit Costs (including any indemnity cap)]*BillDetail_List[Success Fee %]</f>
        <v>649.79999999999995</v>
      </c>
      <c r="AM156" s="86">
        <f>BillDetail_List[Success Fee on Base Profit costs]*BillDetail_List[VAT Rate]</f>
        <v>129.96</v>
      </c>
      <c r="AN156" s="86">
        <f>SUM(BillDetail_List[[#This Row],[Base Profit Costs (including any indemnity cap)]:[VAT on Success Fee on Base Profit Costs]])</f>
        <v>1600.56</v>
      </c>
      <c r="AO156" s="86">
        <f>BillDetail_List[Counsel''s Base Fees]*BillDetail_List[VAT Rate]</f>
        <v>0</v>
      </c>
      <c r="AP156" s="86">
        <f>BillDetail_List[Counsel''s Base Fees]*BillDetail_List[Success Fee %]</f>
        <v>0</v>
      </c>
      <c r="AQ156" s="86">
        <f>BillDetail_List[Counsel''s Success Fee]*BillDetail_List[VAT Rate]</f>
        <v>0</v>
      </c>
      <c r="AR156" s="86">
        <f>BillDetail_List[Counsel''s Base Fees]+BillDetail_List[VAT on Base Counsel Fees]+BillDetail_List[Counsel''s Success Fee]+BillDetail_List[VAT on Counsel''s Success Fee]</f>
        <v>0</v>
      </c>
      <c r="AS156" s="86">
        <f>BillDetail_List[Other Disbursements]+BillDetail_List[VAT On Other Disbursements]</f>
        <v>0</v>
      </c>
      <c r="AT156" s="86">
        <f>BillDetail_List[Counsel''s Base Fees]+BillDetail_List[Other Disbursements]+BillDetail_List[ATEI Premium]</f>
        <v>0</v>
      </c>
      <c r="AU156" s="86">
        <f>BillDetail_List[Other Disbursements]+BillDetail_List[Counsel''s Base Fees]+BillDetail_List[Base Profit Costs (including any indemnity cap)]</f>
        <v>684</v>
      </c>
      <c r="AV156" s="86">
        <f>BillDetail_List[Base Profit Costs (including any indemnity cap)]+BillDetail_List[Success Fee on Base Profit costs]</f>
        <v>1333.8</v>
      </c>
      <c r="AW156" s="86">
        <f>BillDetail_List[ATEI Premium]+BillDetail_List[Other Disbursements]+BillDetail_List[Counsel''s Success Fee]+BillDetail_List[Counsel''s Base Fees]</f>
        <v>0</v>
      </c>
      <c r="AX156" s="86">
        <f>BillDetail_List[VAT On Other Disbursements]+BillDetail_List[VAT on Counsel''s Success Fee]+BillDetail_List[VAT on Base Counsel Fees]+BillDetail_List[VAT on Success Fee on Base Profit Costs]+BillDetail_List[VAT on Base Profit Costs]</f>
        <v>266.76</v>
      </c>
      <c r="AY156" s="86">
        <f>SUM(BillDetail_List[[#This Row],[Total Profit Costs]:[Total VAT]])</f>
        <v>1600.56</v>
      </c>
      <c r="AZ156" s="279">
        <f>VLOOKUP(BillDetail_List[[#This Row],[Phase Code ]],phasetasklist,7,FALSE)</f>
        <v>4</v>
      </c>
      <c r="BA156" s="279">
        <f>VLOOKUP(BillDetail_List[[#This Row],[Task Code]],tasklist,7,FALSE)</f>
        <v>10</v>
      </c>
      <c r="BB156" s="279">
        <f>IFERROR(VLOOKUP(BillDetail_List[[#This Row],[Activity Code]],ActivityCodeList,4,FALSE),"")</f>
        <v>10</v>
      </c>
      <c r="BC156" s="279" t="str">
        <f>IFERROR(VLOOKUP(BillDetail_List[[#This Row],[Expense Code]],expensenumbers,4,FALSE),"")</f>
        <v/>
      </c>
      <c r="BD156" s="217"/>
      <c r="BE156" s="94"/>
      <c r="BF156" s="94"/>
      <c r="BG156" s="217"/>
      <c r="BH156" s="94"/>
      <c r="BI156" s="217"/>
      <c r="BJ156" s="217"/>
      <c r="BK156" s="96"/>
      <c r="BL156" s="96"/>
      <c r="BQ156" s="96"/>
      <c r="BR156" s="96"/>
      <c r="BS156" s="96"/>
      <c r="BT156" s="96"/>
      <c r="BV156" s="96"/>
      <c r="BW156" s="72"/>
      <c r="BX156" s="72"/>
      <c r="CB156" s="98"/>
      <c r="CC156" s="99"/>
      <c r="CD156" s="99"/>
      <c r="CE156" s="84"/>
      <c r="CF156" s="84"/>
    </row>
    <row r="157" spans="1:84" ht="30" x14ac:dyDescent="0.25">
      <c r="A157" s="74">
        <v>155</v>
      </c>
      <c r="B157" s="74">
        <v>9</v>
      </c>
      <c r="C157" s="49" t="s">
        <v>227</v>
      </c>
      <c r="D157" s="172">
        <v>40325</v>
      </c>
      <c r="E157" s="76" t="s">
        <v>230</v>
      </c>
      <c r="F157" s="76"/>
      <c r="G157" s="218"/>
      <c r="H157" s="87"/>
      <c r="I157" s="77"/>
      <c r="J157" s="77">
        <v>50</v>
      </c>
      <c r="K157" s="88"/>
      <c r="L157" s="79"/>
      <c r="M157" s="76" t="s">
        <v>104</v>
      </c>
      <c r="N157" s="255" t="s">
        <v>452</v>
      </c>
      <c r="O157" s="255" t="s">
        <v>473</v>
      </c>
      <c r="P157" s="255"/>
      <c r="Q157" s="255" t="s">
        <v>531</v>
      </c>
      <c r="R157" s="81" t="s">
        <v>99</v>
      </c>
      <c r="S157" s="89"/>
      <c r="T157" s="75" t="s">
        <v>344</v>
      </c>
      <c r="U157" s="76"/>
      <c r="V157" s="86">
        <f>IF(BillDetail_List[Entry Alloc%]=0,(BillDetail_List[Time]*BillDetail_List[LTM Rate])*BillDetail_List[[#This Row],[Funding PerCent Allowed]],(BillDetail_List[Time]*BillDetail_List[LTM Rate])*BillDetail_List[[#This Row],[Funding PerCent Allowed]]*BillDetail_List[Entry Alloc%])</f>
        <v>0</v>
      </c>
      <c r="W157" s="86">
        <f>BillDetail_List[Counsel''s Base Fees]+BillDetail_List[Other Disbursements]+BillDetail_List[ATEI Premium]</f>
        <v>50</v>
      </c>
      <c r="X157" s="91" t="str">
        <f>VLOOKUP(BillDetail_List[Part ID],FundingList,2,FALSE)</f>
        <v>CFA</v>
      </c>
      <c r="Y157" s="271" t="str">
        <f>VLOOKUP(BillDetail_List[[#This Row],[Phase Code ]],phasetasklist,3,FALSE)</f>
        <v>Disclosure</v>
      </c>
      <c r="Z157" s="254" t="str">
        <f>VLOOKUP(BillDetail_List[[#This Row],[Task Code]],tasklist,4,FALSE)</f>
        <v>Obtaining and reviewing documents</v>
      </c>
      <c r="AA157" s="239" t="str">
        <f>IFERROR(VLOOKUP(BillDetail_List[[#This Row],[Activity Code]],ActivityCodeList,2,FALSE), " ")</f>
        <v xml:space="preserve"> </v>
      </c>
      <c r="AB157" s="239" t="str">
        <f>IFERROR(VLOOKUP(BillDetail_List[[#This Row],[Expense Code]],expensenumbers,2,FALSE), " ")</f>
        <v xml:space="preserve">Medical Records </v>
      </c>
      <c r="AC157" s="92" t="str">
        <f>IFERROR(VLOOKUP(BillDetail_List[LTM],LTMList,3,FALSE),"")</f>
        <v/>
      </c>
      <c r="AD157" s="92" t="str">
        <f>IFERROR(VLOOKUP(BillDetail_List[LTM],LTMList,4,FALSE),"")</f>
        <v/>
      </c>
      <c r="AE157" s="86">
        <f>IFERROR(VLOOKUP(BillDetail_List[LTM],LTM_List[],6,FALSE),0)</f>
        <v>0</v>
      </c>
      <c r="AF157" s="83">
        <f>VLOOKUP(BillDetail_List[Part ID],FundingList,7,FALSE)</f>
        <v>1</v>
      </c>
      <c r="AG157" s="83">
        <f>IF(CounselBaseFees=0,VLOOKUP(BillDetail_List[Part ID],FundingList,3,FALSE),VLOOKUP(BillDetail_List[LTM],LTMList,8,FALSE))</f>
        <v>0.95</v>
      </c>
      <c r="AH157" s="93">
        <f>VLOOKUP(BillDetail_List[Part ID],FundingList,4,FALSE)</f>
        <v>0.2</v>
      </c>
      <c r="AI157" s="190">
        <f>IF(BillDetail_List[[#This Row],[Time]]="N/A",0, BillDetail_List[[#This Row],[Time]]*BillDetail_List[[#This Row],[LTM Rate]])</f>
        <v>0</v>
      </c>
      <c r="AJ157" s="86">
        <f>IF(BillDetail_List[Entry Alloc%]=0,(BillDetail_List[Time]*BillDetail_List[LTM Rate])*BillDetail_List[[#This Row],[Funding PerCent Allowed]],(BillDetail_List[Time]*BillDetail_List[LTM Rate])*BillDetail_List[[#This Row],[Funding PerCent Allowed]]*BillDetail_List[Entry Alloc%])</f>
        <v>0</v>
      </c>
      <c r="AK157" s="86">
        <f>BillDetail_List[Base Profit Costs (including any indemnity cap)]*BillDetail_List[VAT Rate]</f>
        <v>0</v>
      </c>
      <c r="AL157" s="86">
        <f>BillDetail_List[Base Profit Costs (including any indemnity cap)]*BillDetail_List[Success Fee %]</f>
        <v>0</v>
      </c>
      <c r="AM157" s="86">
        <f>BillDetail_List[Success Fee on Base Profit costs]*BillDetail_List[VAT Rate]</f>
        <v>0</v>
      </c>
      <c r="AN157" s="86">
        <f>SUM(BillDetail_List[[#This Row],[Base Profit Costs (including any indemnity cap)]:[VAT on Success Fee on Base Profit Costs]])</f>
        <v>0</v>
      </c>
      <c r="AO157" s="86">
        <f>BillDetail_List[Counsel''s Base Fees]*BillDetail_List[VAT Rate]</f>
        <v>0</v>
      </c>
      <c r="AP157" s="86">
        <f>BillDetail_List[Counsel''s Base Fees]*BillDetail_List[Success Fee %]</f>
        <v>0</v>
      </c>
      <c r="AQ157" s="86">
        <f>BillDetail_List[Counsel''s Success Fee]*BillDetail_List[VAT Rate]</f>
        <v>0</v>
      </c>
      <c r="AR157" s="86">
        <f>BillDetail_List[Counsel''s Base Fees]+BillDetail_List[VAT on Base Counsel Fees]+BillDetail_List[Counsel''s Success Fee]+BillDetail_List[VAT on Counsel''s Success Fee]</f>
        <v>0</v>
      </c>
      <c r="AS157" s="86">
        <f>BillDetail_List[Other Disbursements]+BillDetail_List[VAT On Other Disbursements]</f>
        <v>50</v>
      </c>
      <c r="AT157" s="86">
        <f>BillDetail_List[Counsel''s Base Fees]+BillDetail_List[Other Disbursements]+BillDetail_List[ATEI Premium]</f>
        <v>50</v>
      </c>
      <c r="AU157" s="86">
        <f>BillDetail_List[Other Disbursements]+BillDetail_List[Counsel''s Base Fees]+BillDetail_List[Base Profit Costs (including any indemnity cap)]</f>
        <v>50</v>
      </c>
      <c r="AV157" s="86">
        <f>BillDetail_List[Base Profit Costs (including any indemnity cap)]+BillDetail_List[Success Fee on Base Profit costs]</f>
        <v>0</v>
      </c>
      <c r="AW157" s="86">
        <f>BillDetail_List[ATEI Premium]+BillDetail_List[Other Disbursements]+BillDetail_List[Counsel''s Success Fee]+BillDetail_List[Counsel''s Base Fees]</f>
        <v>50</v>
      </c>
      <c r="AX157" s="86">
        <f>BillDetail_List[VAT On Other Disbursements]+BillDetail_List[VAT on Counsel''s Success Fee]+BillDetail_List[VAT on Base Counsel Fees]+BillDetail_List[VAT on Success Fee on Base Profit Costs]+BillDetail_List[VAT on Base Profit Costs]</f>
        <v>0</v>
      </c>
      <c r="AY157" s="86">
        <f>SUM(BillDetail_List[[#This Row],[Total Profit Costs]:[Total VAT]])</f>
        <v>50</v>
      </c>
      <c r="AZ157" s="279">
        <f>VLOOKUP(BillDetail_List[[#This Row],[Phase Code ]],phasetasklist,7,FALSE)</f>
        <v>4</v>
      </c>
      <c r="BA157" s="279">
        <f>VLOOKUP(BillDetail_List[[#This Row],[Task Code]],tasklist,7,FALSE)</f>
        <v>10</v>
      </c>
      <c r="BB157" s="279" t="str">
        <f>IFERROR(VLOOKUP(BillDetail_List[[#This Row],[Activity Code]],ActivityCodeList,4,FALSE),"")</f>
        <v/>
      </c>
      <c r="BC157" s="279" t="str">
        <f>IFERROR(VLOOKUP(BillDetail_List[[#This Row],[Expense Code]],expensenumbers,4,FALSE),"")</f>
        <v/>
      </c>
      <c r="BD157" s="217"/>
      <c r="BE157" s="94"/>
      <c r="BF157" s="94"/>
      <c r="BG157" s="217"/>
      <c r="BH157" s="94"/>
      <c r="BI157" s="217"/>
      <c r="BJ157" s="217"/>
      <c r="BK157" s="96"/>
      <c r="BL157" s="96"/>
      <c r="BQ157" s="96"/>
      <c r="BR157" s="96"/>
      <c r="BS157" s="96"/>
      <c r="BT157" s="96"/>
      <c r="BV157" s="96"/>
      <c r="BW157" s="72"/>
      <c r="BX157" s="72"/>
      <c r="CB157" s="98"/>
      <c r="CC157" s="99"/>
      <c r="CD157" s="99"/>
      <c r="CE157" s="84"/>
      <c r="CF157" s="84"/>
    </row>
    <row r="158" spans="1:84" ht="29.1" customHeight="1" x14ac:dyDescent="0.25">
      <c r="A158" s="74">
        <v>156</v>
      </c>
      <c r="B158" s="74">
        <v>14</v>
      </c>
      <c r="C158" s="49" t="s">
        <v>227</v>
      </c>
      <c r="D158" s="172">
        <v>40342</v>
      </c>
      <c r="E158" s="76" t="s">
        <v>232</v>
      </c>
      <c r="F158" s="76"/>
      <c r="G158" s="218"/>
      <c r="H158" s="87"/>
      <c r="I158" s="77"/>
      <c r="J158" s="77">
        <v>50</v>
      </c>
      <c r="K158" s="88"/>
      <c r="L158" s="79"/>
      <c r="M158" s="76" t="s">
        <v>104</v>
      </c>
      <c r="N158" s="255" t="s">
        <v>452</v>
      </c>
      <c r="O158" s="255" t="s">
        <v>473</v>
      </c>
      <c r="P158" s="255"/>
      <c r="Q158" s="255" t="s">
        <v>531</v>
      </c>
      <c r="R158" s="81" t="s">
        <v>99</v>
      </c>
      <c r="S158" s="89"/>
      <c r="T158" s="75" t="s">
        <v>343</v>
      </c>
      <c r="U158" s="76"/>
      <c r="V158" s="86">
        <f>IF(BillDetail_List[Entry Alloc%]=0,(BillDetail_List[Time]*BillDetail_List[LTM Rate])*BillDetail_List[[#This Row],[Funding PerCent Allowed]],(BillDetail_List[Time]*BillDetail_List[LTM Rate])*BillDetail_List[[#This Row],[Funding PerCent Allowed]]*BillDetail_List[Entry Alloc%])</f>
        <v>0</v>
      </c>
      <c r="W158" s="86">
        <f>BillDetail_List[Counsel''s Base Fees]+BillDetail_List[Other Disbursements]+BillDetail_List[ATEI Premium]</f>
        <v>50</v>
      </c>
      <c r="X158" s="91" t="str">
        <f>VLOOKUP(BillDetail_List[Part ID],FundingList,2,FALSE)</f>
        <v>CFA</v>
      </c>
      <c r="Y158" s="271" t="str">
        <f>VLOOKUP(BillDetail_List[[#This Row],[Phase Code ]],phasetasklist,3,FALSE)</f>
        <v>Disclosure</v>
      </c>
      <c r="Z158" s="254" t="str">
        <f>VLOOKUP(BillDetail_List[[#This Row],[Task Code]],tasklist,4,FALSE)</f>
        <v>Obtaining and reviewing documents</v>
      </c>
      <c r="AA158" s="239" t="str">
        <f>IFERROR(VLOOKUP(BillDetail_List[[#This Row],[Activity Code]],ActivityCodeList,2,FALSE), " ")</f>
        <v xml:space="preserve"> </v>
      </c>
      <c r="AB158" s="239" t="str">
        <f>IFERROR(VLOOKUP(BillDetail_List[[#This Row],[Expense Code]],expensenumbers,2,FALSE), " ")</f>
        <v xml:space="preserve">Medical Records </v>
      </c>
      <c r="AC158" s="92" t="str">
        <f>IFERROR(VLOOKUP(BillDetail_List[LTM],LTMList,3,FALSE),"")</f>
        <v/>
      </c>
      <c r="AD158" s="92" t="str">
        <f>IFERROR(VLOOKUP(BillDetail_List[LTM],LTMList,4,FALSE),"")</f>
        <v/>
      </c>
      <c r="AE158" s="86">
        <f>IFERROR(VLOOKUP(BillDetail_List[LTM],LTM_List[],6,FALSE),0)</f>
        <v>0</v>
      </c>
      <c r="AF158" s="83">
        <f>VLOOKUP(BillDetail_List[Part ID],FundingList,7,FALSE)</f>
        <v>1</v>
      </c>
      <c r="AG158" s="83">
        <f>IF(CounselBaseFees=0,VLOOKUP(BillDetail_List[Part ID],FundingList,3,FALSE),VLOOKUP(BillDetail_List[LTM],LTMList,8,FALSE))</f>
        <v>0.95</v>
      </c>
      <c r="AH158" s="93">
        <f>VLOOKUP(BillDetail_List[Part ID],FundingList,4,FALSE)</f>
        <v>0.2</v>
      </c>
      <c r="AI158" s="190">
        <f>IF(BillDetail_List[[#This Row],[Time]]="N/A",0, BillDetail_List[[#This Row],[Time]]*BillDetail_List[[#This Row],[LTM Rate]])</f>
        <v>0</v>
      </c>
      <c r="AJ158" s="86">
        <f>IF(BillDetail_List[Entry Alloc%]=0,(BillDetail_List[Time]*BillDetail_List[LTM Rate])*BillDetail_List[[#This Row],[Funding PerCent Allowed]],(BillDetail_List[Time]*BillDetail_List[LTM Rate])*BillDetail_List[[#This Row],[Funding PerCent Allowed]]*BillDetail_List[Entry Alloc%])</f>
        <v>0</v>
      </c>
      <c r="AK158" s="86">
        <f>BillDetail_List[Base Profit Costs (including any indemnity cap)]*BillDetail_List[VAT Rate]</f>
        <v>0</v>
      </c>
      <c r="AL158" s="86">
        <f>BillDetail_List[Base Profit Costs (including any indemnity cap)]*BillDetail_List[Success Fee %]</f>
        <v>0</v>
      </c>
      <c r="AM158" s="86">
        <f>BillDetail_List[Success Fee on Base Profit costs]*BillDetail_List[VAT Rate]</f>
        <v>0</v>
      </c>
      <c r="AN158" s="86">
        <f>SUM(BillDetail_List[[#This Row],[Base Profit Costs (including any indemnity cap)]:[VAT on Success Fee on Base Profit Costs]])</f>
        <v>0</v>
      </c>
      <c r="AO158" s="86">
        <f>BillDetail_List[Counsel''s Base Fees]*BillDetail_List[VAT Rate]</f>
        <v>0</v>
      </c>
      <c r="AP158" s="86">
        <f>BillDetail_List[Counsel''s Base Fees]*BillDetail_List[Success Fee %]</f>
        <v>0</v>
      </c>
      <c r="AQ158" s="86">
        <f>BillDetail_List[Counsel''s Success Fee]*BillDetail_List[VAT Rate]</f>
        <v>0</v>
      </c>
      <c r="AR158" s="86">
        <f>BillDetail_List[Counsel''s Base Fees]+BillDetail_List[VAT on Base Counsel Fees]+BillDetail_List[Counsel''s Success Fee]+BillDetail_List[VAT on Counsel''s Success Fee]</f>
        <v>0</v>
      </c>
      <c r="AS158" s="86">
        <f>BillDetail_List[Other Disbursements]+BillDetail_List[VAT On Other Disbursements]</f>
        <v>50</v>
      </c>
      <c r="AT158" s="86">
        <f>BillDetail_List[Counsel''s Base Fees]+BillDetail_List[Other Disbursements]+BillDetail_List[ATEI Premium]</f>
        <v>50</v>
      </c>
      <c r="AU158" s="86">
        <f>BillDetail_List[Other Disbursements]+BillDetail_List[Counsel''s Base Fees]+BillDetail_List[Base Profit Costs (including any indemnity cap)]</f>
        <v>50</v>
      </c>
      <c r="AV158" s="86">
        <f>BillDetail_List[Base Profit Costs (including any indemnity cap)]+BillDetail_List[Success Fee on Base Profit costs]</f>
        <v>0</v>
      </c>
      <c r="AW158" s="86">
        <f>BillDetail_List[ATEI Premium]+BillDetail_List[Other Disbursements]+BillDetail_List[Counsel''s Success Fee]+BillDetail_List[Counsel''s Base Fees]</f>
        <v>50</v>
      </c>
      <c r="AX158" s="86">
        <f>BillDetail_List[VAT On Other Disbursements]+BillDetail_List[VAT on Counsel''s Success Fee]+BillDetail_List[VAT on Base Counsel Fees]+BillDetail_List[VAT on Success Fee on Base Profit Costs]+BillDetail_List[VAT on Base Profit Costs]</f>
        <v>0</v>
      </c>
      <c r="AY158" s="86">
        <f>SUM(BillDetail_List[[#This Row],[Total Profit Costs]:[Total VAT]])</f>
        <v>50</v>
      </c>
      <c r="AZ158" s="279">
        <f>VLOOKUP(BillDetail_List[[#This Row],[Phase Code ]],phasetasklist,7,FALSE)</f>
        <v>4</v>
      </c>
      <c r="BA158" s="279">
        <f>VLOOKUP(BillDetail_List[[#This Row],[Task Code]],tasklist,7,FALSE)</f>
        <v>10</v>
      </c>
      <c r="BB158" s="279" t="str">
        <f>IFERROR(VLOOKUP(BillDetail_List[[#This Row],[Activity Code]],ActivityCodeList,4,FALSE),"")</f>
        <v/>
      </c>
      <c r="BC158" s="279" t="str">
        <f>IFERROR(VLOOKUP(BillDetail_List[[#This Row],[Expense Code]],expensenumbers,4,FALSE),"")</f>
        <v/>
      </c>
      <c r="BD158" s="217"/>
      <c r="BE158" s="94"/>
      <c r="BF158" s="94"/>
      <c r="BG158" s="217"/>
      <c r="BH158" s="94"/>
      <c r="BI158" s="217"/>
      <c r="BJ158" s="217"/>
      <c r="BK158" s="96"/>
      <c r="BL158" s="96"/>
      <c r="BQ158" s="96"/>
      <c r="BR158" s="96"/>
      <c r="BS158" s="96"/>
      <c r="BT158" s="96"/>
      <c r="BV158" s="96"/>
      <c r="BW158" s="72"/>
      <c r="BX158" s="72"/>
      <c r="CB158" s="98"/>
      <c r="CC158" s="99"/>
      <c r="CD158" s="99"/>
      <c r="CE158" s="84"/>
      <c r="CF158" s="84"/>
    </row>
    <row r="159" spans="1:84" ht="29.1" customHeight="1" x14ac:dyDescent="0.25">
      <c r="A159" s="74">
        <v>157</v>
      </c>
      <c r="B159" s="74">
        <v>28</v>
      </c>
      <c r="C159" s="49" t="s">
        <v>227</v>
      </c>
      <c r="D159" s="172">
        <v>40422</v>
      </c>
      <c r="E159" s="76" t="s">
        <v>232</v>
      </c>
      <c r="F159" s="76"/>
      <c r="G159" s="218"/>
      <c r="H159" s="87"/>
      <c r="I159" s="77"/>
      <c r="J159" s="77">
        <v>50</v>
      </c>
      <c r="K159" s="88"/>
      <c r="L159" s="79"/>
      <c r="M159" s="76" t="s">
        <v>104</v>
      </c>
      <c r="N159" s="255" t="s">
        <v>452</v>
      </c>
      <c r="O159" s="255" t="s">
        <v>473</v>
      </c>
      <c r="P159" s="255"/>
      <c r="Q159" s="255" t="s">
        <v>531</v>
      </c>
      <c r="R159" s="81" t="s">
        <v>99</v>
      </c>
      <c r="S159" s="89"/>
      <c r="T159" s="75" t="s">
        <v>32</v>
      </c>
      <c r="U159" s="76"/>
      <c r="V159" s="86">
        <f>IF(BillDetail_List[Entry Alloc%]=0,(BillDetail_List[Time]*BillDetail_List[LTM Rate])*BillDetail_List[[#This Row],[Funding PerCent Allowed]],(BillDetail_List[Time]*BillDetail_List[LTM Rate])*BillDetail_List[[#This Row],[Funding PerCent Allowed]]*BillDetail_List[Entry Alloc%])</f>
        <v>0</v>
      </c>
      <c r="W159" s="86">
        <f>BillDetail_List[Counsel''s Base Fees]+BillDetail_List[Other Disbursements]+BillDetail_List[ATEI Premium]</f>
        <v>50</v>
      </c>
      <c r="X159" s="91" t="str">
        <f>VLOOKUP(BillDetail_List[Part ID],FundingList,2,FALSE)</f>
        <v>CFA</v>
      </c>
      <c r="Y159" s="271" t="str">
        <f>VLOOKUP(BillDetail_List[[#This Row],[Phase Code ]],phasetasklist,3,FALSE)</f>
        <v>Disclosure</v>
      </c>
      <c r="Z159" s="254" t="str">
        <f>VLOOKUP(BillDetail_List[[#This Row],[Task Code]],tasklist,4,FALSE)</f>
        <v>Obtaining and reviewing documents</v>
      </c>
      <c r="AA159" s="239" t="str">
        <f>IFERROR(VLOOKUP(BillDetail_List[[#This Row],[Activity Code]],ActivityCodeList,2,FALSE), " ")</f>
        <v xml:space="preserve"> </v>
      </c>
      <c r="AB159" s="239" t="str">
        <f>IFERROR(VLOOKUP(BillDetail_List[[#This Row],[Expense Code]],expensenumbers,2,FALSE), " ")</f>
        <v xml:space="preserve">Medical Records </v>
      </c>
      <c r="AC159" s="92" t="str">
        <f>IFERROR(VLOOKUP(BillDetail_List[LTM],LTMList,3,FALSE),"")</f>
        <v/>
      </c>
      <c r="AD159" s="92" t="str">
        <f>IFERROR(VLOOKUP(BillDetail_List[LTM],LTMList,4,FALSE),"")</f>
        <v/>
      </c>
      <c r="AE159" s="86">
        <f>IFERROR(VLOOKUP(BillDetail_List[LTM],LTM_List[],6,FALSE),0)</f>
        <v>0</v>
      </c>
      <c r="AF159" s="83">
        <f>VLOOKUP(BillDetail_List[Part ID],FundingList,7,FALSE)</f>
        <v>1</v>
      </c>
      <c r="AG159" s="83">
        <f>IF(CounselBaseFees=0,VLOOKUP(BillDetail_List[Part ID],FundingList,3,FALSE),VLOOKUP(BillDetail_List[LTM],LTMList,8,FALSE))</f>
        <v>0.95</v>
      </c>
      <c r="AH159" s="93">
        <f>VLOOKUP(BillDetail_List[Part ID],FundingList,4,FALSE)</f>
        <v>0.2</v>
      </c>
      <c r="AI159" s="190">
        <f>IF(BillDetail_List[[#This Row],[Time]]="N/A",0, BillDetail_List[[#This Row],[Time]]*BillDetail_List[[#This Row],[LTM Rate]])</f>
        <v>0</v>
      </c>
      <c r="AJ159" s="86">
        <f>IF(BillDetail_List[Entry Alloc%]=0,(BillDetail_List[Time]*BillDetail_List[LTM Rate])*BillDetail_List[[#This Row],[Funding PerCent Allowed]],(BillDetail_List[Time]*BillDetail_List[LTM Rate])*BillDetail_List[[#This Row],[Funding PerCent Allowed]]*BillDetail_List[Entry Alloc%])</f>
        <v>0</v>
      </c>
      <c r="AK159" s="86">
        <f>BillDetail_List[Base Profit Costs (including any indemnity cap)]*BillDetail_List[VAT Rate]</f>
        <v>0</v>
      </c>
      <c r="AL159" s="86">
        <f>BillDetail_List[Base Profit Costs (including any indemnity cap)]*BillDetail_List[Success Fee %]</f>
        <v>0</v>
      </c>
      <c r="AM159" s="86">
        <f>BillDetail_List[Success Fee on Base Profit costs]*BillDetail_List[VAT Rate]</f>
        <v>0</v>
      </c>
      <c r="AN159" s="86">
        <f>SUM(BillDetail_List[[#This Row],[Base Profit Costs (including any indemnity cap)]:[VAT on Success Fee on Base Profit Costs]])</f>
        <v>0</v>
      </c>
      <c r="AO159" s="86">
        <f>BillDetail_List[Counsel''s Base Fees]*BillDetail_List[VAT Rate]</f>
        <v>0</v>
      </c>
      <c r="AP159" s="86">
        <f>BillDetail_List[Counsel''s Base Fees]*BillDetail_List[Success Fee %]</f>
        <v>0</v>
      </c>
      <c r="AQ159" s="86">
        <f>BillDetail_List[Counsel''s Success Fee]*BillDetail_List[VAT Rate]</f>
        <v>0</v>
      </c>
      <c r="AR159" s="86">
        <f>BillDetail_List[Counsel''s Base Fees]+BillDetail_List[VAT on Base Counsel Fees]+BillDetail_List[Counsel''s Success Fee]+BillDetail_List[VAT on Counsel''s Success Fee]</f>
        <v>0</v>
      </c>
      <c r="AS159" s="86">
        <f>BillDetail_List[Other Disbursements]+BillDetail_List[VAT On Other Disbursements]</f>
        <v>50</v>
      </c>
      <c r="AT159" s="86">
        <f>BillDetail_List[Counsel''s Base Fees]+BillDetail_List[Other Disbursements]+BillDetail_List[ATEI Premium]</f>
        <v>50</v>
      </c>
      <c r="AU159" s="86">
        <f>BillDetail_List[Other Disbursements]+BillDetail_List[Counsel''s Base Fees]+BillDetail_List[Base Profit Costs (including any indemnity cap)]</f>
        <v>50</v>
      </c>
      <c r="AV159" s="86">
        <f>BillDetail_List[Base Profit Costs (including any indemnity cap)]+BillDetail_List[Success Fee on Base Profit costs]</f>
        <v>0</v>
      </c>
      <c r="AW159" s="86">
        <f>BillDetail_List[ATEI Premium]+BillDetail_List[Other Disbursements]+BillDetail_List[Counsel''s Success Fee]+BillDetail_List[Counsel''s Base Fees]</f>
        <v>50</v>
      </c>
      <c r="AX159" s="86">
        <f>BillDetail_List[VAT On Other Disbursements]+BillDetail_List[VAT on Counsel''s Success Fee]+BillDetail_List[VAT on Base Counsel Fees]+BillDetail_List[VAT on Success Fee on Base Profit Costs]+BillDetail_List[VAT on Base Profit Costs]</f>
        <v>0</v>
      </c>
      <c r="AY159" s="86">
        <f>SUM(BillDetail_List[[#This Row],[Total Profit Costs]:[Total VAT]])</f>
        <v>50</v>
      </c>
      <c r="AZ159" s="279">
        <f>VLOOKUP(BillDetail_List[[#This Row],[Phase Code ]],phasetasklist,7,FALSE)</f>
        <v>4</v>
      </c>
      <c r="BA159" s="279">
        <f>VLOOKUP(BillDetail_List[[#This Row],[Task Code]],tasklist,7,FALSE)</f>
        <v>10</v>
      </c>
      <c r="BB159" s="279" t="str">
        <f>IFERROR(VLOOKUP(BillDetail_List[[#This Row],[Activity Code]],ActivityCodeList,4,FALSE),"")</f>
        <v/>
      </c>
      <c r="BC159" s="279" t="str">
        <f>IFERROR(VLOOKUP(BillDetail_List[[#This Row],[Expense Code]],expensenumbers,4,FALSE),"")</f>
        <v/>
      </c>
      <c r="BD159" s="217"/>
      <c r="BE159" s="94"/>
      <c r="BF159" s="94"/>
      <c r="BG159" s="217"/>
      <c r="BH159" s="94"/>
      <c r="BI159" s="217"/>
      <c r="BJ159" s="217"/>
      <c r="BK159" s="96"/>
      <c r="BL159" s="96"/>
      <c r="BQ159" s="96"/>
      <c r="BR159" s="96"/>
      <c r="BS159" s="96"/>
      <c r="BT159" s="96"/>
      <c r="BV159" s="96"/>
      <c r="BW159" s="72"/>
      <c r="BX159" s="72"/>
      <c r="CB159" s="98"/>
      <c r="CC159" s="99"/>
      <c r="CD159" s="99"/>
      <c r="CE159" s="84"/>
      <c r="CF159" s="84"/>
    </row>
    <row r="160" spans="1:84" ht="29.1" customHeight="1" x14ac:dyDescent="0.25">
      <c r="A160" s="74">
        <v>158</v>
      </c>
      <c r="B160" s="74">
        <v>34</v>
      </c>
      <c r="C160" s="49" t="s">
        <v>227</v>
      </c>
      <c r="D160" s="172">
        <v>40450</v>
      </c>
      <c r="E160" s="76" t="s">
        <v>239</v>
      </c>
      <c r="F160" s="76"/>
      <c r="G160" s="218"/>
      <c r="H160" s="87"/>
      <c r="I160" s="77"/>
      <c r="J160" s="77">
        <v>50</v>
      </c>
      <c r="K160" s="88"/>
      <c r="L160" s="79"/>
      <c r="M160" s="76" t="s">
        <v>104</v>
      </c>
      <c r="N160" s="255" t="s">
        <v>452</v>
      </c>
      <c r="O160" s="255" t="s">
        <v>473</v>
      </c>
      <c r="P160" s="255"/>
      <c r="Q160" s="255" t="s">
        <v>531</v>
      </c>
      <c r="R160" s="81" t="s">
        <v>99</v>
      </c>
      <c r="S160" s="89"/>
      <c r="T160" s="75" t="s">
        <v>345</v>
      </c>
      <c r="U160" s="76"/>
      <c r="V160" s="86">
        <f>IF(BillDetail_List[Entry Alloc%]=0,(BillDetail_List[Time]*BillDetail_List[LTM Rate])*BillDetail_List[[#This Row],[Funding PerCent Allowed]],(BillDetail_List[Time]*BillDetail_List[LTM Rate])*BillDetail_List[[#This Row],[Funding PerCent Allowed]]*BillDetail_List[Entry Alloc%])</f>
        <v>0</v>
      </c>
      <c r="W160" s="86">
        <f>BillDetail_List[Counsel''s Base Fees]+BillDetail_List[Other Disbursements]+BillDetail_List[ATEI Premium]</f>
        <v>50</v>
      </c>
      <c r="X160" s="91" t="str">
        <f>VLOOKUP(BillDetail_List[Part ID],FundingList,2,FALSE)</f>
        <v>CFA</v>
      </c>
      <c r="Y160" s="271" t="str">
        <f>VLOOKUP(BillDetail_List[[#This Row],[Phase Code ]],phasetasklist,3,FALSE)</f>
        <v>Disclosure</v>
      </c>
      <c r="Z160" s="254" t="str">
        <f>VLOOKUP(BillDetail_List[[#This Row],[Task Code]],tasklist,4,FALSE)</f>
        <v>Obtaining and reviewing documents</v>
      </c>
      <c r="AA160" s="239" t="str">
        <f>IFERROR(VLOOKUP(BillDetail_List[[#This Row],[Activity Code]],ActivityCodeList,2,FALSE), " ")</f>
        <v xml:space="preserve"> </v>
      </c>
      <c r="AB160" s="239" t="str">
        <f>IFERROR(VLOOKUP(BillDetail_List[[#This Row],[Expense Code]],expensenumbers,2,FALSE), " ")</f>
        <v xml:space="preserve">Medical Records </v>
      </c>
      <c r="AC160" s="92" t="str">
        <f>IFERROR(VLOOKUP(BillDetail_List[LTM],LTMList,3,FALSE),"")</f>
        <v/>
      </c>
      <c r="AD160" s="92" t="str">
        <f>IFERROR(VLOOKUP(BillDetail_List[LTM],LTMList,4,FALSE),"")</f>
        <v/>
      </c>
      <c r="AE160" s="86">
        <f>IFERROR(VLOOKUP(BillDetail_List[LTM],LTM_List[],6,FALSE),0)</f>
        <v>0</v>
      </c>
      <c r="AF160" s="83">
        <f>VLOOKUP(BillDetail_List[Part ID],FundingList,7,FALSE)</f>
        <v>1</v>
      </c>
      <c r="AG160" s="83">
        <f>IF(CounselBaseFees=0,VLOOKUP(BillDetail_List[Part ID],FundingList,3,FALSE),VLOOKUP(BillDetail_List[LTM],LTMList,8,FALSE))</f>
        <v>0.95</v>
      </c>
      <c r="AH160" s="93">
        <f>VLOOKUP(BillDetail_List[Part ID],FundingList,4,FALSE)</f>
        <v>0.2</v>
      </c>
      <c r="AI160" s="190">
        <f>IF(BillDetail_List[[#This Row],[Time]]="N/A",0, BillDetail_List[[#This Row],[Time]]*BillDetail_List[[#This Row],[LTM Rate]])</f>
        <v>0</v>
      </c>
      <c r="AJ160" s="86">
        <f>IF(BillDetail_List[Entry Alloc%]=0,(BillDetail_List[Time]*BillDetail_List[LTM Rate])*BillDetail_List[[#This Row],[Funding PerCent Allowed]],(BillDetail_List[Time]*BillDetail_List[LTM Rate])*BillDetail_List[[#This Row],[Funding PerCent Allowed]]*BillDetail_List[Entry Alloc%])</f>
        <v>0</v>
      </c>
      <c r="AK160" s="86">
        <f>BillDetail_List[Base Profit Costs (including any indemnity cap)]*BillDetail_List[VAT Rate]</f>
        <v>0</v>
      </c>
      <c r="AL160" s="86">
        <f>BillDetail_List[Base Profit Costs (including any indemnity cap)]*BillDetail_List[Success Fee %]</f>
        <v>0</v>
      </c>
      <c r="AM160" s="86">
        <f>BillDetail_List[Success Fee on Base Profit costs]*BillDetail_List[VAT Rate]</f>
        <v>0</v>
      </c>
      <c r="AN160" s="86">
        <f>SUM(BillDetail_List[[#This Row],[Base Profit Costs (including any indemnity cap)]:[VAT on Success Fee on Base Profit Costs]])</f>
        <v>0</v>
      </c>
      <c r="AO160" s="86">
        <f>BillDetail_List[Counsel''s Base Fees]*BillDetail_List[VAT Rate]</f>
        <v>0</v>
      </c>
      <c r="AP160" s="86">
        <f>BillDetail_List[Counsel''s Base Fees]*BillDetail_List[Success Fee %]</f>
        <v>0</v>
      </c>
      <c r="AQ160" s="86">
        <f>BillDetail_List[Counsel''s Success Fee]*BillDetail_List[VAT Rate]</f>
        <v>0</v>
      </c>
      <c r="AR160" s="86">
        <f>BillDetail_List[Counsel''s Base Fees]+BillDetail_List[VAT on Base Counsel Fees]+BillDetail_List[Counsel''s Success Fee]+BillDetail_List[VAT on Counsel''s Success Fee]</f>
        <v>0</v>
      </c>
      <c r="AS160" s="86">
        <f>BillDetail_List[Other Disbursements]+BillDetail_List[VAT On Other Disbursements]</f>
        <v>50</v>
      </c>
      <c r="AT160" s="86">
        <f>BillDetail_List[Counsel''s Base Fees]+BillDetail_List[Other Disbursements]+BillDetail_List[ATEI Premium]</f>
        <v>50</v>
      </c>
      <c r="AU160" s="86">
        <f>BillDetail_List[Other Disbursements]+BillDetail_List[Counsel''s Base Fees]+BillDetail_List[Base Profit Costs (including any indemnity cap)]</f>
        <v>50</v>
      </c>
      <c r="AV160" s="86">
        <f>BillDetail_List[Base Profit Costs (including any indemnity cap)]+BillDetail_List[Success Fee on Base Profit costs]</f>
        <v>0</v>
      </c>
      <c r="AW160" s="86">
        <f>BillDetail_List[ATEI Premium]+BillDetail_List[Other Disbursements]+BillDetail_List[Counsel''s Success Fee]+BillDetail_List[Counsel''s Base Fees]</f>
        <v>50</v>
      </c>
      <c r="AX160" s="86">
        <f>BillDetail_List[VAT On Other Disbursements]+BillDetail_List[VAT on Counsel''s Success Fee]+BillDetail_List[VAT on Base Counsel Fees]+BillDetail_List[VAT on Success Fee on Base Profit Costs]+BillDetail_List[VAT on Base Profit Costs]</f>
        <v>0</v>
      </c>
      <c r="AY160" s="86">
        <f>SUM(BillDetail_List[[#This Row],[Total Profit Costs]:[Total VAT]])</f>
        <v>50</v>
      </c>
      <c r="AZ160" s="279">
        <f>VLOOKUP(BillDetail_List[[#This Row],[Phase Code ]],phasetasklist,7,FALSE)</f>
        <v>4</v>
      </c>
      <c r="BA160" s="279">
        <f>VLOOKUP(BillDetail_List[[#This Row],[Task Code]],tasklist,7,FALSE)</f>
        <v>10</v>
      </c>
      <c r="BB160" s="279" t="str">
        <f>IFERROR(VLOOKUP(BillDetail_List[[#This Row],[Activity Code]],ActivityCodeList,4,FALSE),"")</f>
        <v/>
      </c>
      <c r="BC160" s="279" t="str">
        <f>IFERROR(VLOOKUP(BillDetail_List[[#This Row],[Expense Code]],expensenumbers,4,FALSE),"")</f>
        <v/>
      </c>
      <c r="BD160" s="217"/>
      <c r="BE160" s="94"/>
      <c r="BF160" s="94"/>
      <c r="BG160" s="217"/>
      <c r="BH160" s="94"/>
      <c r="BI160" s="217"/>
      <c r="BJ160" s="217"/>
      <c r="BK160" s="96"/>
      <c r="BL160" s="96"/>
      <c r="BQ160" s="96"/>
      <c r="BR160" s="96"/>
      <c r="BS160" s="96"/>
      <c r="BT160" s="96"/>
      <c r="BV160" s="96"/>
      <c r="BW160" s="72"/>
      <c r="BX160" s="72"/>
      <c r="CB160" s="98"/>
      <c r="CC160" s="99"/>
      <c r="CD160" s="99"/>
      <c r="CE160" s="84"/>
      <c r="CF160" s="84"/>
    </row>
    <row r="161" spans="1:84" ht="29.1" customHeight="1" x14ac:dyDescent="0.2">
      <c r="A161" s="74">
        <v>159</v>
      </c>
      <c r="B161" s="74">
        <v>196</v>
      </c>
      <c r="C161" s="49" t="s">
        <v>227</v>
      </c>
      <c r="D161" s="172">
        <v>41430</v>
      </c>
      <c r="E161" s="76" t="s">
        <v>257</v>
      </c>
      <c r="F161" s="76" t="s">
        <v>323</v>
      </c>
      <c r="G161" s="119">
        <v>0.1</v>
      </c>
      <c r="H161" s="87"/>
      <c r="I161" s="77"/>
      <c r="J161" s="77"/>
      <c r="K161" s="88"/>
      <c r="L161" s="79"/>
      <c r="M161" s="76" t="s">
        <v>104</v>
      </c>
      <c r="N161" s="255" t="s">
        <v>452</v>
      </c>
      <c r="O161" s="255" t="s">
        <v>474</v>
      </c>
      <c r="P161" s="255" t="s">
        <v>512</v>
      </c>
      <c r="Q161" s="255"/>
      <c r="R161" s="81" t="s">
        <v>99</v>
      </c>
      <c r="S161" s="89"/>
      <c r="T161" s="75" t="s">
        <v>224</v>
      </c>
      <c r="U161" s="75" t="s">
        <v>249</v>
      </c>
      <c r="V161" s="86">
        <f>IF(BillDetail_List[Entry Alloc%]=0,(BillDetail_List[Time]*BillDetail_List[LTM Rate])*BillDetail_List[[#This Row],[Funding PerCent Allowed]],(BillDetail_List[Time]*BillDetail_List[LTM Rate])*BillDetail_List[[#This Row],[Funding PerCent Allowed]]*BillDetail_List[Entry Alloc%])</f>
        <v>30</v>
      </c>
      <c r="W161" s="86">
        <f>BillDetail_List[Counsel''s Base Fees]+BillDetail_List[Other Disbursements]+BillDetail_List[ATEI Premium]</f>
        <v>0</v>
      </c>
      <c r="X161" s="91" t="str">
        <f>VLOOKUP(BillDetail_List[Part ID],FundingList,2,FALSE)</f>
        <v>CFA</v>
      </c>
      <c r="Y161" s="271" t="str">
        <f>VLOOKUP(BillDetail_List[[#This Row],[Phase Code ]],phasetasklist,3,FALSE)</f>
        <v>Disclosure</v>
      </c>
      <c r="Z161" s="254" t="str">
        <f>VLOOKUP(BillDetail_List[[#This Row],[Task Code]],tasklist,4,FALSE)</f>
        <v>Preparing and serving disclosure lists</v>
      </c>
      <c r="AA161" s="239" t="str">
        <f>IFERROR(VLOOKUP(BillDetail_List[[#This Row],[Activity Code]],ActivityCodeList,2,FALSE), " ")</f>
        <v>Communicate (with client)</v>
      </c>
      <c r="AB161" s="239" t="str">
        <f>IFERROR(VLOOKUP(BillDetail_List[[#This Row],[Expense Code]],expensenumbers,2,FALSE), " ")</f>
        <v xml:space="preserve"> </v>
      </c>
      <c r="AC161" s="92" t="str">
        <f>IFERROR(VLOOKUP(BillDetail_List[LTM],LTMList,3,FALSE),"")</f>
        <v>Partner</v>
      </c>
      <c r="AD161" s="92" t="str">
        <f>IFERROR(VLOOKUP(BillDetail_List[LTM],LTMList,4,FALSE),"")</f>
        <v>A</v>
      </c>
      <c r="AE161" s="86">
        <f>IFERROR(VLOOKUP(BillDetail_List[LTM],LTM_List[],6,FALSE),0)</f>
        <v>300</v>
      </c>
      <c r="AF161" s="83">
        <f>VLOOKUP(BillDetail_List[Part ID],FundingList,7,FALSE)</f>
        <v>1</v>
      </c>
      <c r="AG161" s="83">
        <f>IF(CounselBaseFees=0,VLOOKUP(BillDetail_List[Part ID],FundingList,3,FALSE),VLOOKUP(BillDetail_List[LTM],LTMList,8,FALSE))</f>
        <v>0.95</v>
      </c>
      <c r="AH161" s="93">
        <f>VLOOKUP(BillDetail_List[Part ID],FundingList,4,FALSE)</f>
        <v>0.2</v>
      </c>
      <c r="AI161" s="190">
        <f>IF(BillDetail_List[[#This Row],[Time]]="N/A",0, BillDetail_List[[#This Row],[Time]]*BillDetail_List[[#This Row],[LTM Rate]])</f>
        <v>30</v>
      </c>
      <c r="AJ161" s="86">
        <f>IF(BillDetail_List[Entry Alloc%]=0,(BillDetail_List[Time]*BillDetail_List[LTM Rate])*BillDetail_List[[#This Row],[Funding PerCent Allowed]],(BillDetail_List[Time]*BillDetail_List[LTM Rate])*BillDetail_List[[#This Row],[Funding PerCent Allowed]]*BillDetail_List[Entry Alloc%])</f>
        <v>30</v>
      </c>
      <c r="AK161" s="86">
        <f>BillDetail_List[Base Profit Costs (including any indemnity cap)]*BillDetail_List[VAT Rate]</f>
        <v>6</v>
      </c>
      <c r="AL161" s="86">
        <f>BillDetail_List[Base Profit Costs (including any indemnity cap)]*BillDetail_List[Success Fee %]</f>
        <v>28.5</v>
      </c>
      <c r="AM161" s="86">
        <f>BillDetail_List[Success Fee on Base Profit costs]*BillDetail_List[VAT Rate]</f>
        <v>5.7</v>
      </c>
      <c r="AN161" s="86">
        <f>SUM(BillDetail_List[[#This Row],[Base Profit Costs (including any indemnity cap)]:[VAT on Success Fee on Base Profit Costs]])</f>
        <v>70.2</v>
      </c>
      <c r="AO161" s="86">
        <f>BillDetail_List[Counsel''s Base Fees]*BillDetail_List[VAT Rate]</f>
        <v>0</v>
      </c>
      <c r="AP161" s="86">
        <f>BillDetail_List[Counsel''s Base Fees]*BillDetail_List[Success Fee %]</f>
        <v>0</v>
      </c>
      <c r="AQ161" s="86">
        <f>BillDetail_List[Counsel''s Success Fee]*BillDetail_List[VAT Rate]</f>
        <v>0</v>
      </c>
      <c r="AR161" s="86">
        <f>BillDetail_List[Counsel''s Base Fees]+BillDetail_List[VAT on Base Counsel Fees]+BillDetail_List[Counsel''s Success Fee]+BillDetail_List[VAT on Counsel''s Success Fee]</f>
        <v>0</v>
      </c>
      <c r="AS161" s="86">
        <f>BillDetail_List[Other Disbursements]+BillDetail_List[VAT On Other Disbursements]</f>
        <v>0</v>
      </c>
      <c r="AT161" s="86">
        <f>BillDetail_List[Counsel''s Base Fees]+BillDetail_List[Other Disbursements]+BillDetail_List[ATEI Premium]</f>
        <v>0</v>
      </c>
      <c r="AU161" s="86">
        <f>BillDetail_List[Other Disbursements]+BillDetail_List[Counsel''s Base Fees]+BillDetail_List[Base Profit Costs (including any indemnity cap)]</f>
        <v>30</v>
      </c>
      <c r="AV161" s="86">
        <f>BillDetail_List[Base Profit Costs (including any indemnity cap)]+BillDetail_List[Success Fee on Base Profit costs]</f>
        <v>58.5</v>
      </c>
      <c r="AW161" s="86">
        <f>BillDetail_List[ATEI Premium]+BillDetail_List[Other Disbursements]+BillDetail_List[Counsel''s Success Fee]+BillDetail_List[Counsel''s Base Fees]</f>
        <v>0</v>
      </c>
      <c r="AX161" s="86">
        <f>BillDetail_List[VAT On Other Disbursements]+BillDetail_List[VAT on Counsel''s Success Fee]+BillDetail_List[VAT on Base Counsel Fees]+BillDetail_List[VAT on Success Fee on Base Profit Costs]+BillDetail_List[VAT on Base Profit Costs]</f>
        <v>11.7</v>
      </c>
      <c r="AY161" s="86">
        <f>SUM(BillDetail_List[[#This Row],[Total Profit Costs]:[Total VAT]])</f>
        <v>70.2</v>
      </c>
      <c r="AZ161" s="279">
        <f>VLOOKUP(BillDetail_List[[#This Row],[Phase Code ]],phasetasklist,7,FALSE)</f>
        <v>4</v>
      </c>
      <c r="BA161" s="279">
        <f>VLOOKUP(BillDetail_List[[#This Row],[Task Code]],tasklist,7,FALSE)</f>
        <v>11</v>
      </c>
      <c r="BB161" s="279">
        <f>IFERROR(VLOOKUP(BillDetail_List[[#This Row],[Activity Code]],ActivityCodeList,4,FALSE),"")</f>
        <v>3</v>
      </c>
      <c r="BC161" s="279" t="str">
        <f>IFERROR(VLOOKUP(BillDetail_List[[#This Row],[Expense Code]],expensenumbers,4,FALSE),"")</f>
        <v/>
      </c>
      <c r="BD161" s="217"/>
      <c r="BE161" s="94"/>
      <c r="BF161" s="94"/>
      <c r="BG161" s="217"/>
      <c r="BH161" s="94"/>
      <c r="BI161" s="217"/>
      <c r="BJ161" s="217"/>
      <c r="BK161" s="96"/>
      <c r="BL161" s="96"/>
      <c r="BQ161" s="96"/>
      <c r="BR161" s="96"/>
      <c r="BS161" s="96"/>
      <c r="BT161" s="96"/>
      <c r="BV161" s="96"/>
      <c r="BW161" s="72"/>
      <c r="BX161" s="72"/>
      <c r="CB161" s="98"/>
      <c r="CC161" s="99"/>
      <c r="CD161" s="99"/>
      <c r="CE161" s="84"/>
      <c r="CF161" s="84"/>
    </row>
    <row r="162" spans="1:84" ht="30" x14ac:dyDescent="0.2">
      <c r="A162" s="74">
        <v>160</v>
      </c>
      <c r="B162" s="74">
        <v>166</v>
      </c>
      <c r="C162" s="49" t="s">
        <v>227</v>
      </c>
      <c r="D162" s="172">
        <v>41346</v>
      </c>
      <c r="E162" s="290" t="s">
        <v>238</v>
      </c>
      <c r="F162" s="76" t="s">
        <v>323</v>
      </c>
      <c r="G162" s="119">
        <v>0.1</v>
      </c>
      <c r="H162" s="87"/>
      <c r="I162" s="77"/>
      <c r="J162" s="77"/>
      <c r="K162" s="88"/>
      <c r="L162" s="79"/>
      <c r="M162" s="76" t="s">
        <v>104</v>
      </c>
      <c r="N162" s="255" t="s">
        <v>452</v>
      </c>
      <c r="O162" s="255" t="s">
        <v>474</v>
      </c>
      <c r="P162" s="255" t="s">
        <v>515</v>
      </c>
      <c r="Q162" s="255"/>
      <c r="R162" s="81" t="s">
        <v>99</v>
      </c>
      <c r="S162" s="89"/>
      <c r="T162" s="75" t="s">
        <v>32</v>
      </c>
      <c r="U162" s="75" t="s">
        <v>249</v>
      </c>
      <c r="V162" s="86">
        <f>IF(BillDetail_List[Entry Alloc%]=0,(BillDetail_List[Time]*BillDetail_List[LTM Rate])*BillDetail_List[[#This Row],[Funding PerCent Allowed]],(BillDetail_List[Time]*BillDetail_List[LTM Rate])*BillDetail_List[[#This Row],[Funding PerCent Allowed]]*BillDetail_List[Entry Alloc%])</f>
        <v>30</v>
      </c>
      <c r="W162" s="86">
        <f>BillDetail_List[Counsel''s Base Fees]+BillDetail_List[Other Disbursements]+BillDetail_List[ATEI Premium]</f>
        <v>0</v>
      </c>
      <c r="X162" s="91" t="str">
        <f>VLOOKUP(BillDetail_List[Part ID],FundingList,2,FALSE)</f>
        <v>CFA</v>
      </c>
      <c r="Y162" s="271" t="str">
        <f>VLOOKUP(BillDetail_List[[#This Row],[Phase Code ]],phasetasklist,3,FALSE)</f>
        <v>Disclosure</v>
      </c>
      <c r="Z162" s="254" t="str">
        <f>VLOOKUP(BillDetail_List[[#This Row],[Task Code]],tasklist,4,FALSE)</f>
        <v>Preparing and serving disclosure lists</v>
      </c>
      <c r="AA162" s="239" t="str">
        <f>IFERROR(VLOOKUP(BillDetail_List[[#This Row],[Activity Code]],ActivityCodeList,2,FALSE), " ")</f>
        <v>Communicate (Other Party(s)/other outside lawyers)</v>
      </c>
      <c r="AB162" s="239" t="str">
        <f>IFERROR(VLOOKUP(BillDetail_List[[#This Row],[Expense Code]],expensenumbers,2,FALSE), " ")</f>
        <v xml:space="preserve"> </v>
      </c>
      <c r="AC162" s="92" t="str">
        <f>IFERROR(VLOOKUP(BillDetail_List[LTM],LTMList,3,FALSE),"")</f>
        <v>Partner</v>
      </c>
      <c r="AD162" s="92" t="str">
        <f>IFERROR(VLOOKUP(BillDetail_List[LTM],LTMList,4,FALSE),"")</f>
        <v>A</v>
      </c>
      <c r="AE162" s="86">
        <f>IFERROR(VLOOKUP(BillDetail_List[LTM],LTM_List[],6,FALSE),0)</f>
        <v>300</v>
      </c>
      <c r="AF162" s="83">
        <f>VLOOKUP(BillDetail_List[Part ID],FundingList,7,FALSE)</f>
        <v>1</v>
      </c>
      <c r="AG162" s="83">
        <f>IF(CounselBaseFees=0,VLOOKUP(BillDetail_List[Part ID],FundingList,3,FALSE),VLOOKUP(BillDetail_List[LTM],LTMList,8,FALSE))</f>
        <v>0.95</v>
      </c>
      <c r="AH162" s="93">
        <f>VLOOKUP(BillDetail_List[Part ID],FundingList,4,FALSE)</f>
        <v>0.2</v>
      </c>
      <c r="AI162" s="190">
        <f>IF(BillDetail_List[[#This Row],[Time]]="N/A",0, BillDetail_List[[#This Row],[Time]]*BillDetail_List[[#This Row],[LTM Rate]])</f>
        <v>30</v>
      </c>
      <c r="AJ162" s="86">
        <f>IF(BillDetail_List[Entry Alloc%]=0,(BillDetail_List[Time]*BillDetail_List[LTM Rate])*BillDetail_List[[#This Row],[Funding PerCent Allowed]],(BillDetail_List[Time]*BillDetail_List[LTM Rate])*BillDetail_List[[#This Row],[Funding PerCent Allowed]]*BillDetail_List[Entry Alloc%])</f>
        <v>30</v>
      </c>
      <c r="AK162" s="86">
        <f>BillDetail_List[Base Profit Costs (including any indemnity cap)]*BillDetail_List[VAT Rate]</f>
        <v>6</v>
      </c>
      <c r="AL162" s="86">
        <f>BillDetail_List[Base Profit Costs (including any indemnity cap)]*BillDetail_List[Success Fee %]</f>
        <v>28.5</v>
      </c>
      <c r="AM162" s="86">
        <f>BillDetail_List[Success Fee on Base Profit costs]*BillDetail_List[VAT Rate]</f>
        <v>5.7</v>
      </c>
      <c r="AN162" s="86">
        <f>SUM(BillDetail_List[[#This Row],[Base Profit Costs (including any indemnity cap)]:[VAT on Success Fee on Base Profit Costs]])</f>
        <v>70.2</v>
      </c>
      <c r="AO162" s="86">
        <f>BillDetail_List[Counsel''s Base Fees]*BillDetail_List[VAT Rate]</f>
        <v>0</v>
      </c>
      <c r="AP162" s="86">
        <f>BillDetail_List[Counsel''s Base Fees]*BillDetail_List[Success Fee %]</f>
        <v>0</v>
      </c>
      <c r="AQ162" s="86">
        <f>BillDetail_List[Counsel''s Success Fee]*BillDetail_List[VAT Rate]</f>
        <v>0</v>
      </c>
      <c r="AR162" s="86">
        <f>BillDetail_List[Counsel''s Base Fees]+BillDetail_List[VAT on Base Counsel Fees]+BillDetail_List[Counsel''s Success Fee]+BillDetail_List[VAT on Counsel''s Success Fee]</f>
        <v>0</v>
      </c>
      <c r="AS162" s="86">
        <f>BillDetail_List[Other Disbursements]+BillDetail_List[VAT On Other Disbursements]</f>
        <v>0</v>
      </c>
      <c r="AT162" s="86">
        <f>BillDetail_List[Counsel''s Base Fees]+BillDetail_List[Other Disbursements]+BillDetail_List[ATEI Premium]</f>
        <v>0</v>
      </c>
      <c r="AU162" s="86">
        <f>BillDetail_List[Other Disbursements]+BillDetail_List[Counsel''s Base Fees]+BillDetail_List[Base Profit Costs (including any indemnity cap)]</f>
        <v>30</v>
      </c>
      <c r="AV162" s="86">
        <f>BillDetail_List[Base Profit Costs (including any indemnity cap)]+BillDetail_List[Success Fee on Base Profit costs]</f>
        <v>58.5</v>
      </c>
      <c r="AW162" s="86">
        <f>BillDetail_List[ATEI Premium]+BillDetail_List[Other Disbursements]+BillDetail_List[Counsel''s Success Fee]+BillDetail_List[Counsel''s Base Fees]</f>
        <v>0</v>
      </c>
      <c r="AX162" s="86">
        <f>BillDetail_List[VAT On Other Disbursements]+BillDetail_List[VAT on Counsel''s Success Fee]+BillDetail_List[VAT on Base Counsel Fees]+BillDetail_List[VAT on Success Fee on Base Profit Costs]+BillDetail_List[VAT on Base Profit Costs]</f>
        <v>11.7</v>
      </c>
      <c r="AY162" s="86">
        <f>SUM(BillDetail_List[[#This Row],[Total Profit Costs]:[Total VAT]])</f>
        <v>70.2</v>
      </c>
      <c r="AZ162" s="279">
        <f>VLOOKUP(BillDetail_List[[#This Row],[Phase Code ]],phasetasklist,7,FALSE)</f>
        <v>4</v>
      </c>
      <c r="BA162" s="279">
        <f>VLOOKUP(BillDetail_List[[#This Row],[Task Code]],tasklist,7,FALSE)</f>
        <v>11</v>
      </c>
      <c r="BB162" s="279">
        <f>IFERROR(VLOOKUP(BillDetail_List[[#This Row],[Activity Code]],ActivityCodeList,4,FALSE),"")</f>
        <v>6</v>
      </c>
      <c r="BC162" s="279" t="str">
        <f>IFERROR(VLOOKUP(BillDetail_List[[#This Row],[Expense Code]],expensenumbers,4,FALSE),"")</f>
        <v/>
      </c>
      <c r="BD162" s="217"/>
      <c r="BE162" s="94"/>
      <c r="BF162" s="94"/>
      <c r="BG162" s="217"/>
      <c r="BH162" s="94"/>
      <c r="BI162" s="217"/>
      <c r="BJ162" s="217"/>
      <c r="BK162" s="96"/>
      <c r="BL162" s="96"/>
      <c r="BQ162" s="96"/>
      <c r="BR162" s="96"/>
      <c r="BS162" s="96"/>
      <c r="BT162" s="96"/>
      <c r="BV162" s="96"/>
      <c r="BW162" s="72"/>
      <c r="BX162" s="72"/>
      <c r="CB162" s="98"/>
      <c r="CC162" s="99"/>
      <c r="CD162" s="99"/>
      <c r="CE162" s="84"/>
      <c r="CF162" s="84"/>
    </row>
    <row r="163" spans="1:84" ht="30" x14ac:dyDescent="0.2">
      <c r="A163" s="74">
        <v>161</v>
      </c>
      <c r="B163" s="74">
        <v>197</v>
      </c>
      <c r="C163" s="49" t="s">
        <v>227</v>
      </c>
      <c r="D163" s="172">
        <v>41430</v>
      </c>
      <c r="E163" s="290" t="s">
        <v>238</v>
      </c>
      <c r="F163" s="76" t="s">
        <v>323</v>
      </c>
      <c r="G163" s="119">
        <v>0.1</v>
      </c>
      <c r="H163" s="87"/>
      <c r="I163" s="77"/>
      <c r="J163" s="77"/>
      <c r="K163" s="88"/>
      <c r="L163" s="79"/>
      <c r="M163" s="76" t="s">
        <v>104</v>
      </c>
      <c r="N163" s="255" t="s">
        <v>452</v>
      </c>
      <c r="O163" s="255" t="s">
        <v>474</v>
      </c>
      <c r="P163" s="255" t="s">
        <v>515</v>
      </c>
      <c r="Q163" s="255"/>
      <c r="R163" s="81" t="s">
        <v>99</v>
      </c>
      <c r="S163" s="89"/>
      <c r="T163" s="75" t="s">
        <v>32</v>
      </c>
      <c r="U163" s="75" t="s">
        <v>249</v>
      </c>
      <c r="V163" s="86">
        <f>IF(BillDetail_List[Entry Alloc%]=0,(BillDetail_List[Time]*BillDetail_List[LTM Rate])*BillDetail_List[[#This Row],[Funding PerCent Allowed]],(BillDetail_List[Time]*BillDetail_List[LTM Rate])*BillDetail_List[[#This Row],[Funding PerCent Allowed]]*BillDetail_List[Entry Alloc%])</f>
        <v>30</v>
      </c>
      <c r="W163" s="86">
        <f>BillDetail_List[Counsel''s Base Fees]+BillDetail_List[Other Disbursements]+BillDetail_List[ATEI Premium]</f>
        <v>0</v>
      </c>
      <c r="X163" s="91" t="str">
        <f>VLOOKUP(BillDetail_List[Part ID],FundingList,2,FALSE)</f>
        <v>CFA</v>
      </c>
      <c r="Y163" s="271" t="str">
        <f>VLOOKUP(BillDetail_List[[#This Row],[Phase Code ]],phasetasklist,3,FALSE)</f>
        <v>Disclosure</v>
      </c>
      <c r="Z163" s="254" t="str">
        <f>VLOOKUP(BillDetail_List[[#This Row],[Task Code]],tasklist,4,FALSE)</f>
        <v>Preparing and serving disclosure lists</v>
      </c>
      <c r="AA163" s="239" t="str">
        <f>IFERROR(VLOOKUP(BillDetail_List[[#This Row],[Activity Code]],ActivityCodeList,2,FALSE), " ")</f>
        <v>Communicate (Other Party(s)/other outside lawyers)</v>
      </c>
      <c r="AB163" s="239" t="str">
        <f>IFERROR(VLOOKUP(BillDetail_List[[#This Row],[Expense Code]],expensenumbers,2,FALSE), " ")</f>
        <v xml:space="preserve"> </v>
      </c>
      <c r="AC163" s="92" t="str">
        <f>IFERROR(VLOOKUP(BillDetail_List[LTM],LTMList,3,FALSE),"")</f>
        <v>Partner</v>
      </c>
      <c r="AD163" s="92" t="str">
        <f>IFERROR(VLOOKUP(BillDetail_List[LTM],LTMList,4,FALSE),"")</f>
        <v>A</v>
      </c>
      <c r="AE163" s="86">
        <f>IFERROR(VLOOKUP(BillDetail_List[LTM],LTM_List[],6,FALSE),0)</f>
        <v>300</v>
      </c>
      <c r="AF163" s="83">
        <f>VLOOKUP(BillDetail_List[Part ID],FundingList,7,FALSE)</f>
        <v>1</v>
      </c>
      <c r="AG163" s="83">
        <f>IF(CounselBaseFees=0,VLOOKUP(BillDetail_List[Part ID],FundingList,3,FALSE),VLOOKUP(BillDetail_List[LTM],LTMList,8,FALSE))</f>
        <v>0.95</v>
      </c>
      <c r="AH163" s="93">
        <f>VLOOKUP(BillDetail_List[Part ID],FundingList,4,FALSE)</f>
        <v>0.2</v>
      </c>
      <c r="AI163" s="190">
        <f>IF(BillDetail_List[[#This Row],[Time]]="N/A",0, BillDetail_List[[#This Row],[Time]]*BillDetail_List[[#This Row],[LTM Rate]])</f>
        <v>30</v>
      </c>
      <c r="AJ163" s="86">
        <f>IF(BillDetail_List[Entry Alloc%]=0,(BillDetail_List[Time]*BillDetail_List[LTM Rate])*BillDetail_List[[#This Row],[Funding PerCent Allowed]],(BillDetail_List[Time]*BillDetail_List[LTM Rate])*BillDetail_List[[#This Row],[Funding PerCent Allowed]]*BillDetail_List[Entry Alloc%])</f>
        <v>30</v>
      </c>
      <c r="AK163" s="86">
        <f>BillDetail_List[Base Profit Costs (including any indemnity cap)]*BillDetail_List[VAT Rate]</f>
        <v>6</v>
      </c>
      <c r="AL163" s="86">
        <f>BillDetail_List[Base Profit Costs (including any indemnity cap)]*BillDetail_List[Success Fee %]</f>
        <v>28.5</v>
      </c>
      <c r="AM163" s="86">
        <f>BillDetail_List[Success Fee on Base Profit costs]*BillDetail_List[VAT Rate]</f>
        <v>5.7</v>
      </c>
      <c r="AN163" s="86">
        <f>SUM(BillDetail_List[[#This Row],[Base Profit Costs (including any indemnity cap)]:[VAT on Success Fee on Base Profit Costs]])</f>
        <v>70.2</v>
      </c>
      <c r="AO163" s="86">
        <f>BillDetail_List[Counsel''s Base Fees]*BillDetail_List[VAT Rate]</f>
        <v>0</v>
      </c>
      <c r="AP163" s="86">
        <f>BillDetail_List[Counsel''s Base Fees]*BillDetail_List[Success Fee %]</f>
        <v>0</v>
      </c>
      <c r="AQ163" s="86">
        <f>BillDetail_List[Counsel''s Success Fee]*BillDetail_List[VAT Rate]</f>
        <v>0</v>
      </c>
      <c r="AR163" s="86">
        <f>BillDetail_List[Counsel''s Base Fees]+BillDetail_List[VAT on Base Counsel Fees]+BillDetail_List[Counsel''s Success Fee]+BillDetail_List[VAT on Counsel''s Success Fee]</f>
        <v>0</v>
      </c>
      <c r="AS163" s="86">
        <f>BillDetail_List[Other Disbursements]+BillDetail_List[VAT On Other Disbursements]</f>
        <v>0</v>
      </c>
      <c r="AT163" s="86">
        <f>BillDetail_List[Counsel''s Base Fees]+BillDetail_List[Other Disbursements]+BillDetail_List[ATEI Premium]</f>
        <v>0</v>
      </c>
      <c r="AU163" s="86">
        <f>BillDetail_List[Other Disbursements]+BillDetail_List[Counsel''s Base Fees]+BillDetail_List[Base Profit Costs (including any indemnity cap)]</f>
        <v>30</v>
      </c>
      <c r="AV163" s="86">
        <f>BillDetail_List[Base Profit Costs (including any indemnity cap)]+BillDetail_List[Success Fee on Base Profit costs]</f>
        <v>58.5</v>
      </c>
      <c r="AW163" s="86">
        <f>BillDetail_List[ATEI Premium]+BillDetail_List[Other Disbursements]+BillDetail_List[Counsel''s Success Fee]+BillDetail_List[Counsel''s Base Fees]</f>
        <v>0</v>
      </c>
      <c r="AX163" s="86">
        <f>BillDetail_List[VAT On Other Disbursements]+BillDetail_List[VAT on Counsel''s Success Fee]+BillDetail_List[VAT on Base Counsel Fees]+BillDetail_List[VAT on Success Fee on Base Profit Costs]+BillDetail_List[VAT on Base Profit Costs]</f>
        <v>11.7</v>
      </c>
      <c r="AY163" s="86">
        <f>SUM(BillDetail_List[[#This Row],[Total Profit Costs]:[Total VAT]])</f>
        <v>70.2</v>
      </c>
      <c r="AZ163" s="279">
        <f>VLOOKUP(BillDetail_List[[#This Row],[Phase Code ]],phasetasklist,7,FALSE)</f>
        <v>4</v>
      </c>
      <c r="BA163" s="279">
        <f>VLOOKUP(BillDetail_List[[#This Row],[Task Code]],tasklist,7,FALSE)</f>
        <v>11</v>
      </c>
      <c r="BB163" s="279">
        <f>IFERROR(VLOOKUP(BillDetail_List[[#This Row],[Activity Code]],ActivityCodeList,4,FALSE),"")</f>
        <v>6</v>
      </c>
      <c r="BC163" s="279" t="str">
        <f>IFERROR(VLOOKUP(BillDetail_List[[#This Row],[Expense Code]],expensenumbers,4,FALSE),"")</f>
        <v/>
      </c>
      <c r="BD163" s="217"/>
      <c r="BE163" s="94"/>
      <c r="BF163" s="94"/>
      <c r="BG163" s="217"/>
      <c r="BH163" s="94"/>
      <c r="BI163" s="217"/>
      <c r="BJ163" s="217"/>
      <c r="BK163" s="96"/>
      <c r="BL163" s="96"/>
      <c r="BQ163" s="96"/>
      <c r="BR163" s="96"/>
      <c r="BS163" s="96"/>
      <c r="BT163" s="96"/>
      <c r="BV163" s="96"/>
      <c r="BW163" s="72"/>
      <c r="BX163" s="72"/>
      <c r="CB163" s="98"/>
      <c r="CC163" s="99"/>
      <c r="CD163" s="99"/>
      <c r="CE163" s="84"/>
      <c r="CF163" s="84"/>
    </row>
    <row r="164" spans="1:84" ht="30" x14ac:dyDescent="0.2">
      <c r="A164" s="74">
        <v>162</v>
      </c>
      <c r="B164" s="74">
        <v>205</v>
      </c>
      <c r="C164" s="49" t="s">
        <v>227</v>
      </c>
      <c r="D164" s="172">
        <v>41437</v>
      </c>
      <c r="E164" s="290" t="s">
        <v>238</v>
      </c>
      <c r="F164" s="76" t="s">
        <v>323</v>
      </c>
      <c r="G164" s="119">
        <v>0.1</v>
      </c>
      <c r="H164" s="87"/>
      <c r="I164" s="77"/>
      <c r="J164" s="77"/>
      <c r="K164" s="88"/>
      <c r="L164" s="79"/>
      <c r="M164" s="76" t="s">
        <v>104</v>
      </c>
      <c r="N164" s="255" t="s">
        <v>452</v>
      </c>
      <c r="O164" s="255" t="s">
        <v>474</v>
      </c>
      <c r="P164" s="255" t="s">
        <v>515</v>
      </c>
      <c r="Q164" s="255"/>
      <c r="R164" s="81" t="s">
        <v>99</v>
      </c>
      <c r="S164" s="89"/>
      <c r="T164" s="75" t="s">
        <v>32</v>
      </c>
      <c r="U164" s="75" t="s">
        <v>249</v>
      </c>
      <c r="V164" s="86">
        <f>IF(BillDetail_List[Entry Alloc%]=0,(BillDetail_List[Time]*BillDetail_List[LTM Rate])*BillDetail_List[[#This Row],[Funding PerCent Allowed]],(BillDetail_List[Time]*BillDetail_List[LTM Rate])*BillDetail_List[[#This Row],[Funding PerCent Allowed]]*BillDetail_List[Entry Alloc%])</f>
        <v>30</v>
      </c>
      <c r="W164" s="86">
        <f>BillDetail_List[Counsel''s Base Fees]+BillDetail_List[Other Disbursements]+BillDetail_List[ATEI Premium]</f>
        <v>0</v>
      </c>
      <c r="X164" s="91" t="str">
        <f>VLOOKUP(BillDetail_List[Part ID],FundingList,2,FALSE)</f>
        <v>CFA</v>
      </c>
      <c r="Y164" s="271" t="str">
        <f>VLOOKUP(BillDetail_List[[#This Row],[Phase Code ]],phasetasklist,3,FALSE)</f>
        <v>Disclosure</v>
      </c>
      <c r="Z164" s="254" t="str">
        <f>VLOOKUP(BillDetail_List[[#This Row],[Task Code]],tasklist,4,FALSE)</f>
        <v>Preparing and serving disclosure lists</v>
      </c>
      <c r="AA164" s="239" t="str">
        <f>IFERROR(VLOOKUP(BillDetail_List[[#This Row],[Activity Code]],ActivityCodeList,2,FALSE), " ")</f>
        <v>Communicate (Other Party(s)/other outside lawyers)</v>
      </c>
      <c r="AB164" s="239" t="str">
        <f>IFERROR(VLOOKUP(BillDetail_List[[#This Row],[Expense Code]],expensenumbers,2,FALSE), " ")</f>
        <v xml:space="preserve"> </v>
      </c>
      <c r="AC164" s="92" t="str">
        <f>IFERROR(VLOOKUP(BillDetail_List[LTM],LTMList,3,FALSE),"")</f>
        <v>Partner</v>
      </c>
      <c r="AD164" s="92" t="str">
        <f>IFERROR(VLOOKUP(BillDetail_List[LTM],LTMList,4,FALSE),"")</f>
        <v>A</v>
      </c>
      <c r="AE164" s="86">
        <f>IFERROR(VLOOKUP(BillDetail_List[LTM],LTM_List[],6,FALSE),0)</f>
        <v>300</v>
      </c>
      <c r="AF164" s="83">
        <f>VLOOKUP(BillDetail_List[Part ID],FundingList,7,FALSE)</f>
        <v>1</v>
      </c>
      <c r="AG164" s="83">
        <f>IF(CounselBaseFees=0,VLOOKUP(BillDetail_List[Part ID],FundingList,3,FALSE),VLOOKUP(BillDetail_List[LTM],LTMList,8,FALSE))</f>
        <v>0.95</v>
      </c>
      <c r="AH164" s="93">
        <f>VLOOKUP(BillDetail_List[Part ID],FundingList,4,FALSE)</f>
        <v>0.2</v>
      </c>
      <c r="AI164" s="190">
        <f>IF(BillDetail_List[[#This Row],[Time]]="N/A",0, BillDetail_List[[#This Row],[Time]]*BillDetail_List[[#This Row],[LTM Rate]])</f>
        <v>30</v>
      </c>
      <c r="AJ164" s="86">
        <f>IF(BillDetail_List[Entry Alloc%]=0,(BillDetail_List[Time]*BillDetail_List[LTM Rate])*BillDetail_List[[#This Row],[Funding PerCent Allowed]],(BillDetail_List[Time]*BillDetail_List[LTM Rate])*BillDetail_List[[#This Row],[Funding PerCent Allowed]]*BillDetail_List[Entry Alloc%])</f>
        <v>30</v>
      </c>
      <c r="AK164" s="86">
        <f>BillDetail_List[Base Profit Costs (including any indemnity cap)]*BillDetail_List[VAT Rate]</f>
        <v>6</v>
      </c>
      <c r="AL164" s="86">
        <f>BillDetail_List[Base Profit Costs (including any indemnity cap)]*BillDetail_List[Success Fee %]</f>
        <v>28.5</v>
      </c>
      <c r="AM164" s="86">
        <f>BillDetail_List[Success Fee on Base Profit costs]*BillDetail_List[VAT Rate]</f>
        <v>5.7</v>
      </c>
      <c r="AN164" s="86">
        <f>SUM(BillDetail_List[[#This Row],[Base Profit Costs (including any indemnity cap)]:[VAT on Success Fee on Base Profit Costs]])</f>
        <v>70.2</v>
      </c>
      <c r="AO164" s="86">
        <f>BillDetail_List[Counsel''s Base Fees]*BillDetail_List[VAT Rate]</f>
        <v>0</v>
      </c>
      <c r="AP164" s="86">
        <f>BillDetail_List[Counsel''s Base Fees]*BillDetail_List[Success Fee %]</f>
        <v>0</v>
      </c>
      <c r="AQ164" s="86">
        <f>BillDetail_List[Counsel''s Success Fee]*BillDetail_List[VAT Rate]</f>
        <v>0</v>
      </c>
      <c r="AR164" s="86">
        <f>BillDetail_List[Counsel''s Base Fees]+BillDetail_List[VAT on Base Counsel Fees]+BillDetail_List[Counsel''s Success Fee]+BillDetail_List[VAT on Counsel''s Success Fee]</f>
        <v>0</v>
      </c>
      <c r="AS164" s="86">
        <f>BillDetail_List[Other Disbursements]+BillDetail_List[VAT On Other Disbursements]</f>
        <v>0</v>
      </c>
      <c r="AT164" s="86">
        <f>BillDetail_List[Counsel''s Base Fees]+BillDetail_List[Other Disbursements]+BillDetail_List[ATEI Premium]</f>
        <v>0</v>
      </c>
      <c r="AU164" s="86">
        <f>BillDetail_List[Other Disbursements]+BillDetail_List[Counsel''s Base Fees]+BillDetail_List[Base Profit Costs (including any indemnity cap)]</f>
        <v>30</v>
      </c>
      <c r="AV164" s="86">
        <f>BillDetail_List[Base Profit Costs (including any indemnity cap)]+BillDetail_List[Success Fee on Base Profit costs]</f>
        <v>58.5</v>
      </c>
      <c r="AW164" s="86">
        <f>BillDetail_List[ATEI Premium]+BillDetail_List[Other Disbursements]+BillDetail_List[Counsel''s Success Fee]+BillDetail_List[Counsel''s Base Fees]</f>
        <v>0</v>
      </c>
      <c r="AX164" s="86">
        <f>BillDetail_List[VAT On Other Disbursements]+BillDetail_List[VAT on Counsel''s Success Fee]+BillDetail_List[VAT on Base Counsel Fees]+BillDetail_List[VAT on Success Fee on Base Profit Costs]+BillDetail_List[VAT on Base Profit Costs]</f>
        <v>11.7</v>
      </c>
      <c r="AY164" s="86">
        <f>SUM(BillDetail_List[[#This Row],[Total Profit Costs]:[Total VAT]])</f>
        <v>70.2</v>
      </c>
      <c r="AZ164" s="279">
        <f>VLOOKUP(BillDetail_List[[#This Row],[Phase Code ]],phasetasklist,7,FALSE)</f>
        <v>4</v>
      </c>
      <c r="BA164" s="279">
        <f>VLOOKUP(BillDetail_List[[#This Row],[Task Code]],tasklist,7,FALSE)</f>
        <v>11</v>
      </c>
      <c r="BB164" s="279">
        <f>IFERROR(VLOOKUP(BillDetail_List[[#This Row],[Activity Code]],ActivityCodeList,4,FALSE),"")</f>
        <v>6</v>
      </c>
      <c r="BC164" s="279" t="str">
        <f>IFERROR(VLOOKUP(BillDetail_List[[#This Row],[Expense Code]],expensenumbers,4,FALSE),"")</f>
        <v/>
      </c>
      <c r="BD164" s="217"/>
      <c r="BE164" s="94"/>
      <c r="BF164" s="94"/>
      <c r="BG164" s="217"/>
      <c r="BH164" s="94"/>
      <c r="BI164" s="217"/>
      <c r="BJ164" s="217"/>
      <c r="BK164" s="96"/>
      <c r="BL164" s="96"/>
      <c r="BQ164" s="96"/>
      <c r="BR164" s="96"/>
      <c r="BS164" s="96"/>
      <c r="BT164" s="96"/>
      <c r="BV164" s="96"/>
      <c r="BW164" s="72"/>
      <c r="BX164" s="72"/>
      <c r="CB164" s="98"/>
      <c r="CC164" s="99"/>
      <c r="CD164" s="99"/>
      <c r="CE164" s="84"/>
      <c r="CF164" s="84"/>
    </row>
    <row r="165" spans="1:84" ht="30" x14ac:dyDescent="0.2">
      <c r="A165" s="74">
        <v>163</v>
      </c>
      <c r="B165" s="74">
        <v>215</v>
      </c>
      <c r="C165" s="49" t="s">
        <v>227</v>
      </c>
      <c r="D165" s="172">
        <v>41449</v>
      </c>
      <c r="E165" s="290" t="s">
        <v>238</v>
      </c>
      <c r="F165" s="76" t="s">
        <v>323</v>
      </c>
      <c r="G165" s="119">
        <v>0.1</v>
      </c>
      <c r="H165" s="87"/>
      <c r="I165" s="77"/>
      <c r="J165" s="77"/>
      <c r="K165" s="88"/>
      <c r="L165" s="79"/>
      <c r="M165" s="76" t="s">
        <v>104</v>
      </c>
      <c r="N165" s="255" t="s">
        <v>452</v>
      </c>
      <c r="O165" s="255" t="s">
        <v>474</v>
      </c>
      <c r="P165" s="255" t="s">
        <v>515</v>
      </c>
      <c r="Q165" s="255"/>
      <c r="R165" s="81" t="s">
        <v>99</v>
      </c>
      <c r="S165" s="89"/>
      <c r="T165" s="75" t="s">
        <v>32</v>
      </c>
      <c r="U165" s="75" t="s">
        <v>249</v>
      </c>
      <c r="V165" s="86">
        <f>IF(BillDetail_List[Entry Alloc%]=0,(BillDetail_List[Time]*BillDetail_List[LTM Rate])*BillDetail_List[[#This Row],[Funding PerCent Allowed]],(BillDetail_List[Time]*BillDetail_List[LTM Rate])*BillDetail_List[[#This Row],[Funding PerCent Allowed]]*BillDetail_List[Entry Alloc%])</f>
        <v>30</v>
      </c>
      <c r="W165" s="86">
        <f>BillDetail_List[Counsel''s Base Fees]+BillDetail_List[Other Disbursements]+BillDetail_List[ATEI Premium]</f>
        <v>0</v>
      </c>
      <c r="X165" s="91" t="str">
        <f>VLOOKUP(BillDetail_List[Part ID],FundingList,2,FALSE)</f>
        <v>CFA</v>
      </c>
      <c r="Y165" s="271" t="str">
        <f>VLOOKUP(BillDetail_List[[#This Row],[Phase Code ]],phasetasklist,3,FALSE)</f>
        <v>Disclosure</v>
      </c>
      <c r="Z165" s="254" t="str">
        <f>VLOOKUP(BillDetail_List[[#This Row],[Task Code]],tasklist,4,FALSE)</f>
        <v>Preparing and serving disclosure lists</v>
      </c>
      <c r="AA165" s="239" t="str">
        <f>IFERROR(VLOOKUP(BillDetail_List[[#This Row],[Activity Code]],ActivityCodeList,2,FALSE), " ")</f>
        <v>Communicate (Other Party(s)/other outside lawyers)</v>
      </c>
      <c r="AB165" s="239" t="str">
        <f>IFERROR(VLOOKUP(BillDetail_List[[#This Row],[Expense Code]],expensenumbers,2,FALSE), " ")</f>
        <v xml:space="preserve"> </v>
      </c>
      <c r="AC165" s="92" t="str">
        <f>IFERROR(VLOOKUP(BillDetail_List[LTM],LTMList,3,FALSE),"")</f>
        <v>Partner</v>
      </c>
      <c r="AD165" s="92" t="str">
        <f>IFERROR(VLOOKUP(BillDetail_List[LTM],LTMList,4,FALSE),"")</f>
        <v>A</v>
      </c>
      <c r="AE165" s="86">
        <f>IFERROR(VLOOKUP(BillDetail_List[LTM],LTM_List[],6,FALSE),0)</f>
        <v>300</v>
      </c>
      <c r="AF165" s="83">
        <f>VLOOKUP(BillDetail_List[Part ID],FundingList,7,FALSE)</f>
        <v>1</v>
      </c>
      <c r="AG165" s="83">
        <f>IF(CounselBaseFees=0,VLOOKUP(BillDetail_List[Part ID],FundingList,3,FALSE),VLOOKUP(BillDetail_List[LTM],LTMList,8,FALSE))</f>
        <v>0.95</v>
      </c>
      <c r="AH165" s="93">
        <f>VLOOKUP(BillDetail_List[Part ID],FundingList,4,FALSE)</f>
        <v>0.2</v>
      </c>
      <c r="AI165" s="190">
        <f>IF(BillDetail_List[[#This Row],[Time]]="N/A",0, BillDetail_List[[#This Row],[Time]]*BillDetail_List[[#This Row],[LTM Rate]])</f>
        <v>30</v>
      </c>
      <c r="AJ165" s="86">
        <f>IF(BillDetail_List[Entry Alloc%]=0,(BillDetail_List[Time]*BillDetail_List[LTM Rate])*BillDetail_List[[#This Row],[Funding PerCent Allowed]],(BillDetail_List[Time]*BillDetail_List[LTM Rate])*BillDetail_List[[#This Row],[Funding PerCent Allowed]]*BillDetail_List[Entry Alloc%])</f>
        <v>30</v>
      </c>
      <c r="AK165" s="86">
        <f>BillDetail_List[Base Profit Costs (including any indemnity cap)]*BillDetail_List[VAT Rate]</f>
        <v>6</v>
      </c>
      <c r="AL165" s="86">
        <f>BillDetail_List[Base Profit Costs (including any indemnity cap)]*BillDetail_List[Success Fee %]</f>
        <v>28.5</v>
      </c>
      <c r="AM165" s="86">
        <f>BillDetail_List[Success Fee on Base Profit costs]*BillDetail_List[VAT Rate]</f>
        <v>5.7</v>
      </c>
      <c r="AN165" s="86">
        <f>SUM(BillDetail_List[[#This Row],[Base Profit Costs (including any indemnity cap)]:[VAT on Success Fee on Base Profit Costs]])</f>
        <v>70.2</v>
      </c>
      <c r="AO165" s="86">
        <f>BillDetail_List[Counsel''s Base Fees]*BillDetail_List[VAT Rate]</f>
        <v>0</v>
      </c>
      <c r="AP165" s="86">
        <f>BillDetail_List[Counsel''s Base Fees]*BillDetail_List[Success Fee %]</f>
        <v>0</v>
      </c>
      <c r="AQ165" s="86">
        <f>BillDetail_List[Counsel''s Success Fee]*BillDetail_List[VAT Rate]</f>
        <v>0</v>
      </c>
      <c r="AR165" s="86">
        <f>BillDetail_List[Counsel''s Base Fees]+BillDetail_List[VAT on Base Counsel Fees]+BillDetail_List[Counsel''s Success Fee]+BillDetail_List[VAT on Counsel''s Success Fee]</f>
        <v>0</v>
      </c>
      <c r="AS165" s="86">
        <f>BillDetail_List[Other Disbursements]+BillDetail_List[VAT On Other Disbursements]</f>
        <v>0</v>
      </c>
      <c r="AT165" s="86">
        <f>BillDetail_List[Counsel''s Base Fees]+BillDetail_List[Other Disbursements]+BillDetail_List[ATEI Premium]</f>
        <v>0</v>
      </c>
      <c r="AU165" s="86">
        <f>BillDetail_List[Other Disbursements]+BillDetail_List[Counsel''s Base Fees]+BillDetail_List[Base Profit Costs (including any indemnity cap)]</f>
        <v>30</v>
      </c>
      <c r="AV165" s="86">
        <f>BillDetail_List[Base Profit Costs (including any indemnity cap)]+BillDetail_List[Success Fee on Base Profit costs]</f>
        <v>58.5</v>
      </c>
      <c r="AW165" s="86">
        <f>BillDetail_List[ATEI Premium]+BillDetail_List[Other Disbursements]+BillDetail_List[Counsel''s Success Fee]+BillDetail_List[Counsel''s Base Fees]</f>
        <v>0</v>
      </c>
      <c r="AX165" s="86">
        <f>BillDetail_List[VAT On Other Disbursements]+BillDetail_List[VAT on Counsel''s Success Fee]+BillDetail_List[VAT on Base Counsel Fees]+BillDetail_List[VAT on Success Fee on Base Profit Costs]+BillDetail_List[VAT on Base Profit Costs]</f>
        <v>11.7</v>
      </c>
      <c r="AY165" s="86">
        <f>SUM(BillDetail_List[[#This Row],[Total Profit Costs]:[Total VAT]])</f>
        <v>70.2</v>
      </c>
      <c r="AZ165" s="279">
        <f>VLOOKUP(BillDetail_List[[#This Row],[Phase Code ]],phasetasklist,7,FALSE)</f>
        <v>4</v>
      </c>
      <c r="BA165" s="279">
        <f>VLOOKUP(BillDetail_List[[#This Row],[Task Code]],tasklist,7,FALSE)</f>
        <v>11</v>
      </c>
      <c r="BB165" s="279">
        <f>IFERROR(VLOOKUP(BillDetail_List[[#This Row],[Activity Code]],ActivityCodeList,4,FALSE),"")</f>
        <v>6</v>
      </c>
      <c r="BC165" s="279" t="str">
        <f>IFERROR(VLOOKUP(BillDetail_List[[#This Row],[Expense Code]],expensenumbers,4,FALSE),"")</f>
        <v/>
      </c>
      <c r="BD165" s="217"/>
      <c r="BE165" s="94"/>
      <c r="BF165" s="94"/>
      <c r="BG165" s="217"/>
      <c r="BH165" s="94"/>
      <c r="BI165" s="217"/>
      <c r="BJ165" s="217"/>
      <c r="BK165" s="96"/>
      <c r="BL165" s="96"/>
      <c r="BQ165" s="96"/>
      <c r="BR165" s="96"/>
      <c r="BS165" s="96"/>
      <c r="BT165" s="96"/>
      <c r="BV165" s="96"/>
      <c r="BW165" s="72"/>
      <c r="BX165" s="72"/>
      <c r="CB165" s="98"/>
      <c r="CC165" s="99"/>
      <c r="CD165" s="99"/>
      <c r="CE165" s="84"/>
      <c r="CF165" s="84"/>
    </row>
    <row r="166" spans="1:84" x14ac:dyDescent="0.2">
      <c r="A166" s="74">
        <v>164</v>
      </c>
      <c r="B166" s="74">
        <v>204</v>
      </c>
      <c r="C166" s="49" t="s">
        <v>227</v>
      </c>
      <c r="D166" s="172">
        <v>41437</v>
      </c>
      <c r="E166" s="76" t="s">
        <v>305</v>
      </c>
      <c r="F166" s="76" t="s">
        <v>323</v>
      </c>
      <c r="G166" s="119">
        <v>0.1</v>
      </c>
      <c r="H166" s="87"/>
      <c r="I166" s="77"/>
      <c r="J166" s="77"/>
      <c r="K166" s="88"/>
      <c r="L166" s="79"/>
      <c r="M166" s="76" t="s">
        <v>104</v>
      </c>
      <c r="N166" s="255" t="s">
        <v>452</v>
      </c>
      <c r="O166" s="255" t="s">
        <v>474</v>
      </c>
      <c r="P166" s="255" t="s">
        <v>516</v>
      </c>
      <c r="Q166" s="255"/>
      <c r="R166" s="81" t="s">
        <v>99</v>
      </c>
      <c r="S166" s="89"/>
      <c r="T166" s="75" t="s">
        <v>330</v>
      </c>
      <c r="U166" s="75" t="s">
        <v>249</v>
      </c>
      <c r="V166" s="86">
        <f>IF(BillDetail_List[Entry Alloc%]=0,(BillDetail_List[Time]*BillDetail_List[LTM Rate])*BillDetail_List[[#This Row],[Funding PerCent Allowed]],(BillDetail_List[Time]*BillDetail_List[LTM Rate])*BillDetail_List[[#This Row],[Funding PerCent Allowed]]*BillDetail_List[Entry Alloc%])</f>
        <v>30</v>
      </c>
      <c r="W166" s="86">
        <f>BillDetail_List[Counsel''s Base Fees]+BillDetail_List[Other Disbursements]+BillDetail_List[ATEI Premium]</f>
        <v>0</v>
      </c>
      <c r="X166" s="91" t="str">
        <f>VLOOKUP(BillDetail_List[Part ID],FundingList,2,FALSE)</f>
        <v>CFA</v>
      </c>
      <c r="Y166" s="271" t="str">
        <f>VLOOKUP(BillDetail_List[[#This Row],[Phase Code ]],phasetasklist,3,FALSE)</f>
        <v>Disclosure</v>
      </c>
      <c r="Z166" s="254" t="str">
        <f>VLOOKUP(BillDetail_List[[#This Row],[Task Code]],tasklist,4,FALSE)</f>
        <v>Preparing and serving disclosure lists</v>
      </c>
      <c r="AA166" s="239" t="str">
        <f>IFERROR(VLOOKUP(BillDetail_List[[#This Row],[Activity Code]],ActivityCodeList,2,FALSE), " ")</f>
        <v>Communicate (other external)</v>
      </c>
      <c r="AB166" s="239" t="str">
        <f>IFERROR(VLOOKUP(BillDetail_List[[#This Row],[Expense Code]],expensenumbers,2,FALSE), " ")</f>
        <v xml:space="preserve"> </v>
      </c>
      <c r="AC166" s="92" t="str">
        <f>IFERROR(VLOOKUP(BillDetail_List[LTM],LTMList,3,FALSE),"")</f>
        <v>Partner</v>
      </c>
      <c r="AD166" s="92" t="str">
        <f>IFERROR(VLOOKUP(BillDetail_List[LTM],LTMList,4,FALSE),"")</f>
        <v>A</v>
      </c>
      <c r="AE166" s="86">
        <f>IFERROR(VLOOKUP(BillDetail_List[LTM],LTM_List[],6,FALSE),0)</f>
        <v>300</v>
      </c>
      <c r="AF166" s="83">
        <f>VLOOKUP(BillDetail_List[Part ID],FundingList,7,FALSE)</f>
        <v>1</v>
      </c>
      <c r="AG166" s="83">
        <f>IF(CounselBaseFees=0,VLOOKUP(BillDetail_List[Part ID],FundingList,3,FALSE),VLOOKUP(BillDetail_List[LTM],LTMList,8,FALSE))</f>
        <v>0.95</v>
      </c>
      <c r="AH166" s="93">
        <f>VLOOKUP(BillDetail_List[Part ID],FundingList,4,FALSE)</f>
        <v>0.2</v>
      </c>
      <c r="AI166" s="190">
        <f>IF(BillDetail_List[[#This Row],[Time]]="N/A",0, BillDetail_List[[#This Row],[Time]]*BillDetail_List[[#This Row],[LTM Rate]])</f>
        <v>30</v>
      </c>
      <c r="AJ166" s="86">
        <f>IF(BillDetail_List[Entry Alloc%]=0,(BillDetail_List[Time]*BillDetail_List[LTM Rate])*BillDetail_List[[#This Row],[Funding PerCent Allowed]],(BillDetail_List[Time]*BillDetail_List[LTM Rate])*BillDetail_List[[#This Row],[Funding PerCent Allowed]]*BillDetail_List[Entry Alloc%])</f>
        <v>30</v>
      </c>
      <c r="AK166" s="86">
        <f>BillDetail_List[Base Profit Costs (including any indemnity cap)]*BillDetail_List[VAT Rate]</f>
        <v>6</v>
      </c>
      <c r="AL166" s="86">
        <f>BillDetail_List[Base Profit Costs (including any indemnity cap)]*BillDetail_List[Success Fee %]</f>
        <v>28.5</v>
      </c>
      <c r="AM166" s="86">
        <f>BillDetail_List[Success Fee on Base Profit costs]*BillDetail_List[VAT Rate]</f>
        <v>5.7</v>
      </c>
      <c r="AN166" s="86">
        <f>SUM(BillDetail_List[[#This Row],[Base Profit Costs (including any indemnity cap)]:[VAT on Success Fee on Base Profit Costs]])</f>
        <v>70.2</v>
      </c>
      <c r="AO166" s="86">
        <f>BillDetail_List[Counsel''s Base Fees]*BillDetail_List[VAT Rate]</f>
        <v>0</v>
      </c>
      <c r="AP166" s="86">
        <f>BillDetail_List[Counsel''s Base Fees]*BillDetail_List[Success Fee %]</f>
        <v>0</v>
      </c>
      <c r="AQ166" s="86">
        <f>BillDetail_List[Counsel''s Success Fee]*BillDetail_List[VAT Rate]</f>
        <v>0</v>
      </c>
      <c r="AR166" s="86">
        <f>BillDetail_List[Counsel''s Base Fees]+BillDetail_List[VAT on Base Counsel Fees]+BillDetail_List[Counsel''s Success Fee]+BillDetail_List[VAT on Counsel''s Success Fee]</f>
        <v>0</v>
      </c>
      <c r="AS166" s="86">
        <f>BillDetail_List[Other Disbursements]+BillDetail_List[VAT On Other Disbursements]</f>
        <v>0</v>
      </c>
      <c r="AT166" s="86">
        <f>BillDetail_List[Counsel''s Base Fees]+BillDetail_List[Other Disbursements]+BillDetail_List[ATEI Premium]</f>
        <v>0</v>
      </c>
      <c r="AU166" s="86">
        <f>BillDetail_List[Other Disbursements]+BillDetail_List[Counsel''s Base Fees]+BillDetail_List[Base Profit Costs (including any indemnity cap)]</f>
        <v>30</v>
      </c>
      <c r="AV166" s="86">
        <f>BillDetail_List[Base Profit Costs (including any indemnity cap)]+BillDetail_List[Success Fee on Base Profit costs]</f>
        <v>58.5</v>
      </c>
      <c r="AW166" s="86">
        <f>BillDetail_List[ATEI Premium]+BillDetail_List[Other Disbursements]+BillDetail_List[Counsel''s Success Fee]+BillDetail_List[Counsel''s Base Fees]</f>
        <v>0</v>
      </c>
      <c r="AX166" s="86">
        <f>BillDetail_List[VAT On Other Disbursements]+BillDetail_List[VAT on Counsel''s Success Fee]+BillDetail_List[VAT on Base Counsel Fees]+BillDetail_List[VAT on Success Fee on Base Profit Costs]+BillDetail_List[VAT on Base Profit Costs]</f>
        <v>11.7</v>
      </c>
      <c r="AY166" s="86">
        <f>SUM(BillDetail_List[[#This Row],[Total Profit Costs]:[Total VAT]])</f>
        <v>70.2</v>
      </c>
      <c r="AZ166" s="279">
        <f>VLOOKUP(BillDetail_List[[#This Row],[Phase Code ]],phasetasklist,7,FALSE)</f>
        <v>4</v>
      </c>
      <c r="BA166" s="279">
        <f>VLOOKUP(BillDetail_List[[#This Row],[Task Code]],tasklist,7,FALSE)</f>
        <v>11</v>
      </c>
      <c r="BB166" s="279">
        <f>IFERROR(VLOOKUP(BillDetail_List[[#This Row],[Activity Code]],ActivityCodeList,4,FALSE),"")</f>
        <v>7</v>
      </c>
      <c r="BC166" s="279" t="str">
        <f>IFERROR(VLOOKUP(BillDetail_List[[#This Row],[Expense Code]],expensenumbers,4,FALSE),"")</f>
        <v/>
      </c>
      <c r="BD166" s="217"/>
      <c r="BE166" s="94"/>
      <c r="BF166" s="94"/>
      <c r="BG166" s="217"/>
      <c r="BH166" s="94"/>
      <c r="BI166" s="217"/>
      <c r="BJ166" s="217"/>
      <c r="BK166" s="96"/>
      <c r="BL166" s="96"/>
      <c r="BQ166" s="96"/>
      <c r="BR166" s="96"/>
      <c r="BS166" s="96"/>
      <c r="BT166" s="96"/>
      <c r="BV166" s="96"/>
      <c r="BW166" s="72"/>
      <c r="BX166" s="72"/>
      <c r="CB166" s="98"/>
      <c r="CC166" s="99"/>
      <c r="CD166" s="99"/>
      <c r="CE166" s="84"/>
      <c r="CF166" s="84"/>
    </row>
    <row r="167" spans="1:84" ht="30" x14ac:dyDescent="0.2">
      <c r="A167" s="74">
        <v>165</v>
      </c>
      <c r="B167" s="74">
        <v>194</v>
      </c>
      <c r="C167" s="49" t="s">
        <v>227</v>
      </c>
      <c r="D167" s="172">
        <v>41424</v>
      </c>
      <c r="E167" s="76" t="s">
        <v>303</v>
      </c>
      <c r="F167" s="76" t="s">
        <v>323</v>
      </c>
      <c r="G167" s="119">
        <v>0.3</v>
      </c>
      <c r="H167" s="87"/>
      <c r="I167" s="77"/>
      <c r="J167" s="77"/>
      <c r="K167" s="88"/>
      <c r="L167" s="79"/>
      <c r="M167" s="76" t="s">
        <v>104</v>
      </c>
      <c r="N167" s="255" t="s">
        <v>452</v>
      </c>
      <c r="O167" s="255" t="s">
        <v>475</v>
      </c>
      <c r="P167" s="255" t="s">
        <v>519</v>
      </c>
      <c r="Q167" s="255"/>
      <c r="R167" s="81" t="s">
        <v>99</v>
      </c>
      <c r="S167" s="89"/>
      <c r="T167" s="76"/>
      <c r="U167" s="76"/>
      <c r="V167" s="86">
        <f>IF(BillDetail_List[Entry Alloc%]=0,(BillDetail_List[Time]*BillDetail_List[LTM Rate])*BillDetail_List[[#This Row],[Funding PerCent Allowed]],(BillDetail_List[Time]*BillDetail_List[LTM Rate])*BillDetail_List[[#This Row],[Funding PerCent Allowed]]*BillDetail_List[Entry Alloc%])</f>
        <v>90</v>
      </c>
      <c r="W167" s="86">
        <f>BillDetail_List[Counsel''s Base Fees]+BillDetail_List[Other Disbursements]+BillDetail_List[ATEI Premium]</f>
        <v>0</v>
      </c>
      <c r="X167" s="91" t="str">
        <f>VLOOKUP(BillDetail_List[Part ID],FundingList,2,FALSE)</f>
        <v>CFA</v>
      </c>
      <c r="Y167" s="271" t="str">
        <f>VLOOKUP(BillDetail_List[[#This Row],[Phase Code ]],phasetasklist,3,FALSE)</f>
        <v>Disclosure</v>
      </c>
      <c r="Z167" s="254" t="str">
        <f>VLOOKUP(BillDetail_List[[#This Row],[Task Code]],tasklist,4,FALSE)</f>
        <v>Inspection and review of the other side's disclosure for work undertaken after exchange of disclosure lists.</v>
      </c>
      <c r="AA167" s="239" t="str">
        <f>IFERROR(VLOOKUP(BillDetail_List[[#This Row],[Activity Code]],ActivityCodeList,2,FALSE), " ")</f>
        <v>Plan, Prepare, Draft, Review</v>
      </c>
      <c r="AB167" s="239" t="str">
        <f>IFERROR(VLOOKUP(BillDetail_List[[#This Row],[Expense Code]],expensenumbers,2,FALSE), " ")</f>
        <v xml:space="preserve"> </v>
      </c>
      <c r="AC167" s="92" t="str">
        <f>IFERROR(VLOOKUP(BillDetail_List[LTM],LTMList,3,FALSE),"")</f>
        <v>Partner</v>
      </c>
      <c r="AD167" s="92" t="str">
        <f>IFERROR(VLOOKUP(BillDetail_List[LTM],LTMList,4,FALSE),"")</f>
        <v>A</v>
      </c>
      <c r="AE167" s="86">
        <f>IFERROR(VLOOKUP(BillDetail_List[LTM],LTM_List[],6,FALSE),0)</f>
        <v>300</v>
      </c>
      <c r="AF167" s="83">
        <f>VLOOKUP(BillDetail_List[Part ID],FundingList,7,FALSE)</f>
        <v>1</v>
      </c>
      <c r="AG167" s="83">
        <f>IF(CounselBaseFees=0,VLOOKUP(BillDetail_List[Part ID],FundingList,3,FALSE),VLOOKUP(BillDetail_List[LTM],LTMList,8,FALSE))</f>
        <v>0.95</v>
      </c>
      <c r="AH167" s="93">
        <f>VLOOKUP(BillDetail_List[Part ID],FundingList,4,FALSE)</f>
        <v>0.2</v>
      </c>
      <c r="AI167" s="190">
        <f>IF(BillDetail_List[[#This Row],[Time]]="N/A",0, BillDetail_List[[#This Row],[Time]]*BillDetail_List[[#This Row],[LTM Rate]])</f>
        <v>90</v>
      </c>
      <c r="AJ167" s="86">
        <f>IF(BillDetail_List[Entry Alloc%]=0,(BillDetail_List[Time]*BillDetail_List[LTM Rate])*BillDetail_List[[#This Row],[Funding PerCent Allowed]],(BillDetail_List[Time]*BillDetail_List[LTM Rate])*BillDetail_List[[#This Row],[Funding PerCent Allowed]]*BillDetail_List[Entry Alloc%])</f>
        <v>90</v>
      </c>
      <c r="AK167" s="86">
        <f>BillDetail_List[Base Profit Costs (including any indemnity cap)]*BillDetail_List[VAT Rate]</f>
        <v>18</v>
      </c>
      <c r="AL167" s="86">
        <f>BillDetail_List[Base Profit Costs (including any indemnity cap)]*BillDetail_List[Success Fee %]</f>
        <v>85.5</v>
      </c>
      <c r="AM167" s="86">
        <f>BillDetail_List[Success Fee on Base Profit costs]*BillDetail_List[VAT Rate]</f>
        <v>17.100000000000001</v>
      </c>
      <c r="AN167" s="86">
        <f>SUM(BillDetail_List[[#This Row],[Base Profit Costs (including any indemnity cap)]:[VAT on Success Fee on Base Profit Costs]])</f>
        <v>210.6</v>
      </c>
      <c r="AO167" s="86">
        <f>BillDetail_List[Counsel''s Base Fees]*BillDetail_List[VAT Rate]</f>
        <v>0</v>
      </c>
      <c r="AP167" s="86">
        <f>BillDetail_List[Counsel''s Base Fees]*BillDetail_List[Success Fee %]</f>
        <v>0</v>
      </c>
      <c r="AQ167" s="86">
        <f>BillDetail_List[Counsel''s Success Fee]*BillDetail_List[VAT Rate]</f>
        <v>0</v>
      </c>
      <c r="AR167" s="86">
        <f>BillDetail_List[Counsel''s Base Fees]+BillDetail_List[VAT on Base Counsel Fees]+BillDetail_List[Counsel''s Success Fee]+BillDetail_List[VAT on Counsel''s Success Fee]</f>
        <v>0</v>
      </c>
      <c r="AS167" s="86">
        <f>BillDetail_List[Other Disbursements]+BillDetail_List[VAT On Other Disbursements]</f>
        <v>0</v>
      </c>
      <c r="AT167" s="86">
        <f>BillDetail_List[Counsel''s Base Fees]+BillDetail_List[Other Disbursements]+BillDetail_List[ATEI Premium]</f>
        <v>0</v>
      </c>
      <c r="AU167" s="86">
        <f>BillDetail_List[Other Disbursements]+BillDetail_List[Counsel''s Base Fees]+BillDetail_List[Base Profit Costs (including any indemnity cap)]</f>
        <v>90</v>
      </c>
      <c r="AV167" s="86">
        <f>BillDetail_List[Base Profit Costs (including any indemnity cap)]+BillDetail_List[Success Fee on Base Profit costs]</f>
        <v>175.5</v>
      </c>
      <c r="AW167" s="86">
        <f>BillDetail_List[ATEI Premium]+BillDetail_List[Other Disbursements]+BillDetail_List[Counsel''s Success Fee]+BillDetail_List[Counsel''s Base Fees]</f>
        <v>0</v>
      </c>
      <c r="AX167" s="86">
        <f>BillDetail_List[VAT On Other Disbursements]+BillDetail_List[VAT on Counsel''s Success Fee]+BillDetail_List[VAT on Base Counsel Fees]+BillDetail_List[VAT on Success Fee on Base Profit Costs]+BillDetail_List[VAT on Base Profit Costs]</f>
        <v>35.1</v>
      </c>
      <c r="AY167" s="86">
        <f>SUM(BillDetail_List[[#This Row],[Total Profit Costs]:[Total VAT]])</f>
        <v>210.6</v>
      </c>
      <c r="AZ167" s="279">
        <f>VLOOKUP(BillDetail_List[[#This Row],[Phase Code ]],phasetasklist,7,FALSE)</f>
        <v>4</v>
      </c>
      <c r="BA167" s="279">
        <f>VLOOKUP(BillDetail_List[[#This Row],[Task Code]],tasklist,7,FALSE)</f>
        <v>12</v>
      </c>
      <c r="BB167" s="279">
        <f>IFERROR(VLOOKUP(BillDetail_List[[#This Row],[Activity Code]],ActivityCodeList,4,FALSE),"")</f>
        <v>10</v>
      </c>
      <c r="BC167" s="279" t="str">
        <f>IFERROR(VLOOKUP(BillDetail_List[[#This Row],[Expense Code]],expensenumbers,4,FALSE),"")</f>
        <v/>
      </c>
      <c r="BD167" s="217"/>
      <c r="BE167" s="94"/>
      <c r="BF167" s="94"/>
      <c r="BG167" s="217"/>
      <c r="BH167" s="94"/>
      <c r="BI167" s="217"/>
      <c r="BJ167" s="217"/>
      <c r="BK167" s="96"/>
      <c r="BL167" s="96"/>
      <c r="BQ167" s="96"/>
      <c r="BR167" s="96"/>
      <c r="BS167" s="96"/>
      <c r="BT167" s="96"/>
      <c r="BV167" s="96"/>
      <c r="BW167" s="72"/>
      <c r="BX167" s="72"/>
      <c r="CB167" s="98"/>
      <c r="CC167" s="99"/>
      <c r="CD167" s="99"/>
      <c r="CE167" s="84"/>
      <c r="CF167" s="84"/>
    </row>
    <row r="168" spans="1:84" x14ac:dyDescent="0.2">
      <c r="A168" s="74">
        <v>166</v>
      </c>
      <c r="B168" s="74">
        <v>195</v>
      </c>
      <c r="C168" s="49" t="s">
        <v>227</v>
      </c>
      <c r="D168" s="172">
        <v>41424</v>
      </c>
      <c r="E168" s="76" t="s">
        <v>304</v>
      </c>
      <c r="F168" s="76" t="s">
        <v>323</v>
      </c>
      <c r="G168" s="119">
        <v>0.5</v>
      </c>
      <c r="H168" s="87"/>
      <c r="I168" s="77"/>
      <c r="J168" s="77"/>
      <c r="K168" s="88"/>
      <c r="L168" s="79"/>
      <c r="M168" s="76" t="s">
        <v>104</v>
      </c>
      <c r="N168" s="255" t="s">
        <v>452</v>
      </c>
      <c r="O168" s="255" t="s">
        <v>474</v>
      </c>
      <c r="P168" s="255" t="s">
        <v>519</v>
      </c>
      <c r="Q168" s="255"/>
      <c r="R168" s="81" t="s">
        <v>99</v>
      </c>
      <c r="S168" s="89"/>
      <c r="T168" s="76"/>
      <c r="U168" s="76"/>
      <c r="V168" s="86">
        <f>IF(BillDetail_List[Entry Alloc%]=0,(BillDetail_List[Time]*BillDetail_List[LTM Rate])*BillDetail_List[[#This Row],[Funding PerCent Allowed]],(BillDetail_List[Time]*BillDetail_List[LTM Rate])*BillDetail_List[[#This Row],[Funding PerCent Allowed]]*BillDetail_List[Entry Alloc%])</f>
        <v>150</v>
      </c>
      <c r="W168" s="86">
        <f>BillDetail_List[Counsel''s Base Fees]+BillDetail_List[Other Disbursements]+BillDetail_List[ATEI Premium]</f>
        <v>0</v>
      </c>
      <c r="X168" s="91" t="str">
        <f>VLOOKUP(BillDetail_List[Part ID],FundingList,2,FALSE)</f>
        <v>CFA</v>
      </c>
      <c r="Y168" s="271" t="str">
        <f>VLOOKUP(BillDetail_List[[#This Row],[Phase Code ]],phasetasklist,3,FALSE)</f>
        <v>Disclosure</v>
      </c>
      <c r="Z168" s="254" t="str">
        <f>VLOOKUP(BillDetail_List[[#This Row],[Task Code]],tasklist,4,FALSE)</f>
        <v>Preparing and serving disclosure lists</v>
      </c>
      <c r="AA168" s="239" t="str">
        <f>IFERROR(VLOOKUP(BillDetail_List[[#This Row],[Activity Code]],ActivityCodeList,2,FALSE), " ")</f>
        <v>Plan, Prepare, Draft, Review</v>
      </c>
      <c r="AB168" s="239" t="str">
        <f>IFERROR(VLOOKUP(BillDetail_List[[#This Row],[Expense Code]],expensenumbers,2,FALSE), " ")</f>
        <v xml:space="preserve"> </v>
      </c>
      <c r="AC168" s="92" t="str">
        <f>IFERROR(VLOOKUP(BillDetail_List[LTM],LTMList,3,FALSE),"")</f>
        <v>Partner</v>
      </c>
      <c r="AD168" s="92" t="str">
        <f>IFERROR(VLOOKUP(BillDetail_List[LTM],LTMList,4,FALSE),"")</f>
        <v>A</v>
      </c>
      <c r="AE168" s="86">
        <f>IFERROR(VLOOKUP(BillDetail_List[LTM],LTM_List[],6,FALSE),0)</f>
        <v>300</v>
      </c>
      <c r="AF168" s="83">
        <f>VLOOKUP(BillDetail_List[Part ID],FundingList,7,FALSE)</f>
        <v>1</v>
      </c>
      <c r="AG168" s="83">
        <f>IF(CounselBaseFees=0,VLOOKUP(BillDetail_List[Part ID],FundingList,3,FALSE),VLOOKUP(BillDetail_List[LTM],LTMList,8,FALSE))</f>
        <v>0.95</v>
      </c>
      <c r="AH168" s="93">
        <f>VLOOKUP(BillDetail_List[Part ID],FundingList,4,FALSE)</f>
        <v>0.2</v>
      </c>
      <c r="AI168" s="190">
        <f>IF(BillDetail_List[[#This Row],[Time]]="N/A",0, BillDetail_List[[#This Row],[Time]]*BillDetail_List[[#This Row],[LTM Rate]])</f>
        <v>150</v>
      </c>
      <c r="AJ168" s="86">
        <f>IF(BillDetail_List[Entry Alloc%]=0,(BillDetail_List[Time]*BillDetail_List[LTM Rate])*BillDetail_List[[#This Row],[Funding PerCent Allowed]],(BillDetail_List[Time]*BillDetail_List[LTM Rate])*BillDetail_List[[#This Row],[Funding PerCent Allowed]]*BillDetail_List[Entry Alloc%])</f>
        <v>150</v>
      </c>
      <c r="AK168" s="86">
        <f>BillDetail_List[Base Profit Costs (including any indemnity cap)]*BillDetail_List[VAT Rate]</f>
        <v>30</v>
      </c>
      <c r="AL168" s="86">
        <f>BillDetail_List[Base Profit Costs (including any indemnity cap)]*BillDetail_List[Success Fee %]</f>
        <v>142.5</v>
      </c>
      <c r="AM168" s="86">
        <f>BillDetail_List[Success Fee on Base Profit costs]*BillDetail_List[VAT Rate]</f>
        <v>28.5</v>
      </c>
      <c r="AN168" s="86">
        <f>SUM(BillDetail_List[[#This Row],[Base Profit Costs (including any indemnity cap)]:[VAT on Success Fee on Base Profit Costs]])</f>
        <v>351</v>
      </c>
      <c r="AO168" s="86">
        <f>BillDetail_List[Counsel''s Base Fees]*BillDetail_List[VAT Rate]</f>
        <v>0</v>
      </c>
      <c r="AP168" s="86">
        <f>BillDetail_List[Counsel''s Base Fees]*BillDetail_List[Success Fee %]</f>
        <v>0</v>
      </c>
      <c r="AQ168" s="86">
        <f>BillDetail_List[Counsel''s Success Fee]*BillDetail_List[VAT Rate]</f>
        <v>0</v>
      </c>
      <c r="AR168" s="86">
        <f>BillDetail_List[Counsel''s Base Fees]+BillDetail_List[VAT on Base Counsel Fees]+BillDetail_List[Counsel''s Success Fee]+BillDetail_List[VAT on Counsel''s Success Fee]</f>
        <v>0</v>
      </c>
      <c r="AS168" s="86">
        <f>BillDetail_List[Other Disbursements]+BillDetail_List[VAT On Other Disbursements]</f>
        <v>0</v>
      </c>
      <c r="AT168" s="86">
        <f>BillDetail_List[Counsel''s Base Fees]+BillDetail_List[Other Disbursements]+BillDetail_List[ATEI Premium]</f>
        <v>0</v>
      </c>
      <c r="AU168" s="86">
        <f>BillDetail_List[Other Disbursements]+BillDetail_List[Counsel''s Base Fees]+BillDetail_List[Base Profit Costs (including any indemnity cap)]</f>
        <v>150</v>
      </c>
      <c r="AV168" s="86">
        <f>BillDetail_List[Base Profit Costs (including any indemnity cap)]+BillDetail_List[Success Fee on Base Profit costs]</f>
        <v>292.5</v>
      </c>
      <c r="AW168" s="86">
        <f>BillDetail_List[ATEI Premium]+BillDetail_List[Other Disbursements]+BillDetail_List[Counsel''s Success Fee]+BillDetail_List[Counsel''s Base Fees]</f>
        <v>0</v>
      </c>
      <c r="AX168" s="86">
        <f>BillDetail_List[VAT On Other Disbursements]+BillDetail_List[VAT on Counsel''s Success Fee]+BillDetail_List[VAT on Base Counsel Fees]+BillDetail_List[VAT on Success Fee on Base Profit Costs]+BillDetail_List[VAT on Base Profit Costs]</f>
        <v>58.5</v>
      </c>
      <c r="AY168" s="86">
        <f>SUM(BillDetail_List[[#This Row],[Total Profit Costs]:[Total VAT]])</f>
        <v>351</v>
      </c>
      <c r="AZ168" s="279">
        <f>VLOOKUP(BillDetail_List[[#This Row],[Phase Code ]],phasetasklist,7,FALSE)</f>
        <v>4</v>
      </c>
      <c r="BA168" s="279">
        <f>VLOOKUP(BillDetail_List[[#This Row],[Task Code]],tasklist,7,FALSE)</f>
        <v>11</v>
      </c>
      <c r="BB168" s="279">
        <f>IFERROR(VLOOKUP(BillDetail_List[[#This Row],[Activity Code]],ActivityCodeList,4,FALSE),"")</f>
        <v>10</v>
      </c>
      <c r="BC168" s="279" t="str">
        <f>IFERROR(VLOOKUP(BillDetail_List[[#This Row],[Expense Code]],expensenumbers,4,FALSE),"")</f>
        <v/>
      </c>
      <c r="BD168" s="217"/>
      <c r="BE168" s="94"/>
      <c r="BF168" s="94"/>
      <c r="BG168" s="217"/>
      <c r="BH168" s="94"/>
      <c r="BI168" s="217"/>
      <c r="BJ168" s="217"/>
      <c r="BK168" s="96"/>
      <c r="BL168" s="96"/>
      <c r="BQ168" s="96"/>
      <c r="BR168" s="96"/>
      <c r="BS168" s="96"/>
      <c r="BT168" s="96"/>
      <c r="BV168" s="96"/>
      <c r="BW168" s="72"/>
      <c r="BX168" s="72"/>
      <c r="CB168" s="98"/>
      <c r="CC168" s="99"/>
      <c r="CD168" s="99"/>
      <c r="CE168" s="84"/>
      <c r="CF168" s="84"/>
    </row>
    <row r="169" spans="1:84" ht="30" x14ac:dyDescent="0.2">
      <c r="A169" s="74">
        <v>167</v>
      </c>
      <c r="B169" s="74">
        <v>228</v>
      </c>
      <c r="C169" s="49" t="s">
        <v>227</v>
      </c>
      <c r="D169" s="172">
        <v>41464</v>
      </c>
      <c r="E169" s="76" t="s">
        <v>229</v>
      </c>
      <c r="F169" s="76" t="s">
        <v>323</v>
      </c>
      <c r="G169" s="119">
        <v>0.1</v>
      </c>
      <c r="H169" s="87"/>
      <c r="I169" s="77"/>
      <c r="J169" s="77"/>
      <c r="K169" s="88"/>
      <c r="L169" s="79"/>
      <c r="M169" s="76" t="s">
        <v>217</v>
      </c>
      <c r="N169" s="255" t="s">
        <v>459</v>
      </c>
      <c r="O169" s="255" t="s">
        <v>495</v>
      </c>
      <c r="P169" s="255" t="s">
        <v>515</v>
      </c>
      <c r="Q169" s="255"/>
      <c r="R169" s="81" t="s">
        <v>189</v>
      </c>
      <c r="S169" s="89"/>
      <c r="T169" s="75" t="s">
        <v>32</v>
      </c>
      <c r="U169" s="75" t="s">
        <v>333</v>
      </c>
      <c r="V169" s="86">
        <f>IF(BillDetail_List[Entry Alloc%]=0,(BillDetail_List[Time]*BillDetail_List[LTM Rate])*BillDetail_List[[#This Row],[Funding PerCent Allowed]],(BillDetail_List[Time]*BillDetail_List[LTM Rate])*BillDetail_List[[#This Row],[Funding PerCent Allowed]]*BillDetail_List[Entry Alloc%])</f>
        <v>30</v>
      </c>
      <c r="W169" s="86">
        <f>BillDetail_List[Counsel''s Base Fees]+BillDetail_List[Other Disbursements]+BillDetail_List[ATEI Premium]</f>
        <v>0</v>
      </c>
      <c r="X169" s="91" t="str">
        <f>VLOOKUP(BillDetail_List[Part ID],FundingList,2,FALSE)</f>
        <v>CFA</v>
      </c>
      <c r="Y169" s="271" t="str">
        <f>VLOOKUP(BillDetail_List[[#This Row],[Phase Code ]],phasetasklist,3,FALSE)</f>
        <v>Interim Applications and Hearings (Interlocutory Applications)</v>
      </c>
      <c r="Z169" s="254" t="str">
        <f>VLOOKUP(BillDetail_List[[#This Row],[Task Code]],tasklist,4,FALSE)</f>
        <v>Other applications</v>
      </c>
      <c r="AA169" s="239" t="str">
        <f>IFERROR(VLOOKUP(BillDetail_List[[#This Row],[Activity Code]],ActivityCodeList,2,FALSE), " ")</f>
        <v>Communicate (Other Party(s)/other outside lawyers)</v>
      </c>
      <c r="AB169" s="239" t="str">
        <f>IFERROR(VLOOKUP(BillDetail_List[[#This Row],[Expense Code]],expensenumbers,2,FALSE), " ")</f>
        <v xml:space="preserve"> </v>
      </c>
      <c r="AC169" s="92" t="str">
        <f>IFERROR(VLOOKUP(BillDetail_List[LTM],LTMList,3,FALSE),"")</f>
        <v>Partner</v>
      </c>
      <c r="AD169" s="92" t="str">
        <f>IFERROR(VLOOKUP(BillDetail_List[LTM],LTMList,4,FALSE),"")</f>
        <v>A</v>
      </c>
      <c r="AE169" s="86">
        <f>IFERROR(VLOOKUP(BillDetail_List[LTM],LTM_List[],6,FALSE),0)</f>
        <v>300</v>
      </c>
      <c r="AF169" s="83">
        <f>VLOOKUP(BillDetail_List[Part ID],FundingList,7,FALSE)</f>
        <v>1</v>
      </c>
      <c r="AG169" s="83">
        <f>IF(CounselBaseFees=0,VLOOKUP(BillDetail_List[Part ID],FundingList,3,FALSE),VLOOKUP(BillDetail_List[LTM],LTMList,8,FALSE))</f>
        <v>0.95</v>
      </c>
      <c r="AH169" s="93">
        <f>VLOOKUP(BillDetail_List[Part ID],FundingList,4,FALSE)</f>
        <v>0.2</v>
      </c>
      <c r="AI169" s="190">
        <f>IF(BillDetail_List[[#This Row],[Time]]="N/A",0, BillDetail_List[[#This Row],[Time]]*BillDetail_List[[#This Row],[LTM Rate]])</f>
        <v>30</v>
      </c>
      <c r="AJ169" s="86">
        <f>IF(BillDetail_List[Entry Alloc%]=0,(BillDetail_List[Time]*BillDetail_List[LTM Rate])*BillDetail_List[[#This Row],[Funding PerCent Allowed]],(BillDetail_List[Time]*BillDetail_List[LTM Rate])*BillDetail_List[[#This Row],[Funding PerCent Allowed]]*BillDetail_List[Entry Alloc%])</f>
        <v>30</v>
      </c>
      <c r="AK169" s="86">
        <f>BillDetail_List[Base Profit Costs (including any indemnity cap)]*BillDetail_List[VAT Rate]</f>
        <v>6</v>
      </c>
      <c r="AL169" s="86">
        <f>BillDetail_List[Base Profit Costs (including any indemnity cap)]*BillDetail_List[Success Fee %]</f>
        <v>28.5</v>
      </c>
      <c r="AM169" s="86">
        <f>BillDetail_List[Success Fee on Base Profit costs]*BillDetail_List[VAT Rate]</f>
        <v>5.7</v>
      </c>
      <c r="AN169" s="86">
        <f>SUM(BillDetail_List[[#This Row],[Base Profit Costs (including any indemnity cap)]:[VAT on Success Fee on Base Profit Costs]])</f>
        <v>70.2</v>
      </c>
      <c r="AO169" s="86">
        <f>BillDetail_List[Counsel''s Base Fees]*BillDetail_List[VAT Rate]</f>
        <v>0</v>
      </c>
      <c r="AP169" s="86">
        <f>BillDetail_List[Counsel''s Base Fees]*BillDetail_List[Success Fee %]</f>
        <v>0</v>
      </c>
      <c r="AQ169" s="86">
        <f>BillDetail_List[Counsel''s Success Fee]*BillDetail_List[VAT Rate]</f>
        <v>0</v>
      </c>
      <c r="AR169" s="86">
        <f>BillDetail_List[Counsel''s Base Fees]+BillDetail_List[VAT on Base Counsel Fees]+BillDetail_List[Counsel''s Success Fee]+BillDetail_List[VAT on Counsel''s Success Fee]</f>
        <v>0</v>
      </c>
      <c r="AS169" s="86">
        <f>BillDetail_List[Other Disbursements]+BillDetail_List[VAT On Other Disbursements]</f>
        <v>0</v>
      </c>
      <c r="AT169" s="86">
        <f>BillDetail_List[Counsel''s Base Fees]+BillDetail_List[Other Disbursements]+BillDetail_List[ATEI Premium]</f>
        <v>0</v>
      </c>
      <c r="AU169" s="86">
        <f>BillDetail_List[Other Disbursements]+BillDetail_List[Counsel''s Base Fees]+BillDetail_List[Base Profit Costs (including any indemnity cap)]</f>
        <v>30</v>
      </c>
      <c r="AV169" s="86">
        <f>BillDetail_List[Base Profit Costs (including any indemnity cap)]+BillDetail_List[Success Fee on Base Profit costs]</f>
        <v>58.5</v>
      </c>
      <c r="AW169" s="86">
        <f>BillDetail_List[ATEI Premium]+BillDetail_List[Other Disbursements]+BillDetail_List[Counsel''s Success Fee]+BillDetail_List[Counsel''s Base Fees]</f>
        <v>0</v>
      </c>
      <c r="AX169" s="86">
        <f>BillDetail_List[VAT On Other Disbursements]+BillDetail_List[VAT on Counsel''s Success Fee]+BillDetail_List[VAT on Base Counsel Fees]+BillDetail_List[VAT on Success Fee on Base Profit Costs]+BillDetail_List[VAT on Base Profit Costs]</f>
        <v>11.7</v>
      </c>
      <c r="AY169" s="86">
        <f>SUM(BillDetail_List[[#This Row],[Total Profit Costs]:[Total VAT]])</f>
        <v>70.2</v>
      </c>
      <c r="AZ169" s="279">
        <f>VLOOKUP(BillDetail_List[[#This Row],[Phase Code ]],phasetasklist,7,FALSE)</f>
        <v>11</v>
      </c>
      <c r="BA169" s="279">
        <f>VLOOKUP(BillDetail_List[[#This Row],[Task Code]],tasklist,7,FALSE)</f>
        <v>32</v>
      </c>
      <c r="BB169" s="279">
        <f>IFERROR(VLOOKUP(BillDetail_List[[#This Row],[Activity Code]],ActivityCodeList,4,FALSE),"")</f>
        <v>6</v>
      </c>
      <c r="BC169" s="279" t="str">
        <f>IFERROR(VLOOKUP(BillDetail_List[[#This Row],[Expense Code]],expensenumbers,4,FALSE),"")</f>
        <v/>
      </c>
      <c r="BD169" s="217"/>
      <c r="BE169" s="94"/>
      <c r="BF169" s="94"/>
      <c r="BG169" s="217"/>
      <c r="BH169" s="94"/>
      <c r="BI169" s="217"/>
      <c r="BJ169" s="217"/>
      <c r="BK169" s="96"/>
      <c r="BL169" s="96"/>
      <c r="BQ169" s="96"/>
      <c r="BR169" s="96"/>
      <c r="BS169" s="96"/>
      <c r="BT169" s="96"/>
      <c r="BV169" s="96"/>
      <c r="BW169" s="72"/>
      <c r="BX169" s="72"/>
      <c r="CB169" s="98"/>
      <c r="CC169" s="99"/>
      <c r="CD169" s="99"/>
      <c r="CE169" s="84"/>
      <c r="CF169" s="84"/>
    </row>
    <row r="170" spans="1:84" x14ac:dyDescent="0.2">
      <c r="A170" s="74">
        <v>168</v>
      </c>
      <c r="B170" s="74">
        <v>203</v>
      </c>
      <c r="C170" s="49" t="s">
        <v>227</v>
      </c>
      <c r="D170" s="172">
        <v>41436</v>
      </c>
      <c r="E170" s="290" t="s">
        <v>563</v>
      </c>
      <c r="F170" s="76" t="s">
        <v>323</v>
      </c>
      <c r="G170" s="119">
        <v>0.1</v>
      </c>
      <c r="H170" s="87"/>
      <c r="I170" s="77"/>
      <c r="J170" s="77"/>
      <c r="K170" s="88"/>
      <c r="L170" s="79"/>
      <c r="M170" s="76" t="s">
        <v>104</v>
      </c>
      <c r="N170" s="255" t="s">
        <v>453</v>
      </c>
      <c r="O170" s="255" t="s">
        <v>476</v>
      </c>
      <c r="P170" s="255" t="s">
        <v>511</v>
      </c>
      <c r="Q170" s="255"/>
      <c r="R170" s="81" t="s">
        <v>141</v>
      </c>
      <c r="S170" s="89"/>
      <c r="T170" s="75" t="s">
        <v>329</v>
      </c>
      <c r="U170" s="76" t="s">
        <v>225</v>
      </c>
      <c r="V170" s="86">
        <f>IF(BillDetail_List[Entry Alloc%]=0,(BillDetail_List[Time]*BillDetail_List[LTM Rate])*BillDetail_List[[#This Row],[Funding PerCent Allowed]],(BillDetail_List[Time]*BillDetail_List[LTM Rate])*BillDetail_List[[#This Row],[Funding PerCent Allowed]]*BillDetail_List[Entry Alloc%])</f>
        <v>30</v>
      </c>
      <c r="W170" s="86">
        <f>BillDetail_List[Counsel''s Base Fees]+BillDetail_List[Other Disbursements]+BillDetail_List[ATEI Premium]</f>
        <v>0</v>
      </c>
      <c r="X170" s="91" t="str">
        <f>VLOOKUP(BillDetail_List[Part ID],FundingList,2,FALSE)</f>
        <v>CFA</v>
      </c>
      <c r="Y170" s="271" t="str">
        <f>VLOOKUP(BillDetail_List[[#This Row],[Phase Code ]],phasetasklist,3,FALSE)</f>
        <v>Witness statements</v>
      </c>
      <c r="Z170" s="254" t="str">
        <f>VLOOKUP(BillDetail_List[[#This Row],[Task Code]],tasklist,4,FALSE)</f>
        <v>Taking, preparing and finalising witness statement(s)</v>
      </c>
      <c r="AA170" s="239" t="str">
        <f>IFERROR(VLOOKUP(BillDetail_List[[#This Row],[Activity Code]],ActivityCodeList,2,FALSE), " ")</f>
        <v>Communicate (with Counsel)</v>
      </c>
      <c r="AB170" s="239" t="str">
        <f>IFERROR(VLOOKUP(BillDetail_List[[#This Row],[Expense Code]],expensenumbers,2,FALSE), " ")</f>
        <v xml:space="preserve"> </v>
      </c>
      <c r="AC170" s="92" t="str">
        <f>IFERROR(VLOOKUP(BillDetail_List[LTM],LTMList,3,FALSE),"")</f>
        <v>Partner</v>
      </c>
      <c r="AD170" s="92" t="str">
        <f>IFERROR(VLOOKUP(BillDetail_List[LTM],LTMList,4,FALSE),"")</f>
        <v>A</v>
      </c>
      <c r="AE170" s="86">
        <f>IFERROR(VLOOKUP(BillDetail_List[LTM],LTM_List[],6,FALSE),0)</f>
        <v>300</v>
      </c>
      <c r="AF170" s="83">
        <f>VLOOKUP(BillDetail_List[Part ID],FundingList,7,FALSE)</f>
        <v>1</v>
      </c>
      <c r="AG170" s="83">
        <f>IF(CounselBaseFees=0,VLOOKUP(BillDetail_List[Part ID],FundingList,3,FALSE),VLOOKUP(BillDetail_List[LTM],LTMList,8,FALSE))</f>
        <v>0.95</v>
      </c>
      <c r="AH170" s="93">
        <f>VLOOKUP(BillDetail_List[Part ID],FundingList,4,FALSE)</f>
        <v>0.2</v>
      </c>
      <c r="AI170" s="190">
        <f>IF(BillDetail_List[[#This Row],[Time]]="N/A",0, BillDetail_List[[#This Row],[Time]]*BillDetail_List[[#This Row],[LTM Rate]])</f>
        <v>30</v>
      </c>
      <c r="AJ170" s="86">
        <f>IF(BillDetail_List[Entry Alloc%]=0,(BillDetail_List[Time]*BillDetail_List[LTM Rate])*BillDetail_List[[#This Row],[Funding PerCent Allowed]],(BillDetail_List[Time]*BillDetail_List[LTM Rate])*BillDetail_List[[#This Row],[Funding PerCent Allowed]]*BillDetail_List[Entry Alloc%])</f>
        <v>30</v>
      </c>
      <c r="AK170" s="86">
        <f>BillDetail_List[Base Profit Costs (including any indemnity cap)]*BillDetail_List[VAT Rate]</f>
        <v>6</v>
      </c>
      <c r="AL170" s="86">
        <f>BillDetail_List[Base Profit Costs (including any indemnity cap)]*BillDetail_List[Success Fee %]</f>
        <v>28.5</v>
      </c>
      <c r="AM170" s="86">
        <f>BillDetail_List[Success Fee on Base Profit costs]*BillDetail_List[VAT Rate]</f>
        <v>5.7</v>
      </c>
      <c r="AN170" s="86">
        <f>SUM(BillDetail_List[[#This Row],[Base Profit Costs (including any indemnity cap)]:[VAT on Success Fee on Base Profit Costs]])</f>
        <v>70.2</v>
      </c>
      <c r="AO170" s="86">
        <f>BillDetail_List[Counsel''s Base Fees]*BillDetail_List[VAT Rate]</f>
        <v>0</v>
      </c>
      <c r="AP170" s="86">
        <f>BillDetail_List[Counsel''s Base Fees]*BillDetail_List[Success Fee %]</f>
        <v>0</v>
      </c>
      <c r="AQ170" s="86">
        <f>BillDetail_List[Counsel''s Success Fee]*BillDetail_List[VAT Rate]</f>
        <v>0</v>
      </c>
      <c r="AR170" s="86">
        <f>BillDetail_List[Counsel''s Base Fees]+BillDetail_List[VAT on Base Counsel Fees]+BillDetail_List[Counsel''s Success Fee]+BillDetail_List[VAT on Counsel''s Success Fee]</f>
        <v>0</v>
      </c>
      <c r="AS170" s="86">
        <f>BillDetail_List[Other Disbursements]+BillDetail_List[VAT On Other Disbursements]</f>
        <v>0</v>
      </c>
      <c r="AT170" s="86">
        <f>BillDetail_List[Counsel''s Base Fees]+BillDetail_List[Other Disbursements]+BillDetail_List[ATEI Premium]</f>
        <v>0</v>
      </c>
      <c r="AU170" s="86">
        <f>BillDetail_List[Other Disbursements]+BillDetail_List[Counsel''s Base Fees]+BillDetail_List[Base Profit Costs (including any indemnity cap)]</f>
        <v>30</v>
      </c>
      <c r="AV170" s="86">
        <f>BillDetail_List[Base Profit Costs (including any indemnity cap)]+BillDetail_List[Success Fee on Base Profit costs]</f>
        <v>58.5</v>
      </c>
      <c r="AW170" s="86">
        <f>BillDetail_List[ATEI Premium]+BillDetail_List[Other Disbursements]+BillDetail_List[Counsel''s Success Fee]+BillDetail_List[Counsel''s Base Fees]</f>
        <v>0</v>
      </c>
      <c r="AX170" s="86">
        <f>BillDetail_List[VAT On Other Disbursements]+BillDetail_List[VAT on Counsel''s Success Fee]+BillDetail_List[VAT on Base Counsel Fees]+BillDetail_List[VAT on Success Fee on Base Profit Costs]+BillDetail_List[VAT on Base Profit Costs]</f>
        <v>11.7</v>
      </c>
      <c r="AY170" s="86">
        <f>SUM(BillDetail_List[[#This Row],[Total Profit Costs]:[Total VAT]])</f>
        <v>70.2</v>
      </c>
      <c r="AZ170" s="279">
        <f>VLOOKUP(BillDetail_List[[#This Row],[Phase Code ]],phasetasklist,7,FALSE)</f>
        <v>5</v>
      </c>
      <c r="BA170" s="279">
        <f>VLOOKUP(BillDetail_List[[#This Row],[Task Code]],tasklist,7,FALSE)</f>
        <v>13</v>
      </c>
      <c r="BB170" s="279">
        <f>IFERROR(VLOOKUP(BillDetail_List[[#This Row],[Activity Code]],ActivityCodeList,4,FALSE),"")</f>
        <v>2</v>
      </c>
      <c r="BC170" s="279" t="str">
        <f>IFERROR(VLOOKUP(BillDetail_List[[#This Row],[Expense Code]],expensenumbers,4,FALSE),"")</f>
        <v/>
      </c>
      <c r="BD170" s="217"/>
      <c r="BE170" s="94"/>
      <c r="BF170" s="94"/>
      <c r="BG170" s="217"/>
      <c r="BH170" s="94"/>
      <c r="BI170" s="217"/>
      <c r="BJ170" s="217"/>
      <c r="BK170" s="96"/>
      <c r="BL170" s="96"/>
      <c r="BQ170" s="96"/>
      <c r="BR170" s="96"/>
      <c r="BS170" s="96"/>
      <c r="BT170" s="96"/>
      <c r="BV170" s="96"/>
      <c r="BW170" s="72"/>
      <c r="BX170" s="72"/>
      <c r="CB170" s="98"/>
      <c r="CC170" s="99"/>
      <c r="CD170" s="99"/>
      <c r="CE170" s="84"/>
      <c r="CF170" s="84"/>
    </row>
    <row r="171" spans="1:84" x14ac:dyDescent="0.2">
      <c r="A171" s="74">
        <v>169</v>
      </c>
      <c r="B171" s="74">
        <v>220</v>
      </c>
      <c r="C171" s="49" t="s">
        <v>227</v>
      </c>
      <c r="D171" s="172">
        <v>41450</v>
      </c>
      <c r="E171" s="76" t="s">
        <v>229</v>
      </c>
      <c r="F171" s="76" t="s">
        <v>323</v>
      </c>
      <c r="G171" s="119">
        <v>0.1</v>
      </c>
      <c r="H171" s="87"/>
      <c r="I171" s="77"/>
      <c r="J171" s="77"/>
      <c r="K171" s="88"/>
      <c r="L171" s="79"/>
      <c r="M171" s="76" t="s">
        <v>104</v>
      </c>
      <c r="N171" s="255" t="s">
        <v>453</v>
      </c>
      <c r="O171" s="255" t="s">
        <v>476</v>
      </c>
      <c r="P171" s="255" t="s">
        <v>511</v>
      </c>
      <c r="Q171" s="255"/>
      <c r="R171" s="81" t="s">
        <v>141</v>
      </c>
      <c r="S171" s="89"/>
      <c r="T171" s="75" t="s">
        <v>329</v>
      </c>
      <c r="U171" s="75" t="s">
        <v>333</v>
      </c>
      <c r="V171" s="86">
        <f>IF(BillDetail_List[Entry Alloc%]=0,(BillDetail_List[Time]*BillDetail_List[LTM Rate])*BillDetail_List[[#This Row],[Funding PerCent Allowed]],(BillDetail_List[Time]*BillDetail_List[LTM Rate])*BillDetail_List[[#This Row],[Funding PerCent Allowed]]*BillDetail_List[Entry Alloc%])</f>
        <v>30</v>
      </c>
      <c r="W171" s="86">
        <f>BillDetail_List[Counsel''s Base Fees]+BillDetail_List[Other Disbursements]+BillDetail_List[ATEI Premium]</f>
        <v>0</v>
      </c>
      <c r="X171" s="91" t="str">
        <f>VLOOKUP(BillDetail_List[Part ID],FundingList,2,FALSE)</f>
        <v>CFA</v>
      </c>
      <c r="Y171" s="271" t="str">
        <f>VLOOKUP(BillDetail_List[[#This Row],[Phase Code ]],phasetasklist,3,FALSE)</f>
        <v>Witness statements</v>
      </c>
      <c r="Z171" s="254" t="str">
        <f>VLOOKUP(BillDetail_List[[#This Row],[Task Code]],tasklist,4,FALSE)</f>
        <v>Taking, preparing and finalising witness statement(s)</v>
      </c>
      <c r="AA171" s="239" t="str">
        <f>IFERROR(VLOOKUP(BillDetail_List[[#This Row],[Activity Code]],ActivityCodeList,2,FALSE), " ")</f>
        <v>Communicate (with Counsel)</v>
      </c>
      <c r="AB171" s="239" t="str">
        <f>IFERROR(VLOOKUP(BillDetail_List[[#This Row],[Expense Code]],expensenumbers,2,FALSE), " ")</f>
        <v xml:space="preserve"> </v>
      </c>
      <c r="AC171" s="92" t="str">
        <f>IFERROR(VLOOKUP(BillDetail_List[LTM],LTMList,3,FALSE),"")</f>
        <v>Partner</v>
      </c>
      <c r="AD171" s="92" t="str">
        <f>IFERROR(VLOOKUP(BillDetail_List[LTM],LTMList,4,FALSE),"")</f>
        <v>A</v>
      </c>
      <c r="AE171" s="86">
        <f>IFERROR(VLOOKUP(BillDetail_List[LTM],LTM_List[],6,FALSE),0)</f>
        <v>300</v>
      </c>
      <c r="AF171" s="83">
        <f>VLOOKUP(BillDetail_List[Part ID],FundingList,7,FALSE)</f>
        <v>1</v>
      </c>
      <c r="AG171" s="83">
        <f>IF(CounselBaseFees=0,VLOOKUP(BillDetail_List[Part ID],FundingList,3,FALSE),VLOOKUP(BillDetail_List[LTM],LTMList,8,FALSE))</f>
        <v>0.95</v>
      </c>
      <c r="AH171" s="93">
        <f>VLOOKUP(BillDetail_List[Part ID],FundingList,4,FALSE)</f>
        <v>0.2</v>
      </c>
      <c r="AI171" s="190">
        <f>IF(BillDetail_List[[#This Row],[Time]]="N/A",0, BillDetail_List[[#This Row],[Time]]*BillDetail_List[[#This Row],[LTM Rate]])</f>
        <v>30</v>
      </c>
      <c r="AJ171" s="86">
        <f>IF(BillDetail_List[Entry Alloc%]=0,(BillDetail_List[Time]*BillDetail_List[LTM Rate])*BillDetail_List[[#This Row],[Funding PerCent Allowed]],(BillDetail_List[Time]*BillDetail_List[LTM Rate])*BillDetail_List[[#This Row],[Funding PerCent Allowed]]*BillDetail_List[Entry Alloc%])</f>
        <v>30</v>
      </c>
      <c r="AK171" s="86">
        <f>BillDetail_List[Base Profit Costs (including any indemnity cap)]*BillDetail_List[VAT Rate]</f>
        <v>6</v>
      </c>
      <c r="AL171" s="86">
        <f>BillDetail_List[Base Profit Costs (including any indemnity cap)]*BillDetail_List[Success Fee %]</f>
        <v>28.5</v>
      </c>
      <c r="AM171" s="86">
        <f>BillDetail_List[Success Fee on Base Profit costs]*BillDetail_List[VAT Rate]</f>
        <v>5.7</v>
      </c>
      <c r="AN171" s="86">
        <f>SUM(BillDetail_List[[#This Row],[Base Profit Costs (including any indemnity cap)]:[VAT on Success Fee on Base Profit Costs]])</f>
        <v>70.2</v>
      </c>
      <c r="AO171" s="86">
        <f>BillDetail_List[Counsel''s Base Fees]*BillDetail_List[VAT Rate]</f>
        <v>0</v>
      </c>
      <c r="AP171" s="86">
        <f>BillDetail_List[Counsel''s Base Fees]*BillDetail_List[Success Fee %]</f>
        <v>0</v>
      </c>
      <c r="AQ171" s="86">
        <f>BillDetail_List[Counsel''s Success Fee]*BillDetail_List[VAT Rate]</f>
        <v>0</v>
      </c>
      <c r="AR171" s="86">
        <f>BillDetail_List[Counsel''s Base Fees]+BillDetail_List[VAT on Base Counsel Fees]+BillDetail_List[Counsel''s Success Fee]+BillDetail_List[VAT on Counsel''s Success Fee]</f>
        <v>0</v>
      </c>
      <c r="AS171" s="86">
        <f>BillDetail_List[Other Disbursements]+BillDetail_List[VAT On Other Disbursements]</f>
        <v>0</v>
      </c>
      <c r="AT171" s="86">
        <f>BillDetail_List[Counsel''s Base Fees]+BillDetail_List[Other Disbursements]+BillDetail_List[ATEI Premium]</f>
        <v>0</v>
      </c>
      <c r="AU171" s="86">
        <f>BillDetail_List[Other Disbursements]+BillDetail_List[Counsel''s Base Fees]+BillDetail_List[Base Profit Costs (including any indemnity cap)]</f>
        <v>30</v>
      </c>
      <c r="AV171" s="86">
        <f>BillDetail_List[Base Profit Costs (including any indemnity cap)]+BillDetail_List[Success Fee on Base Profit costs]</f>
        <v>58.5</v>
      </c>
      <c r="AW171" s="86">
        <f>BillDetail_List[ATEI Premium]+BillDetail_List[Other Disbursements]+BillDetail_List[Counsel''s Success Fee]+BillDetail_List[Counsel''s Base Fees]</f>
        <v>0</v>
      </c>
      <c r="AX171" s="86">
        <f>BillDetail_List[VAT On Other Disbursements]+BillDetail_List[VAT on Counsel''s Success Fee]+BillDetail_List[VAT on Base Counsel Fees]+BillDetail_List[VAT on Success Fee on Base Profit Costs]+BillDetail_List[VAT on Base Profit Costs]</f>
        <v>11.7</v>
      </c>
      <c r="AY171" s="86">
        <f>SUM(BillDetail_List[[#This Row],[Total Profit Costs]:[Total VAT]])</f>
        <v>70.2</v>
      </c>
      <c r="AZ171" s="279">
        <f>VLOOKUP(BillDetail_List[[#This Row],[Phase Code ]],phasetasklist,7,FALSE)</f>
        <v>5</v>
      </c>
      <c r="BA171" s="279">
        <f>VLOOKUP(BillDetail_List[[#This Row],[Task Code]],tasklist,7,FALSE)</f>
        <v>13</v>
      </c>
      <c r="BB171" s="279">
        <f>IFERROR(VLOOKUP(BillDetail_List[[#This Row],[Activity Code]],ActivityCodeList,4,FALSE),"")</f>
        <v>2</v>
      </c>
      <c r="BC171" s="279" t="str">
        <f>IFERROR(VLOOKUP(BillDetail_List[[#This Row],[Expense Code]],expensenumbers,4,FALSE),"")</f>
        <v/>
      </c>
      <c r="BD171" s="217"/>
      <c r="BE171" s="94"/>
      <c r="BF171" s="94"/>
      <c r="BG171" s="217"/>
      <c r="BH171" s="94"/>
      <c r="BI171" s="217"/>
      <c r="BJ171" s="217"/>
      <c r="BK171" s="96"/>
      <c r="BL171" s="96"/>
      <c r="BQ171" s="96"/>
      <c r="BR171" s="96"/>
      <c r="BS171" s="96"/>
      <c r="BT171" s="96"/>
      <c r="BV171" s="96"/>
      <c r="BW171" s="72"/>
      <c r="BX171" s="72"/>
      <c r="CB171" s="98"/>
      <c r="CC171" s="99"/>
      <c r="CD171" s="99"/>
      <c r="CE171" s="84"/>
      <c r="CF171" s="84"/>
    </row>
    <row r="172" spans="1:84" x14ac:dyDescent="0.2">
      <c r="A172" s="74">
        <v>170</v>
      </c>
      <c r="B172" s="74">
        <v>199</v>
      </c>
      <c r="C172" s="49" t="s">
        <v>227</v>
      </c>
      <c r="D172" s="172">
        <v>41435</v>
      </c>
      <c r="E172" s="290" t="s">
        <v>242</v>
      </c>
      <c r="F172" s="76" t="s">
        <v>323</v>
      </c>
      <c r="G172" s="119">
        <v>0.1</v>
      </c>
      <c r="H172" s="87"/>
      <c r="I172" s="77"/>
      <c r="J172" s="77"/>
      <c r="K172" s="88"/>
      <c r="L172" s="79"/>
      <c r="M172" s="76" t="s">
        <v>104</v>
      </c>
      <c r="N172" s="255" t="s">
        <v>453</v>
      </c>
      <c r="O172" s="255" t="s">
        <v>476</v>
      </c>
      <c r="P172" s="255" t="s">
        <v>512</v>
      </c>
      <c r="Q172" s="255"/>
      <c r="R172" s="81" t="s">
        <v>141</v>
      </c>
      <c r="S172" s="89"/>
      <c r="T172" s="75" t="s">
        <v>224</v>
      </c>
      <c r="U172" s="75" t="s">
        <v>249</v>
      </c>
      <c r="V172" s="86">
        <f>IF(BillDetail_List[Entry Alloc%]=0,(BillDetail_List[Time]*BillDetail_List[LTM Rate])*BillDetail_List[[#This Row],[Funding PerCent Allowed]],(BillDetail_List[Time]*BillDetail_List[LTM Rate])*BillDetail_List[[#This Row],[Funding PerCent Allowed]]*BillDetail_List[Entry Alloc%])</f>
        <v>30</v>
      </c>
      <c r="W172" s="86">
        <f>BillDetail_List[Counsel''s Base Fees]+BillDetail_List[Other Disbursements]+BillDetail_List[ATEI Premium]</f>
        <v>0</v>
      </c>
      <c r="X172" s="91" t="str">
        <f>VLOOKUP(BillDetail_List[Part ID],FundingList,2,FALSE)</f>
        <v>CFA</v>
      </c>
      <c r="Y172" s="271" t="str">
        <f>VLOOKUP(BillDetail_List[[#This Row],[Phase Code ]],phasetasklist,3,FALSE)</f>
        <v>Witness statements</v>
      </c>
      <c r="Z172" s="254" t="str">
        <f>VLOOKUP(BillDetail_List[[#This Row],[Task Code]],tasklist,4,FALSE)</f>
        <v>Taking, preparing and finalising witness statement(s)</v>
      </c>
      <c r="AA172" s="239" t="str">
        <f>IFERROR(VLOOKUP(BillDetail_List[[#This Row],[Activity Code]],ActivityCodeList,2,FALSE), " ")</f>
        <v>Communicate (with client)</v>
      </c>
      <c r="AB172" s="239" t="str">
        <f>IFERROR(VLOOKUP(BillDetail_List[[#This Row],[Expense Code]],expensenumbers,2,FALSE), " ")</f>
        <v xml:space="preserve"> </v>
      </c>
      <c r="AC172" s="92" t="str">
        <f>IFERROR(VLOOKUP(BillDetail_List[LTM],LTMList,3,FALSE),"")</f>
        <v>Partner</v>
      </c>
      <c r="AD172" s="92" t="str">
        <f>IFERROR(VLOOKUP(BillDetail_List[LTM],LTMList,4,FALSE),"")</f>
        <v>A</v>
      </c>
      <c r="AE172" s="86">
        <f>IFERROR(VLOOKUP(BillDetail_List[LTM],LTM_List[],6,FALSE),0)</f>
        <v>300</v>
      </c>
      <c r="AF172" s="83">
        <f>VLOOKUP(BillDetail_List[Part ID],FundingList,7,FALSE)</f>
        <v>1</v>
      </c>
      <c r="AG172" s="83">
        <f>IF(CounselBaseFees=0,VLOOKUP(BillDetail_List[Part ID],FundingList,3,FALSE),VLOOKUP(BillDetail_List[LTM],LTMList,8,FALSE))</f>
        <v>0.95</v>
      </c>
      <c r="AH172" s="93">
        <f>VLOOKUP(BillDetail_List[Part ID],FundingList,4,FALSE)</f>
        <v>0.2</v>
      </c>
      <c r="AI172" s="190">
        <f>IF(BillDetail_List[[#This Row],[Time]]="N/A",0, BillDetail_List[[#This Row],[Time]]*BillDetail_List[[#This Row],[LTM Rate]])</f>
        <v>30</v>
      </c>
      <c r="AJ172" s="86">
        <f>IF(BillDetail_List[Entry Alloc%]=0,(BillDetail_List[Time]*BillDetail_List[LTM Rate])*BillDetail_List[[#This Row],[Funding PerCent Allowed]],(BillDetail_List[Time]*BillDetail_List[LTM Rate])*BillDetail_List[[#This Row],[Funding PerCent Allowed]]*BillDetail_List[Entry Alloc%])</f>
        <v>30</v>
      </c>
      <c r="AK172" s="86">
        <f>BillDetail_List[Base Profit Costs (including any indemnity cap)]*BillDetail_List[VAT Rate]</f>
        <v>6</v>
      </c>
      <c r="AL172" s="86">
        <f>BillDetail_List[Base Profit Costs (including any indemnity cap)]*BillDetail_List[Success Fee %]</f>
        <v>28.5</v>
      </c>
      <c r="AM172" s="86">
        <f>BillDetail_List[Success Fee on Base Profit costs]*BillDetail_List[VAT Rate]</f>
        <v>5.7</v>
      </c>
      <c r="AN172" s="86">
        <f>SUM(BillDetail_List[[#This Row],[Base Profit Costs (including any indemnity cap)]:[VAT on Success Fee on Base Profit Costs]])</f>
        <v>70.2</v>
      </c>
      <c r="AO172" s="86">
        <f>BillDetail_List[Counsel''s Base Fees]*BillDetail_List[VAT Rate]</f>
        <v>0</v>
      </c>
      <c r="AP172" s="86">
        <f>BillDetail_List[Counsel''s Base Fees]*BillDetail_List[Success Fee %]</f>
        <v>0</v>
      </c>
      <c r="AQ172" s="86">
        <f>BillDetail_List[Counsel''s Success Fee]*BillDetail_List[VAT Rate]</f>
        <v>0</v>
      </c>
      <c r="AR172" s="86">
        <f>BillDetail_List[Counsel''s Base Fees]+BillDetail_List[VAT on Base Counsel Fees]+BillDetail_List[Counsel''s Success Fee]+BillDetail_List[VAT on Counsel''s Success Fee]</f>
        <v>0</v>
      </c>
      <c r="AS172" s="86">
        <f>BillDetail_List[Other Disbursements]+BillDetail_List[VAT On Other Disbursements]</f>
        <v>0</v>
      </c>
      <c r="AT172" s="86">
        <f>BillDetail_List[Counsel''s Base Fees]+BillDetail_List[Other Disbursements]+BillDetail_List[ATEI Premium]</f>
        <v>0</v>
      </c>
      <c r="AU172" s="86">
        <f>BillDetail_List[Other Disbursements]+BillDetail_List[Counsel''s Base Fees]+BillDetail_List[Base Profit Costs (including any indemnity cap)]</f>
        <v>30</v>
      </c>
      <c r="AV172" s="86">
        <f>BillDetail_List[Base Profit Costs (including any indemnity cap)]+BillDetail_List[Success Fee on Base Profit costs]</f>
        <v>58.5</v>
      </c>
      <c r="AW172" s="86">
        <f>BillDetail_List[ATEI Premium]+BillDetail_List[Other Disbursements]+BillDetail_List[Counsel''s Success Fee]+BillDetail_List[Counsel''s Base Fees]</f>
        <v>0</v>
      </c>
      <c r="AX172" s="86">
        <f>BillDetail_List[VAT On Other Disbursements]+BillDetail_List[VAT on Counsel''s Success Fee]+BillDetail_List[VAT on Base Counsel Fees]+BillDetail_List[VAT on Success Fee on Base Profit Costs]+BillDetail_List[VAT on Base Profit Costs]</f>
        <v>11.7</v>
      </c>
      <c r="AY172" s="86">
        <f>SUM(BillDetail_List[[#This Row],[Total Profit Costs]:[Total VAT]])</f>
        <v>70.2</v>
      </c>
      <c r="AZ172" s="279">
        <f>VLOOKUP(BillDetail_List[[#This Row],[Phase Code ]],phasetasklist,7,FALSE)</f>
        <v>5</v>
      </c>
      <c r="BA172" s="279">
        <f>VLOOKUP(BillDetail_List[[#This Row],[Task Code]],tasklist,7,FALSE)</f>
        <v>13</v>
      </c>
      <c r="BB172" s="279">
        <f>IFERROR(VLOOKUP(BillDetail_List[[#This Row],[Activity Code]],ActivityCodeList,4,FALSE),"")</f>
        <v>3</v>
      </c>
      <c r="BC172" s="279" t="str">
        <f>IFERROR(VLOOKUP(BillDetail_List[[#This Row],[Expense Code]],expensenumbers,4,FALSE),"")</f>
        <v/>
      </c>
      <c r="BD172" s="217"/>
      <c r="BE172" s="94"/>
      <c r="BF172" s="94"/>
      <c r="BG172" s="217"/>
      <c r="BH172" s="94"/>
      <c r="BI172" s="217"/>
      <c r="BJ172" s="217"/>
      <c r="BK172" s="96"/>
      <c r="BL172" s="96"/>
      <c r="BQ172" s="96"/>
      <c r="BR172" s="96"/>
      <c r="BS172" s="96"/>
      <c r="BT172" s="96"/>
      <c r="BV172" s="96"/>
      <c r="BW172" s="72"/>
      <c r="BX172" s="72"/>
      <c r="CB172" s="98"/>
      <c r="CC172" s="99"/>
      <c r="CD172" s="99"/>
      <c r="CE172" s="84"/>
      <c r="CF172" s="84"/>
    </row>
    <row r="173" spans="1:84" x14ac:dyDescent="0.2">
      <c r="A173" s="74">
        <v>171</v>
      </c>
      <c r="B173" s="74">
        <v>201</v>
      </c>
      <c r="C173" s="49" t="s">
        <v>227</v>
      </c>
      <c r="D173" s="172">
        <v>41436</v>
      </c>
      <c r="E173" s="290" t="s">
        <v>561</v>
      </c>
      <c r="F173" s="76" t="s">
        <v>323</v>
      </c>
      <c r="G173" s="119">
        <v>0.1</v>
      </c>
      <c r="H173" s="87"/>
      <c r="I173" s="77"/>
      <c r="J173" s="77"/>
      <c r="K173" s="88"/>
      <c r="L173" s="79"/>
      <c r="M173" s="76" t="s">
        <v>104</v>
      </c>
      <c r="N173" s="255" t="s">
        <v>453</v>
      </c>
      <c r="O173" s="255" t="s">
        <v>476</v>
      </c>
      <c r="P173" s="255" t="s">
        <v>512</v>
      </c>
      <c r="Q173" s="255"/>
      <c r="R173" s="81" t="s">
        <v>141</v>
      </c>
      <c r="S173" s="89"/>
      <c r="T173" s="75" t="s">
        <v>224</v>
      </c>
      <c r="U173" s="76" t="s">
        <v>225</v>
      </c>
      <c r="V173" s="86">
        <f>IF(BillDetail_List[Entry Alloc%]=0,(BillDetail_List[Time]*BillDetail_List[LTM Rate])*BillDetail_List[[#This Row],[Funding PerCent Allowed]],(BillDetail_List[Time]*BillDetail_List[LTM Rate])*BillDetail_List[[#This Row],[Funding PerCent Allowed]]*BillDetail_List[Entry Alloc%])</f>
        <v>30</v>
      </c>
      <c r="W173" s="86">
        <f>BillDetail_List[Counsel''s Base Fees]+BillDetail_List[Other Disbursements]+BillDetail_List[ATEI Premium]</f>
        <v>0</v>
      </c>
      <c r="X173" s="91" t="str">
        <f>VLOOKUP(BillDetail_List[Part ID],FundingList,2,FALSE)</f>
        <v>CFA</v>
      </c>
      <c r="Y173" s="271" t="str">
        <f>VLOOKUP(BillDetail_List[[#This Row],[Phase Code ]],phasetasklist,3,FALSE)</f>
        <v>Witness statements</v>
      </c>
      <c r="Z173" s="254" t="str">
        <f>VLOOKUP(BillDetail_List[[#This Row],[Task Code]],tasklist,4,FALSE)</f>
        <v>Taking, preparing and finalising witness statement(s)</v>
      </c>
      <c r="AA173" s="239" t="str">
        <f>IFERROR(VLOOKUP(BillDetail_List[[#This Row],[Activity Code]],ActivityCodeList,2,FALSE), " ")</f>
        <v>Communicate (with client)</v>
      </c>
      <c r="AB173" s="239" t="str">
        <f>IFERROR(VLOOKUP(BillDetail_List[[#This Row],[Expense Code]],expensenumbers,2,FALSE), " ")</f>
        <v xml:space="preserve"> </v>
      </c>
      <c r="AC173" s="92" t="str">
        <f>IFERROR(VLOOKUP(BillDetail_List[LTM],LTMList,3,FALSE),"")</f>
        <v>Partner</v>
      </c>
      <c r="AD173" s="92" t="str">
        <f>IFERROR(VLOOKUP(BillDetail_List[LTM],LTMList,4,FALSE),"")</f>
        <v>A</v>
      </c>
      <c r="AE173" s="86">
        <f>IFERROR(VLOOKUP(BillDetail_List[LTM],LTM_List[],6,FALSE),0)</f>
        <v>300</v>
      </c>
      <c r="AF173" s="83">
        <f>VLOOKUP(BillDetail_List[Part ID],FundingList,7,FALSE)</f>
        <v>1</v>
      </c>
      <c r="AG173" s="83">
        <f>IF(CounselBaseFees=0,VLOOKUP(BillDetail_List[Part ID],FundingList,3,FALSE),VLOOKUP(BillDetail_List[LTM],LTMList,8,FALSE))</f>
        <v>0.95</v>
      </c>
      <c r="AH173" s="93">
        <f>VLOOKUP(BillDetail_List[Part ID],FundingList,4,FALSE)</f>
        <v>0.2</v>
      </c>
      <c r="AI173" s="190">
        <f>IF(BillDetail_List[[#This Row],[Time]]="N/A",0, BillDetail_List[[#This Row],[Time]]*BillDetail_List[[#This Row],[LTM Rate]])</f>
        <v>30</v>
      </c>
      <c r="AJ173" s="86">
        <f>IF(BillDetail_List[Entry Alloc%]=0,(BillDetail_List[Time]*BillDetail_List[LTM Rate])*BillDetail_List[[#This Row],[Funding PerCent Allowed]],(BillDetail_List[Time]*BillDetail_List[LTM Rate])*BillDetail_List[[#This Row],[Funding PerCent Allowed]]*BillDetail_List[Entry Alloc%])</f>
        <v>30</v>
      </c>
      <c r="AK173" s="86">
        <f>BillDetail_List[Base Profit Costs (including any indemnity cap)]*BillDetail_List[VAT Rate]</f>
        <v>6</v>
      </c>
      <c r="AL173" s="86">
        <f>BillDetail_List[Base Profit Costs (including any indemnity cap)]*BillDetail_List[Success Fee %]</f>
        <v>28.5</v>
      </c>
      <c r="AM173" s="86">
        <f>BillDetail_List[Success Fee on Base Profit costs]*BillDetail_List[VAT Rate]</f>
        <v>5.7</v>
      </c>
      <c r="AN173" s="86">
        <f>SUM(BillDetail_List[[#This Row],[Base Profit Costs (including any indemnity cap)]:[VAT on Success Fee on Base Profit Costs]])</f>
        <v>70.2</v>
      </c>
      <c r="AO173" s="86">
        <f>BillDetail_List[Counsel''s Base Fees]*BillDetail_List[VAT Rate]</f>
        <v>0</v>
      </c>
      <c r="AP173" s="86">
        <f>BillDetail_List[Counsel''s Base Fees]*BillDetail_List[Success Fee %]</f>
        <v>0</v>
      </c>
      <c r="AQ173" s="86">
        <f>BillDetail_List[Counsel''s Success Fee]*BillDetail_List[VAT Rate]</f>
        <v>0</v>
      </c>
      <c r="AR173" s="86">
        <f>BillDetail_List[Counsel''s Base Fees]+BillDetail_List[VAT on Base Counsel Fees]+BillDetail_List[Counsel''s Success Fee]+BillDetail_List[VAT on Counsel''s Success Fee]</f>
        <v>0</v>
      </c>
      <c r="AS173" s="86">
        <f>BillDetail_List[Other Disbursements]+BillDetail_List[VAT On Other Disbursements]</f>
        <v>0</v>
      </c>
      <c r="AT173" s="86">
        <f>BillDetail_List[Counsel''s Base Fees]+BillDetail_List[Other Disbursements]+BillDetail_List[ATEI Premium]</f>
        <v>0</v>
      </c>
      <c r="AU173" s="86">
        <f>BillDetail_List[Other Disbursements]+BillDetail_List[Counsel''s Base Fees]+BillDetail_List[Base Profit Costs (including any indemnity cap)]</f>
        <v>30</v>
      </c>
      <c r="AV173" s="86">
        <f>BillDetail_List[Base Profit Costs (including any indemnity cap)]+BillDetail_List[Success Fee on Base Profit costs]</f>
        <v>58.5</v>
      </c>
      <c r="AW173" s="86">
        <f>BillDetail_List[ATEI Premium]+BillDetail_List[Other Disbursements]+BillDetail_List[Counsel''s Success Fee]+BillDetail_List[Counsel''s Base Fees]</f>
        <v>0</v>
      </c>
      <c r="AX173" s="86">
        <f>BillDetail_List[VAT On Other Disbursements]+BillDetail_List[VAT on Counsel''s Success Fee]+BillDetail_List[VAT on Base Counsel Fees]+BillDetail_List[VAT on Success Fee on Base Profit Costs]+BillDetail_List[VAT on Base Profit Costs]</f>
        <v>11.7</v>
      </c>
      <c r="AY173" s="86">
        <f>SUM(BillDetail_List[[#This Row],[Total Profit Costs]:[Total VAT]])</f>
        <v>70.2</v>
      </c>
      <c r="AZ173" s="279">
        <f>VLOOKUP(BillDetail_List[[#This Row],[Phase Code ]],phasetasklist,7,FALSE)</f>
        <v>5</v>
      </c>
      <c r="BA173" s="279">
        <f>VLOOKUP(BillDetail_List[[#This Row],[Task Code]],tasklist,7,FALSE)</f>
        <v>13</v>
      </c>
      <c r="BB173" s="279">
        <f>IFERROR(VLOOKUP(BillDetail_List[[#This Row],[Activity Code]],ActivityCodeList,4,FALSE),"")</f>
        <v>3</v>
      </c>
      <c r="BC173" s="279" t="str">
        <f>IFERROR(VLOOKUP(BillDetail_List[[#This Row],[Expense Code]],expensenumbers,4,FALSE),"")</f>
        <v/>
      </c>
      <c r="BD173" s="217"/>
      <c r="BE173" s="94"/>
      <c r="BF173" s="94"/>
      <c r="BG173" s="217"/>
      <c r="BH173" s="94"/>
      <c r="BI173" s="217"/>
      <c r="BJ173" s="217"/>
      <c r="BK173" s="96"/>
      <c r="BL173" s="96"/>
      <c r="BQ173" s="96"/>
      <c r="BR173" s="96"/>
      <c r="BS173" s="96"/>
      <c r="BT173" s="96"/>
      <c r="BV173" s="96"/>
      <c r="BW173" s="72"/>
      <c r="BX173" s="72"/>
      <c r="CB173" s="98"/>
      <c r="CC173" s="99"/>
      <c r="CD173" s="99"/>
      <c r="CE173" s="84"/>
      <c r="CF173" s="84"/>
    </row>
    <row r="174" spans="1:84" x14ac:dyDescent="0.2">
      <c r="A174" s="74">
        <v>172</v>
      </c>
      <c r="B174" s="74">
        <v>202</v>
      </c>
      <c r="C174" s="49" t="s">
        <v>227</v>
      </c>
      <c r="D174" s="172">
        <v>41436</v>
      </c>
      <c r="E174" s="290" t="s">
        <v>242</v>
      </c>
      <c r="F174" s="76" t="s">
        <v>323</v>
      </c>
      <c r="G174" s="119">
        <v>0.1</v>
      </c>
      <c r="H174" s="87"/>
      <c r="I174" s="77"/>
      <c r="J174" s="77"/>
      <c r="K174" s="88"/>
      <c r="L174" s="79"/>
      <c r="M174" s="76" t="s">
        <v>104</v>
      </c>
      <c r="N174" s="255" t="s">
        <v>453</v>
      </c>
      <c r="O174" s="255" t="s">
        <v>476</v>
      </c>
      <c r="P174" s="255" t="s">
        <v>512</v>
      </c>
      <c r="Q174" s="255"/>
      <c r="R174" s="81" t="s">
        <v>141</v>
      </c>
      <c r="S174" s="89"/>
      <c r="T174" s="75" t="s">
        <v>224</v>
      </c>
      <c r="U174" s="75" t="s">
        <v>249</v>
      </c>
      <c r="V174" s="86">
        <f>IF(BillDetail_List[Entry Alloc%]=0,(BillDetail_List[Time]*BillDetail_List[LTM Rate])*BillDetail_List[[#This Row],[Funding PerCent Allowed]],(BillDetail_List[Time]*BillDetail_List[LTM Rate])*BillDetail_List[[#This Row],[Funding PerCent Allowed]]*BillDetail_List[Entry Alloc%])</f>
        <v>30</v>
      </c>
      <c r="W174" s="86">
        <f>BillDetail_List[Counsel''s Base Fees]+BillDetail_List[Other Disbursements]+BillDetail_List[ATEI Premium]</f>
        <v>0</v>
      </c>
      <c r="X174" s="91" t="str">
        <f>VLOOKUP(BillDetail_List[Part ID],FundingList,2,FALSE)</f>
        <v>CFA</v>
      </c>
      <c r="Y174" s="271" t="str">
        <f>VLOOKUP(BillDetail_List[[#This Row],[Phase Code ]],phasetasklist,3,FALSE)</f>
        <v>Witness statements</v>
      </c>
      <c r="Z174" s="254" t="str">
        <f>VLOOKUP(BillDetail_List[[#This Row],[Task Code]],tasklist,4,FALSE)</f>
        <v>Taking, preparing and finalising witness statement(s)</v>
      </c>
      <c r="AA174" s="239" t="str">
        <f>IFERROR(VLOOKUP(BillDetail_List[[#This Row],[Activity Code]],ActivityCodeList,2,FALSE), " ")</f>
        <v>Communicate (with client)</v>
      </c>
      <c r="AB174" s="239" t="str">
        <f>IFERROR(VLOOKUP(BillDetail_List[[#This Row],[Expense Code]],expensenumbers,2,FALSE), " ")</f>
        <v xml:space="preserve"> </v>
      </c>
      <c r="AC174" s="92" t="str">
        <f>IFERROR(VLOOKUP(BillDetail_List[LTM],LTMList,3,FALSE),"")</f>
        <v>Partner</v>
      </c>
      <c r="AD174" s="92" t="str">
        <f>IFERROR(VLOOKUP(BillDetail_List[LTM],LTMList,4,FALSE),"")</f>
        <v>A</v>
      </c>
      <c r="AE174" s="86">
        <f>IFERROR(VLOOKUP(BillDetail_List[LTM],LTM_List[],6,FALSE),0)</f>
        <v>300</v>
      </c>
      <c r="AF174" s="83">
        <f>VLOOKUP(BillDetail_List[Part ID],FundingList,7,FALSE)</f>
        <v>1</v>
      </c>
      <c r="AG174" s="83">
        <f>IF(CounselBaseFees=0,VLOOKUP(BillDetail_List[Part ID],FundingList,3,FALSE),VLOOKUP(BillDetail_List[LTM],LTMList,8,FALSE))</f>
        <v>0.95</v>
      </c>
      <c r="AH174" s="93">
        <f>VLOOKUP(BillDetail_List[Part ID],FundingList,4,FALSE)</f>
        <v>0.2</v>
      </c>
      <c r="AI174" s="190">
        <f>IF(BillDetail_List[[#This Row],[Time]]="N/A",0, BillDetail_List[[#This Row],[Time]]*BillDetail_List[[#This Row],[LTM Rate]])</f>
        <v>30</v>
      </c>
      <c r="AJ174" s="86">
        <f>IF(BillDetail_List[Entry Alloc%]=0,(BillDetail_List[Time]*BillDetail_List[LTM Rate])*BillDetail_List[[#This Row],[Funding PerCent Allowed]],(BillDetail_List[Time]*BillDetail_List[LTM Rate])*BillDetail_List[[#This Row],[Funding PerCent Allowed]]*BillDetail_List[Entry Alloc%])</f>
        <v>30</v>
      </c>
      <c r="AK174" s="86">
        <f>BillDetail_List[Base Profit Costs (including any indemnity cap)]*BillDetail_List[VAT Rate]</f>
        <v>6</v>
      </c>
      <c r="AL174" s="86">
        <f>BillDetail_List[Base Profit Costs (including any indemnity cap)]*BillDetail_List[Success Fee %]</f>
        <v>28.5</v>
      </c>
      <c r="AM174" s="86">
        <f>BillDetail_List[Success Fee on Base Profit costs]*BillDetail_List[VAT Rate]</f>
        <v>5.7</v>
      </c>
      <c r="AN174" s="86">
        <f>SUM(BillDetail_List[[#This Row],[Base Profit Costs (including any indemnity cap)]:[VAT on Success Fee on Base Profit Costs]])</f>
        <v>70.2</v>
      </c>
      <c r="AO174" s="86">
        <f>BillDetail_List[Counsel''s Base Fees]*BillDetail_List[VAT Rate]</f>
        <v>0</v>
      </c>
      <c r="AP174" s="86">
        <f>BillDetail_List[Counsel''s Base Fees]*BillDetail_List[Success Fee %]</f>
        <v>0</v>
      </c>
      <c r="AQ174" s="86">
        <f>BillDetail_List[Counsel''s Success Fee]*BillDetail_List[VAT Rate]</f>
        <v>0</v>
      </c>
      <c r="AR174" s="86">
        <f>BillDetail_List[Counsel''s Base Fees]+BillDetail_List[VAT on Base Counsel Fees]+BillDetail_List[Counsel''s Success Fee]+BillDetail_List[VAT on Counsel''s Success Fee]</f>
        <v>0</v>
      </c>
      <c r="AS174" s="86">
        <f>BillDetail_List[Other Disbursements]+BillDetail_List[VAT On Other Disbursements]</f>
        <v>0</v>
      </c>
      <c r="AT174" s="86">
        <f>BillDetail_List[Counsel''s Base Fees]+BillDetail_List[Other Disbursements]+BillDetail_List[ATEI Premium]</f>
        <v>0</v>
      </c>
      <c r="AU174" s="86">
        <f>BillDetail_List[Other Disbursements]+BillDetail_List[Counsel''s Base Fees]+BillDetail_List[Base Profit Costs (including any indemnity cap)]</f>
        <v>30</v>
      </c>
      <c r="AV174" s="86">
        <f>BillDetail_List[Base Profit Costs (including any indemnity cap)]+BillDetail_List[Success Fee on Base Profit costs]</f>
        <v>58.5</v>
      </c>
      <c r="AW174" s="86">
        <f>BillDetail_List[ATEI Premium]+BillDetail_List[Other Disbursements]+BillDetail_List[Counsel''s Success Fee]+BillDetail_List[Counsel''s Base Fees]</f>
        <v>0</v>
      </c>
      <c r="AX174" s="86">
        <f>BillDetail_List[VAT On Other Disbursements]+BillDetail_List[VAT on Counsel''s Success Fee]+BillDetail_List[VAT on Base Counsel Fees]+BillDetail_List[VAT on Success Fee on Base Profit Costs]+BillDetail_List[VAT on Base Profit Costs]</f>
        <v>11.7</v>
      </c>
      <c r="AY174" s="86">
        <f>SUM(BillDetail_List[[#This Row],[Total Profit Costs]:[Total VAT]])</f>
        <v>70.2</v>
      </c>
      <c r="AZ174" s="279">
        <f>VLOOKUP(BillDetail_List[[#This Row],[Phase Code ]],phasetasklist,7,FALSE)</f>
        <v>5</v>
      </c>
      <c r="BA174" s="279">
        <f>VLOOKUP(BillDetail_List[[#This Row],[Task Code]],tasklist,7,FALSE)</f>
        <v>13</v>
      </c>
      <c r="BB174" s="279">
        <f>IFERROR(VLOOKUP(BillDetail_List[[#This Row],[Activity Code]],ActivityCodeList,4,FALSE),"")</f>
        <v>3</v>
      </c>
      <c r="BC174" s="279" t="str">
        <f>IFERROR(VLOOKUP(BillDetail_List[[#This Row],[Expense Code]],expensenumbers,4,FALSE),"")</f>
        <v/>
      </c>
      <c r="BD174" s="217"/>
      <c r="BE174" s="94"/>
      <c r="BF174" s="94"/>
      <c r="BG174" s="217"/>
      <c r="BH174" s="94"/>
      <c r="BI174" s="217"/>
      <c r="BJ174" s="217"/>
      <c r="BK174" s="96"/>
      <c r="BL174" s="96"/>
      <c r="BQ174" s="96"/>
      <c r="BR174" s="96"/>
      <c r="BS174" s="96"/>
      <c r="BT174" s="96"/>
      <c r="BV174" s="96"/>
      <c r="BW174" s="72"/>
      <c r="BX174" s="72"/>
      <c r="CB174" s="98"/>
      <c r="CC174" s="99"/>
      <c r="CD174" s="99"/>
      <c r="CE174" s="84"/>
      <c r="CF174" s="84"/>
    </row>
    <row r="175" spans="1:84" x14ac:dyDescent="0.2">
      <c r="A175" s="74">
        <v>173</v>
      </c>
      <c r="B175" s="74">
        <v>207</v>
      </c>
      <c r="C175" s="49" t="s">
        <v>227</v>
      </c>
      <c r="D175" s="172">
        <v>41444</v>
      </c>
      <c r="E175" s="76" t="s">
        <v>307</v>
      </c>
      <c r="F175" s="76" t="s">
        <v>323</v>
      </c>
      <c r="G175" s="119">
        <v>2.6</v>
      </c>
      <c r="H175" s="87"/>
      <c r="I175" s="77"/>
      <c r="J175" s="77"/>
      <c r="K175" s="88"/>
      <c r="L175" s="79"/>
      <c r="M175" s="76" t="s">
        <v>104</v>
      </c>
      <c r="N175" s="255" t="s">
        <v>453</v>
      </c>
      <c r="O175" s="255" t="s">
        <v>476</v>
      </c>
      <c r="P175" s="255" t="s">
        <v>512</v>
      </c>
      <c r="Q175" s="255"/>
      <c r="R175" s="81" t="s">
        <v>141</v>
      </c>
      <c r="S175" s="89"/>
      <c r="T175" s="75" t="s">
        <v>224</v>
      </c>
      <c r="U175" s="76" t="s">
        <v>332</v>
      </c>
      <c r="V175" s="86">
        <f>IF(BillDetail_List[Entry Alloc%]=0,(BillDetail_List[Time]*BillDetail_List[LTM Rate])*BillDetail_List[[#This Row],[Funding PerCent Allowed]],(BillDetail_List[Time]*BillDetail_List[LTM Rate])*BillDetail_List[[#This Row],[Funding PerCent Allowed]]*BillDetail_List[Entry Alloc%])</f>
        <v>780</v>
      </c>
      <c r="W175" s="86">
        <f>BillDetail_List[Counsel''s Base Fees]+BillDetail_List[Other Disbursements]+BillDetail_List[ATEI Premium]</f>
        <v>0</v>
      </c>
      <c r="X175" s="91" t="str">
        <f>VLOOKUP(BillDetail_List[Part ID],FundingList,2,FALSE)</f>
        <v>CFA</v>
      </c>
      <c r="Y175" s="271" t="str">
        <f>VLOOKUP(BillDetail_List[[#This Row],[Phase Code ]],phasetasklist,3,FALSE)</f>
        <v>Witness statements</v>
      </c>
      <c r="Z175" s="254" t="str">
        <f>VLOOKUP(BillDetail_List[[#This Row],[Task Code]],tasklist,4,FALSE)</f>
        <v>Taking, preparing and finalising witness statement(s)</v>
      </c>
      <c r="AA175" s="239" t="str">
        <f>IFERROR(VLOOKUP(BillDetail_List[[#This Row],[Activity Code]],ActivityCodeList,2,FALSE), " ")</f>
        <v>Communicate (with client)</v>
      </c>
      <c r="AB175" s="239" t="str">
        <f>IFERROR(VLOOKUP(BillDetail_List[[#This Row],[Expense Code]],expensenumbers,2,FALSE), " ")</f>
        <v xml:space="preserve"> </v>
      </c>
      <c r="AC175" s="92" t="str">
        <f>IFERROR(VLOOKUP(BillDetail_List[LTM],LTMList,3,FALSE),"")</f>
        <v>Partner</v>
      </c>
      <c r="AD175" s="92" t="str">
        <f>IFERROR(VLOOKUP(BillDetail_List[LTM],LTMList,4,FALSE),"")</f>
        <v>A</v>
      </c>
      <c r="AE175" s="86">
        <f>IFERROR(VLOOKUP(BillDetail_List[LTM],LTM_List[],6,FALSE),0)</f>
        <v>300</v>
      </c>
      <c r="AF175" s="83">
        <f>VLOOKUP(BillDetail_List[Part ID],FundingList,7,FALSE)</f>
        <v>1</v>
      </c>
      <c r="AG175" s="83">
        <f>IF(CounselBaseFees=0,VLOOKUP(BillDetail_List[Part ID],FundingList,3,FALSE),VLOOKUP(BillDetail_List[LTM],LTMList,8,FALSE))</f>
        <v>0.95</v>
      </c>
      <c r="AH175" s="93">
        <f>VLOOKUP(BillDetail_List[Part ID],FundingList,4,FALSE)</f>
        <v>0.2</v>
      </c>
      <c r="AI175" s="190">
        <f>IF(BillDetail_List[[#This Row],[Time]]="N/A",0, BillDetail_List[[#This Row],[Time]]*BillDetail_List[[#This Row],[LTM Rate]])</f>
        <v>780</v>
      </c>
      <c r="AJ175" s="86">
        <f>IF(BillDetail_List[Entry Alloc%]=0,(BillDetail_List[Time]*BillDetail_List[LTM Rate])*BillDetail_List[[#This Row],[Funding PerCent Allowed]],(BillDetail_List[Time]*BillDetail_List[LTM Rate])*BillDetail_List[[#This Row],[Funding PerCent Allowed]]*BillDetail_List[Entry Alloc%])</f>
        <v>780</v>
      </c>
      <c r="AK175" s="86">
        <f>BillDetail_List[Base Profit Costs (including any indemnity cap)]*BillDetail_List[VAT Rate]</f>
        <v>156</v>
      </c>
      <c r="AL175" s="86">
        <f>BillDetail_List[Base Profit Costs (including any indemnity cap)]*BillDetail_List[Success Fee %]</f>
        <v>741</v>
      </c>
      <c r="AM175" s="86">
        <f>BillDetail_List[Success Fee on Base Profit costs]*BillDetail_List[VAT Rate]</f>
        <v>148.20000000000002</v>
      </c>
      <c r="AN175" s="86">
        <f>SUM(BillDetail_List[[#This Row],[Base Profit Costs (including any indemnity cap)]:[VAT on Success Fee on Base Profit Costs]])</f>
        <v>1825.2</v>
      </c>
      <c r="AO175" s="86">
        <f>BillDetail_List[Counsel''s Base Fees]*BillDetail_List[VAT Rate]</f>
        <v>0</v>
      </c>
      <c r="AP175" s="86">
        <f>BillDetail_List[Counsel''s Base Fees]*BillDetail_List[Success Fee %]</f>
        <v>0</v>
      </c>
      <c r="AQ175" s="86">
        <f>BillDetail_List[Counsel''s Success Fee]*BillDetail_List[VAT Rate]</f>
        <v>0</v>
      </c>
      <c r="AR175" s="86">
        <f>BillDetail_List[Counsel''s Base Fees]+BillDetail_List[VAT on Base Counsel Fees]+BillDetail_List[Counsel''s Success Fee]+BillDetail_List[VAT on Counsel''s Success Fee]</f>
        <v>0</v>
      </c>
      <c r="AS175" s="86">
        <f>BillDetail_List[Other Disbursements]+BillDetail_List[VAT On Other Disbursements]</f>
        <v>0</v>
      </c>
      <c r="AT175" s="86">
        <f>BillDetail_List[Counsel''s Base Fees]+BillDetail_List[Other Disbursements]+BillDetail_List[ATEI Premium]</f>
        <v>0</v>
      </c>
      <c r="AU175" s="86">
        <f>BillDetail_List[Other Disbursements]+BillDetail_List[Counsel''s Base Fees]+BillDetail_List[Base Profit Costs (including any indemnity cap)]</f>
        <v>780</v>
      </c>
      <c r="AV175" s="86">
        <f>BillDetail_List[Base Profit Costs (including any indemnity cap)]+BillDetail_List[Success Fee on Base Profit costs]</f>
        <v>1521</v>
      </c>
      <c r="AW175" s="86">
        <f>BillDetail_List[ATEI Premium]+BillDetail_List[Other Disbursements]+BillDetail_List[Counsel''s Success Fee]+BillDetail_List[Counsel''s Base Fees]</f>
        <v>0</v>
      </c>
      <c r="AX175" s="86">
        <f>BillDetail_List[VAT On Other Disbursements]+BillDetail_List[VAT on Counsel''s Success Fee]+BillDetail_List[VAT on Base Counsel Fees]+BillDetail_List[VAT on Success Fee on Base Profit Costs]+BillDetail_List[VAT on Base Profit Costs]</f>
        <v>304.20000000000005</v>
      </c>
      <c r="AY175" s="86">
        <f>SUM(BillDetail_List[[#This Row],[Total Profit Costs]:[Total VAT]])</f>
        <v>1825.2</v>
      </c>
      <c r="AZ175" s="279">
        <f>VLOOKUP(BillDetail_List[[#This Row],[Phase Code ]],phasetasklist,7,FALSE)</f>
        <v>5</v>
      </c>
      <c r="BA175" s="279">
        <f>VLOOKUP(BillDetail_List[[#This Row],[Task Code]],tasklist,7,FALSE)</f>
        <v>13</v>
      </c>
      <c r="BB175" s="279">
        <f>IFERROR(VLOOKUP(BillDetail_List[[#This Row],[Activity Code]],ActivityCodeList,4,FALSE),"")</f>
        <v>3</v>
      </c>
      <c r="BC175" s="279" t="str">
        <f>IFERROR(VLOOKUP(BillDetail_List[[#This Row],[Expense Code]],expensenumbers,4,FALSE),"")</f>
        <v/>
      </c>
      <c r="BD175" s="217"/>
      <c r="BE175" s="94"/>
      <c r="BF175" s="94"/>
      <c r="BG175" s="217"/>
      <c r="BH175" s="94"/>
      <c r="BI175" s="217"/>
      <c r="BJ175" s="217"/>
      <c r="BK175" s="96"/>
      <c r="BL175" s="96"/>
      <c r="BQ175" s="96"/>
      <c r="BR175" s="96"/>
      <c r="BS175" s="96"/>
      <c r="BT175" s="96"/>
      <c r="BV175" s="96"/>
      <c r="BW175" s="72"/>
      <c r="BX175" s="72"/>
      <c r="CB175" s="98"/>
      <c r="CC175" s="99"/>
      <c r="CD175" s="99"/>
      <c r="CE175" s="84"/>
      <c r="CF175" s="84"/>
    </row>
    <row r="176" spans="1:84" ht="30" customHeight="1" x14ac:dyDescent="0.2">
      <c r="A176" s="74">
        <v>174</v>
      </c>
      <c r="B176" s="74">
        <v>232</v>
      </c>
      <c r="C176" s="49" t="s">
        <v>227</v>
      </c>
      <c r="D176" s="172">
        <v>41465</v>
      </c>
      <c r="E176" s="215" t="s">
        <v>423</v>
      </c>
      <c r="F176" s="76" t="s">
        <v>323</v>
      </c>
      <c r="G176" s="119">
        <v>9</v>
      </c>
      <c r="H176" s="87"/>
      <c r="I176" s="77"/>
      <c r="J176" s="77"/>
      <c r="K176" s="88"/>
      <c r="L176" s="79"/>
      <c r="M176" s="76" t="s">
        <v>217</v>
      </c>
      <c r="N176" s="255" t="s">
        <v>452</v>
      </c>
      <c r="O176" s="255" t="s">
        <v>474</v>
      </c>
      <c r="P176" s="255" t="s">
        <v>512</v>
      </c>
      <c r="Q176" s="255"/>
      <c r="R176" s="81" t="s">
        <v>99</v>
      </c>
      <c r="S176" s="89"/>
      <c r="T176" s="76"/>
      <c r="U176" s="76"/>
      <c r="V176" s="86">
        <f>IF(BillDetail_List[Entry Alloc%]=0,(BillDetail_List[Time]*BillDetail_List[LTM Rate])*BillDetail_List[[#This Row],[Funding PerCent Allowed]],(BillDetail_List[Time]*BillDetail_List[LTM Rate])*BillDetail_List[[#This Row],[Funding PerCent Allowed]]*BillDetail_List[Entry Alloc%])</f>
        <v>2700</v>
      </c>
      <c r="W176" s="86">
        <f>BillDetail_List[Counsel''s Base Fees]+BillDetail_List[Other Disbursements]+BillDetail_List[ATEI Premium]</f>
        <v>0</v>
      </c>
      <c r="X176" s="91" t="str">
        <f>VLOOKUP(BillDetail_List[Part ID],FundingList,2,FALSE)</f>
        <v>CFA</v>
      </c>
      <c r="Y176" s="271" t="str">
        <f>VLOOKUP(BillDetail_List[[#This Row],[Phase Code ]],phasetasklist,3,FALSE)</f>
        <v>Disclosure</v>
      </c>
      <c r="Z176" s="254" t="str">
        <f>VLOOKUP(BillDetail_List[[#This Row],[Task Code]],tasklist,4,FALSE)</f>
        <v>Preparing and serving disclosure lists</v>
      </c>
      <c r="AA176" s="239" t="str">
        <f>IFERROR(VLOOKUP(BillDetail_List[[#This Row],[Activity Code]],ActivityCodeList,2,FALSE), " ")</f>
        <v>Communicate (with client)</v>
      </c>
      <c r="AB176" s="239" t="str">
        <f>IFERROR(VLOOKUP(BillDetail_List[[#This Row],[Expense Code]],expensenumbers,2,FALSE), " ")</f>
        <v xml:space="preserve"> </v>
      </c>
      <c r="AC176" s="92" t="str">
        <f>IFERROR(VLOOKUP(BillDetail_List[LTM],LTMList,3,FALSE),"")</f>
        <v>Partner</v>
      </c>
      <c r="AD176" s="92" t="str">
        <f>IFERROR(VLOOKUP(BillDetail_List[LTM],LTMList,4,FALSE),"")</f>
        <v>A</v>
      </c>
      <c r="AE176" s="86">
        <f>IFERROR(VLOOKUP(BillDetail_List[LTM],LTM_List[],6,FALSE),0)</f>
        <v>300</v>
      </c>
      <c r="AF176" s="83">
        <f>VLOOKUP(BillDetail_List[Part ID],FundingList,7,FALSE)</f>
        <v>1</v>
      </c>
      <c r="AG176" s="83">
        <f>IF(CounselBaseFees=0,VLOOKUP(BillDetail_List[Part ID],FundingList,3,FALSE),VLOOKUP(BillDetail_List[LTM],LTMList,8,FALSE))</f>
        <v>0.95</v>
      </c>
      <c r="AH176" s="93">
        <f>VLOOKUP(BillDetail_List[Part ID],FundingList,4,FALSE)</f>
        <v>0.2</v>
      </c>
      <c r="AI176" s="190">
        <f>IF(BillDetail_List[[#This Row],[Time]]="N/A",0, BillDetail_List[[#This Row],[Time]]*BillDetail_List[[#This Row],[LTM Rate]])</f>
        <v>2700</v>
      </c>
      <c r="AJ176" s="86">
        <f>IF(BillDetail_List[Entry Alloc%]=0,(BillDetail_List[Time]*BillDetail_List[LTM Rate])*BillDetail_List[[#This Row],[Funding PerCent Allowed]],(BillDetail_List[Time]*BillDetail_List[LTM Rate])*BillDetail_List[[#This Row],[Funding PerCent Allowed]]*BillDetail_List[Entry Alloc%])</f>
        <v>2700</v>
      </c>
      <c r="AK176" s="86">
        <f>BillDetail_List[Base Profit Costs (including any indemnity cap)]*BillDetail_List[VAT Rate]</f>
        <v>540</v>
      </c>
      <c r="AL176" s="86">
        <f>BillDetail_List[Base Profit Costs (including any indemnity cap)]*BillDetail_List[Success Fee %]</f>
        <v>2565</v>
      </c>
      <c r="AM176" s="86">
        <f>BillDetail_List[Success Fee on Base Profit costs]*BillDetail_List[VAT Rate]</f>
        <v>513</v>
      </c>
      <c r="AN176" s="86">
        <f>SUM(BillDetail_List[[#This Row],[Base Profit Costs (including any indemnity cap)]:[VAT on Success Fee on Base Profit Costs]])</f>
        <v>6318</v>
      </c>
      <c r="AO176" s="86">
        <f>BillDetail_List[Counsel''s Base Fees]*BillDetail_List[VAT Rate]</f>
        <v>0</v>
      </c>
      <c r="AP176" s="86">
        <f>BillDetail_List[Counsel''s Base Fees]*BillDetail_List[Success Fee %]</f>
        <v>0</v>
      </c>
      <c r="AQ176" s="86">
        <f>BillDetail_List[Counsel''s Success Fee]*BillDetail_List[VAT Rate]</f>
        <v>0</v>
      </c>
      <c r="AR176" s="86">
        <f>BillDetail_List[Counsel''s Base Fees]+BillDetail_List[VAT on Base Counsel Fees]+BillDetail_List[Counsel''s Success Fee]+BillDetail_List[VAT on Counsel''s Success Fee]</f>
        <v>0</v>
      </c>
      <c r="AS176" s="86">
        <f>BillDetail_List[Other Disbursements]+BillDetail_List[VAT On Other Disbursements]</f>
        <v>0</v>
      </c>
      <c r="AT176" s="86">
        <f>BillDetail_List[Counsel''s Base Fees]+BillDetail_List[Other Disbursements]+BillDetail_List[ATEI Premium]</f>
        <v>0</v>
      </c>
      <c r="AU176" s="86">
        <f>BillDetail_List[Other Disbursements]+BillDetail_List[Counsel''s Base Fees]+BillDetail_List[Base Profit Costs (including any indemnity cap)]</f>
        <v>2700</v>
      </c>
      <c r="AV176" s="86">
        <f>BillDetail_List[Base Profit Costs (including any indemnity cap)]+BillDetail_List[Success Fee on Base Profit costs]</f>
        <v>5265</v>
      </c>
      <c r="AW176" s="86">
        <f>BillDetail_List[ATEI Premium]+BillDetail_List[Other Disbursements]+BillDetail_List[Counsel''s Success Fee]+BillDetail_List[Counsel''s Base Fees]</f>
        <v>0</v>
      </c>
      <c r="AX176" s="86">
        <f>BillDetail_List[VAT On Other Disbursements]+BillDetail_List[VAT on Counsel''s Success Fee]+BillDetail_List[VAT on Base Counsel Fees]+BillDetail_List[VAT on Success Fee on Base Profit Costs]+BillDetail_List[VAT on Base Profit Costs]</f>
        <v>1053</v>
      </c>
      <c r="AY176" s="86">
        <f>SUM(BillDetail_List[[#This Row],[Total Profit Costs]:[Total VAT]])</f>
        <v>6318</v>
      </c>
      <c r="AZ176" s="279">
        <f>VLOOKUP(BillDetail_List[[#This Row],[Phase Code ]],phasetasklist,7,FALSE)</f>
        <v>4</v>
      </c>
      <c r="BA176" s="279">
        <f>VLOOKUP(BillDetail_List[[#This Row],[Task Code]],tasklist,7,FALSE)</f>
        <v>11</v>
      </c>
      <c r="BB176" s="279">
        <f>IFERROR(VLOOKUP(BillDetail_List[[#This Row],[Activity Code]],ActivityCodeList,4,FALSE),"")</f>
        <v>3</v>
      </c>
      <c r="BC176" s="279" t="str">
        <f>IFERROR(VLOOKUP(BillDetail_List[[#This Row],[Expense Code]],expensenumbers,4,FALSE),"")</f>
        <v/>
      </c>
      <c r="BD176" s="217"/>
      <c r="BE176" s="94"/>
      <c r="BF176" s="94"/>
      <c r="BG176" s="217"/>
      <c r="BH176" s="94"/>
      <c r="BI176" s="217"/>
      <c r="BJ176" s="217"/>
      <c r="BK176" s="96"/>
      <c r="BL176" s="96"/>
      <c r="BQ176" s="96"/>
      <c r="BR176" s="96"/>
      <c r="BS176" s="96"/>
      <c r="BT176" s="96"/>
      <c r="BV176" s="96"/>
      <c r="BW176" s="72"/>
      <c r="BX176" s="72"/>
      <c r="CB176" s="98"/>
      <c r="CC176" s="99"/>
      <c r="CD176" s="99"/>
      <c r="CE176" s="84"/>
      <c r="CF176" s="84"/>
    </row>
    <row r="177" spans="1:84" ht="30" customHeight="1" x14ac:dyDescent="0.2">
      <c r="A177" s="74">
        <v>175</v>
      </c>
      <c r="B177" s="74">
        <v>216</v>
      </c>
      <c r="C177" s="49" t="s">
        <v>227</v>
      </c>
      <c r="D177" s="172">
        <v>41449</v>
      </c>
      <c r="E177" s="76" t="s">
        <v>314</v>
      </c>
      <c r="F177" s="76" t="s">
        <v>323</v>
      </c>
      <c r="G177" s="119">
        <v>0.1</v>
      </c>
      <c r="H177" s="87"/>
      <c r="I177" s="77"/>
      <c r="J177" s="77"/>
      <c r="K177" s="88"/>
      <c r="L177" s="79"/>
      <c r="M177" s="76" t="s">
        <v>104</v>
      </c>
      <c r="N177" s="255" t="s">
        <v>453</v>
      </c>
      <c r="O177" s="255" t="s">
        <v>476</v>
      </c>
      <c r="P177" s="255" t="s">
        <v>516</v>
      </c>
      <c r="Q177" s="255"/>
      <c r="R177" s="81" t="s">
        <v>141</v>
      </c>
      <c r="S177" s="89"/>
      <c r="T177" s="75" t="s">
        <v>331</v>
      </c>
      <c r="U177" s="76" t="s">
        <v>225</v>
      </c>
      <c r="V177" s="86">
        <f>IF(BillDetail_List[Entry Alloc%]=0,(BillDetail_List[Time]*BillDetail_List[LTM Rate])*BillDetail_List[[#This Row],[Funding PerCent Allowed]],(BillDetail_List[Time]*BillDetail_List[LTM Rate])*BillDetail_List[[#This Row],[Funding PerCent Allowed]]*BillDetail_List[Entry Alloc%])</f>
        <v>30</v>
      </c>
      <c r="W177" s="86">
        <f>BillDetail_List[Counsel''s Base Fees]+BillDetail_List[Other Disbursements]+BillDetail_List[ATEI Premium]</f>
        <v>0</v>
      </c>
      <c r="X177" s="91" t="str">
        <f>VLOOKUP(BillDetail_List[Part ID],FundingList,2,FALSE)</f>
        <v>CFA</v>
      </c>
      <c r="Y177" s="271" t="str">
        <f>VLOOKUP(BillDetail_List[[#This Row],[Phase Code ]],phasetasklist,3,FALSE)</f>
        <v>Witness statements</v>
      </c>
      <c r="Z177" s="254" t="str">
        <f>VLOOKUP(BillDetail_List[[#This Row],[Task Code]],tasklist,4,FALSE)</f>
        <v>Taking, preparing and finalising witness statement(s)</v>
      </c>
      <c r="AA177" s="239" t="str">
        <f>IFERROR(VLOOKUP(BillDetail_List[[#This Row],[Activity Code]],ActivityCodeList,2,FALSE), " ")</f>
        <v>Communicate (other external)</v>
      </c>
      <c r="AB177" s="239" t="str">
        <f>IFERROR(VLOOKUP(BillDetail_List[[#This Row],[Expense Code]],expensenumbers,2,FALSE), " ")</f>
        <v xml:space="preserve"> </v>
      </c>
      <c r="AC177" s="92" t="str">
        <f>IFERROR(VLOOKUP(BillDetail_List[LTM],LTMList,3,FALSE),"")</f>
        <v>Partner</v>
      </c>
      <c r="AD177" s="92" t="str">
        <f>IFERROR(VLOOKUP(BillDetail_List[LTM],LTMList,4,FALSE),"")</f>
        <v>A</v>
      </c>
      <c r="AE177" s="86">
        <f>IFERROR(VLOOKUP(BillDetail_List[LTM],LTM_List[],6,FALSE),0)</f>
        <v>300</v>
      </c>
      <c r="AF177" s="83">
        <f>VLOOKUP(BillDetail_List[Part ID],FundingList,7,FALSE)</f>
        <v>1</v>
      </c>
      <c r="AG177" s="83">
        <f>IF(CounselBaseFees=0,VLOOKUP(BillDetail_List[Part ID],FundingList,3,FALSE),VLOOKUP(BillDetail_List[LTM],LTMList,8,FALSE))</f>
        <v>0.95</v>
      </c>
      <c r="AH177" s="93">
        <f>VLOOKUP(BillDetail_List[Part ID],FundingList,4,FALSE)</f>
        <v>0.2</v>
      </c>
      <c r="AI177" s="190">
        <f>IF(BillDetail_List[[#This Row],[Time]]="N/A",0, BillDetail_List[[#This Row],[Time]]*BillDetail_List[[#This Row],[LTM Rate]])</f>
        <v>30</v>
      </c>
      <c r="AJ177" s="86">
        <f>IF(BillDetail_List[Entry Alloc%]=0,(BillDetail_List[Time]*BillDetail_List[LTM Rate])*BillDetail_List[[#This Row],[Funding PerCent Allowed]],(BillDetail_List[Time]*BillDetail_List[LTM Rate])*BillDetail_List[[#This Row],[Funding PerCent Allowed]]*BillDetail_List[Entry Alloc%])</f>
        <v>30</v>
      </c>
      <c r="AK177" s="86">
        <f>BillDetail_List[Base Profit Costs (including any indemnity cap)]*BillDetail_List[VAT Rate]</f>
        <v>6</v>
      </c>
      <c r="AL177" s="86">
        <f>BillDetail_List[Base Profit Costs (including any indemnity cap)]*BillDetail_List[Success Fee %]</f>
        <v>28.5</v>
      </c>
      <c r="AM177" s="86">
        <f>BillDetail_List[Success Fee on Base Profit costs]*BillDetail_List[VAT Rate]</f>
        <v>5.7</v>
      </c>
      <c r="AN177" s="86">
        <f>SUM(BillDetail_List[[#This Row],[Base Profit Costs (including any indemnity cap)]:[VAT on Success Fee on Base Profit Costs]])</f>
        <v>70.2</v>
      </c>
      <c r="AO177" s="86">
        <f>BillDetail_List[Counsel''s Base Fees]*BillDetail_List[VAT Rate]</f>
        <v>0</v>
      </c>
      <c r="AP177" s="86">
        <f>BillDetail_List[Counsel''s Base Fees]*BillDetail_List[Success Fee %]</f>
        <v>0</v>
      </c>
      <c r="AQ177" s="86">
        <f>BillDetail_List[Counsel''s Success Fee]*BillDetail_List[VAT Rate]</f>
        <v>0</v>
      </c>
      <c r="AR177" s="86">
        <f>BillDetail_List[Counsel''s Base Fees]+BillDetail_List[VAT on Base Counsel Fees]+BillDetail_List[Counsel''s Success Fee]+BillDetail_List[VAT on Counsel''s Success Fee]</f>
        <v>0</v>
      </c>
      <c r="AS177" s="86">
        <f>BillDetail_List[Other Disbursements]+BillDetail_List[VAT On Other Disbursements]</f>
        <v>0</v>
      </c>
      <c r="AT177" s="86">
        <f>BillDetail_List[Counsel''s Base Fees]+BillDetail_List[Other Disbursements]+BillDetail_List[ATEI Premium]</f>
        <v>0</v>
      </c>
      <c r="AU177" s="86">
        <f>BillDetail_List[Other Disbursements]+BillDetail_List[Counsel''s Base Fees]+BillDetail_List[Base Profit Costs (including any indemnity cap)]</f>
        <v>30</v>
      </c>
      <c r="AV177" s="86">
        <f>BillDetail_List[Base Profit Costs (including any indemnity cap)]+BillDetail_List[Success Fee on Base Profit costs]</f>
        <v>58.5</v>
      </c>
      <c r="AW177" s="86">
        <f>BillDetail_List[ATEI Premium]+BillDetail_List[Other Disbursements]+BillDetail_List[Counsel''s Success Fee]+BillDetail_List[Counsel''s Base Fees]</f>
        <v>0</v>
      </c>
      <c r="AX177" s="86">
        <f>BillDetail_List[VAT On Other Disbursements]+BillDetail_List[VAT on Counsel''s Success Fee]+BillDetail_List[VAT on Base Counsel Fees]+BillDetail_List[VAT on Success Fee on Base Profit Costs]+BillDetail_List[VAT on Base Profit Costs]</f>
        <v>11.7</v>
      </c>
      <c r="AY177" s="86">
        <f>SUM(BillDetail_List[[#This Row],[Total Profit Costs]:[Total VAT]])</f>
        <v>70.2</v>
      </c>
      <c r="AZ177" s="279">
        <f>VLOOKUP(BillDetail_List[[#This Row],[Phase Code ]],phasetasklist,7,FALSE)</f>
        <v>5</v>
      </c>
      <c r="BA177" s="279">
        <f>VLOOKUP(BillDetail_List[[#This Row],[Task Code]],tasklist,7,FALSE)</f>
        <v>13</v>
      </c>
      <c r="BB177" s="279">
        <f>IFERROR(VLOOKUP(BillDetail_List[[#This Row],[Activity Code]],ActivityCodeList,4,FALSE),"")</f>
        <v>7</v>
      </c>
      <c r="BC177" s="279" t="str">
        <f>IFERROR(VLOOKUP(BillDetail_List[[#This Row],[Expense Code]],expensenumbers,4,FALSE),"")</f>
        <v/>
      </c>
      <c r="BD177" s="217"/>
      <c r="BE177" s="94"/>
      <c r="BF177" s="94"/>
      <c r="BG177" s="217"/>
      <c r="BH177" s="94"/>
      <c r="BI177" s="217"/>
      <c r="BJ177" s="217"/>
      <c r="BK177" s="96"/>
      <c r="BL177" s="96"/>
      <c r="BQ177" s="96"/>
      <c r="BR177" s="96"/>
      <c r="BS177" s="96"/>
      <c r="BT177" s="96"/>
      <c r="BV177" s="96"/>
      <c r="BW177" s="72"/>
      <c r="BX177" s="72"/>
      <c r="CB177" s="98"/>
      <c r="CC177" s="99"/>
      <c r="CD177" s="99"/>
      <c r="CE177" s="84"/>
      <c r="CF177" s="84"/>
    </row>
    <row r="178" spans="1:84" ht="30" customHeight="1" x14ac:dyDescent="0.2">
      <c r="A178" s="74">
        <v>176</v>
      </c>
      <c r="B178" s="74">
        <v>206</v>
      </c>
      <c r="C178" s="49" t="s">
        <v>227</v>
      </c>
      <c r="D178" s="172">
        <v>41444</v>
      </c>
      <c r="E178" s="76" t="s">
        <v>306</v>
      </c>
      <c r="F178" s="76" t="s">
        <v>323</v>
      </c>
      <c r="G178" s="119">
        <v>3.5</v>
      </c>
      <c r="H178" s="87"/>
      <c r="I178" s="77"/>
      <c r="J178" s="77"/>
      <c r="K178" s="88"/>
      <c r="L178" s="79"/>
      <c r="M178" s="76" t="s">
        <v>104</v>
      </c>
      <c r="N178" s="255" t="s">
        <v>453</v>
      </c>
      <c r="O178" s="255" t="s">
        <v>476</v>
      </c>
      <c r="P178" s="255" t="s">
        <v>518</v>
      </c>
      <c r="Q178" s="255"/>
      <c r="R178" s="81" t="s">
        <v>141</v>
      </c>
      <c r="S178" s="89"/>
      <c r="T178" s="75" t="s">
        <v>224</v>
      </c>
      <c r="U178" s="76" t="s">
        <v>332</v>
      </c>
      <c r="V178" s="86">
        <f>IF(BillDetail_List[Entry Alloc%]=0,(BillDetail_List[Time]*BillDetail_List[LTM Rate])*BillDetail_List[[#This Row],[Funding PerCent Allowed]],(BillDetail_List[Time]*BillDetail_List[LTM Rate])*BillDetail_List[[#This Row],[Funding PerCent Allowed]]*BillDetail_List[Entry Alloc%])</f>
        <v>1050</v>
      </c>
      <c r="W178" s="86">
        <f>BillDetail_List[Counsel''s Base Fees]+BillDetail_List[Other Disbursements]+BillDetail_List[ATEI Premium]</f>
        <v>0</v>
      </c>
      <c r="X178" s="91" t="str">
        <f>VLOOKUP(BillDetail_List[Part ID],FundingList,2,FALSE)</f>
        <v>CFA</v>
      </c>
      <c r="Y178" s="271" t="str">
        <f>VLOOKUP(BillDetail_List[[#This Row],[Phase Code ]],phasetasklist,3,FALSE)</f>
        <v>Witness statements</v>
      </c>
      <c r="Z178" s="254" t="str">
        <f>VLOOKUP(BillDetail_List[[#This Row],[Task Code]],tasklist,4,FALSE)</f>
        <v>Taking, preparing and finalising witness statement(s)</v>
      </c>
      <c r="AA178" s="239" t="str">
        <f>IFERROR(VLOOKUP(BillDetail_List[[#This Row],[Activity Code]],ActivityCodeList,2,FALSE), " ")</f>
        <v>Billable Travel Time</v>
      </c>
      <c r="AB178" s="239" t="str">
        <f>IFERROR(VLOOKUP(BillDetail_List[[#This Row],[Expense Code]],expensenumbers,2,FALSE), " ")</f>
        <v xml:space="preserve"> </v>
      </c>
      <c r="AC178" s="92" t="str">
        <f>IFERROR(VLOOKUP(BillDetail_List[LTM],LTMList,3,FALSE),"")</f>
        <v>Partner</v>
      </c>
      <c r="AD178" s="92" t="str">
        <f>IFERROR(VLOOKUP(BillDetail_List[LTM],LTMList,4,FALSE),"")</f>
        <v>A</v>
      </c>
      <c r="AE178" s="86">
        <f>IFERROR(VLOOKUP(BillDetail_List[LTM],LTM_List[],6,FALSE),0)</f>
        <v>300</v>
      </c>
      <c r="AF178" s="83">
        <f>VLOOKUP(BillDetail_List[Part ID],FundingList,7,FALSE)</f>
        <v>1</v>
      </c>
      <c r="AG178" s="83">
        <f>IF(CounselBaseFees=0,VLOOKUP(BillDetail_List[Part ID],FundingList,3,FALSE),VLOOKUP(BillDetail_List[LTM],LTMList,8,FALSE))</f>
        <v>0.95</v>
      </c>
      <c r="AH178" s="93">
        <f>VLOOKUP(BillDetail_List[Part ID],FundingList,4,FALSE)</f>
        <v>0.2</v>
      </c>
      <c r="AI178" s="190">
        <f>IF(BillDetail_List[[#This Row],[Time]]="N/A",0, BillDetail_List[[#This Row],[Time]]*BillDetail_List[[#This Row],[LTM Rate]])</f>
        <v>1050</v>
      </c>
      <c r="AJ178" s="86">
        <f>IF(BillDetail_List[Entry Alloc%]=0,(BillDetail_List[Time]*BillDetail_List[LTM Rate])*BillDetail_List[[#This Row],[Funding PerCent Allowed]],(BillDetail_List[Time]*BillDetail_List[LTM Rate])*BillDetail_List[[#This Row],[Funding PerCent Allowed]]*BillDetail_List[Entry Alloc%])</f>
        <v>1050</v>
      </c>
      <c r="AK178" s="86">
        <f>BillDetail_List[Base Profit Costs (including any indemnity cap)]*BillDetail_List[VAT Rate]</f>
        <v>210</v>
      </c>
      <c r="AL178" s="86">
        <f>BillDetail_List[Base Profit Costs (including any indemnity cap)]*BillDetail_List[Success Fee %]</f>
        <v>997.5</v>
      </c>
      <c r="AM178" s="86">
        <f>BillDetail_List[Success Fee on Base Profit costs]*BillDetail_List[VAT Rate]</f>
        <v>199.5</v>
      </c>
      <c r="AN178" s="86">
        <f>SUM(BillDetail_List[[#This Row],[Base Profit Costs (including any indemnity cap)]:[VAT on Success Fee on Base Profit Costs]])</f>
        <v>2457</v>
      </c>
      <c r="AO178" s="86">
        <f>BillDetail_List[Counsel''s Base Fees]*BillDetail_List[VAT Rate]</f>
        <v>0</v>
      </c>
      <c r="AP178" s="86">
        <f>BillDetail_List[Counsel''s Base Fees]*BillDetail_List[Success Fee %]</f>
        <v>0</v>
      </c>
      <c r="AQ178" s="86">
        <f>BillDetail_List[Counsel''s Success Fee]*BillDetail_List[VAT Rate]</f>
        <v>0</v>
      </c>
      <c r="AR178" s="86">
        <f>BillDetail_List[Counsel''s Base Fees]+BillDetail_List[VAT on Base Counsel Fees]+BillDetail_List[Counsel''s Success Fee]+BillDetail_List[VAT on Counsel''s Success Fee]</f>
        <v>0</v>
      </c>
      <c r="AS178" s="86">
        <f>BillDetail_List[Other Disbursements]+BillDetail_List[VAT On Other Disbursements]</f>
        <v>0</v>
      </c>
      <c r="AT178" s="86">
        <f>BillDetail_List[Counsel''s Base Fees]+BillDetail_List[Other Disbursements]+BillDetail_List[ATEI Premium]</f>
        <v>0</v>
      </c>
      <c r="AU178" s="86">
        <f>BillDetail_List[Other Disbursements]+BillDetail_List[Counsel''s Base Fees]+BillDetail_List[Base Profit Costs (including any indemnity cap)]</f>
        <v>1050</v>
      </c>
      <c r="AV178" s="86">
        <f>BillDetail_List[Base Profit Costs (including any indemnity cap)]+BillDetail_List[Success Fee on Base Profit costs]</f>
        <v>2047.5</v>
      </c>
      <c r="AW178" s="86">
        <f>BillDetail_List[ATEI Premium]+BillDetail_List[Other Disbursements]+BillDetail_List[Counsel''s Success Fee]+BillDetail_List[Counsel''s Base Fees]</f>
        <v>0</v>
      </c>
      <c r="AX178" s="86">
        <f>BillDetail_List[VAT On Other Disbursements]+BillDetail_List[VAT on Counsel''s Success Fee]+BillDetail_List[VAT on Base Counsel Fees]+BillDetail_List[VAT on Success Fee on Base Profit Costs]+BillDetail_List[VAT on Base Profit Costs]</f>
        <v>409.5</v>
      </c>
      <c r="AY178" s="86">
        <f>SUM(BillDetail_List[[#This Row],[Total Profit Costs]:[Total VAT]])</f>
        <v>2457</v>
      </c>
      <c r="AZ178" s="279">
        <f>VLOOKUP(BillDetail_List[[#This Row],[Phase Code ]],phasetasklist,7,FALSE)</f>
        <v>5</v>
      </c>
      <c r="BA178" s="279">
        <f>VLOOKUP(BillDetail_List[[#This Row],[Task Code]],tasklist,7,FALSE)</f>
        <v>13</v>
      </c>
      <c r="BB178" s="279">
        <f>IFERROR(VLOOKUP(BillDetail_List[[#This Row],[Activity Code]],ActivityCodeList,4,FALSE),"")</f>
        <v>9</v>
      </c>
      <c r="BC178" s="279" t="str">
        <f>IFERROR(VLOOKUP(BillDetail_List[[#This Row],[Expense Code]],expensenumbers,4,FALSE),"")</f>
        <v/>
      </c>
      <c r="BD178" s="217"/>
      <c r="BE178" s="94"/>
      <c r="BF178" s="94"/>
      <c r="BG178" s="217"/>
      <c r="BH178" s="94"/>
      <c r="BI178" s="217"/>
      <c r="BJ178" s="217"/>
      <c r="BK178" s="96"/>
      <c r="BL178" s="96"/>
      <c r="BQ178" s="96"/>
      <c r="BR178" s="96"/>
      <c r="BS178" s="96"/>
      <c r="BT178" s="96"/>
      <c r="BV178" s="96"/>
      <c r="BW178" s="72"/>
      <c r="BX178" s="72"/>
      <c r="CB178" s="98"/>
      <c r="CC178" s="99"/>
      <c r="CD178" s="99"/>
      <c r="CE178" s="84"/>
      <c r="CF178" s="84"/>
    </row>
    <row r="179" spans="1:84" ht="30" customHeight="1" x14ac:dyDescent="0.2">
      <c r="A179" s="74">
        <v>177</v>
      </c>
      <c r="B179" s="74">
        <v>200</v>
      </c>
      <c r="C179" s="49" t="s">
        <v>227</v>
      </c>
      <c r="D179" s="172">
        <v>41436</v>
      </c>
      <c r="E179" s="76" t="s">
        <v>236</v>
      </c>
      <c r="F179" s="76" t="s">
        <v>323</v>
      </c>
      <c r="G179" s="119">
        <v>0.1</v>
      </c>
      <c r="H179" s="87"/>
      <c r="I179" s="77"/>
      <c r="J179" s="77"/>
      <c r="K179" s="88"/>
      <c r="L179" s="79"/>
      <c r="M179" s="76" t="s">
        <v>104</v>
      </c>
      <c r="N179" s="255" t="s">
        <v>453</v>
      </c>
      <c r="O179" s="255" t="s">
        <v>476</v>
      </c>
      <c r="P179" s="255" t="s">
        <v>519</v>
      </c>
      <c r="Q179" s="255"/>
      <c r="R179" s="81" t="s">
        <v>141</v>
      </c>
      <c r="S179" s="89"/>
      <c r="T179" s="76"/>
      <c r="U179" s="76"/>
      <c r="V179" s="86">
        <f>IF(BillDetail_List[Entry Alloc%]=0,(BillDetail_List[Time]*BillDetail_List[LTM Rate])*BillDetail_List[[#This Row],[Funding PerCent Allowed]],(BillDetail_List[Time]*BillDetail_List[LTM Rate])*BillDetail_List[[#This Row],[Funding PerCent Allowed]]*BillDetail_List[Entry Alloc%])</f>
        <v>30</v>
      </c>
      <c r="W179" s="86">
        <f>BillDetail_List[Counsel''s Base Fees]+BillDetail_List[Other Disbursements]+BillDetail_List[ATEI Premium]</f>
        <v>0</v>
      </c>
      <c r="X179" s="91" t="str">
        <f>VLOOKUP(BillDetail_List[Part ID],FundingList,2,FALSE)</f>
        <v>CFA</v>
      </c>
      <c r="Y179" s="271" t="str">
        <f>VLOOKUP(BillDetail_List[[#This Row],[Phase Code ]],phasetasklist,3,FALSE)</f>
        <v>Witness statements</v>
      </c>
      <c r="Z179" s="254" t="str">
        <f>VLOOKUP(BillDetail_List[[#This Row],[Task Code]],tasklist,4,FALSE)</f>
        <v>Taking, preparing and finalising witness statement(s)</v>
      </c>
      <c r="AA179" s="239" t="str">
        <f>IFERROR(VLOOKUP(BillDetail_List[[#This Row],[Activity Code]],ActivityCodeList,2,FALSE), " ")</f>
        <v>Plan, Prepare, Draft, Review</v>
      </c>
      <c r="AB179" s="239" t="str">
        <f>IFERROR(VLOOKUP(BillDetail_List[[#This Row],[Expense Code]],expensenumbers,2,FALSE), " ")</f>
        <v xml:space="preserve"> </v>
      </c>
      <c r="AC179" s="92" t="str">
        <f>IFERROR(VLOOKUP(BillDetail_List[LTM],LTMList,3,FALSE),"")</f>
        <v>Partner</v>
      </c>
      <c r="AD179" s="92" t="str">
        <f>IFERROR(VLOOKUP(BillDetail_List[LTM],LTMList,4,FALSE),"")</f>
        <v>A</v>
      </c>
      <c r="AE179" s="86">
        <f>IFERROR(VLOOKUP(BillDetail_List[LTM],LTM_List[],6,FALSE),0)</f>
        <v>300</v>
      </c>
      <c r="AF179" s="83">
        <f>VLOOKUP(BillDetail_List[Part ID],FundingList,7,FALSE)</f>
        <v>1</v>
      </c>
      <c r="AG179" s="83">
        <f>IF(CounselBaseFees=0,VLOOKUP(BillDetail_List[Part ID],FundingList,3,FALSE),VLOOKUP(BillDetail_List[LTM],LTMList,8,FALSE))</f>
        <v>0.95</v>
      </c>
      <c r="AH179" s="93">
        <f>VLOOKUP(BillDetail_List[Part ID],FundingList,4,FALSE)</f>
        <v>0.2</v>
      </c>
      <c r="AI179" s="190">
        <f>IF(BillDetail_List[[#This Row],[Time]]="N/A",0, BillDetail_List[[#This Row],[Time]]*BillDetail_List[[#This Row],[LTM Rate]])</f>
        <v>30</v>
      </c>
      <c r="AJ179" s="86">
        <f>IF(BillDetail_List[Entry Alloc%]=0,(BillDetail_List[Time]*BillDetail_List[LTM Rate])*BillDetail_List[[#This Row],[Funding PerCent Allowed]],(BillDetail_List[Time]*BillDetail_List[LTM Rate])*BillDetail_List[[#This Row],[Funding PerCent Allowed]]*BillDetail_List[Entry Alloc%])</f>
        <v>30</v>
      </c>
      <c r="AK179" s="86">
        <f>BillDetail_List[Base Profit Costs (including any indemnity cap)]*BillDetail_List[VAT Rate]</f>
        <v>6</v>
      </c>
      <c r="AL179" s="86">
        <f>BillDetail_List[Base Profit Costs (including any indemnity cap)]*BillDetail_List[Success Fee %]</f>
        <v>28.5</v>
      </c>
      <c r="AM179" s="86">
        <f>BillDetail_List[Success Fee on Base Profit costs]*BillDetail_List[VAT Rate]</f>
        <v>5.7</v>
      </c>
      <c r="AN179" s="86">
        <f>SUM(BillDetail_List[[#This Row],[Base Profit Costs (including any indemnity cap)]:[VAT on Success Fee on Base Profit Costs]])</f>
        <v>70.2</v>
      </c>
      <c r="AO179" s="86">
        <f>BillDetail_List[Counsel''s Base Fees]*BillDetail_List[VAT Rate]</f>
        <v>0</v>
      </c>
      <c r="AP179" s="86">
        <f>BillDetail_List[Counsel''s Base Fees]*BillDetail_List[Success Fee %]</f>
        <v>0</v>
      </c>
      <c r="AQ179" s="86">
        <f>BillDetail_List[Counsel''s Success Fee]*BillDetail_List[VAT Rate]</f>
        <v>0</v>
      </c>
      <c r="AR179" s="86">
        <f>BillDetail_List[Counsel''s Base Fees]+BillDetail_List[VAT on Base Counsel Fees]+BillDetail_List[Counsel''s Success Fee]+BillDetail_List[VAT on Counsel''s Success Fee]</f>
        <v>0</v>
      </c>
      <c r="AS179" s="86">
        <f>BillDetail_List[Other Disbursements]+BillDetail_List[VAT On Other Disbursements]</f>
        <v>0</v>
      </c>
      <c r="AT179" s="86">
        <f>BillDetail_List[Counsel''s Base Fees]+BillDetail_List[Other Disbursements]+BillDetail_List[ATEI Premium]</f>
        <v>0</v>
      </c>
      <c r="AU179" s="86">
        <f>BillDetail_List[Other Disbursements]+BillDetail_List[Counsel''s Base Fees]+BillDetail_List[Base Profit Costs (including any indemnity cap)]</f>
        <v>30</v>
      </c>
      <c r="AV179" s="86">
        <f>BillDetail_List[Base Profit Costs (including any indemnity cap)]+BillDetail_List[Success Fee on Base Profit costs]</f>
        <v>58.5</v>
      </c>
      <c r="AW179" s="86">
        <f>BillDetail_List[ATEI Premium]+BillDetail_List[Other Disbursements]+BillDetail_List[Counsel''s Success Fee]+BillDetail_List[Counsel''s Base Fees]</f>
        <v>0</v>
      </c>
      <c r="AX179" s="86">
        <f>BillDetail_List[VAT On Other Disbursements]+BillDetail_List[VAT on Counsel''s Success Fee]+BillDetail_List[VAT on Base Counsel Fees]+BillDetail_List[VAT on Success Fee on Base Profit Costs]+BillDetail_List[VAT on Base Profit Costs]</f>
        <v>11.7</v>
      </c>
      <c r="AY179" s="86">
        <f>SUM(BillDetail_List[[#This Row],[Total Profit Costs]:[Total VAT]])</f>
        <v>70.2</v>
      </c>
      <c r="AZ179" s="279">
        <f>VLOOKUP(BillDetail_List[[#This Row],[Phase Code ]],phasetasklist,7,FALSE)</f>
        <v>5</v>
      </c>
      <c r="BA179" s="279">
        <f>VLOOKUP(BillDetail_List[[#This Row],[Task Code]],tasklist,7,FALSE)</f>
        <v>13</v>
      </c>
      <c r="BB179" s="279">
        <f>IFERROR(VLOOKUP(BillDetail_List[[#This Row],[Activity Code]],ActivityCodeList,4,FALSE),"")</f>
        <v>10</v>
      </c>
      <c r="BC179" s="279" t="str">
        <f>IFERROR(VLOOKUP(BillDetail_List[[#This Row],[Expense Code]],expensenumbers,4,FALSE),"")</f>
        <v/>
      </c>
      <c r="BD179" s="217"/>
      <c r="BE179" s="94"/>
      <c r="BF179" s="94"/>
      <c r="BG179" s="217"/>
      <c r="BH179" s="94"/>
      <c r="BI179" s="217"/>
      <c r="BJ179" s="217"/>
      <c r="BK179" s="96"/>
      <c r="BL179" s="96"/>
      <c r="BQ179" s="96"/>
      <c r="BR179" s="96"/>
      <c r="BS179" s="96"/>
      <c r="BT179" s="96"/>
      <c r="BV179" s="96"/>
      <c r="BW179" s="72"/>
      <c r="BX179" s="72"/>
      <c r="CB179" s="98"/>
      <c r="CC179" s="99"/>
      <c r="CD179" s="99"/>
      <c r="CE179" s="84"/>
      <c r="CF179" s="84"/>
    </row>
    <row r="180" spans="1:84" x14ac:dyDescent="0.2">
      <c r="A180" s="74">
        <v>178</v>
      </c>
      <c r="B180" s="74">
        <v>210</v>
      </c>
      <c r="C180" s="49" t="s">
        <v>227</v>
      </c>
      <c r="D180" s="172">
        <v>41448</v>
      </c>
      <c r="E180" s="76" t="s">
        <v>310</v>
      </c>
      <c r="F180" s="76" t="s">
        <v>323</v>
      </c>
      <c r="G180" s="119">
        <v>1</v>
      </c>
      <c r="H180" s="87"/>
      <c r="I180" s="77"/>
      <c r="J180" s="77"/>
      <c r="K180" s="88"/>
      <c r="L180" s="79"/>
      <c r="M180" s="76" t="s">
        <v>104</v>
      </c>
      <c r="N180" s="255" t="s">
        <v>453</v>
      </c>
      <c r="O180" s="255" t="s">
        <v>476</v>
      </c>
      <c r="P180" s="255" t="s">
        <v>519</v>
      </c>
      <c r="Q180" s="255"/>
      <c r="R180" s="81" t="s">
        <v>141</v>
      </c>
      <c r="S180" s="89"/>
      <c r="T180" s="76"/>
      <c r="U180" s="76"/>
      <c r="V180" s="86">
        <f>IF(BillDetail_List[Entry Alloc%]=0,(BillDetail_List[Time]*BillDetail_List[LTM Rate])*BillDetail_List[[#This Row],[Funding PerCent Allowed]],(BillDetail_List[Time]*BillDetail_List[LTM Rate])*BillDetail_List[[#This Row],[Funding PerCent Allowed]]*BillDetail_List[Entry Alloc%])</f>
        <v>300</v>
      </c>
      <c r="W180" s="86">
        <f>BillDetail_List[Counsel''s Base Fees]+BillDetail_List[Other Disbursements]+BillDetail_List[ATEI Premium]</f>
        <v>0</v>
      </c>
      <c r="X180" s="91" t="str">
        <f>VLOOKUP(BillDetail_List[Part ID],FundingList,2,FALSE)</f>
        <v>CFA</v>
      </c>
      <c r="Y180" s="271" t="str">
        <f>VLOOKUP(BillDetail_List[[#This Row],[Phase Code ]],phasetasklist,3,FALSE)</f>
        <v>Witness statements</v>
      </c>
      <c r="Z180" s="254" t="str">
        <f>VLOOKUP(BillDetail_List[[#This Row],[Task Code]],tasklist,4,FALSE)</f>
        <v>Taking, preparing and finalising witness statement(s)</v>
      </c>
      <c r="AA180" s="239" t="str">
        <f>IFERROR(VLOOKUP(BillDetail_List[[#This Row],[Activity Code]],ActivityCodeList,2,FALSE), " ")</f>
        <v>Plan, Prepare, Draft, Review</v>
      </c>
      <c r="AB180" s="239" t="str">
        <f>IFERROR(VLOOKUP(BillDetail_List[[#This Row],[Expense Code]],expensenumbers,2,FALSE), " ")</f>
        <v xml:space="preserve"> </v>
      </c>
      <c r="AC180" s="92" t="str">
        <f>IFERROR(VLOOKUP(BillDetail_List[LTM],LTMList,3,FALSE),"")</f>
        <v>Partner</v>
      </c>
      <c r="AD180" s="92" t="str">
        <f>IFERROR(VLOOKUP(BillDetail_List[LTM],LTMList,4,FALSE),"")</f>
        <v>A</v>
      </c>
      <c r="AE180" s="86">
        <f>IFERROR(VLOOKUP(BillDetail_List[LTM],LTM_List[],6,FALSE),0)</f>
        <v>300</v>
      </c>
      <c r="AF180" s="83">
        <f>VLOOKUP(BillDetail_List[Part ID],FundingList,7,FALSE)</f>
        <v>1</v>
      </c>
      <c r="AG180" s="83">
        <f>IF(CounselBaseFees=0,VLOOKUP(BillDetail_List[Part ID],FundingList,3,FALSE),VLOOKUP(BillDetail_List[LTM],LTMList,8,FALSE))</f>
        <v>0.95</v>
      </c>
      <c r="AH180" s="93">
        <f>VLOOKUP(BillDetail_List[Part ID],FundingList,4,FALSE)</f>
        <v>0.2</v>
      </c>
      <c r="AI180" s="190">
        <f>IF(BillDetail_List[[#This Row],[Time]]="N/A",0, BillDetail_List[[#This Row],[Time]]*BillDetail_List[[#This Row],[LTM Rate]])</f>
        <v>300</v>
      </c>
      <c r="AJ180" s="86">
        <f>IF(BillDetail_List[Entry Alloc%]=0,(BillDetail_List[Time]*BillDetail_List[LTM Rate])*BillDetail_List[[#This Row],[Funding PerCent Allowed]],(BillDetail_List[Time]*BillDetail_List[LTM Rate])*BillDetail_List[[#This Row],[Funding PerCent Allowed]]*BillDetail_List[Entry Alloc%])</f>
        <v>300</v>
      </c>
      <c r="AK180" s="86">
        <f>BillDetail_List[Base Profit Costs (including any indemnity cap)]*BillDetail_List[VAT Rate]</f>
        <v>60</v>
      </c>
      <c r="AL180" s="86">
        <f>BillDetail_List[Base Profit Costs (including any indemnity cap)]*BillDetail_List[Success Fee %]</f>
        <v>285</v>
      </c>
      <c r="AM180" s="86">
        <f>BillDetail_List[Success Fee on Base Profit costs]*BillDetail_List[VAT Rate]</f>
        <v>57</v>
      </c>
      <c r="AN180" s="86">
        <f>SUM(BillDetail_List[[#This Row],[Base Profit Costs (including any indemnity cap)]:[VAT on Success Fee on Base Profit Costs]])</f>
        <v>702</v>
      </c>
      <c r="AO180" s="86">
        <f>BillDetail_List[Counsel''s Base Fees]*BillDetail_List[VAT Rate]</f>
        <v>0</v>
      </c>
      <c r="AP180" s="86">
        <f>BillDetail_List[Counsel''s Base Fees]*BillDetail_List[Success Fee %]</f>
        <v>0</v>
      </c>
      <c r="AQ180" s="86">
        <f>BillDetail_List[Counsel''s Success Fee]*BillDetail_List[VAT Rate]</f>
        <v>0</v>
      </c>
      <c r="AR180" s="86">
        <f>BillDetail_List[Counsel''s Base Fees]+BillDetail_List[VAT on Base Counsel Fees]+BillDetail_List[Counsel''s Success Fee]+BillDetail_List[VAT on Counsel''s Success Fee]</f>
        <v>0</v>
      </c>
      <c r="AS180" s="86">
        <f>BillDetail_List[Other Disbursements]+BillDetail_List[VAT On Other Disbursements]</f>
        <v>0</v>
      </c>
      <c r="AT180" s="86">
        <f>BillDetail_List[Counsel''s Base Fees]+BillDetail_List[Other Disbursements]+BillDetail_List[ATEI Premium]</f>
        <v>0</v>
      </c>
      <c r="AU180" s="86">
        <f>BillDetail_List[Other Disbursements]+BillDetail_List[Counsel''s Base Fees]+BillDetail_List[Base Profit Costs (including any indemnity cap)]</f>
        <v>300</v>
      </c>
      <c r="AV180" s="86">
        <f>BillDetail_List[Base Profit Costs (including any indemnity cap)]+BillDetail_List[Success Fee on Base Profit costs]</f>
        <v>585</v>
      </c>
      <c r="AW180" s="86">
        <f>BillDetail_List[ATEI Premium]+BillDetail_List[Other Disbursements]+BillDetail_List[Counsel''s Success Fee]+BillDetail_List[Counsel''s Base Fees]</f>
        <v>0</v>
      </c>
      <c r="AX180" s="86">
        <f>BillDetail_List[VAT On Other Disbursements]+BillDetail_List[VAT on Counsel''s Success Fee]+BillDetail_List[VAT on Base Counsel Fees]+BillDetail_List[VAT on Success Fee on Base Profit Costs]+BillDetail_List[VAT on Base Profit Costs]</f>
        <v>117</v>
      </c>
      <c r="AY180" s="86">
        <f>SUM(BillDetail_List[[#This Row],[Total Profit Costs]:[Total VAT]])</f>
        <v>702</v>
      </c>
      <c r="AZ180" s="279">
        <f>VLOOKUP(BillDetail_List[[#This Row],[Phase Code ]],phasetasklist,7,FALSE)</f>
        <v>5</v>
      </c>
      <c r="BA180" s="279">
        <f>VLOOKUP(BillDetail_List[[#This Row],[Task Code]],tasklist,7,FALSE)</f>
        <v>13</v>
      </c>
      <c r="BB180" s="279">
        <f>IFERROR(VLOOKUP(BillDetail_List[[#This Row],[Activity Code]],ActivityCodeList,4,FALSE),"")</f>
        <v>10</v>
      </c>
      <c r="BC180" s="279" t="str">
        <f>IFERROR(VLOOKUP(BillDetail_List[[#This Row],[Expense Code]],expensenumbers,4,FALSE),"")</f>
        <v/>
      </c>
      <c r="BD180" s="217"/>
      <c r="BE180" s="94"/>
      <c r="BF180" s="94"/>
      <c r="BG180" s="217"/>
      <c r="BH180" s="94"/>
      <c r="BI180" s="217"/>
      <c r="BJ180" s="217"/>
      <c r="BK180" s="96"/>
      <c r="BL180" s="96"/>
      <c r="BQ180" s="96"/>
      <c r="BR180" s="96"/>
      <c r="BS180" s="96"/>
      <c r="BT180" s="96"/>
      <c r="BV180" s="96"/>
      <c r="BW180" s="72"/>
      <c r="BX180" s="72"/>
      <c r="CB180" s="98"/>
      <c r="CC180" s="99"/>
      <c r="CD180" s="99"/>
      <c r="CE180" s="84"/>
      <c r="CF180" s="84"/>
    </row>
    <row r="181" spans="1:84" x14ac:dyDescent="0.25">
      <c r="A181" s="74">
        <v>179</v>
      </c>
      <c r="B181" s="74">
        <v>209</v>
      </c>
      <c r="C181" s="49" t="s">
        <v>227</v>
      </c>
      <c r="D181" s="172">
        <v>41444</v>
      </c>
      <c r="E181" s="76" t="s">
        <v>309</v>
      </c>
      <c r="F181" s="76"/>
      <c r="G181" s="218"/>
      <c r="H181" s="87"/>
      <c r="I181" s="77"/>
      <c r="J181" s="77">
        <v>15.65</v>
      </c>
      <c r="K181" s="88">
        <v>3.13</v>
      </c>
      <c r="L181" s="79"/>
      <c r="M181" s="76" t="s">
        <v>104</v>
      </c>
      <c r="N181" s="255" t="s">
        <v>453</v>
      </c>
      <c r="O181" s="255" t="s">
        <v>476</v>
      </c>
      <c r="P181" s="255"/>
      <c r="Q181" s="255" t="s">
        <v>528</v>
      </c>
      <c r="R181" s="81" t="s">
        <v>141</v>
      </c>
      <c r="S181" s="89"/>
      <c r="T181" s="76"/>
      <c r="U181" s="76"/>
      <c r="V181" s="86">
        <f>IF(BillDetail_List[Entry Alloc%]=0,(BillDetail_List[Time]*BillDetail_List[LTM Rate])*BillDetail_List[[#This Row],[Funding PerCent Allowed]],(BillDetail_List[Time]*BillDetail_List[LTM Rate])*BillDetail_List[[#This Row],[Funding PerCent Allowed]]*BillDetail_List[Entry Alloc%])</f>
        <v>0</v>
      </c>
      <c r="W181" s="86">
        <f>BillDetail_List[Counsel''s Base Fees]+BillDetail_List[Other Disbursements]+BillDetail_List[ATEI Premium]</f>
        <v>15.65</v>
      </c>
      <c r="X181" s="91" t="str">
        <f>VLOOKUP(BillDetail_List[Part ID],FundingList,2,FALSE)</f>
        <v>CFA</v>
      </c>
      <c r="Y181" s="271" t="str">
        <f>VLOOKUP(BillDetail_List[[#This Row],[Phase Code ]],phasetasklist,3,FALSE)</f>
        <v>Witness statements</v>
      </c>
      <c r="Z181" s="254" t="str">
        <f>VLOOKUP(BillDetail_List[[#This Row],[Task Code]],tasklist,4,FALSE)</f>
        <v>Taking, preparing and finalising witness statement(s)</v>
      </c>
      <c r="AA181" s="239" t="str">
        <f>IFERROR(VLOOKUP(BillDetail_List[[#This Row],[Activity Code]],ActivityCodeList,2,FALSE), " ")</f>
        <v xml:space="preserve"> </v>
      </c>
      <c r="AB181" s="239" t="str">
        <f>IFERROR(VLOOKUP(BillDetail_List[[#This Row],[Expense Code]],expensenumbers,2,FALSE), " ")</f>
        <v>Travel Expenses</v>
      </c>
      <c r="AC181" s="92" t="str">
        <f>IFERROR(VLOOKUP(BillDetail_List[LTM],LTMList,3,FALSE),"")</f>
        <v/>
      </c>
      <c r="AD181" s="92" t="str">
        <f>IFERROR(VLOOKUP(BillDetail_List[LTM],LTMList,4,FALSE),"")</f>
        <v/>
      </c>
      <c r="AE181" s="86">
        <f>IFERROR(VLOOKUP(BillDetail_List[LTM],LTM_List[],6,FALSE),0)</f>
        <v>0</v>
      </c>
      <c r="AF181" s="83">
        <f>VLOOKUP(BillDetail_List[Part ID],FundingList,7,FALSE)</f>
        <v>1</v>
      </c>
      <c r="AG181" s="83">
        <f>IF(CounselBaseFees=0,VLOOKUP(BillDetail_List[Part ID],FundingList,3,FALSE),VLOOKUP(BillDetail_List[LTM],LTMList,8,FALSE))</f>
        <v>0.95</v>
      </c>
      <c r="AH181" s="93">
        <f>VLOOKUP(BillDetail_List[Part ID],FundingList,4,FALSE)</f>
        <v>0.2</v>
      </c>
      <c r="AI181" s="190">
        <f>IF(BillDetail_List[[#This Row],[Time]]="N/A",0, BillDetail_List[[#This Row],[Time]]*BillDetail_List[[#This Row],[LTM Rate]])</f>
        <v>0</v>
      </c>
      <c r="AJ181" s="86">
        <f>IF(BillDetail_List[Entry Alloc%]=0,(BillDetail_List[Time]*BillDetail_List[LTM Rate])*BillDetail_List[[#This Row],[Funding PerCent Allowed]],(BillDetail_List[Time]*BillDetail_List[LTM Rate])*BillDetail_List[[#This Row],[Funding PerCent Allowed]]*BillDetail_List[Entry Alloc%])</f>
        <v>0</v>
      </c>
      <c r="AK181" s="86">
        <f>BillDetail_List[Base Profit Costs (including any indemnity cap)]*BillDetail_List[VAT Rate]</f>
        <v>0</v>
      </c>
      <c r="AL181" s="86">
        <f>BillDetail_List[Base Profit Costs (including any indemnity cap)]*BillDetail_List[Success Fee %]</f>
        <v>0</v>
      </c>
      <c r="AM181" s="86">
        <f>BillDetail_List[Success Fee on Base Profit costs]*BillDetail_List[VAT Rate]</f>
        <v>0</v>
      </c>
      <c r="AN181" s="86">
        <f>SUM(BillDetail_List[[#This Row],[Base Profit Costs (including any indemnity cap)]:[VAT on Success Fee on Base Profit Costs]])</f>
        <v>0</v>
      </c>
      <c r="AO181" s="86">
        <f>BillDetail_List[Counsel''s Base Fees]*BillDetail_List[VAT Rate]</f>
        <v>0</v>
      </c>
      <c r="AP181" s="86">
        <f>BillDetail_List[Counsel''s Base Fees]*BillDetail_List[Success Fee %]</f>
        <v>0</v>
      </c>
      <c r="AQ181" s="86">
        <f>BillDetail_List[Counsel''s Success Fee]*BillDetail_List[VAT Rate]</f>
        <v>0</v>
      </c>
      <c r="AR181" s="86">
        <f>BillDetail_List[Counsel''s Base Fees]+BillDetail_List[VAT on Base Counsel Fees]+BillDetail_List[Counsel''s Success Fee]+BillDetail_List[VAT on Counsel''s Success Fee]</f>
        <v>0</v>
      </c>
      <c r="AS181" s="86">
        <f>BillDetail_List[Other Disbursements]+BillDetail_List[VAT On Other Disbursements]</f>
        <v>18.78</v>
      </c>
      <c r="AT181" s="86">
        <f>BillDetail_List[Counsel''s Base Fees]+BillDetail_List[Other Disbursements]+BillDetail_List[ATEI Premium]</f>
        <v>15.65</v>
      </c>
      <c r="AU181" s="86">
        <f>BillDetail_List[Other Disbursements]+BillDetail_List[Counsel''s Base Fees]+BillDetail_List[Base Profit Costs (including any indemnity cap)]</f>
        <v>15.65</v>
      </c>
      <c r="AV181" s="86">
        <f>BillDetail_List[Base Profit Costs (including any indemnity cap)]+BillDetail_List[Success Fee on Base Profit costs]</f>
        <v>0</v>
      </c>
      <c r="AW181" s="86">
        <f>BillDetail_List[ATEI Premium]+BillDetail_List[Other Disbursements]+BillDetail_List[Counsel''s Success Fee]+BillDetail_List[Counsel''s Base Fees]</f>
        <v>15.65</v>
      </c>
      <c r="AX181" s="86">
        <f>BillDetail_List[VAT On Other Disbursements]+BillDetail_List[VAT on Counsel''s Success Fee]+BillDetail_List[VAT on Base Counsel Fees]+BillDetail_List[VAT on Success Fee on Base Profit Costs]+BillDetail_List[VAT on Base Profit Costs]</f>
        <v>3.13</v>
      </c>
      <c r="AY181" s="86">
        <f>SUM(BillDetail_List[[#This Row],[Total Profit Costs]:[Total VAT]])</f>
        <v>18.78</v>
      </c>
      <c r="AZ181" s="279">
        <f>VLOOKUP(BillDetail_List[[#This Row],[Phase Code ]],phasetasklist,7,FALSE)</f>
        <v>5</v>
      </c>
      <c r="BA181" s="279">
        <f>VLOOKUP(BillDetail_List[[#This Row],[Task Code]],tasklist,7,FALSE)</f>
        <v>13</v>
      </c>
      <c r="BB181" s="279" t="str">
        <f>IFERROR(VLOOKUP(BillDetail_List[[#This Row],[Activity Code]],ActivityCodeList,4,FALSE),"")</f>
        <v/>
      </c>
      <c r="BC181" s="279" t="str">
        <f>IFERROR(VLOOKUP(BillDetail_List[[#This Row],[Expense Code]],expensenumbers,4,FALSE),"")</f>
        <v/>
      </c>
      <c r="BD181" s="217"/>
      <c r="BE181" s="94"/>
      <c r="BF181" s="94"/>
      <c r="BG181" s="217"/>
      <c r="BH181" s="94"/>
      <c r="BI181" s="217"/>
      <c r="BJ181" s="217"/>
      <c r="BK181" s="96"/>
      <c r="BL181" s="96"/>
      <c r="BQ181" s="96"/>
      <c r="BR181" s="96"/>
      <c r="BS181" s="96"/>
      <c r="BT181" s="96"/>
      <c r="BV181" s="96"/>
      <c r="BW181" s="72"/>
      <c r="BX181" s="72"/>
      <c r="CB181" s="98"/>
      <c r="CC181" s="99"/>
      <c r="CD181" s="99"/>
      <c r="CE181" s="84"/>
      <c r="CF181" s="84"/>
    </row>
    <row r="182" spans="1:84" x14ac:dyDescent="0.25">
      <c r="A182" s="74">
        <v>180</v>
      </c>
      <c r="B182" s="74">
        <v>208</v>
      </c>
      <c r="C182" s="49" t="s">
        <v>227</v>
      </c>
      <c r="D182" s="172">
        <v>41444</v>
      </c>
      <c r="E182" s="76" t="s">
        <v>308</v>
      </c>
      <c r="F182" s="76"/>
      <c r="G182" s="218"/>
      <c r="H182" s="87"/>
      <c r="I182" s="77"/>
      <c r="J182" s="77">
        <v>34</v>
      </c>
      <c r="K182" s="88">
        <v>6.8</v>
      </c>
      <c r="L182" s="79"/>
      <c r="M182" s="76" t="s">
        <v>104</v>
      </c>
      <c r="N182" s="255" t="s">
        <v>453</v>
      </c>
      <c r="O182" s="255" t="s">
        <v>476</v>
      </c>
      <c r="P182" s="255"/>
      <c r="Q182" s="255" t="s">
        <v>528</v>
      </c>
      <c r="R182" s="81" t="s">
        <v>141</v>
      </c>
      <c r="S182" s="89"/>
      <c r="T182" s="76"/>
      <c r="U182" s="76"/>
      <c r="V182" s="86">
        <f>IF(BillDetail_List[Entry Alloc%]=0,(BillDetail_List[Time]*BillDetail_List[LTM Rate])*BillDetail_List[[#This Row],[Funding PerCent Allowed]],(BillDetail_List[Time]*BillDetail_List[LTM Rate])*BillDetail_List[[#This Row],[Funding PerCent Allowed]]*BillDetail_List[Entry Alloc%])</f>
        <v>0</v>
      </c>
      <c r="W182" s="86">
        <f>BillDetail_List[Counsel''s Base Fees]+BillDetail_List[Other Disbursements]+BillDetail_List[ATEI Premium]</f>
        <v>34</v>
      </c>
      <c r="X182" s="91" t="str">
        <f>VLOOKUP(BillDetail_List[Part ID],FundingList,2,FALSE)</f>
        <v>CFA</v>
      </c>
      <c r="Y182" s="271" t="str">
        <f>VLOOKUP(BillDetail_List[[#This Row],[Phase Code ]],phasetasklist,3,FALSE)</f>
        <v>Witness statements</v>
      </c>
      <c r="Z182" s="254" t="str">
        <f>VLOOKUP(BillDetail_List[[#This Row],[Task Code]],tasklist,4,FALSE)</f>
        <v>Taking, preparing and finalising witness statement(s)</v>
      </c>
      <c r="AA182" s="239" t="str">
        <f>IFERROR(VLOOKUP(BillDetail_List[[#This Row],[Activity Code]],ActivityCodeList,2,FALSE), " ")</f>
        <v xml:space="preserve"> </v>
      </c>
      <c r="AB182" s="239" t="str">
        <f>IFERROR(VLOOKUP(BillDetail_List[[#This Row],[Expense Code]],expensenumbers,2,FALSE), " ")</f>
        <v>Travel Expenses</v>
      </c>
      <c r="AC182" s="92" t="str">
        <f>IFERROR(VLOOKUP(BillDetail_List[LTM],LTMList,3,FALSE),"")</f>
        <v/>
      </c>
      <c r="AD182" s="92" t="str">
        <f>IFERROR(VLOOKUP(BillDetail_List[LTM],LTMList,4,FALSE),"")</f>
        <v/>
      </c>
      <c r="AE182" s="86">
        <f>IFERROR(VLOOKUP(BillDetail_List[LTM],LTM_List[],6,FALSE),0)</f>
        <v>0</v>
      </c>
      <c r="AF182" s="83">
        <f>VLOOKUP(BillDetail_List[Part ID],FundingList,7,FALSE)</f>
        <v>1</v>
      </c>
      <c r="AG182" s="83">
        <f>IF(CounselBaseFees=0,VLOOKUP(BillDetail_List[Part ID],FundingList,3,FALSE),VLOOKUP(BillDetail_List[LTM],LTMList,8,FALSE))</f>
        <v>0.95</v>
      </c>
      <c r="AH182" s="93">
        <f>VLOOKUP(BillDetail_List[Part ID],FundingList,4,FALSE)</f>
        <v>0.2</v>
      </c>
      <c r="AI182" s="190">
        <f>IF(BillDetail_List[[#This Row],[Time]]="N/A",0, BillDetail_List[[#This Row],[Time]]*BillDetail_List[[#This Row],[LTM Rate]])</f>
        <v>0</v>
      </c>
      <c r="AJ182" s="86">
        <f>IF(BillDetail_List[Entry Alloc%]=0,(BillDetail_List[Time]*BillDetail_List[LTM Rate])*BillDetail_List[[#This Row],[Funding PerCent Allowed]],(BillDetail_List[Time]*BillDetail_List[LTM Rate])*BillDetail_List[[#This Row],[Funding PerCent Allowed]]*BillDetail_List[Entry Alloc%])</f>
        <v>0</v>
      </c>
      <c r="AK182" s="86">
        <f>BillDetail_List[Base Profit Costs (including any indemnity cap)]*BillDetail_List[VAT Rate]</f>
        <v>0</v>
      </c>
      <c r="AL182" s="86">
        <f>BillDetail_List[Base Profit Costs (including any indemnity cap)]*BillDetail_List[Success Fee %]</f>
        <v>0</v>
      </c>
      <c r="AM182" s="86">
        <f>BillDetail_List[Success Fee on Base Profit costs]*BillDetail_List[VAT Rate]</f>
        <v>0</v>
      </c>
      <c r="AN182" s="86">
        <f>SUM(BillDetail_List[[#This Row],[Base Profit Costs (including any indemnity cap)]:[VAT on Success Fee on Base Profit Costs]])</f>
        <v>0</v>
      </c>
      <c r="AO182" s="86">
        <f>BillDetail_List[Counsel''s Base Fees]*BillDetail_List[VAT Rate]</f>
        <v>0</v>
      </c>
      <c r="AP182" s="86">
        <f>BillDetail_List[Counsel''s Base Fees]*BillDetail_List[Success Fee %]</f>
        <v>0</v>
      </c>
      <c r="AQ182" s="86">
        <f>BillDetail_List[Counsel''s Success Fee]*BillDetail_List[VAT Rate]</f>
        <v>0</v>
      </c>
      <c r="AR182" s="86">
        <f>BillDetail_List[Counsel''s Base Fees]+BillDetail_List[VAT on Base Counsel Fees]+BillDetail_List[Counsel''s Success Fee]+BillDetail_List[VAT on Counsel''s Success Fee]</f>
        <v>0</v>
      </c>
      <c r="AS182" s="86">
        <f>BillDetail_List[Other Disbursements]+BillDetail_List[VAT On Other Disbursements]</f>
        <v>40.799999999999997</v>
      </c>
      <c r="AT182" s="86">
        <f>BillDetail_List[Counsel''s Base Fees]+BillDetail_List[Other Disbursements]+BillDetail_List[ATEI Premium]</f>
        <v>34</v>
      </c>
      <c r="AU182" s="86">
        <f>BillDetail_List[Other Disbursements]+BillDetail_List[Counsel''s Base Fees]+BillDetail_List[Base Profit Costs (including any indemnity cap)]</f>
        <v>34</v>
      </c>
      <c r="AV182" s="86">
        <f>BillDetail_List[Base Profit Costs (including any indemnity cap)]+BillDetail_List[Success Fee on Base Profit costs]</f>
        <v>0</v>
      </c>
      <c r="AW182" s="86">
        <f>BillDetail_List[ATEI Premium]+BillDetail_List[Other Disbursements]+BillDetail_List[Counsel''s Success Fee]+BillDetail_List[Counsel''s Base Fees]</f>
        <v>34</v>
      </c>
      <c r="AX182" s="86">
        <f>BillDetail_List[VAT On Other Disbursements]+BillDetail_List[VAT on Counsel''s Success Fee]+BillDetail_List[VAT on Base Counsel Fees]+BillDetail_List[VAT on Success Fee on Base Profit Costs]+BillDetail_List[VAT on Base Profit Costs]</f>
        <v>6.8</v>
      </c>
      <c r="AY182" s="86">
        <f>SUM(BillDetail_List[[#This Row],[Total Profit Costs]:[Total VAT]])</f>
        <v>40.799999999999997</v>
      </c>
      <c r="AZ182" s="279">
        <f>VLOOKUP(BillDetail_List[[#This Row],[Phase Code ]],phasetasklist,7,FALSE)</f>
        <v>5</v>
      </c>
      <c r="BA182" s="279">
        <f>VLOOKUP(BillDetail_List[[#This Row],[Task Code]],tasklist,7,FALSE)</f>
        <v>13</v>
      </c>
      <c r="BB182" s="279" t="str">
        <f>IFERROR(VLOOKUP(BillDetail_List[[#This Row],[Activity Code]],ActivityCodeList,4,FALSE),"")</f>
        <v/>
      </c>
      <c r="BC182" s="279" t="str">
        <f>IFERROR(VLOOKUP(BillDetail_List[[#This Row],[Expense Code]],expensenumbers,4,FALSE),"")</f>
        <v/>
      </c>
      <c r="BD182" s="217"/>
      <c r="BE182" s="94"/>
      <c r="BF182" s="94"/>
      <c r="BG182" s="217"/>
      <c r="BH182" s="94"/>
      <c r="BI182" s="217"/>
      <c r="BJ182" s="217"/>
      <c r="BK182" s="96"/>
      <c r="BL182" s="96"/>
      <c r="BQ182" s="96"/>
      <c r="BR182" s="96"/>
      <c r="BS182" s="96"/>
      <c r="BT182" s="96"/>
      <c r="BV182" s="96"/>
      <c r="BW182" s="72"/>
      <c r="BX182" s="72"/>
      <c r="CB182" s="98"/>
      <c r="CC182" s="99"/>
      <c r="CD182" s="99"/>
      <c r="CE182" s="84"/>
      <c r="CF182" s="84"/>
    </row>
    <row r="183" spans="1:84" ht="29.1" customHeight="1" x14ac:dyDescent="0.2">
      <c r="A183" s="74">
        <v>181</v>
      </c>
      <c r="B183" s="74">
        <v>221</v>
      </c>
      <c r="C183" s="49" t="s">
        <v>227</v>
      </c>
      <c r="D183" s="172">
        <v>41450</v>
      </c>
      <c r="E183" s="76" t="s">
        <v>229</v>
      </c>
      <c r="F183" s="76" t="s">
        <v>323</v>
      </c>
      <c r="G183" s="119">
        <v>0.1</v>
      </c>
      <c r="H183" s="87"/>
      <c r="I183" s="77"/>
      <c r="J183" s="77"/>
      <c r="K183" s="88"/>
      <c r="L183" s="79"/>
      <c r="M183" s="76" t="s">
        <v>104</v>
      </c>
      <c r="N183" s="255" t="s">
        <v>453</v>
      </c>
      <c r="O183" s="255" t="s">
        <v>476</v>
      </c>
      <c r="P183" s="255" t="s">
        <v>511</v>
      </c>
      <c r="Q183" s="255"/>
      <c r="R183" s="81" t="s">
        <v>141</v>
      </c>
      <c r="S183" s="89"/>
      <c r="T183" s="75" t="s">
        <v>329</v>
      </c>
      <c r="U183" s="75" t="s">
        <v>333</v>
      </c>
      <c r="V183" s="86">
        <f>IF(BillDetail_List[Entry Alloc%]=0,(BillDetail_List[Time]*BillDetail_List[LTM Rate])*BillDetail_List[[#This Row],[Funding PerCent Allowed]],(BillDetail_List[Time]*BillDetail_List[LTM Rate])*BillDetail_List[[#This Row],[Funding PerCent Allowed]]*BillDetail_List[Entry Alloc%])</f>
        <v>30</v>
      </c>
      <c r="W183" s="86">
        <f>BillDetail_List[Counsel''s Base Fees]+BillDetail_List[Other Disbursements]+BillDetail_List[ATEI Premium]</f>
        <v>0</v>
      </c>
      <c r="X183" s="91" t="str">
        <f>VLOOKUP(BillDetail_List[Part ID],FundingList,2,FALSE)</f>
        <v>CFA</v>
      </c>
      <c r="Y183" s="271" t="str">
        <f>VLOOKUP(BillDetail_List[[#This Row],[Phase Code ]],phasetasklist,3,FALSE)</f>
        <v>Witness statements</v>
      </c>
      <c r="Z183" s="254" t="str">
        <f>VLOOKUP(BillDetail_List[[#This Row],[Task Code]],tasklist,4,FALSE)</f>
        <v>Taking, preparing and finalising witness statement(s)</v>
      </c>
      <c r="AA183" s="239" t="str">
        <f>IFERROR(VLOOKUP(BillDetail_List[[#This Row],[Activity Code]],ActivityCodeList,2,FALSE), " ")</f>
        <v>Communicate (with Counsel)</v>
      </c>
      <c r="AB183" s="239" t="str">
        <f>IFERROR(VLOOKUP(BillDetail_List[[#This Row],[Expense Code]],expensenumbers,2,FALSE), " ")</f>
        <v xml:space="preserve"> </v>
      </c>
      <c r="AC183" s="92" t="str">
        <f>IFERROR(VLOOKUP(BillDetail_List[LTM],LTMList,3,FALSE),"")</f>
        <v>Partner</v>
      </c>
      <c r="AD183" s="92" t="str">
        <f>IFERROR(VLOOKUP(BillDetail_List[LTM],LTMList,4,FALSE),"")</f>
        <v>A</v>
      </c>
      <c r="AE183" s="86">
        <f>IFERROR(VLOOKUP(BillDetail_List[LTM],LTM_List[],6,FALSE),0)</f>
        <v>300</v>
      </c>
      <c r="AF183" s="83">
        <f>VLOOKUP(BillDetail_List[Part ID],FundingList,7,FALSE)</f>
        <v>1</v>
      </c>
      <c r="AG183" s="83">
        <f>IF(CounselBaseFees=0,VLOOKUP(BillDetail_List[Part ID],FundingList,3,FALSE),VLOOKUP(BillDetail_List[LTM],LTMList,8,FALSE))</f>
        <v>0.95</v>
      </c>
      <c r="AH183" s="93">
        <f>VLOOKUP(BillDetail_List[Part ID],FundingList,4,FALSE)</f>
        <v>0.2</v>
      </c>
      <c r="AI183" s="190">
        <f>IF(BillDetail_List[[#This Row],[Time]]="N/A",0, BillDetail_List[[#This Row],[Time]]*BillDetail_List[[#This Row],[LTM Rate]])</f>
        <v>30</v>
      </c>
      <c r="AJ183" s="86">
        <f>IF(BillDetail_List[Entry Alloc%]=0,(BillDetail_List[Time]*BillDetail_List[LTM Rate])*BillDetail_List[[#This Row],[Funding PerCent Allowed]],(BillDetail_List[Time]*BillDetail_List[LTM Rate])*BillDetail_List[[#This Row],[Funding PerCent Allowed]]*BillDetail_List[Entry Alloc%])</f>
        <v>30</v>
      </c>
      <c r="AK183" s="86">
        <f>BillDetail_List[Base Profit Costs (including any indemnity cap)]*BillDetail_List[VAT Rate]</f>
        <v>6</v>
      </c>
      <c r="AL183" s="86">
        <f>BillDetail_List[Base Profit Costs (including any indemnity cap)]*BillDetail_List[Success Fee %]</f>
        <v>28.5</v>
      </c>
      <c r="AM183" s="86">
        <f>BillDetail_List[Success Fee on Base Profit costs]*BillDetail_List[VAT Rate]</f>
        <v>5.7</v>
      </c>
      <c r="AN183" s="86">
        <f>SUM(BillDetail_List[[#This Row],[Base Profit Costs (including any indemnity cap)]:[VAT on Success Fee on Base Profit Costs]])</f>
        <v>70.2</v>
      </c>
      <c r="AO183" s="86">
        <f>BillDetail_List[Counsel''s Base Fees]*BillDetail_List[VAT Rate]</f>
        <v>0</v>
      </c>
      <c r="AP183" s="86">
        <f>BillDetail_List[Counsel''s Base Fees]*BillDetail_List[Success Fee %]</f>
        <v>0</v>
      </c>
      <c r="AQ183" s="86">
        <f>BillDetail_List[Counsel''s Success Fee]*BillDetail_List[VAT Rate]</f>
        <v>0</v>
      </c>
      <c r="AR183" s="86">
        <f>BillDetail_List[Counsel''s Base Fees]+BillDetail_List[VAT on Base Counsel Fees]+BillDetail_List[Counsel''s Success Fee]+BillDetail_List[VAT on Counsel''s Success Fee]</f>
        <v>0</v>
      </c>
      <c r="AS183" s="86">
        <f>BillDetail_List[Other Disbursements]+BillDetail_List[VAT On Other Disbursements]</f>
        <v>0</v>
      </c>
      <c r="AT183" s="86">
        <f>BillDetail_List[Counsel''s Base Fees]+BillDetail_List[Other Disbursements]+BillDetail_List[ATEI Premium]</f>
        <v>0</v>
      </c>
      <c r="AU183" s="86">
        <f>BillDetail_List[Other Disbursements]+BillDetail_List[Counsel''s Base Fees]+BillDetail_List[Base Profit Costs (including any indemnity cap)]</f>
        <v>30</v>
      </c>
      <c r="AV183" s="86">
        <f>BillDetail_List[Base Profit Costs (including any indemnity cap)]+BillDetail_List[Success Fee on Base Profit costs]</f>
        <v>58.5</v>
      </c>
      <c r="AW183" s="86">
        <f>BillDetail_List[ATEI Premium]+BillDetail_List[Other Disbursements]+BillDetail_List[Counsel''s Success Fee]+BillDetail_List[Counsel''s Base Fees]</f>
        <v>0</v>
      </c>
      <c r="AX183" s="86">
        <f>BillDetail_List[VAT On Other Disbursements]+BillDetail_List[VAT on Counsel''s Success Fee]+BillDetail_List[VAT on Base Counsel Fees]+BillDetail_List[VAT on Success Fee on Base Profit Costs]+BillDetail_List[VAT on Base Profit Costs]</f>
        <v>11.7</v>
      </c>
      <c r="AY183" s="86">
        <f>SUM(BillDetail_List[[#This Row],[Total Profit Costs]:[Total VAT]])</f>
        <v>70.2</v>
      </c>
      <c r="AZ183" s="279">
        <f>VLOOKUP(BillDetail_List[[#This Row],[Phase Code ]],phasetasklist,7,FALSE)</f>
        <v>5</v>
      </c>
      <c r="BA183" s="279">
        <f>VLOOKUP(BillDetail_List[[#This Row],[Task Code]],tasklist,7,FALSE)</f>
        <v>13</v>
      </c>
      <c r="BB183" s="279">
        <f>IFERROR(VLOOKUP(BillDetail_List[[#This Row],[Activity Code]],ActivityCodeList,4,FALSE),"")</f>
        <v>2</v>
      </c>
      <c r="BC183" s="279" t="str">
        <f>IFERROR(VLOOKUP(BillDetail_List[[#This Row],[Expense Code]],expensenumbers,4,FALSE),"")</f>
        <v/>
      </c>
      <c r="BD183" s="217"/>
      <c r="BE183" s="94"/>
      <c r="BF183" s="94"/>
      <c r="BG183" s="217"/>
      <c r="BH183" s="94"/>
      <c r="BI183" s="217"/>
      <c r="BJ183" s="217"/>
      <c r="BK183" s="96"/>
      <c r="BL183" s="96"/>
      <c r="BQ183" s="96"/>
      <c r="BR183" s="96"/>
      <c r="BS183" s="96"/>
      <c r="BT183" s="96"/>
      <c r="BV183" s="96"/>
      <c r="BW183" s="72"/>
      <c r="BX183" s="72"/>
      <c r="CB183" s="98"/>
      <c r="CC183" s="99"/>
      <c r="CD183" s="99"/>
      <c r="CE183" s="84"/>
      <c r="CF183" s="84"/>
    </row>
    <row r="184" spans="1:84" ht="29.1" customHeight="1" x14ac:dyDescent="0.2">
      <c r="A184" s="74">
        <v>182</v>
      </c>
      <c r="B184" s="74">
        <v>48</v>
      </c>
      <c r="C184" s="49" t="s">
        <v>227</v>
      </c>
      <c r="D184" s="172">
        <v>40643</v>
      </c>
      <c r="E184" s="76" t="s">
        <v>247</v>
      </c>
      <c r="F184" s="76" t="s">
        <v>321</v>
      </c>
      <c r="G184" s="119">
        <v>0.2</v>
      </c>
      <c r="H184" s="87"/>
      <c r="I184" s="77"/>
      <c r="J184" s="77"/>
      <c r="K184" s="88"/>
      <c r="L184" s="79"/>
      <c r="M184" s="76" t="s">
        <v>104</v>
      </c>
      <c r="N184" s="255" t="s">
        <v>454</v>
      </c>
      <c r="O184" s="255" t="s">
        <v>478</v>
      </c>
      <c r="P184" s="255" t="s">
        <v>512</v>
      </c>
      <c r="Q184" s="255"/>
      <c r="R184" s="81" t="s">
        <v>145</v>
      </c>
      <c r="S184" s="89"/>
      <c r="T184" s="75" t="s">
        <v>224</v>
      </c>
      <c r="U184" s="76" t="s">
        <v>225</v>
      </c>
      <c r="V184" s="86">
        <f>IF(BillDetail_List[Entry Alloc%]=0,(BillDetail_List[Time]*BillDetail_List[LTM Rate])*BillDetail_List[[#This Row],[Funding PerCent Allowed]],(BillDetail_List[Time]*BillDetail_List[LTM Rate])*BillDetail_List[[#This Row],[Funding PerCent Allowed]]*BillDetail_List[Entry Alloc%])</f>
        <v>48</v>
      </c>
      <c r="W184" s="86">
        <f>BillDetail_List[Counsel''s Base Fees]+BillDetail_List[Other Disbursements]+BillDetail_List[ATEI Premium]</f>
        <v>0</v>
      </c>
      <c r="X184" s="91" t="str">
        <f>VLOOKUP(BillDetail_List[Part ID],FundingList,2,FALSE)</f>
        <v>CFA</v>
      </c>
      <c r="Y184" s="271" t="str">
        <f>VLOOKUP(BillDetail_List[[#This Row],[Phase Code ]],phasetasklist,3,FALSE)</f>
        <v>Expert reports</v>
      </c>
      <c r="Z184" s="254" t="str">
        <f>VLOOKUP(BillDetail_List[[#This Row],[Task Code]],tasklist,4,FALSE)</f>
        <v xml:space="preserve">Own expert evidence </v>
      </c>
      <c r="AA184" s="239" t="str">
        <f>IFERROR(VLOOKUP(BillDetail_List[[#This Row],[Activity Code]],ActivityCodeList,2,FALSE), " ")</f>
        <v>Communicate (with client)</v>
      </c>
      <c r="AB184" s="239" t="str">
        <f>IFERROR(VLOOKUP(BillDetail_List[[#This Row],[Expense Code]],expensenumbers,2,FALSE), " ")</f>
        <v xml:space="preserve"> </v>
      </c>
      <c r="AC184" s="92" t="str">
        <f>IFERROR(VLOOKUP(BillDetail_List[LTM],LTMList,3,FALSE),"")</f>
        <v>Partner</v>
      </c>
      <c r="AD184" s="92" t="str">
        <f>IFERROR(VLOOKUP(BillDetail_List[LTM],LTMList,4,FALSE),"")</f>
        <v>A</v>
      </c>
      <c r="AE184" s="86">
        <f>IFERROR(VLOOKUP(BillDetail_List[LTM],LTM_List[],6,FALSE),0)</f>
        <v>240</v>
      </c>
      <c r="AF184" s="83">
        <f>VLOOKUP(BillDetail_List[Part ID],FundingList,7,FALSE)</f>
        <v>1</v>
      </c>
      <c r="AG184" s="83">
        <f>IF(CounselBaseFees=0,VLOOKUP(BillDetail_List[Part ID],FundingList,3,FALSE),VLOOKUP(BillDetail_List[LTM],LTMList,8,FALSE))</f>
        <v>0.95</v>
      </c>
      <c r="AH184" s="93">
        <f>VLOOKUP(BillDetail_List[Part ID],FundingList,4,FALSE)</f>
        <v>0.2</v>
      </c>
      <c r="AI184" s="190">
        <f>IF(BillDetail_List[[#This Row],[Time]]="N/A",0, BillDetail_List[[#This Row],[Time]]*BillDetail_List[[#This Row],[LTM Rate]])</f>
        <v>48</v>
      </c>
      <c r="AJ184" s="86">
        <f>IF(BillDetail_List[Entry Alloc%]=0,(BillDetail_List[Time]*BillDetail_List[LTM Rate])*BillDetail_List[[#This Row],[Funding PerCent Allowed]],(BillDetail_List[Time]*BillDetail_List[LTM Rate])*BillDetail_List[[#This Row],[Funding PerCent Allowed]]*BillDetail_List[Entry Alloc%])</f>
        <v>48</v>
      </c>
      <c r="AK184" s="86">
        <f>BillDetail_List[Base Profit Costs (including any indemnity cap)]*BillDetail_List[VAT Rate]</f>
        <v>9.6000000000000014</v>
      </c>
      <c r="AL184" s="86">
        <f>BillDetail_List[Base Profit Costs (including any indemnity cap)]*BillDetail_List[Success Fee %]</f>
        <v>45.599999999999994</v>
      </c>
      <c r="AM184" s="86">
        <f>BillDetail_List[Success Fee on Base Profit costs]*BillDetail_List[VAT Rate]</f>
        <v>9.1199999999999992</v>
      </c>
      <c r="AN184" s="86">
        <f>SUM(BillDetail_List[[#This Row],[Base Profit Costs (including any indemnity cap)]:[VAT on Success Fee on Base Profit Costs]])</f>
        <v>112.32</v>
      </c>
      <c r="AO184" s="86">
        <f>BillDetail_List[Counsel''s Base Fees]*BillDetail_List[VAT Rate]</f>
        <v>0</v>
      </c>
      <c r="AP184" s="86">
        <f>BillDetail_List[Counsel''s Base Fees]*BillDetail_List[Success Fee %]</f>
        <v>0</v>
      </c>
      <c r="AQ184" s="86">
        <f>BillDetail_List[Counsel''s Success Fee]*BillDetail_List[VAT Rate]</f>
        <v>0</v>
      </c>
      <c r="AR184" s="86">
        <f>BillDetail_List[Counsel''s Base Fees]+BillDetail_List[VAT on Base Counsel Fees]+BillDetail_List[Counsel''s Success Fee]+BillDetail_List[VAT on Counsel''s Success Fee]</f>
        <v>0</v>
      </c>
      <c r="AS184" s="86">
        <f>BillDetail_List[Other Disbursements]+BillDetail_List[VAT On Other Disbursements]</f>
        <v>0</v>
      </c>
      <c r="AT184" s="86">
        <f>BillDetail_List[Counsel''s Base Fees]+BillDetail_List[Other Disbursements]+BillDetail_List[ATEI Premium]</f>
        <v>0</v>
      </c>
      <c r="AU184" s="86">
        <f>BillDetail_List[Other Disbursements]+BillDetail_List[Counsel''s Base Fees]+BillDetail_List[Base Profit Costs (including any indemnity cap)]</f>
        <v>48</v>
      </c>
      <c r="AV184" s="86">
        <f>BillDetail_List[Base Profit Costs (including any indemnity cap)]+BillDetail_List[Success Fee on Base Profit costs]</f>
        <v>93.6</v>
      </c>
      <c r="AW184" s="86">
        <f>BillDetail_List[ATEI Premium]+BillDetail_List[Other Disbursements]+BillDetail_List[Counsel''s Success Fee]+BillDetail_List[Counsel''s Base Fees]</f>
        <v>0</v>
      </c>
      <c r="AX184" s="86">
        <f>BillDetail_List[VAT On Other Disbursements]+BillDetail_List[VAT on Counsel''s Success Fee]+BillDetail_List[VAT on Base Counsel Fees]+BillDetail_List[VAT on Success Fee on Base Profit Costs]+BillDetail_List[VAT on Base Profit Costs]</f>
        <v>18.72</v>
      </c>
      <c r="AY184" s="86">
        <f>SUM(BillDetail_List[[#This Row],[Total Profit Costs]:[Total VAT]])</f>
        <v>112.32</v>
      </c>
      <c r="AZ184" s="279">
        <f>VLOOKUP(BillDetail_List[[#This Row],[Phase Code ]],phasetasklist,7,FALSE)</f>
        <v>6</v>
      </c>
      <c r="BA184" s="279">
        <f>VLOOKUP(BillDetail_List[[#This Row],[Task Code]],tasklist,7,FALSE)</f>
        <v>15</v>
      </c>
      <c r="BB184" s="279">
        <f>IFERROR(VLOOKUP(BillDetail_List[[#This Row],[Activity Code]],ActivityCodeList,4,FALSE),"")</f>
        <v>3</v>
      </c>
      <c r="BC184" s="279" t="str">
        <f>IFERROR(VLOOKUP(BillDetail_List[[#This Row],[Expense Code]],expensenumbers,4,FALSE),"")</f>
        <v/>
      </c>
      <c r="BD184" s="217"/>
      <c r="BE184" s="94"/>
      <c r="BF184" s="94"/>
      <c r="BG184" s="217"/>
      <c r="BH184" s="94"/>
      <c r="BI184" s="217"/>
      <c r="BJ184" s="217"/>
      <c r="BK184" s="96"/>
      <c r="BL184" s="96"/>
      <c r="BQ184" s="96"/>
      <c r="BR184" s="96"/>
      <c r="BS184" s="96"/>
      <c r="BT184" s="96"/>
      <c r="BV184" s="96"/>
      <c r="BW184" s="72"/>
      <c r="BX184" s="72"/>
      <c r="CB184" s="98"/>
      <c r="CC184" s="99"/>
      <c r="CD184" s="99"/>
      <c r="CE184" s="84"/>
      <c r="CF184" s="84"/>
    </row>
    <row r="185" spans="1:84" x14ac:dyDescent="0.2">
      <c r="A185" s="74">
        <v>183</v>
      </c>
      <c r="B185" s="74">
        <v>53</v>
      </c>
      <c r="C185" s="49" t="s">
        <v>227</v>
      </c>
      <c r="D185" s="172">
        <v>40652</v>
      </c>
      <c r="E185" s="76" t="s">
        <v>249</v>
      </c>
      <c r="F185" s="76" t="s">
        <v>321</v>
      </c>
      <c r="G185" s="119">
        <v>0.1</v>
      </c>
      <c r="H185" s="87"/>
      <c r="I185" s="77"/>
      <c r="J185" s="77"/>
      <c r="K185" s="88"/>
      <c r="L185" s="79"/>
      <c r="M185" s="76" t="s">
        <v>104</v>
      </c>
      <c r="N185" s="255" t="s">
        <v>454</v>
      </c>
      <c r="O185" s="255" t="s">
        <v>478</v>
      </c>
      <c r="P185" s="255" t="s">
        <v>512</v>
      </c>
      <c r="Q185" s="255"/>
      <c r="R185" s="81" t="s">
        <v>145</v>
      </c>
      <c r="S185" s="89"/>
      <c r="T185" s="75" t="s">
        <v>224</v>
      </c>
      <c r="U185" s="75" t="s">
        <v>249</v>
      </c>
      <c r="V185" s="86">
        <f>IF(BillDetail_List[Entry Alloc%]=0,(BillDetail_List[Time]*BillDetail_List[LTM Rate])*BillDetail_List[[#This Row],[Funding PerCent Allowed]],(BillDetail_List[Time]*BillDetail_List[LTM Rate])*BillDetail_List[[#This Row],[Funding PerCent Allowed]]*BillDetail_List[Entry Alloc%])</f>
        <v>24</v>
      </c>
      <c r="W185" s="86">
        <f>BillDetail_List[Counsel''s Base Fees]+BillDetail_List[Other Disbursements]+BillDetail_List[ATEI Premium]</f>
        <v>0</v>
      </c>
      <c r="X185" s="91" t="str">
        <f>VLOOKUP(BillDetail_List[Part ID],FundingList,2,FALSE)</f>
        <v>CFA</v>
      </c>
      <c r="Y185" s="271" t="str">
        <f>VLOOKUP(BillDetail_List[[#This Row],[Phase Code ]],phasetasklist,3,FALSE)</f>
        <v>Expert reports</v>
      </c>
      <c r="Z185" s="254" t="str">
        <f>VLOOKUP(BillDetail_List[[#This Row],[Task Code]],tasklist,4,FALSE)</f>
        <v xml:space="preserve">Own expert evidence </v>
      </c>
      <c r="AA185" s="239" t="str">
        <f>IFERROR(VLOOKUP(BillDetail_List[[#This Row],[Activity Code]],ActivityCodeList,2,FALSE), " ")</f>
        <v>Communicate (with client)</v>
      </c>
      <c r="AB185" s="239" t="str">
        <f>IFERROR(VLOOKUP(BillDetail_List[[#This Row],[Expense Code]],expensenumbers,2,FALSE), " ")</f>
        <v xml:space="preserve"> </v>
      </c>
      <c r="AC185" s="92" t="str">
        <f>IFERROR(VLOOKUP(BillDetail_List[LTM],LTMList,3,FALSE),"")</f>
        <v>Partner</v>
      </c>
      <c r="AD185" s="92" t="str">
        <f>IFERROR(VLOOKUP(BillDetail_List[LTM],LTMList,4,FALSE),"")</f>
        <v>A</v>
      </c>
      <c r="AE185" s="86">
        <f>IFERROR(VLOOKUP(BillDetail_List[LTM],LTM_List[],6,FALSE),0)</f>
        <v>240</v>
      </c>
      <c r="AF185" s="83">
        <f>VLOOKUP(BillDetail_List[Part ID],FundingList,7,FALSE)</f>
        <v>1</v>
      </c>
      <c r="AG185" s="83">
        <f>IF(CounselBaseFees=0,VLOOKUP(BillDetail_List[Part ID],FundingList,3,FALSE),VLOOKUP(BillDetail_List[LTM],LTMList,8,FALSE))</f>
        <v>0.95</v>
      </c>
      <c r="AH185" s="93">
        <f>VLOOKUP(BillDetail_List[Part ID],FundingList,4,FALSE)</f>
        <v>0.2</v>
      </c>
      <c r="AI185" s="190">
        <f>IF(BillDetail_List[[#This Row],[Time]]="N/A",0, BillDetail_List[[#This Row],[Time]]*BillDetail_List[[#This Row],[LTM Rate]])</f>
        <v>24</v>
      </c>
      <c r="AJ185" s="86">
        <f>IF(BillDetail_List[Entry Alloc%]=0,(BillDetail_List[Time]*BillDetail_List[LTM Rate])*BillDetail_List[[#This Row],[Funding PerCent Allowed]],(BillDetail_List[Time]*BillDetail_List[LTM Rate])*BillDetail_List[[#This Row],[Funding PerCent Allowed]]*BillDetail_List[Entry Alloc%])</f>
        <v>24</v>
      </c>
      <c r="AK185" s="86">
        <f>BillDetail_List[Base Profit Costs (including any indemnity cap)]*BillDetail_List[VAT Rate]</f>
        <v>4.8000000000000007</v>
      </c>
      <c r="AL185" s="86">
        <f>BillDetail_List[Base Profit Costs (including any indemnity cap)]*BillDetail_List[Success Fee %]</f>
        <v>22.799999999999997</v>
      </c>
      <c r="AM185" s="86">
        <f>BillDetail_List[Success Fee on Base Profit costs]*BillDetail_List[VAT Rate]</f>
        <v>4.5599999999999996</v>
      </c>
      <c r="AN185" s="86">
        <f>SUM(BillDetail_List[[#This Row],[Base Profit Costs (including any indemnity cap)]:[VAT on Success Fee on Base Profit Costs]])</f>
        <v>56.16</v>
      </c>
      <c r="AO185" s="86">
        <f>BillDetail_List[Counsel''s Base Fees]*BillDetail_List[VAT Rate]</f>
        <v>0</v>
      </c>
      <c r="AP185" s="86">
        <f>BillDetail_List[Counsel''s Base Fees]*BillDetail_List[Success Fee %]</f>
        <v>0</v>
      </c>
      <c r="AQ185" s="86">
        <f>BillDetail_List[Counsel''s Success Fee]*BillDetail_List[VAT Rate]</f>
        <v>0</v>
      </c>
      <c r="AR185" s="86">
        <f>BillDetail_List[Counsel''s Base Fees]+BillDetail_List[VAT on Base Counsel Fees]+BillDetail_List[Counsel''s Success Fee]+BillDetail_List[VAT on Counsel''s Success Fee]</f>
        <v>0</v>
      </c>
      <c r="AS185" s="86">
        <f>BillDetail_List[Other Disbursements]+BillDetail_List[VAT On Other Disbursements]</f>
        <v>0</v>
      </c>
      <c r="AT185" s="86">
        <f>BillDetail_List[Counsel''s Base Fees]+BillDetail_List[Other Disbursements]+BillDetail_List[ATEI Premium]</f>
        <v>0</v>
      </c>
      <c r="AU185" s="86">
        <f>BillDetail_List[Other Disbursements]+BillDetail_List[Counsel''s Base Fees]+BillDetail_List[Base Profit Costs (including any indemnity cap)]</f>
        <v>24</v>
      </c>
      <c r="AV185" s="86">
        <f>BillDetail_List[Base Profit Costs (including any indemnity cap)]+BillDetail_List[Success Fee on Base Profit costs]</f>
        <v>46.8</v>
      </c>
      <c r="AW185" s="86">
        <f>BillDetail_List[ATEI Premium]+BillDetail_List[Other Disbursements]+BillDetail_List[Counsel''s Success Fee]+BillDetail_List[Counsel''s Base Fees]</f>
        <v>0</v>
      </c>
      <c r="AX185" s="86">
        <f>BillDetail_List[VAT On Other Disbursements]+BillDetail_List[VAT on Counsel''s Success Fee]+BillDetail_List[VAT on Base Counsel Fees]+BillDetail_List[VAT on Success Fee on Base Profit Costs]+BillDetail_List[VAT on Base Profit Costs]</f>
        <v>9.36</v>
      </c>
      <c r="AY185" s="86">
        <f>SUM(BillDetail_List[[#This Row],[Total Profit Costs]:[Total VAT]])</f>
        <v>56.16</v>
      </c>
      <c r="AZ185" s="279">
        <f>VLOOKUP(BillDetail_List[[#This Row],[Phase Code ]],phasetasklist,7,FALSE)</f>
        <v>6</v>
      </c>
      <c r="BA185" s="279">
        <f>VLOOKUP(BillDetail_List[[#This Row],[Task Code]],tasklist,7,FALSE)</f>
        <v>15</v>
      </c>
      <c r="BB185" s="279">
        <f>IFERROR(VLOOKUP(BillDetail_List[[#This Row],[Activity Code]],ActivityCodeList,4,FALSE),"")</f>
        <v>3</v>
      </c>
      <c r="BC185" s="279" t="str">
        <f>IFERROR(VLOOKUP(BillDetail_List[[#This Row],[Expense Code]],expensenumbers,4,FALSE),"")</f>
        <v/>
      </c>
      <c r="BD185" s="217"/>
      <c r="BE185" s="94"/>
      <c r="BF185" s="94"/>
      <c r="BG185" s="217"/>
      <c r="BH185" s="94"/>
      <c r="BI185" s="217"/>
      <c r="BJ185" s="217"/>
      <c r="BK185" s="96"/>
      <c r="BL185" s="96"/>
      <c r="BQ185" s="96"/>
      <c r="BR185" s="96"/>
      <c r="BS185" s="96"/>
      <c r="BT185" s="96"/>
      <c r="BV185" s="96"/>
      <c r="BW185" s="72"/>
      <c r="BX185" s="72"/>
      <c r="CB185" s="98"/>
      <c r="CC185" s="99"/>
      <c r="CD185" s="99"/>
      <c r="CE185" s="84"/>
      <c r="CF185" s="84"/>
    </row>
    <row r="186" spans="1:84" x14ac:dyDescent="0.2">
      <c r="A186" s="74">
        <v>184</v>
      </c>
      <c r="B186" s="74">
        <v>55</v>
      </c>
      <c r="C186" s="49" t="s">
        <v>227</v>
      </c>
      <c r="D186" s="172">
        <v>40741</v>
      </c>
      <c r="E186" s="290" t="s">
        <v>561</v>
      </c>
      <c r="F186" s="76" t="s">
        <v>321</v>
      </c>
      <c r="G186" s="119">
        <v>0.1</v>
      </c>
      <c r="H186" s="87"/>
      <c r="I186" s="77"/>
      <c r="J186" s="77"/>
      <c r="K186" s="88"/>
      <c r="L186" s="79"/>
      <c r="M186" s="76" t="s">
        <v>104</v>
      </c>
      <c r="N186" s="255" t="s">
        <v>454</v>
      </c>
      <c r="O186" s="255" t="s">
        <v>478</v>
      </c>
      <c r="P186" s="255" t="s">
        <v>512</v>
      </c>
      <c r="Q186" s="255"/>
      <c r="R186" s="81" t="s">
        <v>145</v>
      </c>
      <c r="S186" s="89"/>
      <c r="T186" s="75" t="s">
        <v>224</v>
      </c>
      <c r="U186" s="76" t="s">
        <v>225</v>
      </c>
      <c r="V186" s="86">
        <f>IF(BillDetail_List[Entry Alloc%]=0,(BillDetail_List[Time]*BillDetail_List[LTM Rate])*BillDetail_List[[#This Row],[Funding PerCent Allowed]],(BillDetail_List[Time]*BillDetail_List[LTM Rate])*BillDetail_List[[#This Row],[Funding PerCent Allowed]]*BillDetail_List[Entry Alloc%])</f>
        <v>24</v>
      </c>
      <c r="W186" s="86">
        <f>BillDetail_List[Counsel''s Base Fees]+BillDetail_List[Other Disbursements]+BillDetail_List[ATEI Premium]</f>
        <v>0</v>
      </c>
      <c r="X186" s="91" t="str">
        <f>VLOOKUP(BillDetail_List[Part ID],FundingList,2,FALSE)</f>
        <v>CFA</v>
      </c>
      <c r="Y186" s="271" t="str">
        <f>VLOOKUP(BillDetail_List[[#This Row],[Phase Code ]],phasetasklist,3,FALSE)</f>
        <v>Expert reports</v>
      </c>
      <c r="Z186" s="254" t="str">
        <f>VLOOKUP(BillDetail_List[[#This Row],[Task Code]],tasklist,4,FALSE)</f>
        <v xml:space="preserve">Own expert evidence </v>
      </c>
      <c r="AA186" s="239" t="str">
        <f>IFERROR(VLOOKUP(BillDetail_List[[#This Row],[Activity Code]],ActivityCodeList,2,FALSE), " ")</f>
        <v>Communicate (with client)</v>
      </c>
      <c r="AB186" s="239" t="str">
        <f>IFERROR(VLOOKUP(BillDetail_List[[#This Row],[Expense Code]],expensenumbers,2,FALSE), " ")</f>
        <v xml:space="preserve"> </v>
      </c>
      <c r="AC186" s="92" t="str">
        <f>IFERROR(VLOOKUP(BillDetail_List[LTM],LTMList,3,FALSE),"")</f>
        <v>Partner</v>
      </c>
      <c r="AD186" s="92" t="str">
        <f>IFERROR(VLOOKUP(BillDetail_List[LTM],LTMList,4,FALSE),"")</f>
        <v>A</v>
      </c>
      <c r="AE186" s="86">
        <f>IFERROR(VLOOKUP(BillDetail_List[LTM],LTM_List[],6,FALSE),0)</f>
        <v>240</v>
      </c>
      <c r="AF186" s="83">
        <f>VLOOKUP(BillDetail_List[Part ID],FundingList,7,FALSE)</f>
        <v>1</v>
      </c>
      <c r="AG186" s="83">
        <f>IF(CounselBaseFees=0,VLOOKUP(BillDetail_List[Part ID],FundingList,3,FALSE),VLOOKUP(BillDetail_List[LTM],LTMList,8,FALSE))</f>
        <v>0.95</v>
      </c>
      <c r="AH186" s="93">
        <f>VLOOKUP(BillDetail_List[Part ID],FundingList,4,FALSE)</f>
        <v>0.2</v>
      </c>
      <c r="AI186" s="190">
        <f>IF(BillDetail_List[[#This Row],[Time]]="N/A",0, BillDetail_List[[#This Row],[Time]]*BillDetail_List[[#This Row],[LTM Rate]])</f>
        <v>24</v>
      </c>
      <c r="AJ186" s="86">
        <f>IF(BillDetail_List[Entry Alloc%]=0,(BillDetail_List[Time]*BillDetail_List[LTM Rate])*BillDetail_List[[#This Row],[Funding PerCent Allowed]],(BillDetail_List[Time]*BillDetail_List[LTM Rate])*BillDetail_List[[#This Row],[Funding PerCent Allowed]]*BillDetail_List[Entry Alloc%])</f>
        <v>24</v>
      </c>
      <c r="AK186" s="86">
        <f>BillDetail_List[Base Profit Costs (including any indemnity cap)]*BillDetail_List[VAT Rate]</f>
        <v>4.8000000000000007</v>
      </c>
      <c r="AL186" s="86">
        <f>BillDetail_List[Base Profit Costs (including any indemnity cap)]*BillDetail_List[Success Fee %]</f>
        <v>22.799999999999997</v>
      </c>
      <c r="AM186" s="86">
        <f>BillDetail_List[Success Fee on Base Profit costs]*BillDetail_List[VAT Rate]</f>
        <v>4.5599999999999996</v>
      </c>
      <c r="AN186" s="86">
        <f>SUM(BillDetail_List[[#This Row],[Base Profit Costs (including any indemnity cap)]:[VAT on Success Fee on Base Profit Costs]])</f>
        <v>56.16</v>
      </c>
      <c r="AO186" s="86">
        <f>BillDetail_List[Counsel''s Base Fees]*BillDetail_List[VAT Rate]</f>
        <v>0</v>
      </c>
      <c r="AP186" s="86">
        <f>BillDetail_List[Counsel''s Base Fees]*BillDetail_List[Success Fee %]</f>
        <v>0</v>
      </c>
      <c r="AQ186" s="86">
        <f>BillDetail_List[Counsel''s Success Fee]*BillDetail_List[VAT Rate]</f>
        <v>0</v>
      </c>
      <c r="AR186" s="86">
        <f>BillDetail_List[Counsel''s Base Fees]+BillDetail_List[VAT on Base Counsel Fees]+BillDetail_List[Counsel''s Success Fee]+BillDetail_List[VAT on Counsel''s Success Fee]</f>
        <v>0</v>
      </c>
      <c r="AS186" s="86">
        <f>BillDetail_List[Other Disbursements]+BillDetail_List[VAT On Other Disbursements]</f>
        <v>0</v>
      </c>
      <c r="AT186" s="86">
        <f>BillDetail_List[Counsel''s Base Fees]+BillDetail_List[Other Disbursements]+BillDetail_List[ATEI Premium]</f>
        <v>0</v>
      </c>
      <c r="AU186" s="86">
        <f>BillDetail_List[Other Disbursements]+BillDetail_List[Counsel''s Base Fees]+BillDetail_List[Base Profit Costs (including any indemnity cap)]</f>
        <v>24</v>
      </c>
      <c r="AV186" s="86">
        <f>BillDetail_List[Base Profit Costs (including any indemnity cap)]+BillDetail_List[Success Fee on Base Profit costs]</f>
        <v>46.8</v>
      </c>
      <c r="AW186" s="86">
        <f>BillDetail_List[ATEI Premium]+BillDetail_List[Other Disbursements]+BillDetail_List[Counsel''s Success Fee]+BillDetail_List[Counsel''s Base Fees]</f>
        <v>0</v>
      </c>
      <c r="AX186" s="86">
        <f>BillDetail_List[VAT On Other Disbursements]+BillDetail_List[VAT on Counsel''s Success Fee]+BillDetail_List[VAT on Base Counsel Fees]+BillDetail_List[VAT on Success Fee on Base Profit Costs]+BillDetail_List[VAT on Base Profit Costs]</f>
        <v>9.36</v>
      </c>
      <c r="AY186" s="86">
        <f>SUM(BillDetail_List[[#This Row],[Total Profit Costs]:[Total VAT]])</f>
        <v>56.16</v>
      </c>
      <c r="AZ186" s="279">
        <f>VLOOKUP(BillDetail_List[[#This Row],[Phase Code ]],phasetasklist,7,FALSE)</f>
        <v>6</v>
      </c>
      <c r="BA186" s="279">
        <f>VLOOKUP(BillDetail_List[[#This Row],[Task Code]],tasklist,7,FALSE)</f>
        <v>15</v>
      </c>
      <c r="BB186" s="279">
        <f>IFERROR(VLOOKUP(BillDetail_List[[#This Row],[Activity Code]],ActivityCodeList,4,FALSE),"")</f>
        <v>3</v>
      </c>
      <c r="BC186" s="279" t="str">
        <f>IFERROR(VLOOKUP(BillDetail_List[[#This Row],[Expense Code]],expensenumbers,4,FALSE),"")</f>
        <v/>
      </c>
      <c r="BD186" s="217"/>
      <c r="BE186" s="94"/>
      <c r="BF186" s="94"/>
      <c r="BG186" s="217"/>
      <c r="BH186" s="94"/>
      <c r="BI186" s="217"/>
      <c r="BJ186" s="217"/>
      <c r="BK186" s="96"/>
      <c r="BL186" s="96"/>
      <c r="BQ186" s="96"/>
      <c r="BR186" s="96"/>
      <c r="BS186" s="96"/>
      <c r="BT186" s="96"/>
      <c r="BV186" s="96"/>
      <c r="BW186" s="72"/>
      <c r="BX186" s="72"/>
      <c r="CB186" s="98"/>
      <c r="CC186" s="99"/>
      <c r="CD186" s="99"/>
      <c r="CE186" s="84"/>
      <c r="CF186" s="84"/>
    </row>
    <row r="187" spans="1:84" x14ac:dyDescent="0.2">
      <c r="A187" s="74">
        <v>185</v>
      </c>
      <c r="B187" s="74">
        <v>61</v>
      </c>
      <c r="C187" s="49" t="s">
        <v>227</v>
      </c>
      <c r="D187" s="172">
        <v>40799</v>
      </c>
      <c r="E187" s="76" t="s">
        <v>249</v>
      </c>
      <c r="F187" s="76" t="s">
        <v>321</v>
      </c>
      <c r="G187" s="119">
        <v>0.1</v>
      </c>
      <c r="H187" s="87"/>
      <c r="I187" s="77"/>
      <c r="J187" s="77"/>
      <c r="K187" s="88"/>
      <c r="L187" s="79"/>
      <c r="M187" s="76" t="s">
        <v>104</v>
      </c>
      <c r="N187" s="255" t="s">
        <v>454</v>
      </c>
      <c r="O187" s="255" t="s">
        <v>478</v>
      </c>
      <c r="P187" s="255" t="s">
        <v>512</v>
      </c>
      <c r="Q187" s="255"/>
      <c r="R187" s="81" t="s">
        <v>145</v>
      </c>
      <c r="S187" s="89"/>
      <c r="T187" s="75" t="s">
        <v>224</v>
      </c>
      <c r="U187" s="75" t="s">
        <v>249</v>
      </c>
      <c r="V187" s="86">
        <f>IF(BillDetail_List[Entry Alloc%]=0,(BillDetail_List[Time]*BillDetail_List[LTM Rate])*BillDetail_List[[#This Row],[Funding PerCent Allowed]],(BillDetail_List[Time]*BillDetail_List[LTM Rate])*BillDetail_List[[#This Row],[Funding PerCent Allowed]]*BillDetail_List[Entry Alloc%])</f>
        <v>24</v>
      </c>
      <c r="W187" s="86">
        <f>BillDetail_List[Counsel''s Base Fees]+BillDetail_List[Other Disbursements]+BillDetail_List[ATEI Premium]</f>
        <v>0</v>
      </c>
      <c r="X187" s="91" t="str">
        <f>VLOOKUP(BillDetail_List[Part ID],FundingList,2,FALSE)</f>
        <v>CFA</v>
      </c>
      <c r="Y187" s="271" t="str">
        <f>VLOOKUP(BillDetail_List[[#This Row],[Phase Code ]],phasetasklist,3,FALSE)</f>
        <v>Expert reports</v>
      </c>
      <c r="Z187" s="254" t="str">
        <f>VLOOKUP(BillDetail_List[[#This Row],[Task Code]],tasklist,4,FALSE)</f>
        <v xml:space="preserve">Own expert evidence </v>
      </c>
      <c r="AA187" s="239" t="str">
        <f>IFERROR(VLOOKUP(BillDetail_List[[#This Row],[Activity Code]],ActivityCodeList,2,FALSE), " ")</f>
        <v>Communicate (with client)</v>
      </c>
      <c r="AB187" s="239" t="str">
        <f>IFERROR(VLOOKUP(BillDetail_List[[#This Row],[Expense Code]],expensenumbers,2,FALSE), " ")</f>
        <v xml:space="preserve"> </v>
      </c>
      <c r="AC187" s="92" t="str">
        <f>IFERROR(VLOOKUP(BillDetail_List[LTM],LTMList,3,FALSE),"")</f>
        <v>Partner</v>
      </c>
      <c r="AD187" s="92" t="str">
        <f>IFERROR(VLOOKUP(BillDetail_List[LTM],LTMList,4,FALSE),"")</f>
        <v>A</v>
      </c>
      <c r="AE187" s="86">
        <f>IFERROR(VLOOKUP(BillDetail_List[LTM],LTM_List[],6,FALSE),0)</f>
        <v>240</v>
      </c>
      <c r="AF187" s="83">
        <f>VLOOKUP(BillDetail_List[Part ID],FundingList,7,FALSE)</f>
        <v>1</v>
      </c>
      <c r="AG187" s="83">
        <f>IF(CounselBaseFees=0,VLOOKUP(BillDetail_List[Part ID],FundingList,3,FALSE),VLOOKUP(BillDetail_List[LTM],LTMList,8,FALSE))</f>
        <v>0.95</v>
      </c>
      <c r="AH187" s="93">
        <f>VLOOKUP(BillDetail_List[Part ID],FundingList,4,FALSE)</f>
        <v>0.2</v>
      </c>
      <c r="AI187" s="190">
        <f>IF(BillDetail_List[[#This Row],[Time]]="N/A",0, BillDetail_List[[#This Row],[Time]]*BillDetail_List[[#This Row],[LTM Rate]])</f>
        <v>24</v>
      </c>
      <c r="AJ187" s="86">
        <f>IF(BillDetail_List[Entry Alloc%]=0,(BillDetail_List[Time]*BillDetail_List[LTM Rate])*BillDetail_List[[#This Row],[Funding PerCent Allowed]],(BillDetail_List[Time]*BillDetail_List[LTM Rate])*BillDetail_List[[#This Row],[Funding PerCent Allowed]]*BillDetail_List[Entry Alloc%])</f>
        <v>24</v>
      </c>
      <c r="AK187" s="86">
        <f>BillDetail_List[Base Profit Costs (including any indemnity cap)]*BillDetail_List[VAT Rate]</f>
        <v>4.8000000000000007</v>
      </c>
      <c r="AL187" s="86">
        <f>BillDetail_List[Base Profit Costs (including any indemnity cap)]*BillDetail_List[Success Fee %]</f>
        <v>22.799999999999997</v>
      </c>
      <c r="AM187" s="86">
        <f>BillDetail_List[Success Fee on Base Profit costs]*BillDetail_List[VAT Rate]</f>
        <v>4.5599999999999996</v>
      </c>
      <c r="AN187" s="86">
        <f>SUM(BillDetail_List[[#This Row],[Base Profit Costs (including any indemnity cap)]:[VAT on Success Fee on Base Profit Costs]])</f>
        <v>56.16</v>
      </c>
      <c r="AO187" s="86">
        <f>BillDetail_List[Counsel''s Base Fees]*BillDetail_List[VAT Rate]</f>
        <v>0</v>
      </c>
      <c r="AP187" s="86">
        <f>BillDetail_List[Counsel''s Base Fees]*BillDetail_List[Success Fee %]</f>
        <v>0</v>
      </c>
      <c r="AQ187" s="86">
        <f>BillDetail_List[Counsel''s Success Fee]*BillDetail_List[VAT Rate]</f>
        <v>0</v>
      </c>
      <c r="AR187" s="86">
        <f>BillDetail_List[Counsel''s Base Fees]+BillDetail_List[VAT on Base Counsel Fees]+BillDetail_List[Counsel''s Success Fee]+BillDetail_List[VAT on Counsel''s Success Fee]</f>
        <v>0</v>
      </c>
      <c r="AS187" s="86">
        <f>BillDetail_List[Other Disbursements]+BillDetail_List[VAT On Other Disbursements]</f>
        <v>0</v>
      </c>
      <c r="AT187" s="86">
        <f>BillDetail_List[Counsel''s Base Fees]+BillDetail_List[Other Disbursements]+BillDetail_List[ATEI Premium]</f>
        <v>0</v>
      </c>
      <c r="AU187" s="86">
        <f>BillDetail_List[Other Disbursements]+BillDetail_List[Counsel''s Base Fees]+BillDetail_List[Base Profit Costs (including any indemnity cap)]</f>
        <v>24</v>
      </c>
      <c r="AV187" s="86">
        <f>BillDetail_List[Base Profit Costs (including any indemnity cap)]+BillDetail_List[Success Fee on Base Profit costs]</f>
        <v>46.8</v>
      </c>
      <c r="AW187" s="86">
        <f>BillDetail_List[ATEI Premium]+BillDetail_List[Other Disbursements]+BillDetail_List[Counsel''s Success Fee]+BillDetail_List[Counsel''s Base Fees]</f>
        <v>0</v>
      </c>
      <c r="AX187" s="86">
        <f>BillDetail_List[VAT On Other Disbursements]+BillDetail_List[VAT on Counsel''s Success Fee]+BillDetail_List[VAT on Base Counsel Fees]+BillDetail_List[VAT on Success Fee on Base Profit Costs]+BillDetail_List[VAT on Base Profit Costs]</f>
        <v>9.36</v>
      </c>
      <c r="AY187" s="86">
        <f>SUM(BillDetail_List[[#This Row],[Total Profit Costs]:[Total VAT]])</f>
        <v>56.16</v>
      </c>
      <c r="AZ187" s="279">
        <f>VLOOKUP(BillDetail_List[[#This Row],[Phase Code ]],phasetasklist,7,FALSE)</f>
        <v>6</v>
      </c>
      <c r="BA187" s="279">
        <f>VLOOKUP(BillDetail_List[[#This Row],[Task Code]],tasklist,7,FALSE)</f>
        <v>15</v>
      </c>
      <c r="BB187" s="279">
        <f>IFERROR(VLOOKUP(BillDetail_List[[#This Row],[Activity Code]],ActivityCodeList,4,FALSE),"")</f>
        <v>3</v>
      </c>
      <c r="BC187" s="279" t="str">
        <f>IFERROR(VLOOKUP(BillDetail_List[[#This Row],[Expense Code]],expensenumbers,4,FALSE),"")</f>
        <v/>
      </c>
      <c r="BD187" s="217"/>
      <c r="BE187" s="94"/>
      <c r="BF187" s="94"/>
      <c r="BG187" s="217"/>
      <c r="BH187" s="94"/>
      <c r="BI187" s="217"/>
      <c r="BJ187" s="217"/>
      <c r="BK187" s="96"/>
      <c r="BL187" s="96"/>
      <c r="BQ187" s="96"/>
      <c r="BR187" s="96"/>
      <c r="BS187" s="96"/>
      <c r="BT187" s="96"/>
      <c r="BV187" s="96"/>
      <c r="BW187" s="72"/>
      <c r="BX187" s="72"/>
      <c r="CB187" s="98"/>
      <c r="CC187" s="99"/>
      <c r="CD187" s="99"/>
      <c r="CE187" s="84"/>
      <c r="CF187" s="84"/>
    </row>
    <row r="188" spans="1:84" x14ac:dyDescent="0.2">
      <c r="A188" s="74">
        <v>186</v>
      </c>
      <c r="B188" s="74">
        <v>111</v>
      </c>
      <c r="C188" s="49" t="s">
        <v>227</v>
      </c>
      <c r="D188" s="172">
        <v>41206</v>
      </c>
      <c r="E188" s="290" t="s">
        <v>560</v>
      </c>
      <c r="F188" s="76" t="s">
        <v>323</v>
      </c>
      <c r="G188" s="119">
        <v>0.1</v>
      </c>
      <c r="H188" s="87"/>
      <c r="I188" s="77"/>
      <c r="J188" s="77"/>
      <c r="K188" s="88"/>
      <c r="L188" s="79"/>
      <c r="M188" s="76" t="s">
        <v>104</v>
      </c>
      <c r="N188" s="255" t="s">
        <v>454</v>
      </c>
      <c r="O188" s="255" t="s">
        <v>478</v>
      </c>
      <c r="P188" s="255" t="s">
        <v>512</v>
      </c>
      <c r="Q188" s="255"/>
      <c r="R188" s="81" t="s">
        <v>145</v>
      </c>
      <c r="S188" s="89"/>
      <c r="T188" s="75" t="s">
        <v>224</v>
      </c>
      <c r="U188" s="76" t="s">
        <v>225</v>
      </c>
      <c r="V188" s="86">
        <f>IF(BillDetail_List[Entry Alloc%]=0,(BillDetail_List[Time]*BillDetail_List[LTM Rate])*BillDetail_List[[#This Row],[Funding PerCent Allowed]],(BillDetail_List[Time]*BillDetail_List[LTM Rate])*BillDetail_List[[#This Row],[Funding PerCent Allowed]]*BillDetail_List[Entry Alloc%])</f>
        <v>30</v>
      </c>
      <c r="W188" s="86">
        <f>BillDetail_List[Counsel''s Base Fees]+BillDetail_List[Other Disbursements]+BillDetail_List[ATEI Premium]</f>
        <v>0</v>
      </c>
      <c r="X188" s="91" t="str">
        <f>VLOOKUP(BillDetail_List[Part ID],FundingList,2,FALSE)</f>
        <v>CFA</v>
      </c>
      <c r="Y188" s="271" t="str">
        <f>VLOOKUP(BillDetail_List[[#This Row],[Phase Code ]],phasetasklist,3,FALSE)</f>
        <v>Expert reports</v>
      </c>
      <c r="Z188" s="254" t="str">
        <f>VLOOKUP(BillDetail_List[[#This Row],[Task Code]],tasklist,4,FALSE)</f>
        <v xml:space="preserve">Own expert evidence </v>
      </c>
      <c r="AA188" s="239" t="str">
        <f>IFERROR(VLOOKUP(BillDetail_List[[#This Row],[Activity Code]],ActivityCodeList,2,FALSE), " ")</f>
        <v>Communicate (with client)</v>
      </c>
      <c r="AB188" s="239" t="str">
        <f>IFERROR(VLOOKUP(BillDetail_List[[#This Row],[Expense Code]],expensenumbers,2,FALSE), " ")</f>
        <v xml:space="preserve"> </v>
      </c>
      <c r="AC188" s="92" t="str">
        <f>IFERROR(VLOOKUP(BillDetail_List[LTM],LTMList,3,FALSE),"")</f>
        <v>Partner</v>
      </c>
      <c r="AD188" s="92" t="str">
        <f>IFERROR(VLOOKUP(BillDetail_List[LTM],LTMList,4,FALSE),"")</f>
        <v>A</v>
      </c>
      <c r="AE188" s="86">
        <f>IFERROR(VLOOKUP(BillDetail_List[LTM],LTM_List[],6,FALSE),0)</f>
        <v>300</v>
      </c>
      <c r="AF188" s="83">
        <f>VLOOKUP(BillDetail_List[Part ID],FundingList,7,FALSE)</f>
        <v>1</v>
      </c>
      <c r="AG188" s="83">
        <f>IF(CounselBaseFees=0,VLOOKUP(BillDetail_List[Part ID],FundingList,3,FALSE),VLOOKUP(BillDetail_List[LTM],LTMList,8,FALSE))</f>
        <v>0.95</v>
      </c>
      <c r="AH188" s="93">
        <f>VLOOKUP(BillDetail_List[Part ID],FundingList,4,FALSE)</f>
        <v>0.2</v>
      </c>
      <c r="AI188" s="190">
        <f>IF(BillDetail_List[[#This Row],[Time]]="N/A",0, BillDetail_List[[#This Row],[Time]]*BillDetail_List[[#This Row],[LTM Rate]])</f>
        <v>30</v>
      </c>
      <c r="AJ188" s="86">
        <f>IF(BillDetail_List[Entry Alloc%]=0,(BillDetail_List[Time]*BillDetail_List[LTM Rate])*BillDetail_List[[#This Row],[Funding PerCent Allowed]],(BillDetail_List[Time]*BillDetail_List[LTM Rate])*BillDetail_List[[#This Row],[Funding PerCent Allowed]]*BillDetail_List[Entry Alloc%])</f>
        <v>30</v>
      </c>
      <c r="AK188" s="86">
        <f>BillDetail_List[Base Profit Costs (including any indemnity cap)]*BillDetail_List[VAT Rate]</f>
        <v>6</v>
      </c>
      <c r="AL188" s="86">
        <f>BillDetail_List[Base Profit Costs (including any indemnity cap)]*BillDetail_List[Success Fee %]</f>
        <v>28.5</v>
      </c>
      <c r="AM188" s="86">
        <f>BillDetail_List[Success Fee on Base Profit costs]*BillDetail_List[VAT Rate]</f>
        <v>5.7</v>
      </c>
      <c r="AN188" s="86">
        <f>SUM(BillDetail_List[[#This Row],[Base Profit Costs (including any indemnity cap)]:[VAT on Success Fee on Base Profit Costs]])</f>
        <v>70.2</v>
      </c>
      <c r="AO188" s="86">
        <f>BillDetail_List[Counsel''s Base Fees]*BillDetail_List[VAT Rate]</f>
        <v>0</v>
      </c>
      <c r="AP188" s="86">
        <f>BillDetail_List[Counsel''s Base Fees]*BillDetail_List[Success Fee %]</f>
        <v>0</v>
      </c>
      <c r="AQ188" s="86">
        <f>BillDetail_List[Counsel''s Success Fee]*BillDetail_List[VAT Rate]</f>
        <v>0</v>
      </c>
      <c r="AR188" s="86">
        <f>BillDetail_List[Counsel''s Base Fees]+BillDetail_List[VAT on Base Counsel Fees]+BillDetail_List[Counsel''s Success Fee]+BillDetail_List[VAT on Counsel''s Success Fee]</f>
        <v>0</v>
      </c>
      <c r="AS188" s="86">
        <f>BillDetail_List[Other Disbursements]+BillDetail_List[VAT On Other Disbursements]</f>
        <v>0</v>
      </c>
      <c r="AT188" s="86">
        <f>BillDetail_List[Counsel''s Base Fees]+BillDetail_List[Other Disbursements]+BillDetail_List[ATEI Premium]</f>
        <v>0</v>
      </c>
      <c r="AU188" s="86">
        <f>BillDetail_List[Other Disbursements]+BillDetail_List[Counsel''s Base Fees]+BillDetail_List[Base Profit Costs (including any indemnity cap)]</f>
        <v>30</v>
      </c>
      <c r="AV188" s="86">
        <f>BillDetail_List[Base Profit Costs (including any indemnity cap)]+BillDetail_List[Success Fee on Base Profit costs]</f>
        <v>58.5</v>
      </c>
      <c r="AW188" s="86">
        <f>BillDetail_List[ATEI Premium]+BillDetail_List[Other Disbursements]+BillDetail_List[Counsel''s Success Fee]+BillDetail_List[Counsel''s Base Fees]</f>
        <v>0</v>
      </c>
      <c r="AX188" s="86">
        <f>BillDetail_List[VAT On Other Disbursements]+BillDetail_List[VAT on Counsel''s Success Fee]+BillDetail_List[VAT on Base Counsel Fees]+BillDetail_List[VAT on Success Fee on Base Profit Costs]+BillDetail_List[VAT on Base Profit Costs]</f>
        <v>11.7</v>
      </c>
      <c r="AY188" s="86">
        <f>SUM(BillDetail_List[[#This Row],[Total Profit Costs]:[Total VAT]])</f>
        <v>70.2</v>
      </c>
      <c r="AZ188" s="279">
        <f>VLOOKUP(BillDetail_List[[#This Row],[Phase Code ]],phasetasklist,7,FALSE)</f>
        <v>6</v>
      </c>
      <c r="BA188" s="279">
        <f>VLOOKUP(BillDetail_List[[#This Row],[Task Code]],tasklist,7,FALSE)</f>
        <v>15</v>
      </c>
      <c r="BB188" s="279">
        <f>IFERROR(VLOOKUP(BillDetail_List[[#This Row],[Activity Code]],ActivityCodeList,4,FALSE),"")</f>
        <v>3</v>
      </c>
      <c r="BC188" s="279" t="str">
        <f>IFERROR(VLOOKUP(BillDetail_List[[#This Row],[Expense Code]],expensenumbers,4,FALSE),"")</f>
        <v/>
      </c>
      <c r="BD188" s="217"/>
      <c r="BE188" s="94"/>
      <c r="BF188" s="94"/>
      <c r="BG188" s="217"/>
      <c r="BH188" s="94"/>
      <c r="BI188" s="217"/>
      <c r="BJ188" s="217"/>
      <c r="BK188" s="96"/>
      <c r="BL188" s="96"/>
      <c r="BQ188" s="96"/>
      <c r="BR188" s="96"/>
      <c r="BS188" s="96"/>
      <c r="BT188" s="96"/>
      <c r="BV188" s="96"/>
      <c r="BW188" s="72"/>
      <c r="BX188" s="72"/>
      <c r="CB188" s="98"/>
      <c r="CC188" s="99"/>
      <c r="CD188" s="99"/>
      <c r="CE188" s="84"/>
      <c r="CF188" s="84"/>
    </row>
    <row r="189" spans="1:84" x14ac:dyDescent="0.2">
      <c r="A189" s="74">
        <v>187</v>
      </c>
      <c r="B189" s="74">
        <v>218</v>
      </c>
      <c r="C189" s="49" t="s">
        <v>227</v>
      </c>
      <c r="D189" s="172">
        <v>41450</v>
      </c>
      <c r="E189" s="76" t="s">
        <v>249</v>
      </c>
      <c r="F189" s="76" t="s">
        <v>323</v>
      </c>
      <c r="G189" s="119">
        <v>0.1</v>
      </c>
      <c r="H189" s="87"/>
      <c r="I189" s="77"/>
      <c r="J189" s="77"/>
      <c r="K189" s="88"/>
      <c r="L189" s="79"/>
      <c r="M189" s="76" t="s">
        <v>104</v>
      </c>
      <c r="N189" s="255" t="s">
        <v>454</v>
      </c>
      <c r="O189" s="255" t="s">
        <v>478</v>
      </c>
      <c r="P189" s="255" t="s">
        <v>512</v>
      </c>
      <c r="Q189" s="255"/>
      <c r="R189" s="81" t="s">
        <v>145</v>
      </c>
      <c r="S189" s="89"/>
      <c r="T189" s="75" t="s">
        <v>224</v>
      </c>
      <c r="U189" s="75" t="s">
        <v>249</v>
      </c>
      <c r="V189" s="86">
        <f>IF(BillDetail_List[Entry Alloc%]=0,(BillDetail_List[Time]*BillDetail_List[LTM Rate])*BillDetail_List[[#This Row],[Funding PerCent Allowed]],(BillDetail_List[Time]*BillDetail_List[LTM Rate])*BillDetail_List[[#This Row],[Funding PerCent Allowed]]*BillDetail_List[Entry Alloc%])</f>
        <v>30</v>
      </c>
      <c r="W189" s="86">
        <f>BillDetail_List[Counsel''s Base Fees]+BillDetail_List[Other Disbursements]+BillDetail_List[ATEI Premium]</f>
        <v>0</v>
      </c>
      <c r="X189" s="91" t="str">
        <f>VLOOKUP(BillDetail_List[Part ID],FundingList,2,FALSE)</f>
        <v>CFA</v>
      </c>
      <c r="Y189" s="271" t="str">
        <f>VLOOKUP(BillDetail_List[[#This Row],[Phase Code ]],phasetasklist,3,FALSE)</f>
        <v>Expert reports</v>
      </c>
      <c r="Z189" s="254" t="str">
        <f>VLOOKUP(BillDetail_List[[#This Row],[Task Code]],tasklist,4,FALSE)</f>
        <v xml:space="preserve">Own expert evidence </v>
      </c>
      <c r="AA189" s="239" t="str">
        <f>IFERROR(VLOOKUP(BillDetail_List[[#This Row],[Activity Code]],ActivityCodeList,2,FALSE), " ")</f>
        <v>Communicate (with client)</v>
      </c>
      <c r="AB189" s="239" t="str">
        <f>IFERROR(VLOOKUP(BillDetail_List[[#This Row],[Expense Code]],expensenumbers,2,FALSE), " ")</f>
        <v xml:space="preserve"> </v>
      </c>
      <c r="AC189" s="92" t="str">
        <f>IFERROR(VLOOKUP(BillDetail_List[LTM],LTMList,3,FALSE),"")</f>
        <v>Partner</v>
      </c>
      <c r="AD189" s="92" t="str">
        <f>IFERROR(VLOOKUP(BillDetail_List[LTM],LTMList,4,FALSE),"")</f>
        <v>A</v>
      </c>
      <c r="AE189" s="86">
        <f>IFERROR(VLOOKUP(BillDetail_List[LTM],LTM_List[],6,FALSE),0)</f>
        <v>300</v>
      </c>
      <c r="AF189" s="83">
        <f>VLOOKUP(BillDetail_List[Part ID],FundingList,7,FALSE)</f>
        <v>1</v>
      </c>
      <c r="AG189" s="83">
        <f>IF(CounselBaseFees=0,VLOOKUP(BillDetail_List[Part ID],FundingList,3,FALSE),VLOOKUP(BillDetail_List[LTM],LTMList,8,FALSE))</f>
        <v>0.95</v>
      </c>
      <c r="AH189" s="93">
        <f>VLOOKUP(BillDetail_List[Part ID],FundingList,4,FALSE)</f>
        <v>0.2</v>
      </c>
      <c r="AI189" s="190">
        <f>IF(BillDetail_List[[#This Row],[Time]]="N/A",0, BillDetail_List[[#This Row],[Time]]*BillDetail_List[[#This Row],[LTM Rate]])</f>
        <v>30</v>
      </c>
      <c r="AJ189" s="86">
        <f>IF(BillDetail_List[Entry Alloc%]=0,(BillDetail_List[Time]*BillDetail_List[LTM Rate])*BillDetail_List[[#This Row],[Funding PerCent Allowed]],(BillDetail_List[Time]*BillDetail_List[LTM Rate])*BillDetail_List[[#This Row],[Funding PerCent Allowed]]*BillDetail_List[Entry Alloc%])</f>
        <v>30</v>
      </c>
      <c r="AK189" s="86">
        <f>BillDetail_List[Base Profit Costs (including any indemnity cap)]*BillDetail_List[VAT Rate]</f>
        <v>6</v>
      </c>
      <c r="AL189" s="86">
        <f>BillDetail_List[Base Profit Costs (including any indemnity cap)]*BillDetail_List[Success Fee %]</f>
        <v>28.5</v>
      </c>
      <c r="AM189" s="86">
        <f>BillDetail_List[Success Fee on Base Profit costs]*BillDetail_List[VAT Rate]</f>
        <v>5.7</v>
      </c>
      <c r="AN189" s="86">
        <f>SUM(BillDetail_List[[#This Row],[Base Profit Costs (including any indemnity cap)]:[VAT on Success Fee on Base Profit Costs]])</f>
        <v>70.2</v>
      </c>
      <c r="AO189" s="86">
        <f>BillDetail_List[Counsel''s Base Fees]*BillDetail_List[VAT Rate]</f>
        <v>0</v>
      </c>
      <c r="AP189" s="86">
        <f>BillDetail_List[Counsel''s Base Fees]*BillDetail_List[Success Fee %]</f>
        <v>0</v>
      </c>
      <c r="AQ189" s="86">
        <f>BillDetail_List[Counsel''s Success Fee]*BillDetail_List[VAT Rate]</f>
        <v>0</v>
      </c>
      <c r="AR189" s="86">
        <f>BillDetail_List[Counsel''s Base Fees]+BillDetail_List[VAT on Base Counsel Fees]+BillDetail_List[Counsel''s Success Fee]+BillDetail_List[VAT on Counsel''s Success Fee]</f>
        <v>0</v>
      </c>
      <c r="AS189" s="86">
        <f>BillDetail_List[Other Disbursements]+BillDetail_List[VAT On Other Disbursements]</f>
        <v>0</v>
      </c>
      <c r="AT189" s="86">
        <f>BillDetail_List[Counsel''s Base Fees]+BillDetail_List[Other Disbursements]+BillDetail_List[ATEI Premium]</f>
        <v>0</v>
      </c>
      <c r="AU189" s="86">
        <f>BillDetail_List[Other Disbursements]+BillDetail_List[Counsel''s Base Fees]+BillDetail_List[Base Profit Costs (including any indemnity cap)]</f>
        <v>30</v>
      </c>
      <c r="AV189" s="86">
        <f>BillDetail_List[Base Profit Costs (including any indemnity cap)]+BillDetail_List[Success Fee on Base Profit costs]</f>
        <v>58.5</v>
      </c>
      <c r="AW189" s="86">
        <f>BillDetail_List[ATEI Premium]+BillDetail_List[Other Disbursements]+BillDetail_List[Counsel''s Success Fee]+BillDetail_List[Counsel''s Base Fees]</f>
        <v>0</v>
      </c>
      <c r="AX189" s="86">
        <f>BillDetail_List[VAT On Other Disbursements]+BillDetail_List[VAT on Counsel''s Success Fee]+BillDetail_List[VAT on Base Counsel Fees]+BillDetail_List[VAT on Success Fee on Base Profit Costs]+BillDetail_List[VAT on Base Profit Costs]</f>
        <v>11.7</v>
      </c>
      <c r="AY189" s="86">
        <f>SUM(BillDetail_List[[#This Row],[Total Profit Costs]:[Total VAT]])</f>
        <v>70.2</v>
      </c>
      <c r="AZ189" s="279">
        <f>VLOOKUP(BillDetail_List[[#This Row],[Phase Code ]],phasetasklist,7,FALSE)</f>
        <v>6</v>
      </c>
      <c r="BA189" s="279">
        <f>VLOOKUP(BillDetail_List[[#This Row],[Task Code]],tasklist,7,FALSE)</f>
        <v>15</v>
      </c>
      <c r="BB189" s="279">
        <f>IFERROR(VLOOKUP(BillDetail_List[[#This Row],[Activity Code]],ActivityCodeList,4,FALSE),"")</f>
        <v>3</v>
      </c>
      <c r="BC189" s="279" t="str">
        <f>IFERROR(VLOOKUP(BillDetail_List[[#This Row],[Expense Code]],expensenumbers,4,FALSE),"")</f>
        <v/>
      </c>
      <c r="BD189" s="217"/>
      <c r="BE189" s="94"/>
      <c r="BF189" s="94"/>
      <c r="BG189" s="217"/>
      <c r="BH189" s="94"/>
      <c r="BI189" s="217"/>
      <c r="BJ189" s="217"/>
      <c r="BK189" s="96"/>
      <c r="BL189" s="96"/>
      <c r="BQ189" s="96"/>
      <c r="BR189" s="96"/>
      <c r="BS189" s="96"/>
      <c r="BT189" s="96"/>
      <c r="BV189" s="96"/>
      <c r="BW189" s="72"/>
      <c r="BX189" s="72"/>
      <c r="CB189" s="98"/>
      <c r="CC189" s="99"/>
      <c r="CD189" s="99"/>
      <c r="CE189" s="84"/>
      <c r="CF189" s="84"/>
    </row>
    <row r="190" spans="1:84" ht="45" x14ac:dyDescent="0.2">
      <c r="A190" s="74">
        <v>188</v>
      </c>
      <c r="B190" s="74">
        <v>4</v>
      </c>
      <c r="C190" s="49" t="s">
        <v>227</v>
      </c>
      <c r="D190" s="171">
        <v>40262</v>
      </c>
      <c r="E190" s="290" t="s">
        <v>573</v>
      </c>
      <c r="F190" s="76" t="s">
        <v>321</v>
      </c>
      <c r="G190" s="119">
        <v>0.1</v>
      </c>
      <c r="H190" s="78"/>
      <c r="I190" s="77"/>
      <c r="J190" s="77"/>
      <c r="K190" s="79"/>
      <c r="L190" s="79"/>
      <c r="M190" s="76" t="s">
        <v>104</v>
      </c>
      <c r="N190" s="255" t="s">
        <v>454</v>
      </c>
      <c r="O190" s="255" t="s">
        <v>478</v>
      </c>
      <c r="P190" s="255" t="s">
        <v>514</v>
      </c>
      <c r="Q190" s="255"/>
      <c r="R190" s="81" t="s">
        <v>145</v>
      </c>
      <c r="S190" s="85"/>
      <c r="T190" s="76" t="s">
        <v>327</v>
      </c>
      <c r="U190" s="75" t="s">
        <v>249</v>
      </c>
      <c r="V190" s="86">
        <f>IF(BillDetail_List[Entry Alloc%]=0,(BillDetail_List[Time]*BillDetail_List[LTM Rate])*BillDetail_List[[#This Row],[Funding PerCent Allowed]],(BillDetail_List[Time]*BillDetail_List[LTM Rate])*BillDetail_List[[#This Row],[Funding PerCent Allowed]]*BillDetail_List[Entry Alloc%])</f>
        <v>24</v>
      </c>
      <c r="W190" s="86">
        <f>BillDetail_List[Counsel''s Base Fees]+BillDetail_List[Other Disbursements]+BillDetail_List[ATEI Premium]</f>
        <v>0</v>
      </c>
      <c r="X190" s="91" t="str">
        <f>VLOOKUP(BillDetail_List[Part ID],FundingList,2,FALSE)</f>
        <v>CFA</v>
      </c>
      <c r="Y190" s="271" t="str">
        <f>VLOOKUP(BillDetail_List[[#This Row],[Phase Code ]],phasetasklist,3,FALSE)</f>
        <v>Expert reports</v>
      </c>
      <c r="Z190" s="254" t="str">
        <f>VLOOKUP(BillDetail_List[[#This Row],[Task Code]],tasklist,4,FALSE)</f>
        <v xml:space="preserve">Own expert evidence </v>
      </c>
      <c r="AA190" s="239" t="str">
        <f>IFERROR(VLOOKUP(BillDetail_List[[#This Row],[Activity Code]],ActivityCodeList,2,FALSE), " ")</f>
        <v>Communicate (experts)</v>
      </c>
      <c r="AB190" s="239" t="str">
        <f>IFERROR(VLOOKUP(BillDetail_List[[#This Row],[Expense Code]],expensenumbers,2,FALSE), " ")</f>
        <v xml:space="preserve"> </v>
      </c>
      <c r="AC190" s="239" t="str">
        <f>IFERROR(VLOOKUP(BillDetail_List[LTM],LTMList,3,FALSE),"")</f>
        <v>Partner</v>
      </c>
      <c r="AD190" s="239" t="str">
        <f>IFERROR(VLOOKUP(BillDetail_List[LTM],LTMList,4,FALSE),"")</f>
        <v>A</v>
      </c>
      <c r="AE190" s="86">
        <f>IFERROR(VLOOKUP(BillDetail_List[LTM],LTM_List[],6,FALSE),0)</f>
        <v>240</v>
      </c>
      <c r="AF190" s="83">
        <f>VLOOKUP(BillDetail_List[Part ID],FundingList,7,FALSE)</f>
        <v>1</v>
      </c>
      <c r="AG190" s="83">
        <f>IF(CounselBaseFees=0,VLOOKUP(BillDetail_List[Part ID],FundingList,3,FALSE),VLOOKUP(BillDetail_List[LTM],LTMList,8,FALSE))</f>
        <v>0.95</v>
      </c>
      <c r="AH190" s="93">
        <f>VLOOKUP(BillDetail_List[Part ID],FundingList,4,FALSE)</f>
        <v>0.2</v>
      </c>
      <c r="AI190" s="190">
        <f>IF(BillDetail_List[[#This Row],[Time]]="N/A",0, BillDetail_List[[#This Row],[Time]]*BillDetail_List[[#This Row],[LTM Rate]])</f>
        <v>24</v>
      </c>
      <c r="AJ190" s="86">
        <f>IF(BillDetail_List[Entry Alloc%]=0,(BillDetail_List[Time]*BillDetail_List[LTM Rate])*BillDetail_List[[#This Row],[Funding PerCent Allowed]],(BillDetail_List[Time]*BillDetail_List[LTM Rate])*BillDetail_List[[#This Row],[Funding PerCent Allowed]]*BillDetail_List[Entry Alloc%])</f>
        <v>24</v>
      </c>
      <c r="AK190" s="86">
        <f>BillDetail_List[Base Profit Costs (including any indemnity cap)]*BillDetail_List[VAT Rate]</f>
        <v>4.8000000000000007</v>
      </c>
      <c r="AL190" s="86">
        <f>BillDetail_List[Base Profit Costs (including any indemnity cap)]*BillDetail_List[Success Fee %]</f>
        <v>22.799999999999997</v>
      </c>
      <c r="AM190" s="86">
        <f>BillDetail_List[Success Fee on Base Profit costs]*BillDetail_List[VAT Rate]</f>
        <v>4.5599999999999996</v>
      </c>
      <c r="AN190" s="86">
        <f>SUM(BillDetail_List[[#This Row],[Base Profit Costs (including any indemnity cap)]:[VAT on Success Fee on Base Profit Costs]])</f>
        <v>56.16</v>
      </c>
      <c r="AO190" s="86">
        <f>BillDetail_List[Counsel''s Base Fees]*BillDetail_List[VAT Rate]</f>
        <v>0</v>
      </c>
      <c r="AP190" s="86">
        <f>BillDetail_List[Counsel''s Base Fees]*BillDetail_List[Success Fee %]</f>
        <v>0</v>
      </c>
      <c r="AQ190" s="86">
        <f>BillDetail_List[Counsel''s Success Fee]*BillDetail_List[VAT Rate]</f>
        <v>0</v>
      </c>
      <c r="AR190" s="86">
        <f>BillDetail_List[Counsel''s Base Fees]+BillDetail_List[VAT on Base Counsel Fees]+BillDetail_List[Counsel''s Success Fee]+BillDetail_List[VAT on Counsel''s Success Fee]</f>
        <v>0</v>
      </c>
      <c r="AS190" s="86">
        <f>BillDetail_List[Other Disbursements]+BillDetail_List[VAT On Other Disbursements]</f>
        <v>0</v>
      </c>
      <c r="AT190" s="86">
        <f>BillDetail_List[Counsel''s Base Fees]+BillDetail_List[Other Disbursements]+BillDetail_List[ATEI Premium]</f>
        <v>0</v>
      </c>
      <c r="AU190" s="86">
        <f>BillDetail_List[Other Disbursements]+BillDetail_List[Counsel''s Base Fees]+BillDetail_List[Base Profit Costs (including any indemnity cap)]</f>
        <v>24</v>
      </c>
      <c r="AV190" s="86">
        <f>BillDetail_List[Base Profit Costs (including any indemnity cap)]+BillDetail_List[Success Fee on Base Profit costs]</f>
        <v>46.8</v>
      </c>
      <c r="AW190" s="86">
        <f>BillDetail_List[ATEI Premium]+BillDetail_List[Other Disbursements]+BillDetail_List[Counsel''s Success Fee]+BillDetail_List[Counsel''s Base Fees]</f>
        <v>0</v>
      </c>
      <c r="AX190" s="86">
        <f>BillDetail_List[VAT On Other Disbursements]+BillDetail_List[VAT on Counsel''s Success Fee]+BillDetail_List[VAT on Base Counsel Fees]+BillDetail_List[VAT on Success Fee on Base Profit Costs]+BillDetail_List[VAT on Base Profit Costs]</f>
        <v>9.36</v>
      </c>
      <c r="AY190" s="86">
        <f>SUM(BillDetail_List[[#This Row],[Total Profit Costs]:[Total VAT]])</f>
        <v>56.16</v>
      </c>
      <c r="AZ190" s="279">
        <f>VLOOKUP(BillDetail_List[[#This Row],[Phase Code ]],phasetasklist,7,FALSE)</f>
        <v>6</v>
      </c>
      <c r="BA190" s="279">
        <f>VLOOKUP(BillDetail_List[[#This Row],[Task Code]],tasklist,7,FALSE)</f>
        <v>15</v>
      </c>
      <c r="BB190" s="279">
        <f>IFERROR(VLOOKUP(BillDetail_List[[#This Row],[Activity Code]],ActivityCodeList,4,FALSE),"")</f>
        <v>5</v>
      </c>
      <c r="BC190" s="279" t="str">
        <f>IFERROR(VLOOKUP(BillDetail_List[[#This Row],[Expense Code]],expensenumbers,4,FALSE),"")</f>
        <v/>
      </c>
      <c r="BD190" s="217"/>
      <c r="BE190" s="94"/>
      <c r="BF190" s="94"/>
      <c r="BG190" s="217"/>
      <c r="BH190" s="94"/>
      <c r="BI190" s="217"/>
      <c r="BJ190" s="217"/>
      <c r="BK190" s="96"/>
      <c r="BL190" s="96"/>
      <c r="BQ190" s="96"/>
      <c r="BR190" s="96"/>
      <c r="BS190" s="96"/>
      <c r="BT190" s="96"/>
      <c r="BV190" s="96"/>
      <c r="BW190" s="72"/>
      <c r="BX190" s="72"/>
      <c r="CB190" s="98"/>
      <c r="CC190" s="99"/>
      <c r="CD190" s="99"/>
      <c r="CE190" s="84"/>
      <c r="CF190" s="84"/>
    </row>
    <row r="191" spans="1:84" ht="45" x14ac:dyDescent="0.2">
      <c r="A191" s="74">
        <v>189</v>
      </c>
      <c r="B191" s="74">
        <v>50</v>
      </c>
      <c r="C191" s="49" t="s">
        <v>227</v>
      </c>
      <c r="D191" s="172">
        <v>40643</v>
      </c>
      <c r="E191" s="290" t="s">
        <v>574</v>
      </c>
      <c r="F191" s="76" t="s">
        <v>321</v>
      </c>
      <c r="G191" s="119">
        <v>0.1</v>
      </c>
      <c r="H191" s="87"/>
      <c r="I191" s="77"/>
      <c r="J191" s="77"/>
      <c r="K191" s="88"/>
      <c r="L191" s="79"/>
      <c r="M191" s="76" t="s">
        <v>104</v>
      </c>
      <c r="N191" s="255" t="s">
        <v>454</v>
      </c>
      <c r="O191" s="255" t="s">
        <v>478</v>
      </c>
      <c r="P191" s="255" t="s">
        <v>514</v>
      </c>
      <c r="Q191" s="255"/>
      <c r="R191" s="81" t="s">
        <v>145</v>
      </c>
      <c r="S191" s="89"/>
      <c r="T191" s="76" t="s">
        <v>328</v>
      </c>
      <c r="U191" s="76" t="s">
        <v>225</v>
      </c>
      <c r="V191" s="86">
        <f>IF(BillDetail_List[Entry Alloc%]=0,(BillDetail_List[Time]*BillDetail_List[LTM Rate])*BillDetail_List[[#This Row],[Funding PerCent Allowed]],(BillDetail_List[Time]*BillDetail_List[LTM Rate])*BillDetail_List[[#This Row],[Funding PerCent Allowed]]*BillDetail_List[Entry Alloc%])</f>
        <v>24</v>
      </c>
      <c r="W191" s="86">
        <f>BillDetail_List[Counsel''s Base Fees]+BillDetail_List[Other Disbursements]+BillDetail_List[ATEI Premium]</f>
        <v>0</v>
      </c>
      <c r="X191" s="91" t="str">
        <f>VLOOKUP(BillDetail_List[Part ID],FundingList,2,FALSE)</f>
        <v>CFA</v>
      </c>
      <c r="Y191" s="271" t="str">
        <f>VLOOKUP(BillDetail_List[[#This Row],[Phase Code ]],phasetasklist,3,FALSE)</f>
        <v>Expert reports</v>
      </c>
      <c r="Z191" s="254" t="str">
        <f>VLOOKUP(BillDetail_List[[#This Row],[Task Code]],tasklist,4,FALSE)</f>
        <v xml:space="preserve">Own expert evidence </v>
      </c>
      <c r="AA191" s="239" t="str">
        <f>IFERROR(VLOOKUP(BillDetail_List[[#This Row],[Activity Code]],ActivityCodeList,2,FALSE), " ")</f>
        <v>Communicate (experts)</v>
      </c>
      <c r="AB191" s="239" t="str">
        <f>IFERROR(VLOOKUP(BillDetail_List[[#This Row],[Expense Code]],expensenumbers,2,FALSE), " ")</f>
        <v xml:space="preserve"> </v>
      </c>
      <c r="AC191" s="92" t="str">
        <f>IFERROR(VLOOKUP(BillDetail_List[LTM],LTMList,3,FALSE),"")</f>
        <v>Partner</v>
      </c>
      <c r="AD191" s="92" t="str">
        <f>IFERROR(VLOOKUP(BillDetail_List[LTM],LTMList,4,FALSE),"")</f>
        <v>A</v>
      </c>
      <c r="AE191" s="86">
        <f>IFERROR(VLOOKUP(BillDetail_List[LTM],LTM_List[],6,FALSE),0)</f>
        <v>240</v>
      </c>
      <c r="AF191" s="83">
        <f>VLOOKUP(BillDetail_List[Part ID],FundingList,7,FALSE)</f>
        <v>1</v>
      </c>
      <c r="AG191" s="83">
        <f>IF(CounselBaseFees=0,VLOOKUP(BillDetail_List[Part ID],FundingList,3,FALSE),VLOOKUP(BillDetail_List[LTM],LTMList,8,FALSE))</f>
        <v>0.95</v>
      </c>
      <c r="AH191" s="93">
        <f>VLOOKUP(BillDetail_List[Part ID],FundingList,4,FALSE)</f>
        <v>0.2</v>
      </c>
      <c r="AI191" s="190">
        <f>IF(BillDetail_List[[#This Row],[Time]]="N/A",0, BillDetail_List[[#This Row],[Time]]*BillDetail_List[[#This Row],[LTM Rate]])</f>
        <v>24</v>
      </c>
      <c r="AJ191" s="86">
        <f>IF(BillDetail_List[Entry Alloc%]=0,(BillDetail_List[Time]*BillDetail_List[LTM Rate])*BillDetail_List[[#This Row],[Funding PerCent Allowed]],(BillDetail_List[Time]*BillDetail_List[LTM Rate])*BillDetail_List[[#This Row],[Funding PerCent Allowed]]*BillDetail_List[Entry Alloc%])</f>
        <v>24</v>
      </c>
      <c r="AK191" s="86">
        <f>BillDetail_List[Base Profit Costs (including any indemnity cap)]*BillDetail_List[VAT Rate]</f>
        <v>4.8000000000000007</v>
      </c>
      <c r="AL191" s="86">
        <f>BillDetail_List[Base Profit Costs (including any indemnity cap)]*BillDetail_List[Success Fee %]</f>
        <v>22.799999999999997</v>
      </c>
      <c r="AM191" s="86">
        <f>BillDetail_List[Success Fee on Base Profit costs]*BillDetail_List[VAT Rate]</f>
        <v>4.5599999999999996</v>
      </c>
      <c r="AN191" s="86">
        <f>SUM(BillDetail_List[[#This Row],[Base Profit Costs (including any indemnity cap)]:[VAT on Success Fee on Base Profit Costs]])</f>
        <v>56.16</v>
      </c>
      <c r="AO191" s="86">
        <f>BillDetail_List[Counsel''s Base Fees]*BillDetail_List[VAT Rate]</f>
        <v>0</v>
      </c>
      <c r="AP191" s="86">
        <f>BillDetail_List[Counsel''s Base Fees]*BillDetail_List[Success Fee %]</f>
        <v>0</v>
      </c>
      <c r="AQ191" s="86">
        <f>BillDetail_List[Counsel''s Success Fee]*BillDetail_List[VAT Rate]</f>
        <v>0</v>
      </c>
      <c r="AR191" s="86">
        <f>BillDetail_List[Counsel''s Base Fees]+BillDetail_List[VAT on Base Counsel Fees]+BillDetail_List[Counsel''s Success Fee]+BillDetail_List[VAT on Counsel''s Success Fee]</f>
        <v>0</v>
      </c>
      <c r="AS191" s="86">
        <f>BillDetail_List[Other Disbursements]+BillDetail_List[VAT On Other Disbursements]</f>
        <v>0</v>
      </c>
      <c r="AT191" s="86">
        <f>BillDetail_List[Counsel''s Base Fees]+BillDetail_List[Other Disbursements]+BillDetail_List[ATEI Premium]</f>
        <v>0</v>
      </c>
      <c r="AU191" s="86">
        <f>BillDetail_List[Other Disbursements]+BillDetail_List[Counsel''s Base Fees]+BillDetail_List[Base Profit Costs (including any indemnity cap)]</f>
        <v>24</v>
      </c>
      <c r="AV191" s="86">
        <f>BillDetail_List[Base Profit Costs (including any indemnity cap)]+BillDetail_List[Success Fee on Base Profit costs]</f>
        <v>46.8</v>
      </c>
      <c r="AW191" s="86">
        <f>BillDetail_List[ATEI Premium]+BillDetail_List[Other Disbursements]+BillDetail_List[Counsel''s Success Fee]+BillDetail_List[Counsel''s Base Fees]</f>
        <v>0</v>
      </c>
      <c r="AX191" s="86">
        <f>BillDetail_List[VAT On Other Disbursements]+BillDetail_List[VAT on Counsel''s Success Fee]+BillDetail_List[VAT on Base Counsel Fees]+BillDetail_List[VAT on Success Fee on Base Profit Costs]+BillDetail_List[VAT on Base Profit Costs]</f>
        <v>9.36</v>
      </c>
      <c r="AY191" s="86">
        <f>SUM(BillDetail_List[[#This Row],[Total Profit Costs]:[Total VAT]])</f>
        <v>56.16</v>
      </c>
      <c r="AZ191" s="279">
        <f>VLOOKUP(BillDetail_List[[#This Row],[Phase Code ]],phasetasklist,7,FALSE)</f>
        <v>6</v>
      </c>
      <c r="BA191" s="279">
        <f>VLOOKUP(BillDetail_List[[#This Row],[Task Code]],tasklist,7,FALSE)</f>
        <v>15</v>
      </c>
      <c r="BB191" s="279">
        <f>IFERROR(VLOOKUP(BillDetail_List[[#This Row],[Activity Code]],ActivityCodeList,4,FALSE),"")</f>
        <v>5</v>
      </c>
      <c r="BC191" s="279" t="str">
        <f>IFERROR(VLOOKUP(BillDetail_List[[#This Row],[Expense Code]],expensenumbers,4,FALSE),"")</f>
        <v/>
      </c>
      <c r="BD191" s="217"/>
      <c r="BE191" s="94"/>
      <c r="BF191" s="94"/>
      <c r="BG191" s="217"/>
      <c r="BH191" s="94"/>
      <c r="BI191" s="217"/>
      <c r="BJ191" s="217"/>
      <c r="BK191" s="96"/>
      <c r="BL191" s="96"/>
      <c r="BQ191" s="96"/>
      <c r="BR191" s="96"/>
      <c r="BS191" s="96"/>
      <c r="BT191" s="96"/>
      <c r="BV191" s="96"/>
      <c r="BW191" s="72"/>
      <c r="BX191" s="72"/>
      <c r="CB191" s="98"/>
      <c r="CC191" s="99"/>
      <c r="CD191" s="99"/>
      <c r="CE191" s="84"/>
      <c r="CF191" s="84"/>
    </row>
    <row r="192" spans="1:84" ht="45" x14ac:dyDescent="0.2">
      <c r="A192" s="74">
        <v>190</v>
      </c>
      <c r="B192" s="74">
        <v>52</v>
      </c>
      <c r="C192" s="49" t="s">
        <v>227</v>
      </c>
      <c r="D192" s="172">
        <v>40652</v>
      </c>
      <c r="E192" s="290" t="s">
        <v>565</v>
      </c>
      <c r="F192" s="76" t="s">
        <v>321</v>
      </c>
      <c r="G192" s="119">
        <v>0.1</v>
      </c>
      <c r="H192" s="87"/>
      <c r="I192" s="77"/>
      <c r="J192" s="77"/>
      <c r="K192" s="88"/>
      <c r="L192" s="79"/>
      <c r="M192" s="76" t="s">
        <v>104</v>
      </c>
      <c r="N192" s="255" t="s">
        <v>454</v>
      </c>
      <c r="O192" s="255" t="s">
        <v>478</v>
      </c>
      <c r="P192" s="255" t="s">
        <v>514</v>
      </c>
      <c r="Q192" s="255"/>
      <c r="R192" s="81" t="s">
        <v>145</v>
      </c>
      <c r="S192" s="89"/>
      <c r="T192" s="76" t="s">
        <v>327</v>
      </c>
      <c r="U192" s="75" t="s">
        <v>249</v>
      </c>
      <c r="V192" s="86">
        <f>IF(BillDetail_List[Entry Alloc%]=0,(BillDetail_List[Time]*BillDetail_List[LTM Rate])*BillDetail_List[[#This Row],[Funding PerCent Allowed]],(BillDetail_List[Time]*BillDetail_List[LTM Rate])*BillDetail_List[[#This Row],[Funding PerCent Allowed]]*BillDetail_List[Entry Alloc%])</f>
        <v>24</v>
      </c>
      <c r="W192" s="86">
        <f>BillDetail_List[Counsel''s Base Fees]+BillDetail_List[Other Disbursements]+BillDetail_List[ATEI Premium]</f>
        <v>0</v>
      </c>
      <c r="X192" s="91" t="str">
        <f>VLOOKUP(BillDetail_List[Part ID],FundingList,2,FALSE)</f>
        <v>CFA</v>
      </c>
      <c r="Y192" s="271" t="str">
        <f>VLOOKUP(BillDetail_List[[#This Row],[Phase Code ]],phasetasklist,3,FALSE)</f>
        <v>Expert reports</v>
      </c>
      <c r="Z192" s="254" t="str">
        <f>VLOOKUP(BillDetail_List[[#This Row],[Task Code]],tasklist,4,FALSE)</f>
        <v xml:space="preserve">Own expert evidence </v>
      </c>
      <c r="AA192" s="239" t="str">
        <f>IFERROR(VLOOKUP(BillDetail_List[[#This Row],[Activity Code]],ActivityCodeList,2,FALSE), " ")</f>
        <v>Communicate (experts)</v>
      </c>
      <c r="AB192" s="239" t="str">
        <f>IFERROR(VLOOKUP(BillDetail_List[[#This Row],[Expense Code]],expensenumbers,2,FALSE), " ")</f>
        <v xml:space="preserve"> </v>
      </c>
      <c r="AC192" s="92" t="str">
        <f>IFERROR(VLOOKUP(BillDetail_List[LTM],LTMList,3,FALSE),"")</f>
        <v>Partner</v>
      </c>
      <c r="AD192" s="92" t="str">
        <f>IFERROR(VLOOKUP(BillDetail_List[LTM],LTMList,4,FALSE),"")</f>
        <v>A</v>
      </c>
      <c r="AE192" s="86">
        <f>IFERROR(VLOOKUP(BillDetail_List[LTM],LTM_List[],6,FALSE),0)</f>
        <v>240</v>
      </c>
      <c r="AF192" s="83">
        <f>VLOOKUP(BillDetail_List[Part ID],FundingList,7,FALSE)</f>
        <v>1</v>
      </c>
      <c r="AG192" s="83">
        <f>IF(CounselBaseFees=0,VLOOKUP(BillDetail_List[Part ID],FundingList,3,FALSE),VLOOKUP(BillDetail_List[LTM],LTMList,8,FALSE))</f>
        <v>0.95</v>
      </c>
      <c r="AH192" s="93">
        <f>VLOOKUP(BillDetail_List[Part ID],FundingList,4,FALSE)</f>
        <v>0.2</v>
      </c>
      <c r="AI192" s="190">
        <f>IF(BillDetail_List[[#This Row],[Time]]="N/A",0, BillDetail_List[[#This Row],[Time]]*BillDetail_List[[#This Row],[LTM Rate]])</f>
        <v>24</v>
      </c>
      <c r="AJ192" s="86">
        <f>IF(BillDetail_List[Entry Alloc%]=0,(BillDetail_List[Time]*BillDetail_List[LTM Rate])*BillDetail_List[[#This Row],[Funding PerCent Allowed]],(BillDetail_List[Time]*BillDetail_List[LTM Rate])*BillDetail_List[[#This Row],[Funding PerCent Allowed]]*BillDetail_List[Entry Alloc%])</f>
        <v>24</v>
      </c>
      <c r="AK192" s="86">
        <f>BillDetail_List[Base Profit Costs (including any indemnity cap)]*BillDetail_List[VAT Rate]</f>
        <v>4.8000000000000007</v>
      </c>
      <c r="AL192" s="86">
        <f>BillDetail_List[Base Profit Costs (including any indemnity cap)]*BillDetail_List[Success Fee %]</f>
        <v>22.799999999999997</v>
      </c>
      <c r="AM192" s="86">
        <f>BillDetail_List[Success Fee on Base Profit costs]*BillDetail_List[VAT Rate]</f>
        <v>4.5599999999999996</v>
      </c>
      <c r="AN192" s="86">
        <f>SUM(BillDetail_List[[#This Row],[Base Profit Costs (including any indemnity cap)]:[VAT on Success Fee on Base Profit Costs]])</f>
        <v>56.16</v>
      </c>
      <c r="AO192" s="86">
        <f>BillDetail_List[Counsel''s Base Fees]*BillDetail_List[VAT Rate]</f>
        <v>0</v>
      </c>
      <c r="AP192" s="86">
        <f>BillDetail_List[Counsel''s Base Fees]*BillDetail_List[Success Fee %]</f>
        <v>0</v>
      </c>
      <c r="AQ192" s="86">
        <f>BillDetail_List[Counsel''s Success Fee]*BillDetail_List[VAT Rate]</f>
        <v>0</v>
      </c>
      <c r="AR192" s="86">
        <f>BillDetail_List[Counsel''s Base Fees]+BillDetail_List[VAT on Base Counsel Fees]+BillDetail_List[Counsel''s Success Fee]+BillDetail_List[VAT on Counsel''s Success Fee]</f>
        <v>0</v>
      </c>
      <c r="AS192" s="86">
        <f>BillDetail_List[Other Disbursements]+BillDetail_List[VAT On Other Disbursements]</f>
        <v>0</v>
      </c>
      <c r="AT192" s="86">
        <f>BillDetail_List[Counsel''s Base Fees]+BillDetail_List[Other Disbursements]+BillDetail_List[ATEI Premium]</f>
        <v>0</v>
      </c>
      <c r="AU192" s="86">
        <f>BillDetail_List[Other Disbursements]+BillDetail_List[Counsel''s Base Fees]+BillDetail_List[Base Profit Costs (including any indemnity cap)]</f>
        <v>24</v>
      </c>
      <c r="AV192" s="86">
        <f>BillDetail_List[Base Profit Costs (including any indemnity cap)]+BillDetail_List[Success Fee on Base Profit costs]</f>
        <v>46.8</v>
      </c>
      <c r="AW192" s="86">
        <f>BillDetail_List[ATEI Premium]+BillDetail_List[Other Disbursements]+BillDetail_List[Counsel''s Success Fee]+BillDetail_List[Counsel''s Base Fees]</f>
        <v>0</v>
      </c>
      <c r="AX192" s="86">
        <f>BillDetail_List[VAT On Other Disbursements]+BillDetail_List[VAT on Counsel''s Success Fee]+BillDetail_List[VAT on Base Counsel Fees]+BillDetail_List[VAT on Success Fee on Base Profit Costs]+BillDetail_List[VAT on Base Profit Costs]</f>
        <v>9.36</v>
      </c>
      <c r="AY192" s="86">
        <f>SUM(BillDetail_List[[#This Row],[Total Profit Costs]:[Total VAT]])</f>
        <v>56.16</v>
      </c>
      <c r="AZ192" s="279">
        <f>VLOOKUP(BillDetail_List[[#This Row],[Phase Code ]],phasetasklist,7,FALSE)</f>
        <v>6</v>
      </c>
      <c r="BA192" s="279">
        <f>VLOOKUP(BillDetail_List[[#This Row],[Task Code]],tasklist,7,FALSE)</f>
        <v>15</v>
      </c>
      <c r="BB192" s="279">
        <f>IFERROR(VLOOKUP(BillDetail_List[[#This Row],[Activity Code]],ActivityCodeList,4,FALSE),"")</f>
        <v>5</v>
      </c>
      <c r="BC192" s="279" t="str">
        <f>IFERROR(VLOOKUP(BillDetail_List[[#This Row],[Expense Code]],expensenumbers,4,FALSE),"")</f>
        <v/>
      </c>
      <c r="BD192" s="217"/>
      <c r="BE192" s="94"/>
      <c r="BF192" s="94"/>
      <c r="BG192" s="217"/>
      <c r="BH192" s="94"/>
      <c r="BI192" s="217"/>
      <c r="BJ192" s="217"/>
      <c r="BK192" s="96"/>
      <c r="BL192" s="96"/>
      <c r="BQ192" s="96"/>
      <c r="BR192" s="96"/>
      <c r="BS192" s="96"/>
      <c r="BT192" s="96"/>
      <c r="BV192" s="96"/>
      <c r="BW192" s="72"/>
      <c r="BX192" s="72"/>
      <c r="CB192" s="98"/>
      <c r="CC192" s="99"/>
      <c r="CD192" s="99"/>
      <c r="CE192" s="84"/>
      <c r="CF192" s="84"/>
    </row>
    <row r="193" spans="1:84" ht="45" x14ac:dyDescent="0.2">
      <c r="A193" s="74">
        <v>191</v>
      </c>
      <c r="B193" s="74">
        <v>60</v>
      </c>
      <c r="C193" s="49" t="s">
        <v>227</v>
      </c>
      <c r="D193" s="172">
        <v>40799</v>
      </c>
      <c r="E193" s="290" t="s">
        <v>565</v>
      </c>
      <c r="F193" s="76" t="s">
        <v>321</v>
      </c>
      <c r="G193" s="119">
        <v>0.1</v>
      </c>
      <c r="H193" s="87"/>
      <c r="I193" s="77"/>
      <c r="J193" s="77"/>
      <c r="K193" s="88"/>
      <c r="L193" s="79"/>
      <c r="M193" s="76" t="s">
        <v>104</v>
      </c>
      <c r="N193" s="255" t="s">
        <v>454</v>
      </c>
      <c r="O193" s="255" t="s">
        <v>478</v>
      </c>
      <c r="P193" s="255" t="s">
        <v>514</v>
      </c>
      <c r="Q193" s="255"/>
      <c r="R193" s="81" t="s">
        <v>145</v>
      </c>
      <c r="S193" s="89"/>
      <c r="T193" s="76" t="s">
        <v>328</v>
      </c>
      <c r="U193" s="75" t="s">
        <v>249</v>
      </c>
      <c r="V193" s="86">
        <f>IF(BillDetail_List[Entry Alloc%]=0,(BillDetail_List[Time]*BillDetail_List[LTM Rate])*BillDetail_List[[#This Row],[Funding PerCent Allowed]],(BillDetail_List[Time]*BillDetail_List[LTM Rate])*BillDetail_List[[#This Row],[Funding PerCent Allowed]]*BillDetail_List[Entry Alloc%])</f>
        <v>24</v>
      </c>
      <c r="W193" s="86">
        <f>BillDetail_List[Counsel''s Base Fees]+BillDetail_List[Other Disbursements]+BillDetail_List[ATEI Premium]</f>
        <v>0</v>
      </c>
      <c r="X193" s="91" t="str">
        <f>VLOOKUP(BillDetail_List[Part ID],FundingList,2,FALSE)</f>
        <v>CFA</v>
      </c>
      <c r="Y193" s="271" t="str">
        <f>VLOOKUP(BillDetail_List[[#This Row],[Phase Code ]],phasetasklist,3,FALSE)</f>
        <v>Expert reports</v>
      </c>
      <c r="Z193" s="254" t="str">
        <f>VLOOKUP(BillDetail_List[[#This Row],[Task Code]],tasklist,4,FALSE)</f>
        <v xml:space="preserve">Own expert evidence </v>
      </c>
      <c r="AA193" s="239" t="str">
        <f>IFERROR(VLOOKUP(BillDetail_List[[#This Row],[Activity Code]],ActivityCodeList,2,FALSE), " ")</f>
        <v>Communicate (experts)</v>
      </c>
      <c r="AB193" s="239" t="str">
        <f>IFERROR(VLOOKUP(BillDetail_List[[#This Row],[Expense Code]],expensenumbers,2,FALSE), " ")</f>
        <v xml:space="preserve"> </v>
      </c>
      <c r="AC193" s="92" t="str">
        <f>IFERROR(VLOOKUP(BillDetail_List[LTM],LTMList,3,FALSE),"")</f>
        <v>Partner</v>
      </c>
      <c r="AD193" s="92" t="str">
        <f>IFERROR(VLOOKUP(BillDetail_List[LTM],LTMList,4,FALSE),"")</f>
        <v>A</v>
      </c>
      <c r="AE193" s="86">
        <f>IFERROR(VLOOKUP(BillDetail_List[LTM],LTM_List[],6,FALSE),0)</f>
        <v>240</v>
      </c>
      <c r="AF193" s="83">
        <f>VLOOKUP(BillDetail_List[Part ID],FundingList,7,FALSE)</f>
        <v>1</v>
      </c>
      <c r="AG193" s="83">
        <f>IF(CounselBaseFees=0,VLOOKUP(BillDetail_List[Part ID],FundingList,3,FALSE),VLOOKUP(BillDetail_List[LTM],LTMList,8,FALSE))</f>
        <v>0.95</v>
      </c>
      <c r="AH193" s="93">
        <f>VLOOKUP(BillDetail_List[Part ID],FundingList,4,FALSE)</f>
        <v>0.2</v>
      </c>
      <c r="AI193" s="190">
        <f>IF(BillDetail_List[[#This Row],[Time]]="N/A",0, BillDetail_List[[#This Row],[Time]]*BillDetail_List[[#This Row],[LTM Rate]])</f>
        <v>24</v>
      </c>
      <c r="AJ193" s="86">
        <f>IF(BillDetail_List[Entry Alloc%]=0,(BillDetail_List[Time]*BillDetail_List[LTM Rate])*BillDetail_List[[#This Row],[Funding PerCent Allowed]],(BillDetail_List[Time]*BillDetail_List[LTM Rate])*BillDetail_List[[#This Row],[Funding PerCent Allowed]]*BillDetail_List[Entry Alloc%])</f>
        <v>24</v>
      </c>
      <c r="AK193" s="86">
        <f>BillDetail_List[Base Profit Costs (including any indemnity cap)]*BillDetail_List[VAT Rate]</f>
        <v>4.8000000000000007</v>
      </c>
      <c r="AL193" s="86">
        <f>BillDetail_List[Base Profit Costs (including any indemnity cap)]*BillDetail_List[Success Fee %]</f>
        <v>22.799999999999997</v>
      </c>
      <c r="AM193" s="86">
        <f>BillDetail_List[Success Fee on Base Profit costs]*BillDetail_List[VAT Rate]</f>
        <v>4.5599999999999996</v>
      </c>
      <c r="AN193" s="86">
        <f>SUM(BillDetail_List[[#This Row],[Base Profit Costs (including any indemnity cap)]:[VAT on Success Fee on Base Profit Costs]])</f>
        <v>56.16</v>
      </c>
      <c r="AO193" s="86">
        <f>BillDetail_List[Counsel''s Base Fees]*BillDetail_List[VAT Rate]</f>
        <v>0</v>
      </c>
      <c r="AP193" s="86">
        <f>BillDetail_List[Counsel''s Base Fees]*BillDetail_List[Success Fee %]</f>
        <v>0</v>
      </c>
      <c r="AQ193" s="86">
        <f>BillDetail_List[Counsel''s Success Fee]*BillDetail_List[VAT Rate]</f>
        <v>0</v>
      </c>
      <c r="AR193" s="86">
        <f>BillDetail_List[Counsel''s Base Fees]+BillDetail_List[VAT on Base Counsel Fees]+BillDetail_List[Counsel''s Success Fee]+BillDetail_List[VAT on Counsel''s Success Fee]</f>
        <v>0</v>
      </c>
      <c r="AS193" s="86">
        <f>BillDetail_List[Other Disbursements]+BillDetail_List[VAT On Other Disbursements]</f>
        <v>0</v>
      </c>
      <c r="AT193" s="86">
        <f>BillDetail_List[Counsel''s Base Fees]+BillDetail_List[Other Disbursements]+BillDetail_List[ATEI Premium]</f>
        <v>0</v>
      </c>
      <c r="AU193" s="86">
        <f>BillDetail_List[Other Disbursements]+BillDetail_List[Counsel''s Base Fees]+BillDetail_List[Base Profit Costs (including any indemnity cap)]</f>
        <v>24</v>
      </c>
      <c r="AV193" s="86">
        <f>BillDetail_List[Base Profit Costs (including any indemnity cap)]+BillDetail_List[Success Fee on Base Profit costs]</f>
        <v>46.8</v>
      </c>
      <c r="AW193" s="86">
        <f>BillDetail_List[ATEI Premium]+BillDetail_List[Other Disbursements]+BillDetail_List[Counsel''s Success Fee]+BillDetail_List[Counsel''s Base Fees]</f>
        <v>0</v>
      </c>
      <c r="AX193" s="86">
        <f>BillDetail_List[VAT On Other Disbursements]+BillDetail_List[VAT on Counsel''s Success Fee]+BillDetail_List[VAT on Base Counsel Fees]+BillDetail_List[VAT on Success Fee on Base Profit Costs]+BillDetail_List[VAT on Base Profit Costs]</f>
        <v>9.36</v>
      </c>
      <c r="AY193" s="86">
        <f>SUM(BillDetail_List[[#This Row],[Total Profit Costs]:[Total VAT]])</f>
        <v>56.16</v>
      </c>
      <c r="AZ193" s="279">
        <f>VLOOKUP(BillDetail_List[[#This Row],[Phase Code ]],phasetasklist,7,FALSE)</f>
        <v>6</v>
      </c>
      <c r="BA193" s="279">
        <f>VLOOKUP(BillDetail_List[[#This Row],[Task Code]],tasklist,7,FALSE)</f>
        <v>15</v>
      </c>
      <c r="BB193" s="279">
        <f>IFERROR(VLOOKUP(BillDetail_List[[#This Row],[Activity Code]],ActivityCodeList,4,FALSE),"")</f>
        <v>5</v>
      </c>
      <c r="BC193" s="279" t="str">
        <f>IFERROR(VLOOKUP(BillDetail_List[[#This Row],[Expense Code]],expensenumbers,4,FALSE),"")</f>
        <v/>
      </c>
      <c r="BD193" s="217"/>
      <c r="BE193" s="94"/>
      <c r="BF193" s="94"/>
      <c r="BG193" s="217"/>
      <c r="BH193" s="94"/>
      <c r="BI193" s="217"/>
      <c r="BJ193" s="217"/>
      <c r="BK193" s="96"/>
      <c r="BL193" s="96"/>
      <c r="BQ193" s="96"/>
      <c r="BR193" s="96"/>
      <c r="BS193" s="96"/>
      <c r="BT193" s="96"/>
      <c r="BV193" s="96"/>
      <c r="BW193" s="72"/>
      <c r="BX193" s="72"/>
      <c r="CB193" s="98"/>
      <c r="CC193" s="99"/>
      <c r="CD193" s="99"/>
      <c r="CE193" s="84"/>
      <c r="CF193" s="84"/>
    </row>
    <row r="194" spans="1:84" ht="45" x14ac:dyDescent="0.2">
      <c r="A194" s="74">
        <v>192</v>
      </c>
      <c r="B194" s="74">
        <v>59</v>
      </c>
      <c r="C194" s="49" t="s">
        <v>227</v>
      </c>
      <c r="D194" s="172">
        <v>40799</v>
      </c>
      <c r="E194" s="76" t="s">
        <v>229</v>
      </c>
      <c r="F194" s="76" t="s">
        <v>321</v>
      </c>
      <c r="G194" s="119">
        <v>0.1</v>
      </c>
      <c r="H194" s="87"/>
      <c r="I194" s="77"/>
      <c r="J194" s="77"/>
      <c r="K194" s="88"/>
      <c r="L194" s="79"/>
      <c r="M194" s="76" t="s">
        <v>104</v>
      </c>
      <c r="N194" s="255" t="s">
        <v>454</v>
      </c>
      <c r="O194" s="255" t="s">
        <v>478</v>
      </c>
      <c r="P194" s="255" t="s">
        <v>514</v>
      </c>
      <c r="Q194" s="255"/>
      <c r="R194" s="81" t="s">
        <v>145</v>
      </c>
      <c r="S194" s="89"/>
      <c r="T194" s="76" t="s">
        <v>328</v>
      </c>
      <c r="U194" s="75" t="s">
        <v>333</v>
      </c>
      <c r="V194" s="86">
        <f>IF(BillDetail_List[Entry Alloc%]=0,(BillDetail_List[Time]*BillDetail_List[LTM Rate])*BillDetail_List[[#This Row],[Funding PerCent Allowed]],(BillDetail_List[Time]*BillDetail_List[LTM Rate])*BillDetail_List[[#This Row],[Funding PerCent Allowed]]*BillDetail_List[Entry Alloc%])</f>
        <v>24</v>
      </c>
      <c r="W194" s="86">
        <f>BillDetail_List[Counsel''s Base Fees]+BillDetail_List[Other Disbursements]+BillDetail_List[ATEI Premium]</f>
        <v>0</v>
      </c>
      <c r="X194" s="91" t="str">
        <f>VLOOKUP(BillDetail_List[Part ID],FundingList,2,FALSE)</f>
        <v>CFA</v>
      </c>
      <c r="Y194" s="271" t="str">
        <f>VLOOKUP(BillDetail_List[[#This Row],[Phase Code ]],phasetasklist,3,FALSE)</f>
        <v>Expert reports</v>
      </c>
      <c r="Z194" s="254" t="str">
        <f>VLOOKUP(BillDetail_List[[#This Row],[Task Code]],tasklist,4,FALSE)</f>
        <v xml:space="preserve">Own expert evidence </v>
      </c>
      <c r="AA194" s="239" t="str">
        <f>IFERROR(VLOOKUP(BillDetail_List[[#This Row],[Activity Code]],ActivityCodeList,2,FALSE), " ")</f>
        <v>Communicate (experts)</v>
      </c>
      <c r="AB194" s="239" t="str">
        <f>IFERROR(VLOOKUP(BillDetail_List[[#This Row],[Expense Code]],expensenumbers,2,FALSE), " ")</f>
        <v xml:space="preserve"> </v>
      </c>
      <c r="AC194" s="92" t="str">
        <f>IFERROR(VLOOKUP(BillDetail_List[LTM],LTMList,3,FALSE),"")</f>
        <v>Partner</v>
      </c>
      <c r="AD194" s="92" t="str">
        <f>IFERROR(VLOOKUP(BillDetail_List[LTM],LTMList,4,FALSE),"")</f>
        <v>A</v>
      </c>
      <c r="AE194" s="86">
        <f>IFERROR(VLOOKUP(BillDetail_List[LTM],LTM_List[],6,FALSE),0)</f>
        <v>240</v>
      </c>
      <c r="AF194" s="83">
        <f>VLOOKUP(BillDetail_List[Part ID],FundingList,7,FALSE)</f>
        <v>1</v>
      </c>
      <c r="AG194" s="83">
        <f>IF(CounselBaseFees=0,VLOOKUP(BillDetail_List[Part ID],FundingList,3,FALSE),VLOOKUP(BillDetail_List[LTM],LTMList,8,FALSE))</f>
        <v>0.95</v>
      </c>
      <c r="AH194" s="93">
        <f>VLOOKUP(BillDetail_List[Part ID],FundingList,4,FALSE)</f>
        <v>0.2</v>
      </c>
      <c r="AI194" s="190">
        <f>IF(BillDetail_List[[#This Row],[Time]]="N/A",0, BillDetail_List[[#This Row],[Time]]*BillDetail_List[[#This Row],[LTM Rate]])</f>
        <v>24</v>
      </c>
      <c r="AJ194" s="86">
        <f>IF(BillDetail_List[Entry Alloc%]=0,(BillDetail_List[Time]*BillDetail_List[LTM Rate])*BillDetail_List[[#This Row],[Funding PerCent Allowed]],(BillDetail_List[Time]*BillDetail_List[LTM Rate])*BillDetail_List[[#This Row],[Funding PerCent Allowed]]*BillDetail_List[Entry Alloc%])</f>
        <v>24</v>
      </c>
      <c r="AK194" s="86">
        <f>BillDetail_List[Base Profit Costs (including any indemnity cap)]*BillDetail_List[VAT Rate]</f>
        <v>4.8000000000000007</v>
      </c>
      <c r="AL194" s="86">
        <f>BillDetail_List[Base Profit Costs (including any indemnity cap)]*BillDetail_List[Success Fee %]</f>
        <v>22.799999999999997</v>
      </c>
      <c r="AM194" s="86">
        <f>BillDetail_List[Success Fee on Base Profit costs]*BillDetail_List[VAT Rate]</f>
        <v>4.5599999999999996</v>
      </c>
      <c r="AN194" s="86">
        <f>SUM(BillDetail_List[[#This Row],[Base Profit Costs (including any indemnity cap)]:[VAT on Success Fee on Base Profit Costs]])</f>
        <v>56.16</v>
      </c>
      <c r="AO194" s="86">
        <f>BillDetail_List[Counsel''s Base Fees]*BillDetail_List[VAT Rate]</f>
        <v>0</v>
      </c>
      <c r="AP194" s="86">
        <f>BillDetail_List[Counsel''s Base Fees]*BillDetail_List[Success Fee %]</f>
        <v>0</v>
      </c>
      <c r="AQ194" s="86">
        <f>BillDetail_List[Counsel''s Success Fee]*BillDetail_List[VAT Rate]</f>
        <v>0</v>
      </c>
      <c r="AR194" s="86">
        <f>BillDetail_List[Counsel''s Base Fees]+BillDetail_List[VAT on Base Counsel Fees]+BillDetail_List[Counsel''s Success Fee]+BillDetail_List[VAT on Counsel''s Success Fee]</f>
        <v>0</v>
      </c>
      <c r="AS194" s="86">
        <f>BillDetail_List[Other Disbursements]+BillDetail_List[VAT On Other Disbursements]</f>
        <v>0</v>
      </c>
      <c r="AT194" s="86">
        <f>BillDetail_List[Counsel''s Base Fees]+BillDetail_List[Other Disbursements]+BillDetail_List[ATEI Premium]</f>
        <v>0</v>
      </c>
      <c r="AU194" s="86">
        <f>BillDetail_List[Other Disbursements]+BillDetail_List[Counsel''s Base Fees]+BillDetail_List[Base Profit Costs (including any indemnity cap)]</f>
        <v>24</v>
      </c>
      <c r="AV194" s="86">
        <f>BillDetail_List[Base Profit Costs (including any indemnity cap)]+BillDetail_List[Success Fee on Base Profit costs]</f>
        <v>46.8</v>
      </c>
      <c r="AW194" s="86">
        <f>BillDetail_List[ATEI Premium]+BillDetail_List[Other Disbursements]+BillDetail_List[Counsel''s Success Fee]+BillDetail_List[Counsel''s Base Fees]</f>
        <v>0</v>
      </c>
      <c r="AX194" s="86">
        <f>BillDetail_List[VAT On Other Disbursements]+BillDetail_List[VAT on Counsel''s Success Fee]+BillDetail_List[VAT on Base Counsel Fees]+BillDetail_List[VAT on Success Fee on Base Profit Costs]+BillDetail_List[VAT on Base Profit Costs]</f>
        <v>9.36</v>
      </c>
      <c r="AY194" s="86">
        <f>SUM(BillDetail_List[[#This Row],[Total Profit Costs]:[Total VAT]])</f>
        <v>56.16</v>
      </c>
      <c r="AZ194" s="279">
        <f>VLOOKUP(BillDetail_List[[#This Row],[Phase Code ]],phasetasklist,7,FALSE)</f>
        <v>6</v>
      </c>
      <c r="BA194" s="279">
        <f>VLOOKUP(BillDetail_List[[#This Row],[Task Code]],tasklist,7,FALSE)</f>
        <v>15</v>
      </c>
      <c r="BB194" s="279">
        <f>IFERROR(VLOOKUP(BillDetail_List[[#This Row],[Activity Code]],ActivityCodeList,4,FALSE),"")</f>
        <v>5</v>
      </c>
      <c r="BC194" s="279" t="str">
        <f>IFERROR(VLOOKUP(BillDetail_List[[#This Row],[Expense Code]],expensenumbers,4,FALSE),"")</f>
        <v/>
      </c>
      <c r="BD194" s="217"/>
      <c r="BE194" s="94"/>
      <c r="BF194" s="94"/>
      <c r="BG194" s="217"/>
      <c r="BH194" s="94"/>
      <c r="BI194" s="217"/>
      <c r="BJ194" s="217"/>
      <c r="BK194" s="96"/>
      <c r="BL194" s="96"/>
      <c r="BQ194" s="96"/>
      <c r="BR194" s="96"/>
      <c r="BS194" s="96"/>
      <c r="BT194" s="96"/>
      <c r="BV194" s="96"/>
      <c r="BW194" s="72"/>
      <c r="BX194" s="72"/>
      <c r="CB194" s="98"/>
      <c r="CC194" s="99"/>
      <c r="CD194" s="99"/>
      <c r="CE194" s="84"/>
      <c r="CF194" s="84"/>
    </row>
    <row r="195" spans="1:84" x14ac:dyDescent="0.2">
      <c r="A195" s="74">
        <v>193</v>
      </c>
      <c r="B195" s="74">
        <v>104</v>
      </c>
      <c r="C195" s="49" t="s">
        <v>227</v>
      </c>
      <c r="D195" s="172">
        <v>41109</v>
      </c>
      <c r="E195" s="76" t="s">
        <v>274</v>
      </c>
      <c r="F195" s="76" t="s">
        <v>323</v>
      </c>
      <c r="G195" s="119">
        <v>0.2</v>
      </c>
      <c r="H195" s="87"/>
      <c r="I195" s="77"/>
      <c r="J195" s="77"/>
      <c r="K195" s="88"/>
      <c r="L195" s="79"/>
      <c r="M195" s="76" t="s">
        <v>104</v>
      </c>
      <c r="N195" s="255" t="s">
        <v>454</v>
      </c>
      <c r="O195" s="255" t="s">
        <v>478</v>
      </c>
      <c r="P195" s="255" t="s">
        <v>514</v>
      </c>
      <c r="Q195" s="255"/>
      <c r="R195" s="81" t="s">
        <v>145</v>
      </c>
      <c r="S195" s="89"/>
      <c r="T195" s="75" t="s">
        <v>224</v>
      </c>
      <c r="U195" s="75" t="s">
        <v>333</v>
      </c>
      <c r="V195" s="86">
        <f>IF(BillDetail_List[Entry Alloc%]=0,(BillDetail_List[Time]*BillDetail_List[LTM Rate])*BillDetail_List[[#This Row],[Funding PerCent Allowed]],(BillDetail_List[Time]*BillDetail_List[LTM Rate])*BillDetail_List[[#This Row],[Funding PerCent Allowed]]*BillDetail_List[Entry Alloc%])</f>
        <v>60</v>
      </c>
      <c r="W195" s="86">
        <f>BillDetail_List[Counsel''s Base Fees]+BillDetail_List[Other Disbursements]+BillDetail_List[ATEI Premium]</f>
        <v>0</v>
      </c>
      <c r="X195" s="91" t="str">
        <f>VLOOKUP(BillDetail_List[Part ID],FundingList,2,FALSE)</f>
        <v>CFA</v>
      </c>
      <c r="Y195" s="271" t="str">
        <f>VLOOKUP(BillDetail_List[[#This Row],[Phase Code ]],phasetasklist,3,FALSE)</f>
        <v>Expert reports</v>
      </c>
      <c r="Z195" s="254" t="str">
        <f>VLOOKUP(BillDetail_List[[#This Row],[Task Code]],tasklist,4,FALSE)</f>
        <v xml:space="preserve">Own expert evidence </v>
      </c>
      <c r="AA195" s="239" t="str">
        <f>IFERROR(VLOOKUP(BillDetail_List[[#This Row],[Activity Code]],ActivityCodeList,2,FALSE), " ")</f>
        <v>Communicate (experts)</v>
      </c>
      <c r="AB195" s="239" t="str">
        <f>IFERROR(VLOOKUP(BillDetail_List[[#This Row],[Expense Code]],expensenumbers,2,FALSE), " ")</f>
        <v xml:space="preserve"> </v>
      </c>
      <c r="AC195" s="92" t="str">
        <f>IFERROR(VLOOKUP(BillDetail_List[LTM],LTMList,3,FALSE),"")</f>
        <v>Partner</v>
      </c>
      <c r="AD195" s="92" t="str">
        <f>IFERROR(VLOOKUP(BillDetail_List[LTM],LTMList,4,FALSE),"")</f>
        <v>A</v>
      </c>
      <c r="AE195" s="86">
        <f>IFERROR(VLOOKUP(BillDetail_List[LTM],LTM_List[],6,FALSE),0)</f>
        <v>300</v>
      </c>
      <c r="AF195" s="83">
        <f>VLOOKUP(BillDetail_List[Part ID],FundingList,7,FALSE)</f>
        <v>1</v>
      </c>
      <c r="AG195" s="83">
        <f>IF(CounselBaseFees=0,VLOOKUP(BillDetail_List[Part ID],FundingList,3,FALSE),VLOOKUP(BillDetail_List[LTM],LTMList,8,FALSE))</f>
        <v>0.95</v>
      </c>
      <c r="AH195" s="93">
        <f>VLOOKUP(BillDetail_List[Part ID],FundingList,4,FALSE)</f>
        <v>0.2</v>
      </c>
      <c r="AI195" s="190">
        <f>IF(BillDetail_List[[#This Row],[Time]]="N/A",0, BillDetail_List[[#This Row],[Time]]*BillDetail_List[[#This Row],[LTM Rate]])</f>
        <v>60</v>
      </c>
      <c r="AJ195" s="86">
        <f>IF(BillDetail_List[Entry Alloc%]=0,(BillDetail_List[Time]*BillDetail_List[LTM Rate])*BillDetail_List[[#This Row],[Funding PerCent Allowed]],(BillDetail_List[Time]*BillDetail_List[LTM Rate])*BillDetail_List[[#This Row],[Funding PerCent Allowed]]*BillDetail_List[Entry Alloc%])</f>
        <v>60</v>
      </c>
      <c r="AK195" s="86">
        <f>BillDetail_List[Base Profit Costs (including any indemnity cap)]*BillDetail_List[VAT Rate]</f>
        <v>12</v>
      </c>
      <c r="AL195" s="86">
        <f>BillDetail_List[Base Profit Costs (including any indemnity cap)]*BillDetail_List[Success Fee %]</f>
        <v>57</v>
      </c>
      <c r="AM195" s="86">
        <f>BillDetail_List[Success Fee on Base Profit costs]*BillDetail_List[VAT Rate]</f>
        <v>11.4</v>
      </c>
      <c r="AN195" s="86">
        <f>SUM(BillDetail_List[[#This Row],[Base Profit Costs (including any indemnity cap)]:[VAT on Success Fee on Base Profit Costs]])</f>
        <v>140.4</v>
      </c>
      <c r="AO195" s="86">
        <f>BillDetail_List[Counsel''s Base Fees]*BillDetail_List[VAT Rate]</f>
        <v>0</v>
      </c>
      <c r="AP195" s="86">
        <f>BillDetail_List[Counsel''s Base Fees]*BillDetail_List[Success Fee %]</f>
        <v>0</v>
      </c>
      <c r="AQ195" s="86">
        <f>BillDetail_List[Counsel''s Success Fee]*BillDetail_List[VAT Rate]</f>
        <v>0</v>
      </c>
      <c r="AR195" s="86">
        <f>BillDetail_List[Counsel''s Base Fees]+BillDetail_List[VAT on Base Counsel Fees]+BillDetail_List[Counsel''s Success Fee]+BillDetail_List[VAT on Counsel''s Success Fee]</f>
        <v>0</v>
      </c>
      <c r="AS195" s="86">
        <f>BillDetail_List[Other Disbursements]+BillDetail_List[VAT On Other Disbursements]</f>
        <v>0</v>
      </c>
      <c r="AT195" s="86">
        <f>BillDetail_List[Counsel''s Base Fees]+BillDetail_List[Other Disbursements]+BillDetail_List[ATEI Premium]</f>
        <v>0</v>
      </c>
      <c r="AU195" s="86">
        <f>BillDetail_List[Other Disbursements]+BillDetail_List[Counsel''s Base Fees]+BillDetail_List[Base Profit Costs (including any indemnity cap)]</f>
        <v>60</v>
      </c>
      <c r="AV195" s="86">
        <f>BillDetail_List[Base Profit Costs (including any indemnity cap)]+BillDetail_List[Success Fee on Base Profit costs]</f>
        <v>117</v>
      </c>
      <c r="AW195" s="86">
        <f>BillDetail_List[ATEI Premium]+BillDetail_List[Other Disbursements]+BillDetail_List[Counsel''s Success Fee]+BillDetail_List[Counsel''s Base Fees]</f>
        <v>0</v>
      </c>
      <c r="AX195" s="86">
        <f>BillDetail_List[VAT On Other Disbursements]+BillDetail_List[VAT on Counsel''s Success Fee]+BillDetail_List[VAT on Base Counsel Fees]+BillDetail_List[VAT on Success Fee on Base Profit Costs]+BillDetail_List[VAT on Base Profit Costs]</f>
        <v>23.4</v>
      </c>
      <c r="AY195" s="86">
        <f>SUM(BillDetail_List[[#This Row],[Total Profit Costs]:[Total VAT]])</f>
        <v>140.4</v>
      </c>
      <c r="AZ195" s="279">
        <f>VLOOKUP(BillDetail_List[[#This Row],[Phase Code ]],phasetasklist,7,FALSE)</f>
        <v>6</v>
      </c>
      <c r="BA195" s="279">
        <f>VLOOKUP(BillDetail_List[[#This Row],[Task Code]],tasklist,7,FALSE)</f>
        <v>15</v>
      </c>
      <c r="BB195" s="279">
        <f>IFERROR(VLOOKUP(BillDetail_List[[#This Row],[Activity Code]],ActivityCodeList,4,FALSE),"")</f>
        <v>5</v>
      </c>
      <c r="BC195" s="279" t="str">
        <f>IFERROR(VLOOKUP(BillDetail_List[[#This Row],[Expense Code]],expensenumbers,4,FALSE),"")</f>
        <v/>
      </c>
      <c r="BD195" s="217"/>
      <c r="BE195" s="94"/>
      <c r="BF195" s="94"/>
      <c r="BG195" s="217"/>
      <c r="BH195" s="94"/>
      <c r="BI195" s="217"/>
      <c r="BJ195" s="217"/>
      <c r="BK195" s="96"/>
      <c r="BL195" s="96"/>
      <c r="BQ195" s="96"/>
      <c r="BR195" s="96"/>
      <c r="BS195" s="96"/>
      <c r="BT195" s="96"/>
      <c r="BV195" s="96"/>
      <c r="BW195" s="72"/>
      <c r="BX195" s="72"/>
      <c r="CB195" s="98"/>
      <c r="CC195" s="99"/>
      <c r="CD195" s="99"/>
      <c r="CE195" s="84"/>
      <c r="CF195" s="84"/>
    </row>
    <row r="196" spans="1:84" ht="45" x14ac:dyDescent="0.2">
      <c r="A196" s="74">
        <v>194</v>
      </c>
      <c r="B196" s="74">
        <v>109</v>
      </c>
      <c r="C196" s="49" t="s">
        <v>227</v>
      </c>
      <c r="D196" s="172">
        <v>41190</v>
      </c>
      <c r="E196" s="76" t="s">
        <v>275</v>
      </c>
      <c r="F196" s="76" t="s">
        <v>323</v>
      </c>
      <c r="G196" s="119">
        <v>0.1</v>
      </c>
      <c r="H196" s="87"/>
      <c r="I196" s="77"/>
      <c r="J196" s="77"/>
      <c r="K196" s="88"/>
      <c r="L196" s="79"/>
      <c r="M196" s="76" t="s">
        <v>104</v>
      </c>
      <c r="N196" s="255" t="s">
        <v>454</v>
      </c>
      <c r="O196" s="255" t="s">
        <v>478</v>
      </c>
      <c r="P196" s="255" t="s">
        <v>514</v>
      </c>
      <c r="Q196" s="255"/>
      <c r="R196" s="81" t="s">
        <v>145</v>
      </c>
      <c r="S196" s="89"/>
      <c r="T196" s="76" t="s">
        <v>328</v>
      </c>
      <c r="U196" s="75" t="s">
        <v>333</v>
      </c>
      <c r="V196" s="86">
        <f>IF(BillDetail_List[Entry Alloc%]=0,(BillDetail_List[Time]*BillDetail_List[LTM Rate])*BillDetail_List[[#This Row],[Funding PerCent Allowed]],(BillDetail_List[Time]*BillDetail_List[LTM Rate])*BillDetail_List[[#This Row],[Funding PerCent Allowed]]*BillDetail_List[Entry Alloc%])</f>
        <v>30</v>
      </c>
      <c r="W196" s="86">
        <f>BillDetail_List[Counsel''s Base Fees]+BillDetail_List[Other Disbursements]+BillDetail_List[ATEI Premium]</f>
        <v>0</v>
      </c>
      <c r="X196" s="91" t="str">
        <f>VLOOKUP(BillDetail_List[Part ID],FundingList,2,FALSE)</f>
        <v>CFA</v>
      </c>
      <c r="Y196" s="271" t="str">
        <f>VLOOKUP(BillDetail_List[[#This Row],[Phase Code ]],phasetasklist,3,FALSE)</f>
        <v>Expert reports</v>
      </c>
      <c r="Z196" s="254" t="str">
        <f>VLOOKUP(BillDetail_List[[#This Row],[Task Code]],tasklist,4,FALSE)</f>
        <v xml:space="preserve">Own expert evidence </v>
      </c>
      <c r="AA196" s="239" t="str">
        <f>IFERROR(VLOOKUP(BillDetail_List[[#This Row],[Activity Code]],ActivityCodeList,2,FALSE), " ")</f>
        <v>Communicate (experts)</v>
      </c>
      <c r="AB196" s="239" t="str">
        <f>IFERROR(VLOOKUP(BillDetail_List[[#This Row],[Expense Code]],expensenumbers,2,FALSE), " ")</f>
        <v xml:space="preserve"> </v>
      </c>
      <c r="AC196" s="92" t="str">
        <f>IFERROR(VLOOKUP(BillDetail_List[LTM],LTMList,3,FALSE),"")</f>
        <v>Partner</v>
      </c>
      <c r="AD196" s="92" t="str">
        <f>IFERROR(VLOOKUP(BillDetail_List[LTM],LTMList,4,FALSE),"")</f>
        <v>A</v>
      </c>
      <c r="AE196" s="86">
        <f>IFERROR(VLOOKUP(BillDetail_List[LTM],LTM_List[],6,FALSE),0)</f>
        <v>300</v>
      </c>
      <c r="AF196" s="83">
        <f>VLOOKUP(BillDetail_List[Part ID],FundingList,7,FALSE)</f>
        <v>1</v>
      </c>
      <c r="AG196" s="83">
        <f>IF(CounselBaseFees=0,VLOOKUP(BillDetail_List[Part ID],FundingList,3,FALSE),VLOOKUP(BillDetail_List[LTM],LTMList,8,FALSE))</f>
        <v>0.95</v>
      </c>
      <c r="AH196" s="93">
        <f>VLOOKUP(BillDetail_List[Part ID],FundingList,4,FALSE)</f>
        <v>0.2</v>
      </c>
      <c r="AI196" s="190">
        <f>IF(BillDetail_List[[#This Row],[Time]]="N/A",0, BillDetail_List[[#This Row],[Time]]*BillDetail_List[[#This Row],[LTM Rate]])</f>
        <v>30</v>
      </c>
      <c r="AJ196" s="86">
        <f>IF(BillDetail_List[Entry Alloc%]=0,(BillDetail_List[Time]*BillDetail_List[LTM Rate])*BillDetail_List[[#This Row],[Funding PerCent Allowed]],(BillDetail_List[Time]*BillDetail_List[LTM Rate])*BillDetail_List[[#This Row],[Funding PerCent Allowed]]*BillDetail_List[Entry Alloc%])</f>
        <v>30</v>
      </c>
      <c r="AK196" s="86">
        <f>BillDetail_List[Base Profit Costs (including any indemnity cap)]*BillDetail_List[VAT Rate]</f>
        <v>6</v>
      </c>
      <c r="AL196" s="86">
        <f>BillDetail_List[Base Profit Costs (including any indemnity cap)]*BillDetail_List[Success Fee %]</f>
        <v>28.5</v>
      </c>
      <c r="AM196" s="86">
        <f>BillDetail_List[Success Fee on Base Profit costs]*BillDetail_List[VAT Rate]</f>
        <v>5.7</v>
      </c>
      <c r="AN196" s="86">
        <f>SUM(BillDetail_List[[#This Row],[Base Profit Costs (including any indemnity cap)]:[VAT on Success Fee on Base Profit Costs]])</f>
        <v>70.2</v>
      </c>
      <c r="AO196" s="86">
        <f>BillDetail_List[Counsel''s Base Fees]*BillDetail_List[VAT Rate]</f>
        <v>0</v>
      </c>
      <c r="AP196" s="86">
        <f>BillDetail_List[Counsel''s Base Fees]*BillDetail_List[Success Fee %]</f>
        <v>0</v>
      </c>
      <c r="AQ196" s="86">
        <f>BillDetail_List[Counsel''s Success Fee]*BillDetail_List[VAT Rate]</f>
        <v>0</v>
      </c>
      <c r="AR196" s="86">
        <f>BillDetail_List[Counsel''s Base Fees]+BillDetail_List[VAT on Base Counsel Fees]+BillDetail_List[Counsel''s Success Fee]+BillDetail_List[VAT on Counsel''s Success Fee]</f>
        <v>0</v>
      </c>
      <c r="AS196" s="86">
        <f>BillDetail_List[Other Disbursements]+BillDetail_List[VAT On Other Disbursements]</f>
        <v>0</v>
      </c>
      <c r="AT196" s="86">
        <f>BillDetail_List[Counsel''s Base Fees]+BillDetail_List[Other Disbursements]+BillDetail_List[ATEI Premium]</f>
        <v>0</v>
      </c>
      <c r="AU196" s="86">
        <f>BillDetail_List[Other Disbursements]+BillDetail_List[Counsel''s Base Fees]+BillDetail_List[Base Profit Costs (including any indemnity cap)]</f>
        <v>30</v>
      </c>
      <c r="AV196" s="86">
        <f>BillDetail_List[Base Profit Costs (including any indemnity cap)]+BillDetail_List[Success Fee on Base Profit costs]</f>
        <v>58.5</v>
      </c>
      <c r="AW196" s="86">
        <f>BillDetail_List[ATEI Premium]+BillDetail_List[Other Disbursements]+BillDetail_List[Counsel''s Success Fee]+BillDetail_List[Counsel''s Base Fees]</f>
        <v>0</v>
      </c>
      <c r="AX196" s="86">
        <f>BillDetail_List[VAT On Other Disbursements]+BillDetail_List[VAT on Counsel''s Success Fee]+BillDetail_List[VAT on Base Counsel Fees]+BillDetail_List[VAT on Success Fee on Base Profit Costs]+BillDetail_List[VAT on Base Profit Costs]</f>
        <v>11.7</v>
      </c>
      <c r="AY196" s="86">
        <f>SUM(BillDetail_List[[#This Row],[Total Profit Costs]:[Total VAT]])</f>
        <v>70.2</v>
      </c>
      <c r="AZ196" s="279">
        <f>VLOOKUP(BillDetail_List[[#This Row],[Phase Code ]],phasetasklist,7,FALSE)</f>
        <v>6</v>
      </c>
      <c r="BA196" s="279">
        <f>VLOOKUP(BillDetail_List[[#This Row],[Task Code]],tasklist,7,FALSE)</f>
        <v>15</v>
      </c>
      <c r="BB196" s="279">
        <f>IFERROR(VLOOKUP(BillDetail_List[[#This Row],[Activity Code]],ActivityCodeList,4,FALSE),"")</f>
        <v>5</v>
      </c>
      <c r="BC196" s="279" t="str">
        <f>IFERROR(VLOOKUP(BillDetail_List[[#This Row],[Expense Code]],expensenumbers,4,FALSE),"")</f>
        <v/>
      </c>
      <c r="BD196" s="217"/>
      <c r="BE196" s="94"/>
      <c r="BF196" s="94"/>
      <c r="BG196" s="217"/>
      <c r="BH196" s="94"/>
      <c r="BI196" s="217"/>
      <c r="BJ196" s="217"/>
      <c r="BK196" s="96"/>
      <c r="BL196" s="96"/>
      <c r="BQ196" s="96"/>
      <c r="BR196" s="96"/>
      <c r="BS196" s="96"/>
      <c r="BT196" s="96"/>
      <c r="BV196" s="96"/>
      <c r="BW196" s="72"/>
      <c r="BX196" s="72"/>
      <c r="CB196" s="98"/>
      <c r="CC196" s="99"/>
      <c r="CD196" s="99"/>
      <c r="CE196" s="84"/>
      <c r="CF196" s="84"/>
    </row>
    <row r="197" spans="1:84" ht="45" x14ac:dyDescent="0.2">
      <c r="A197" s="74">
        <v>195</v>
      </c>
      <c r="B197" s="74">
        <v>125</v>
      </c>
      <c r="C197" s="49" t="s">
        <v>227</v>
      </c>
      <c r="D197" s="172">
        <v>41201</v>
      </c>
      <c r="E197" s="290" t="s">
        <v>565</v>
      </c>
      <c r="F197" s="76" t="s">
        <v>323</v>
      </c>
      <c r="G197" s="119">
        <v>0.1</v>
      </c>
      <c r="H197" s="87"/>
      <c r="I197" s="77"/>
      <c r="J197" s="77"/>
      <c r="K197" s="88"/>
      <c r="L197" s="79"/>
      <c r="M197" s="76" t="s">
        <v>104</v>
      </c>
      <c r="N197" s="255" t="s">
        <v>454</v>
      </c>
      <c r="O197" s="255" t="s">
        <v>478</v>
      </c>
      <c r="P197" s="255" t="s">
        <v>514</v>
      </c>
      <c r="Q197" s="255"/>
      <c r="R197" s="81" t="s">
        <v>145</v>
      </c>
      <c r="S197" s="89"/>
      <c r="T197" s="76" t="s">
        <v>328</v>
      </c>
      <c r="U197" s="75" t="s">
        <v>249</v>
      </c>
      <c r="V197" s="86">
        <f>IF(BillDetail_List[Entry Alloc%]=0,(BillDetail_List[Time]*BillDetail_List[LTM Rate])*BillDetail_List[[#This Row],[Funding PerCent Allowed]],(BillDetail_List[Time]*BillDetail_List[LTM Rate])*BillDetail_List[[#This Row],[Funding PerCent Allowed]]*BillDetail_List[Entry Alloc%])</f>
        <v>30</v>
      </c>
      <c r="W197" s="86">
        <f>BillDetail_List[Counsel''s Base Fees]+BillDetail_List[Other Disbursements]+BillDetail_List[ATEI Premium]</f>
        <v>0</v>
      </c>
      <c r="X197" s="91" t="str">
        <f>VLOOKUP(BillDetail_List[Part ID],FundingList,2,FALSE)</f>
        <v>CFA</v>
      </c>
      <c r="Y197" s="271" t="str">
        <f>VLOOKUP(BillDetail_List[[#This Row],[Phase Code ]],phasetasklist,3,FALSE)</f>
        <v>Expert reports</v>
      </c>
      <c r="Z197" s="254" t="str">
        <f>VLOOKUP(BillDetail_List[[#This Row],[Task Code]],tasklist,4,FALSE)</f>
        <v xml:space="preserve">Own expert evidence </v>
      </c>
      <c r="AA197" s="239" t="str">
        <f>IFERROR(VLOOKUP(BillDetail_List[[#This Row],[Activity Code]],ActivityCodeList,2,FALSE), " ")</f>
        <v>Communicate (experts)</v>
      </c>
      <c r="AB197" s="239" t="str">
        <f>IFERROR(VLOOKUP(BillDetail_List[[#This Row],[Expense Code]],expensenumbers,2,FALSE), " ")</f>
        <v xml:space="preserve"> </v>
      </c>
      <c r="AC197" s="92" t="str">
        <f>IFERROR(VLOOKUP(BillDetail_List[LTM],LTMList,3,FALSE),"")</f>
        <v>Partner</v>
      </c>
      <c r="AD197" s="92" t="str">
        <f>IFERROR(VLOOKUP(BillDetail_List[LTM],LTMList,4,FALSE),"")</f>
        <v>A</v>
      </c>
      <c r="AE197" s="86">
        <f>IFERROR(VLOOKUP(BillDetail_List[LTM],LTM_List[],6,FALSE),0)</f>
        <v>300</v>
      </c>
      <c r="AF197" s="83">
        <f>VLOOKUP(BillDetail_List[Part ID],FundingList,7,FALSE)</f>
        <v>1</v>
      </c>
      <c r="AG197" s="83">
        <f>IF(CounselBaseFees=0,VLOOKUP(BillDetail_List[Part ID],FundingList,3,FALSE),VLOOKUP(BillDetail_List[LTM],LTMList,8,FALSE))</f>
        <v>0.95</v>
      </c>
      <c r="AH197" s="93">
        <f>VLOOKUP(BillDetail_List[Part ID],FundingList,4,FALSE)</f>
        <v>0.2</v>
      </c>
      <c r="AI197" s="190">
        <f>IF(BillDetail_List[[#This Row],[Time]]="N/A",0, BillDetail_List[[#This Row],[Time]]*BillDetail_List[[#This Row],[LTM Rate]])</f>
        <v>30</v>
      </c>
      <c r="AJ197" s="86">
        <f>IF(BillDetail_List[Entry Alloc%]=0,(BillDetail_List[Time]*BillDetail_List[LTM Rate])*BillDetail_List[[#This Row],[Funding PerCent Allowed]],(BillDetail_List[Time]*BillDetail_List[LTM Rate])*BillDetail_List[[#This Row],[Funding PerCent Allowed]]*BillDetail_List[Entry Alloc%])</f>
        <v>30</v>
      </c>
      <c r="AK197" s="86">
        <f>BillDetail_List[Base Profit Costs (including any indemnity cap)]*BillDetail_List[VAT Rate]</f>
        <v>6</v>
      </c>
      <c r="AL197" s="86">
        <f>BillDetail_List[Base Profit Costs (including any indemnity cap)]*BillDetail_List[Success Fee %]</f>
        <v>28.5</v>
      </c>
      <c r="AM197" s="86">
        <f>BillDetail_List[Success Fee on Base Profit costs]*BillDetail_List[VAT Rate]</f>
        <v>5.7</v>
      </c>
      <c r="AN197" s="86">
        <f>SUM(BillDetail_List[[#This Row],[Base Profit Costs (including any indemnity cap)]:[VAT on Success Fee on Base Profit Costs]])</f>
        <v>70.2</v>
      </c>
      <c r="AO197" s="86">
        <f>BillDetail_List[Counsel''s Base Fees]*BillDetail_List[VAT Rate]</f>
        <v>0</v>
      </c>
      <c r="AP197" s="86">
        <f>BillDetail_List[Counsel''s Base Fees]*BillDetail_List[Success Fee %]</f>
        <v>0</v>
      </c>
      <c r="AQ197" s="86">
        <f>BillDetail_List[Counsel''s Success Fee]*BillDetail_List[VAT Rate]</f>
        <v>0</v>
      </c>
      <c r="AR197" s="86">
        <f>BillDetail_List[Counsel''s Base Fees]+BillDetail_List[VAT on Base Counsel Fees]+BillDetail_List[Counsel''s Success Fee]+BillDetail_List[VAT on Counsel''s Success Fee]</f>
        <v>0</v>
      </c>
      <c r="AS197" s="86">
        <f>BillDetail_List[Other Disbursements]+BillDetail_List[VAT On Other Disbursements]</f>
        <v>0</v>
      </c>
      <c r="AT197" s="86">
        <f>BillDetail_List[Counsel''s Base Fees]+BillDetail_List[Other Disbursements]+BillDetail_List[ATEI Premium]</f>
        <v>0</v>
      </c>
      <c r="AU197" s="86">
        <f>BillDetail_List[Other Disbursements]+BillDetail_List[Counsel''s Base Fees]+BillDetail_List[Base Profit Costs (including any indemnity cap)]</f>
        <v>30</v>
      </c>
      <c r="AV197" s="86">
        <f>BillDetail_List[Base Profit Costs (including any indemnity cap)]+BillDetail_List[Success Fee on Base Profit costs]</f>
        <v>58.5</v>
      </c>
      <c r="AW197" s="86">
        <f>BillDetail_List[ATEI Premium]+BillDetail_List[Other Disbursements]+BillDetail_List[Counsel''s Success Fee]+BillDetail_List[Counsel''s Base Fees]</f>
        <v>0</v>
      </c>
      <c r="AX197" s="86">
        <f>BillDetail_List[VAT On Other Disbursements]+BillDetail_List[VAT on Counsel''s Success Fee]+BillDetail_List[VAT on Base Counsel Fees]+BillDetail_List[VAT on Success Fee on Base Profit Costs]+BillDetail_List[VAT on Base Profit Costs]</f>
        <v>11.7</v>
      </c>
      <c r="AY197" s="86">
        <f>SUM(BillDetail_List[[#This Row],[Total Profit Costs]:[Total VAT]])</f>
        <v>70.2</v>
      </c>
      <c r="AZ197" s="279">
        <f>VLOOKUP(BillDetail_List[[#This Row],[Phase Code ]],phasetasklist,7,FALSE)</f>
        <v>6</v>
      </c>
      <c r="BA197" s="279">
        <f>VLOOKUP(BillDetail_List[[#This Row],[Task Code]],tasklist,7,FALSE)</f>
        <v>15</v>
      </c>
      <c r="BB197" s="279">
        <f>IFERROR(VLOOKUP(BillDetail_List[[#This Row],[Activity Code]],ActivityCodeList,4,FALSE),"")</f>
        <v>5</v>
      </c>
      <c r="BC197" s="279" t="str">
        <f>IFERROR(VLOOKUP(BillDetail_List[[#This Row],[Expense Code]],expensenumbers,4,FALSE),"")</f>
        <v/>
      </c>
      <c r="BD197" s="217"/>
      <c r="BE197" s="94"/>
      <c r="BF197" s="94"/>
      <c r="BG197" s="217"/>
      <c r="BH197" s="94"/>
      <c r="BI197" s="217"/>
      <c r="BJ197" s="217"/>
      <c r="BK197" s="96"/>
      <c r="BL197" s="96"/>
      <c r="BQ197" s="96"/>
      <c r="BR197" s="96"/>
      <c r="BS197" s="96"/>
      <c r="BT197" s="96"/>
      <c r="BV197" s="96"/>
      <c r="BW197" s="72"/>
      <c r="BX197" s="72"/>
      <c r="CB197" s="98"/>
      <c r="CC197" s="99"/>
      <c r="CD197" s="99"/>
      <c r="CE197" s="84"/>
      <c r="CF197" s="84"/>
    </row>
    <row r="198" spans="1:84" ht="45" x14ac:dyDescent="0.2">
      <c r="A198" s="74">
        <v>196</v>
      </c>
      <c r="B198" s="74">
        <v>112</v>
      </c>
      <c r="C198" s="49" t="s">
        <v>227</v>
      </c>
      <c r="D198" s="172">
        <v>41206</v>
      </c>
      <c r="E198" s="290" t="s">
        <v>275</v>
      </c>
      <c r="F198" s="76" t="s">
        <v>323</v>
      </c>
      <c r="G198" s="119">
        <v>0.1</v>
      </c>
      <c r="H198" s="87"/>
      <c r="I198" s="77"/>
      <c r="J198" s="77"/>
      <c r="K198" s="88"/>
      <c r="L198" s="79"/>
      <c r="M198" s="76" t="s">
        <v>104</v>
      </c>
      <c r="N198" s="255" t="s">
        <v>454</v>
      </c>
      <c r="O198" s="255" t="s">
        <v>478</v>
      </c>
      <c r="P198" s="255" t="s">
        <v>514</v>
      </c>
      <c r="Q198" s="255"/>
      <c r="R198" s="81" t="s">
        <v>145</v>
      </c>
      <c r="S198" s="89"/>
      <c r="T198" s="76" t="s">
        <v>328</v>
      </c>
      <c r="U198" s="75" t="s">
        <v>333</v>
      </c>
      <c r="V198" s="86">
        <f>IF(BillDetail_List[Entry Alloc%]=0,(BillDetail_List[Time]*BillDetail_List[LTM Rate])*BillDetail_List[[#This Row],[Funding PerCent Allowed]],(BillDetail_List[Time]*BillDetail_List[LTM Rate])*BillDetail_List[[#This Row],[Funding PerCent Allowed]]*BillDetail_List[Entry Alloc%])</f>
        <v>30</v>
      </c>
      <c r="W198" s="86">
        <f>BillDetail_List[Counsel''s Base Fees]+BillDetail_List[Other Disbursements]+BillDetail_List[ATEI Premium]</f>
        <v>0</v>
      </c>
      <c r="X198" s="91" t="str">
        <f>VLOOKUP(BillDetail_List[Part ID],FundingList,2,FALSE)</f>
        <v>CFA</v>
      </c>
      <c r="Y198" s="271" t="str">
        <f>VLOOKUP(BillDetail_List[[#This Row],[Phase Code ]],phasetasklist,3,FALSE)</f>
        <v>Expert reports</v>
      </c>
      <c r="Z198" s="254" t="str">
        <f>VLOOKUP(BillDetail_List[[#This Row],[Task Code]],tasklist,4,FALSE)</f>
        <v xml:space="preserve">Own expert evidence </v>
      </c>
      <c r="AA198" s="239" t="str">
        <f>IFERROR(VLOOKUP(BillDetail_List[[#This Row],[Activity Code]],ActivityCodeList,2,FALSE), " ")</f>
        <v>Communicate (experts)</v>
      </c>
      <c r="AB198" s="239" t="str">
        <f>IFERROR(VLOOKUP(BillDetail_List[[#This Row],[Expense Code]],expensenumbers,2,FALSE), " ")</f>
        <v xml:space="preserve"> </v>
      </c>
      <c r="AC198" s="92" t="str">
        <f>IFERROR(VLOOKUP(BillDetail_List[LTM],LTMList,3,FALSE),"")</f>
        <v>Partner</v>
      </c>
      <c r="AD198" s="92" t="str">
        <f>IFERROR(VLOOKUP(BillDetail_List[LTM],LTMList,4,FALSE),"")</f>
        <v>A</v>
      </c>
      <c r="AE198" s="86">
        <f>IFERROR(VLOOKUP(BillDetail_List[LTM],LTM_List[],6,FALSE),0)</f>
        <v>300</v>
      </c>
      <c r="AF198" s="83">
        <f>VLOOKUP(BillDetail_List[Part ID],FundingList,7,FALSE)</f>
        <v>1</v>
      </c>
      <c r="AG198" s="83">
        <f>IF(CounselBaseFees=0,VLOOKUP(BillDetail_List[Part ID],FundingList,3,FALSE),VLOOKUP(BillDetail_List[LTM],LTMList,8,FALSE))</f>
        <v>0.95</v>
      </c>
      <c r="AH198" s="93">
        <f>VLOOKUP(BillDetail_List[Part ID],FundingList,4,FALSE)</f>
        <v>0.2</v>
      </c>
      <c r="AI198" s="190">
        <f>IF(BillDetail_List[[#This Row],[Time]]="N/A",0, BillDetail_List[[#This Row],[Time]]*BillDetail_List[[#This Row],[LTM Rate]])</f>
        <v>30</v>
      </c>
      <c r="AJ198" s="86">
        <f>IF(BillDetail_List[Entry Alloc%]=0,(BillDetail_List[Time]*BillDetail_List[LTM Rate])*BillDetail_List[[#This Row],[Funding PerCent Allowed]],(BillDetail_List[Time]*BillDetail_List[LTM Rate])*BillDetail_List[[#This Row],[Funding PerCent Allowed]]*BillDetail_List[Entry Alloc%])</f>
        <v>30</v>
      </c>
      <c r="AK198" s="86">
        <f>BillDetail_List[Base Profit Costs (including any indemnity cap)]*BillDetail_List[VAT Rate]</f>
        <v>6</v>
      </c>
      <c r="AL198" s="86">
        <f>BillDetail_List[Base Profit Costs (including any indemnity cap)]*BillDetail_List[Success Fee %]</f>
        <v>28.5</v>
      </c>
      <c r="AM198" s="86">
        <f>BillDetail_List[Success Fee on Base Profit costs]*BillDetail_List[VAT Rate]</f>
        <v>5.7</v>
      </c>
      <c r="AN198" s="86">
        <f>SUM(BillDetail_List[[#This Row],[Base Profit Costs (including any indemnity cap)]:[VAT on Success Fee on Base Profit Costs]])</f>
        <v>70.2</v>
      </c>
      <c r="AO198" s="86">
        <f>BillDetail_List[Counsel''s Base Fees]*BillDetail_List[VAT Rate]</f>
        <v>0</v>
      </c>
      <c r="AP198" s="86">
        <f>BillDetail_List[Counsel''s Base Fees]*BillDetail_List[Success Fee %]</f>
        <v>0</v>
      </c>
      <c r="AQ198" s="86">
        <f>BillDetail_List[Counsel''s Success Fee]*BillDetail_List[VAT Rate]</f>
        <v>0</v>
      </c>
      <c r="AR198" s="86">
        <f>BillDetail_List[Counsel''s Base Fees]+BillDetail_List[VAT on Base Counsel Fees]+BillDetail_List[Counsel''s Success Fee]+BillDetail_List[VAT on Counsel''s Success Fee]</f>
        <v>0</v>
      </c>
      <c r="AS198" s="86">
        <f>BillDetail_List[Other Disbursements]+BillDetail_List[VAT On Other Disbursements]</f>
        <v>0</v>
      </c>
      <c r="AT198" s="86">
        <f>BillDetail_List[Counsel''s Base Fees]+BillDetail_List[Other Disbursements]+BillDetail_List[ATEI Premium]</f>
        <v>0</v>
      </c>
      <c r="AU198" s="86">
        <f>BillDetail_List[Other Disbursements]+BillDetail_List[Counsel''s Base Fees]+BillDetail_List[Base Profit Costs (including any indemnity cap)]</f>
        <v>30</v>
      </c>
      <c r="AV198" s="86">
        <f>BillDetail_List[Base Profit Costs (including any indemnity cap)]+BillDetail_List[Success Fee on Base Profit costs]</f>
        <v>58.5</v>
      </c>
      <c r="AW198" s="86">
        <f>BillDetail_List[ATEI Premium]+BillDetail_List[Other Disbursements]+BillDetail_List[Counsel''s Success Fee]+BillDetail_List[Counsel''s Base Fees]</f>
        <v>0</v>
      </c>
      <c r="AX198" s="86">
        <f>BillDetail_List[VAT On Other Disbursements]+BillDetail_List[VAT on Counsel''s Success Fee]+BillDetail_List[VAT on Base Counsel Fees]+BillDetail_List[VAT on Success Fee on Base Profit Costs]+BillDetail_List[VAT on Base Profit Costs]</f>
        <v>11.7</v>
      </c>
      <c r="AY198" s="86">
        <f>SUM(BillDetail_List[[#This Row],[Total Profit Costs]:[Total VAT]])</f>
        <v>70.2</v>
      </c>
      <c r="AZ198" s="279">
        <f>VLOOKUP(BillDetail_List[[#This Row],[Phase Code ]],phasetasklist,7,FALSE)</f>
        <v>6</v>
      </c>
      <c r="BA198" s="279">
        <f>VLOOKUP(BillDetail_List[[#This Row],[Task Code]],tasklist,7,FALSE)</f>
        <v>15</v>
      </c>
      <c r="BB198" s="279">
        <f>IFERROR(VLOOKUP(BillDetail_List[[#This Row],[Activity Code]],ActivityCodeList,4,FALSE),"")</f>
        <v>5</v>
      </c>
      <c r="BC198" s="279" t="str">
        <f>IFERROR(VLOOKUP(BillDetail_List[[#This Row],[Expense Code]],expensenumbers,4,FALSE),"")</f>
        <v/>
      </c>
      <c r="BD198" s="217"/>
      <c r="BE198" s="94"/>
      <c r="BF198" s="94"/>
      <c r="BG198" s="217"/>
      <c r="BH198" s="94"/>
      <c r="BI198" s="217"/>
      <c r="BJ198" s="217"/>
      <c r="BK198" s="96"/>
      <c r="BL198" s="96"/>
      <c r="BQ198" s="96"/>
      <c r="BR198" s="96"/>
      <c r="BS198" s="96"/>
      <c r="BT198" s="96"/>
      <c r="BV198" s="96"/>
      <c r="BW198" s="72"/>
      <c r="BX198" s="72"/>
      <c r="CB198" s="98"/>
      <c r="CC198" s="99"/>
      <c r="CD198" s="99"/>
      <c r="CE198" s="84"/>
      <c r="CF198" s="84"/>
    </row>
    <row r="199" spans="1:84" ht="45" x14ac:dyDescent="0.2">
      <c r="A199" s="74">
        <v>197</v>
      </c>
      <c r="B199" s="74">
        <v>126</v>
      </c>
      <c r="C199" s="49" t="s">
        <v>227</v>
      </c>
      <c r="D199" s="172">
        <v>41219</v>
      </c>
      <c r="E199" s="290" t="s">
        <v>275</v>
      </c>
      <c r="F199" s="76" t="s">
        <v>323</v>
      </c>
      <c r="G199" s="119">
        <v>0.1</v>
      </c>
      <c r="H199" s="87"/>
      <c r="I199" s="77"/>
      <c r="J199" s="77"/>
      <c r="K199" s="88"/>
      <c r="L199" s="79"/>
      <c r="M199" s="76" t="s">
        <v>104</v>
      </c>
      <c r="N199" s="255" t="s">
        <v>454</v>
      </c>
      <c r="O199" s="255" t="s">
        <v>478</v>
      </c>
      <c r="P199" s="255" t="s">
        <v>514</v>
      </c>
      <c r="Q199" s="255"/>
      <c r="R199" s="81" t="s">
        <v>145</v>
      </c>
      <c r="S199" s="89"/>
      <c r="T199" s="76" t="s">
        <v>327</v>
      </c>
      <c r="U199" s="75" t="s">
        <v>333</v>
      </c>
      <c r="V199" s="86">
        <f>IF(BillDetail_List[Entry Alloc%]=0,(BillDetail_List[Time]*BillDetail_List[LTM Rate])*BillDetail_List[[#This Row],[Funding PerCent Allowed]],(BillDetail_List[Time]*BillDetail_List[LTM Rate])*BillDetail_List[[#This Row],[Funding PerCent Allowed]]*BillDetail_List[Entry Alloc%])</f>
        <v>30</v>
      </c>
      <c r="W199" s="86">
        <f>BillDetail_List[Counsel''s Base Fees]+BillDetail_List[Other Disbursements]+BillDetail_List[ATEI Premium]</f>
        <v>0</v>
      </c>
      <c r="X199" s="91" t="str">
        <f>VLOOKUP(BillDetail_List[Part ID],FundingList,2,FALSE)</f>
        <v>CFA</v>
      </c>
      <c r="Y199" s="271" t="str">
        <f>VLOOKUP(BillDetail_List[[#This Row],[Phase Code ]],phasetasklist,3,FALSE)</f>
        <v>Expert reports</v>
      </c>
      <c r="Z199" s="254" t="str">
        <f>VLOOKUP(BillDetail_List[[#This Row],[Task Code]],tasklist,4,FALSE)</f>
        <v xml:space="preserve">Own expert evidence </v>
      </c>
      <c r="AA199" s="239" t="str">
        <f>IFERROR(VLOOKUP(BillDetail_List[[#This Row],[Activity Code]],ActivityCodeList,2,FALSE), " ")</f>
        <v>Communicate (experts)</v>
      </c>
      <c r="AB199" s="239" t="str">
        <f>IFERROR(VLOOKUP(BillDetail_List[[#This Row],[Expense Code]],expensenumbers,2,FALSE), " ")</f>
        <v xml:space="preserve"> </v>
      </c>
      <c r="AC199" s="92" t="str">
        <f>IFERROR(VLOOKUP(BillDetail_List[LTM],LTMList,3,FALSE),"")</f>
        <v>Partner</v>
      </c>
      <c r="AD199" s="92" t="str">
        <f>IFERROR(VLOOKUP(BillDetail_List[LTM],LTMList,4,FALSE),"")</f>
        <v>A</v>
      </c>
      <c r="AE199" s="86">
        <f>IFERROR(VLOOKUP(BillDetail_List[LTM],LTM_List[],6,FALSE),0)</f>
        <v>300</v>
      </c>
      <c r="AF199" s="83">
        <f>VLOOKUP(BillDetail_List[Part ID],FundingList,7,FALSE)</f>
        <v>1</v>
      </c>
      <c r="AG199" s="83">
        <f>IF(CounselBaseFees=0,VLOOKUP(BillDetail_List[Part ID],FundingList,3,FALSE),VLOOKUP(BillDetail_List[LTM],LTMList,8,FALSE))</f>
        <v>0.95</v>
      </c>
      <c r="AH199" s="93">
        <f>VLOOKUP(BillDetail_List[Part ID],FundingList,4,FALSE)</f>
        <v>0.2</v>
      </c>
      <c r="AI199" s="190">
        <f>IF(BillDetail_List[[#This Row],[Time]]="N/A",0, BillDetail_List[[#This Row],[Time]]*BillDetail_List[[#This Row],[LTM Rate]])</f>
        <v>30</v>
      </c>
      <c r="AJ199" s="86">
        <f>IF(BillDetail_List[Entry Alloc%]=0,(BillDetail_List[Time]*BillDetail_List[LTM Rate])*BillDetail_List[[#This Row],[Funding PerCent Allowed]],(BillDetail_List[Time]*BillDetail_List[LTM Rate])*BillDetail_List[[#This Row],[Funding PerCent Allowed]]*BillDetail_List[Entry Alloc%])</f>
        <v>30</v>
      </c>
      <c r="AK199" s="86">
        <f>BillDetail_List[Base Profit Costs (including any indemnity cap)]*BillDetail_List[VAT Rate]</f>
        <v>6</v>
      </c>
      <c r="AL199" s="86">
        <f>BillDetail_List[Base Profit Costs (including any indemnity cap)]*BillDetail_List[Success Fee %]</f>
        <v>28.5</v>
      </c>
      <c r="AM199" s="86">
        <f>BillDetail_List[Success Fee on Base Profit costs]*BillDetail_List[VAT Rate]</f>
        <v>5.7</v>
      </c>
      <c r="AN199" s="86">
        <f>SUM(BillDetail_List[[#This Row],[Base Profit Costs (including any indemnity cap)]:[VAT on Success Fee on Base Profit Costs]])</f>
        <v>70.2</v>
      </c>
      <c r="AO199" s="86">
        <f>BillDetail_List[Counsel''s Base Fees]*BillDetail_List[VAT Rate]</f>
        <v>0</v>
      </c>
      <c r="AP199" s="86">
        <f>BillDetail_List[Counsel''s Base Fees]*BillDetail_List[Success Fee %]</f>
        <v>0</v>
      </c>
      <c r="AQ199" s="86">
        <f>BillDetail_List[Counsel''s Success Fee]*BillDetail_List[VAT Rate]</f>
        <v>0</v>
      </c>
      <c r="AR199" s="86">
        <f>BillDetail_List[Counsel''s Base Fees]+BillDetail_List[VAT on Base Counsel Fees]+BillDetail_List[Counsel''s Success Fee]+BillDetail_List[VAT on Counsel''s Success Fee]</f>
        <v>0</v>
      </c>
      <c r="AS199" s="86">
        <f>BillDetail_List[Other Disbursements]+BillDetail_List[VAT On Other Disbursements]</f>
        <v>0</v>
      </c>
      <c r="AT199" s="86">
        <f>BillDetail_List[Counsel''s Base Fees]+BillDetail_List[Other Disbursements]+BillDetail_List[ATEI Premium]</f>
        <v>0</v>
      </c>
      <c r="AU199" s="86">
        <f>BillDetail_List[Other Disbursements]+BillDetail_List[Counsel''s Base Fees]+BillDetail_List[Base Profit Costs (including any indemnity cap)]</f>
        <v>30</v>
      </c>
      <c r="AV199" s="86">
        <f>BillDetail_List[Base Profit Costs (including any indemnity cap)]+BillDetail_List[Success Fee on Base Profit costs]</f>
        <v>58.5</v>
      </c>
      <c r="AW199" s="86">
        <f>BillDetail_List[ATEI Premium]+BillDetail_List[Other Disbursements]+BillDetail_List[Counsel''s Success Fee]+BillDetail_List[Counsel''s Base Fees]</f>
        <v>0</v>
      </c>
      <c r="AX199" s="86">
        <f>BillDetail_List[VAT On Other Disbursements]+BillDetail_List[VAT on Counsel''s Success Fee]+BillDetail_List[VAT on Base Counsel Fees]+BillDetail_List[VAT on Success Fee on Base Profit Costs]+BillDetail_List[VAT on Base Profit Costs]</f>
        <v>11.7</v>
      </c>
      <c r="AY199" s="86">
        <f>SUM(BillDetail_List[[#This Row],[Total Profit Costs]:[Total VAT]])</f>
        <v>70.2</v>
      </c>
      <c r="AZ199" s="279">
        <f>VLOOKUP(BillDetail_List[[#This Row],[Phase Code ]],phasetasklist,7,FALSE)</f>
        <v>6</v>
      </c>
      <c r="BA199" s="279">
        <f>VLOOKUP(BillDetail_List[[#This Row],[Task Code]],tasklist,7,FALSE)</f>
        <v>15</v>
      </c>
      <c r="BB199" s="279">
        <f>IFERROR(VLOOKUP(BillDetail_List[[#This Row],[Activity Code]],ActivityCodeList,4,FALSE),"")</f>
        <v>5</v>
      </c>
      <c r="BC199" s="279" t="str">
        <f>IFERROR(VLOOKUP(BillDetail_List[[#This Row],[Expense Code]],expensenumbers,4,FALSE),"")</f>
        <v/>
      </c>
      <c r="BD199" s="217"/>
      <c r="BE199" s="94"/>
      <c r="BF199" s="94"/>
      <c r="BG199" s="217"/>
      <c r="BH199" s="94"/>
      <c r="BI199" s="217"/>
      <c r="BJ199" s="217"/>
      <c r="BK199" s="96"/>
      <c r="BL199" s="96"/>
      <c r="BQ199" s="96"/>
      <c r="BR199" s="96"/>
      <c r="BS199" s="96"/>
      <c r="BT199" s="96"/>
      <c r="BV199" s="96"/>
      <c r="BW199" s="72"/>
      <c r="BX199" s="72"/>
      <c r="CB199" s="98"/>
      <c r="CC199" s="99"/>
      <c r="CD199" s="99"/>
      <c r="CE199" s="84"/>
      <c r="CF199" s="84"/>
    </row>
    <row r="200" spans="1:84" ht="45" x14ac:dyDescent="0.2">
      <c r="A200" s="74">
        <v>198</v>
      </c>
      <c r="B200" s="74">
        <v>130</v>
      </c>
      <c r="C200" s="49" t="s">
        <v>227</v>
      </c>
      <c r="D200" s="172">
        <v>41222</v>
      </c>
      <c r="E200" s="290" t="s">
        <v>275</v>
      </c>
      <c r="F200" s="76" t="s">
        <v>323</v>
      </c>
      <c r="G200" s="119">
        <v>0.1</v>
      </c>
      <c r="H200" s="87"/>
      <c r="I200" s="77"/>
      <c r="J200" s="77"/>
      <c r="K200" s="88"/>
      <c r="L200" s="79"/>
      <c r="M200" s="76" t="s">
        <v>104</v>
      </c>
      <c r="N200" s="255" t="s">
        <v>454</v>
      </c>
      <c r="O200" s="255" t="s">
        <v>478</v>
      </c>
      <c r="P200" s="255" t="s">
        <v>514</v>
      </c>
      <c r="Q200" s="255"/>
      <c r="R200" s="81" t="s">
        <v>145</v>
      </c>
      <c r="S200" s="89"/>
      <c r="T200" s="76" t="s">
        <v>327</v>
      </c>
      <c r="U200" s="75" t="s">
        <v>333</v>
      </c>
      <c r="V200" s="86">
        <f>IF(BillDetail_List[Entry Alloc%]=0,(BillDetail_List[Time]*BillDetail_List[LTM Rate])*BillDetail_List[[#This Row],[Funding PerCent Allowed]],(BillDetail_List[Time]*BillDetail_List[LTM Rate])*BillDetail_List[[#This Row],[Funding PerCent Allowed]]*BillDetail_List[Entry Alloc%])</f>
        <v>30</v>
      </c>
      <c r="W200" s="86">
        <f>BillDetail_List[Counsel''s Base Fees]+BillDetail_List[Other Disbursements]+BillDetail_List[ATEI Premium]</f>
        <v>0</v>
      </c>
      <c r="X200" s="91" t="str">
        <f>VLOOKUP(BillDetail_List[Part ID],FundingList,2,FALSE)</f>
        <v>CFA</v>
      </c>
      <c r="Y200" s="271" t="str">
        <f>VLOOKUP(BillDetail_List[[#This Row],[Phase Code ]],phasetasklist,3,FALSE)</f>
        <v>Expert reports</v>
      </c>
      <c r="Z200" s="254" t="str">
        <f>VLOOKUP(BillDetail_List[[#This Row],[Task Code]],tasklist,4,FALSE)</f>
        <v xml:space="preserve">Own expert evidence </v>
      </c>
      <c r="AA200" s="239" t="str">
        <f>IFERROR(VLOOKUP(BillDetail_List[[#This Row],[Activity Code]],ActivityCodeList,2,FALSE), " ")</f>
        <v>Communicate (experts)</v>
      </c>
      <c r="AB200" s="239" t="str">
        <f>IFERROR(VLOOKUP(BillDetail_List[[#This Row],[Expense Code]],expensenumbers,2,FALSE), " ")</f>
        <v xml:space="preserve"> </v>
      </c>
      <c r="AC200" s="92" t="str">
        <f>IFERROR(VLOOKUP(BillDetail_List[LTM],LTMList,3,FALSE),"")</f>
        <v>Partner</v>
      </c>
      <c r="AD200" s="92" t="str">
        <f>IFERROR(VLOOKUP(BillDetail_List[LTM],LTMList,4,FALSE),"")</f>
        <v>A</v>
      </c>
      <c r="AE200" s="86">
        <f>IFERROR(VLOOKUP(BillDetail_List[LTM],LTM_List[],6,FALSE),0)</f>
        <v>300</v>
      </c>
      <c r="AF200" s="83">
        <f>VLOOKUP(BillDetail_List[Part ID],FundingList,7,FALSE)</f>
        <v>1</v>
      </c>
      <c r="AG200" s="83">
        <f>IF(CounselBaseFees=0,VLOOKUP(BillDetail_List[Part ID],FundingList,3,FALSE),VLOOKUP(BillDetail_List[LTM],LTMList,8,FALSE))</f>
        <v>0.95</v>
      </c>
      <c r="AH200" s="93">
        <f>VLOOKUP(BillDetail_List[Part ID],FundingList,4,FALSE)</f>
        <v>0.2</v>
      </c>
      <c r="AI200" s="190">
        <f>IF(BillDetail_List[[#This Row],[Time]]="N/A",0, BillDetail_List[[#This Row],[Time]]*BillDetail_List[[#This Row],[LTM Rate]])</f>
        <v>30</v>
      </c>
      <c r="AJ200" s="86">
        <f>IF(BillDetail_List[Entry Alloc%]=0,(BillDetail_List[Time]*BillDetail_List[LTM Rate])*BillDetail_List[[#This Row],[Funding PerCent Allowed]],(BillDetail_List[Time]*BillDetail_List[LTM Rate])*BillDetail_List[[#This Row],[Funding PerCent Allowed]]*BillDetail_List[Entry Alloc%])</f>
        <v>30</v>
      </c>
      <c r="AK200" s="86">
        <f>BillDetail_List[Base Profit Costs (including any indemnity cap)]*BillDetail_List[VAT Rate]</f>
        <v>6</v>
      </c>
      <c r="AL200" s="86">
        <f>BillDetail_List[Base Profit Costs (including any indemnity cap)]*BillDetail_List[Success Fee %]</f>
        <v>28.5</v>
      </c>
      <c r="AM200" s="86">
        <f>BillDetail_List[Success Fee on Base Profit costs]*BillDetail_List[VAT Rate]</f>
        <v>5.7</v>
      </c>
      <c r="AN200" s="86">
        <f>SUM(BillDetail_List[[#This Row],[Base Profit Costs (including any indemnity cap)]:[VAT on Success Fee on Base Profit Costs]])</f>
        <v>70.2</v>
      </c>
      <c r="AO200" s="86">
        <f>BillDetail_List[Counsel''s Base Fees]*BillDetail_List[VAT Rate]</f>
        <v>0</v>
      </c>
      <c r="AP200" s="86">
        <f>BillDetail_List[Counsel''s Base Fees]*BillDetail_List[Success Fee %]</f>
        <v>0</v>
      </c>
      <c r="AQ200" s="86">
        <f>BillDetail_List[Counsel''s Success Fee]*BillDetail_List[VAT Rate]</f>
        <v>0</v>
      </c>
      <c r="AR200" s="86">
        <f>BillDetail_List[Counsel''s Base Fees]+BillDetail_List[VAT on Base Counsel Fees]+BillDetail_List[Counsel''s Success Fee]+BillDetail_List[VAT on Counsel''s Success Fee]</f>
        <v>0</v>
      </c>
      <c r="AS200" s="86">
        <f>BillDetail_List[Other Disbursements]+BillDetail_List[VAT On Other Disbursements]</f>
        <v>0</v>
      </c>
      <c r="AT200" s="86">
        <f>BillDetail_List[Counsel''s Base Fees]+BillDetail_List[Other Disbursements]+BillDetail_List[ATEI Premium]</f>
        <v>0</v>
      </c>
      <c r="AU200" s="86">
        <f>BillDetail_List[Other Disbursements]+BillDetail_List[Counsel''s Base Fees]+BillDetail_List[Base Profit Costs (including any indemnity cap)]</f>
        <v>30</v>
      </c>
      <c r="AV200" s="86">
        <f>BillDetail_List[Base Profit Costs (including any indemnity cap)]+BillDetail_List[Success Fee on Base Profit costs]</f>
        <v>58.5</v>
      </c>
      <c r="AW200" s="86">
        <f>BillDetail_List[ATEI Premium]+BillDetail_List[Other Disbursements]+BillDetail_List[Counsel''s Success Fee]+BillDetail_List[Counsel''s Base Fees]</f>
        <v>0</v>
      </c>
      <c r="AX200" s="86">
        <f>BillDetail_List[VAT On Other Disbursements]+BillDetail_List[VAT on Counsel''s Success Fee]+BillDetail_List[VAT on Base Counsel Fees]+BillDetail_List[VAT on Success Fee on Base Profit Costs]+BillDetail_List[VAT on Base Profit Costs]</f>
        <v>11.7</v>
      </c>
      <c r="AY200" s="86">
        <f>SUM(BillDetail_List[[#This Row],[Total Profit Costs]:[Total VAT]])</f>
        <v>70.2</v>
      </c>
      <c r="AZ200" s="279">
        <f>VLOOKUP(BillDetail_List[[#This Row],[Phase Code ]],phasetasklist,7,FALSE)</f>
        <v>6</v>
      </c>
      <c r="BA200" s="279">
        <f>VLOOKUP(BillDetail_List[[#This Row],[Task Code]],tasklist,7,FALSE)</f>
        <v>15</v>
      </c>
      <c r="BB200" s="279">
        <f>IFERROR(VLOOKUP(BillDetail_List[[#This Row],[Activity Code]],ActivityCodeList,4,FALSE),"")</f>
        <v>5</v>
      </c>
      <c r="BC200" s="279" t="str">
        <f>IFERROR(VLOOKUP(BillDetail_List[[#This Row],[Expense Code]],expensenumbers,4,FALSE),"")</f>
        <v/>
      </c>
      <c r="BD200" s="217"/>
      <c r="BE200" s="94"/>
      <c r="BF200" s="94"/>
      <c r="BG200" s="217"/>
      <c r="BH200" s="94"/>
      <c r="BI200" s="217"/>
      <c r="BJ200" s="217"/>
      <c r="BK200" s="96"/>
      <c r="BL200" s="96"/>
      <c r="BQ200" s="96"/>
      <c r="BR200" s="96"/>
      <c r="BS200" s="96"/>
      <c r="BT200" s="96"/>
      <c r="BV200" s="96"/>
      <c r="BW200" s="72"/>
      <c r="BX200" s="72"/>
      <c r="CB200" s="98"/>
      <c r="CC200" s="99"/>
      <c r="CD200" s="99"/>
      <c r="CE200" s="84"/>
      <c r="CF200" s="84"/>
    </row>
    <row r="201" spans="1:84" ht="45" x14ac:dyDescent="0.2">
      <c r="A201" s="74">
        <v>199</v>
      </c>
      <c r="B201" s="74">
        <v>131</v>
      </c>
      <c r="C201" s="49" t="s">
        <v>227</v>
      </c>
      <c r="D201" s="172">
        <v>41223</v>
      </c>
      <c r="E201" s="76" t="s">
        <v>249</v>
      </c>
      <c r="F201" s="76" t="s">
        <v>323</v>
      </c>
      <c r="G201" s="119">
        <v>0.1</v>
      </c>
      <c r="H201" s="87"/>
      <c r="I201" s="77"/>
      <c r="J201" s="77"/>
      <c r="K201" s="88"/>
      <c r="L201" s="79"/>
      <c r="M201" s="76" t="s">
        <v>104</v>
      </c>
      <c r="N201" s="255" t="s">
        <v>454</v>
      </c>
      <c r="O201" s="255" t="s">
        <v>478</v>
      </c>
      <c r="P201" s="255" t="s">
        <v>514</v>
      </c>
      <c r="Q201" s="255"/>
      <c r="R201" s="81" t="s">
        <v>145</v>
      </c>
      <c r="S201" s="89"/>
      <c r="T201" s="76" t="s">
        <v>327</v>
      </c>
      <c r="U201" s="75" t="s">
        <v>249</v>
      </c>
      <c r="V201" s="86">
        <f>IF(BillDetail_List[Entry Alloc%]=0,(BillDetail_List[Time]*BillDetail_List[LTM Rate])*BillDetail_List[[#This Row],[Funding PerCent Allowed]],(BillDetail_List[Time]*BillDetail_List[LTM Rate])*BillDetail_List[[#This Row],[Funding PerCent Allowed]]*BillDetail_List[Entry Alloc%])</f>
        <v>30</v>
      </c>
      <c r="W201" s="86">
        <f>BillDetail_List[Counsel''s Base Fees]+BillDetail_List[Other Disbursements]+BillDetail_List[ATEI Premium]</f>
        <v>0</v>
      </c>
      <c r="X201" s="91" t="str">
        <f>VLOOKUP(BillDetail_List[Part ID],FundingList,2,FALSE)</f>
        <v>CFA</v>
      </c>
      <c r="Y201" s="271" t="str">
        <f>VLOOKUP(BillDetail_List[[#This Row],[Phase Code ]],phasetasklist,3,FALSE)</f>
        <v>Expert reports</v>
      </c>
      <c r="Z201" s="254" t="str">
        <f>VLOOKUP(BillDetail_List[[#This Row],[Task Code]],tasklist,4,FALSE)</f>
        <v xml:space="preserve">Own expert evidence </v>
      </c>
      <c r="AA201" s="239" t="str">
        <f>IFERROR(VLOOKUP(BillDetail_List[[#This Row],[Activity Code]],ActivityCodeList,2,FALSE), " ")</f>
        <v>Communicate (experts)</v>
      </c>
      <c r="AB201" s="239" t="str">
        <f>IFERROR(VLOOKUP(BillDetail_List[[#This Row],[Expense Code]],expensenumbers,2,FALSE), " ")</f>
        <v xml:space="preserve"> </v>
      </c>
      <c r="AC201" s="92" t="str">
        <f>IFERROR(VLOOKUP(BillDetail_List[LTM],LTMList,3,FALSE),"")</f>
        <v>Partner</v>
      </c>
      <c r="AD201" s="92" t="str">
        <f>IFERROR(VLOOKUP(BillDetail_List[LTM],LTMList,4,FALSE),"")</f>
        <v>A</v>
      </c>
      <c r="AE201" s="86">
        <f>IFERROR(VLOOKUP(BillDetail_List[LTM],LTM_List[],6,FALSE),0)</f>
        <v>300</v>
      </c>
      <c r="AF201" s="83">
        <f>VLOOKUP(BillDetail_List[Part ID],FundingList,7,FALSE)</f>
        <v>1</v>
      </c>
      <c r="AG201" s="83">
        <f>IF(CounselBaseFees=0,VLOOKUP(BillDetail_List[Part ID],FundingList,3,FALSE),VLOOKUP(BillDetail_List[LTM],LTMList,8,FALSE))</f>
        <v>0.95</v>
      </c>
      <c r="AH201" s="93">
        <f>VLOOKUP(BillDetail_List[Part ID],FundingList,4,FALSE)</f>
        <v>0.2</v>
      </c>
      <c r="AI201" s="190">
        <f>IF(BillDetail_List[[#This Row],[Time]]="N/A",0, BillDetail_List[[#This Row],[Time]]*BillDetail_List[[#This Row],[LTM Rate]])</f>
        <v>30</v>
      </c>
      <c r="AJ201" s="86">
        <f>IF(BillDetail_List[Entry Alloc%]=0,(BillDetail_List[Time]*BillDetail_List[LTM Rate])*BillDetail_List[[#This Row],[Funding PerCent Allowed]],(BillDetail_List[Time]*BillDetail_List[LTM Rate])*BillDetail_List[[#This Row],[Funding PerCent Allowed]]*BillDetail_List[Entry Alloc%])</f>
        <v>30</v>
      </c>
      <c r="AK201" s="86">
        <f>BillDetail_List[Base Profit Costs (including any indemnity cap)]*BillDetail_List[VAT Rate]</f>
        <v>6</v>
      </c>
      <c r="AL201" s="86">
        <f>BillDetail_List[Base Profit Costs (including any indemnity cap)]*BillDetail_List[Success Fee %]</f>
        <v>28.5</v>
      </c>
      <c r="AM201" s="86">
        <f>BillDetail_List[Success Fee on Base Profit costs]*BillDetail_List[VAT Rate]</f>
        <v>5.7</v>
      </c>
      <c r="AN201" s="86">
        <f>SUM(BillDetail_List[[#This Row],[Base Profit Costs (including any indemnity cap)]:[VAT on Success Fee on Base Profit Costs]])</f>
        <v>70.2</v>
      </c>
      <c r="AO201" s="86">
        <f>BillDetail_List[Counsel''s Base Fees]*BillDetail_List[VAT Rate]</f>
        <v>0</v>
      </c>
      <c r="AP201" s="86">
        <f>BillDetail_List[Counsel''s Base Fees]*BillDetail_List[Success Fee %]</f>
        <v>0</v>
      </c>
      <c r="AQ201" s="86">
        <f>BillDetail_List[Counsel''s Success Fee]*BillDetail_List[VAT Rate]</f>
        <v>0</v>
      </c>
      <c r="AR201" s="86">
        <f>BillDetail_List[Counsel''s Base Fees]+BillDetail_List[VAT on Base Counsel Fees]+BillDetail_List[Counsel''s Success Fee]+BillDetail_List[VAT on Counsel''s Success Fee]</f>
        <v>0</v>
      </c>
      <c r="AS201" s="86">
        <f>BillDetail_List[Other Disbursements]+BillDetail_List[VAT On Other Disbursements]</f>
        <v>0</v>
      </c>
      <c r="AT201" s="86">
        <f>BillDetail_List[Counsel''s Base Fees]+BillDetail_List[Other Disbursements]+BillDetail_List[ATEI Premium]</f>
        <v>0</v>
      </c>
      <c r="AU201" s="86">
        <f>BillDetail_List[Other Disbursements]+BillDetail_List[Counsel''s Base Fees]+BillDetail_List[Base Profit Costs (including any indemnity cap)]</f>
        <v>30</v>
      </c>
      <c r="AV201" s="86">
        <f>BillDetail_List[Base Profit Costs (including any indemnity cap)]+BillDetail_List[Success Fee on Base Profit costs]</f>
        <v>58.5</v>
      </c>
      <c r="AW201" s="86">
        <f>BillDetail_List[ATEI Premium]+BillDetail_List[Other Disbursements]+BillDetail_List[Counsel''s Success Fee]+BillDetail_List[Counsel''s Base Fees]</f>
        <v>0</v>
      </c>
      <c r="AX201" s="86">
        <f>BillDetail_List[VAT On Other Disbursements]+BillDetail_List[VAT on Counsel''s Success Fee]+BillDetail_List[VAT on Base Counsel Fees]+BillDetail_List[VAT on Success Fee on Base Profit Costs]+BillDetail_List[VAT on Base Profit Costs]</f>
        <v>11.7</v>
      </c>
      <c r="AY201" s="86">
        <f>SUM(BillDetail_List[[#This Row],[Total Profit Costs]:[Total VAT]])</f>
        <v>70.2</v>
      </c>
      <c r="AZ201" s="279">
        <f>VLOOKUP(BillDetail_List[[#This Row],[Phase Code ]],phasetasklist,7,FALSE)</f>
        <v>6</v>
      </c>
      <c r="BA201" s="279">
        <f>VLOOKUP(BillDetail_List[[#This Row],[Task Code]],tasklist,7,FALSE)</f>
        <v>15</v>
      </c>
      <c r="BB201" s="279">
        <f>IFERROR(VLOOKUP(BillDetail_List[[#This Row],[Activity Code]],ActivityCodeList,4,FALSE),"")</f>
        <v>5</v>
      </c>
      <c r="BC201" s="279" t="str">
        <f>IFERROR(VLOOKUP(BillDetail_List[[#This Row],[Expense Code]],expensenumbers,4,FALSE),"")</f>
        <v/>
      </c>
      <c r="BD201" s="217"/>
      <c r="BE201" s="94"/>
      <c r="BF201" s="94"/>
      <c r="BG201" s="217"/>
      <c r="BH201" s="94"/>
      <c r="BI201" s="217"/>
      <c r="BJ201" s="217"/>
      <c r="BK201" s="96"/>
      <c r="BL201" s="96"/>
      <c r="BQ201" s="96"/>
      <c r="BR201" s="96"/>
      <c r="BS201" s="96"/>
      <c r="BT201" s="96"/>
      <c r="BV201" s="96"/>
      <c r="BW201" s="72"/>
      <c r="BX201" s="72"/>
      <c r="CB201" s="98"/>
      <c r="CC201" s="99"/>
      <c r="CD201" s="99"/>
      <c r="CE201" s="84"/>
      <c r="CF201" s="84"/>
    </row>
    <row r="202" spans="1:84" ht="45" x14ac:dyDescent="0.2">
      <c r="A202" s="74">
        <v>200</v>
      </c>
      <c r="B202" s="74">
        <v>133</v>
      </c>
      <c r="C202" s="49" t="s">
        <v>227</v>
      </c>
      <c r="D202" s="172">
        <v>41223</v>
      </c>
      <c r="E202" s="76" t="s">
        <v>280</v>
      </c>
      <c r="F202" s="76" t="s">
        <v>323</v>
      </c>
      <c r="G202" s="119">
        <v>0.2</v>
      </c>
      <c r="H202" s="87"/>
      <c r="I202" s="77"/>
      <c r="J202" s="77"/>
      <c r="K202" s="88"/>
      <c r="L202" s="79"/>
      <c r="M202" s="76" t="s">
        <v>104</v>
      </c>
      <c r="N202" s="255" t="s">
        <v>454</v>
      </c>
      <c r="O202" s="255" t="s">
        <v>478</v>
      </c>
      <c r="P202" s="255" t="s">
        <v>514</v>
      </c>
      <c r="Q202" s="255"/>
      <c r="R202" s="81" t="s">
        <v>145</v>
      </c>
      <c r="S202" s="89"/>
      <c r="T202" s="76" t="s">
        <v>327</v>
      </c>
      <c r="U202" s="76" t="s">
        <v>225</v>
      </c>
      <c r="V202" s="86">
        <f>IF(BillDetail_List[Entry Alloc%]=0,(BillDetail_List[Time]*BillDetail_List[LTM Rate])*BillDetail_List[[#This Row],[Funding PerCent Allowed]],(BillDetail_List[Time]*BillDetail_List[LTM Rate])*BillDetail_List[[#This Row],[Funding PerCent Allowed]]*BillDetail_List[Entry Alloc%])</f>
        <v>60</v>
      </c>
      <c r="W202" s="86">
        <f>BillDetail_List[Counsel''s Base Fees]+BillDetail_List[Other Disbursements]+BillDetail_List[ATEI Premium]</f>
        <v>0</v>
      </c>
      <c r="X202" s="91" t="str">
        <f>VLOOKUP(BillDetail_List[Part ID],FundingList,2,FALSE)</f>
        <v>CFA</v>
      </c>
      <c r="Y202" s="271" t="str">
        <f>VLOOKUP(BillDetail_List[[#This Row],[Phase Code ]],phasetasklist,3,FALSE)</f>
        <v>Expert reports</v>
      </c>
      <c r="Z202" s="254" t="str">
        <f>VLOOKUP(BillDetail_List[[#This Row],[Task Code]],tasklist,4,FALSE)</f>
        <v xml:space="preserve">Own expert evidence </v>
      </c>
      <c r="AA202" s="239" t="str">
        <f>IFERROR(VLOOKUP(BillDetail_List[[#This Row],[Activity Code]],ActivityCodeList,2,FALSE), " ")</f>
        <v>Communicate (experts)</v>
      </c>
      <c r="AB202" s="239" t="str">
        <f>IFERROR(VLOOKUP(BillDetail_List[[#This Row],[Expense Code]],expensenumbers,2,FALSE), " ")</f>
        <v xml:space="preserve"> </v>
      </c>
      <c r="AC202" s="92" t="str">
        <f>IFERROR(VLOOKUP(BillDetail_List[LTM],LTMList,3,FALSE),"")</f>
        <v>Partner</v>
      </c>
      <c r="AD202" s="92" t="str">
        <f>IFERROR(VLOOKUP(BillDetail_List[LTM],LTMList,4,FALSE),"")</f>
        <v>A</v>
      </c>
      <c r="AE202" s="86">
        <f>IFERROR(VLOOKUP(BillDetail_List[LTM],LTM_List[],6,FALSE),0)</f>
        <v>300</v>
      </c>
      <c r="AF202" s="83">
        <f>VLOOKUP(BillDetail_List[Part ID],FundingList,7,FALSE)</f>
        <v>1</v>
      </c>
      <c r="AG202" s="83">
        <f>IF(CounselBaseFees=0,VLOOKUP(BillDetail_List[Part ID],FundingList,3,FALSE),VLOOKUP(BillDetail_List[LTM],LTMList,8,FALSE))</f>
        <v>0.95</v>
      </c>
      <c r="AH202" s="93">
        <f>VLOOKUP(BillDetail_List[Part ID],FundingList,4,FALSE)</f>
        <v>0.2</v>
      </c>
      <c r="AI202" s="190">
        <f>IF(BillDetail_List[[#This Row],[Time]]="N/A",0, BillDetail_List[[#This Row],[Time]]*BillDetail_List[[#This Row],[LTM Rate]])</f>
        <v>60</v>
      </c>
      <c r="AJ202" s="86">
        <f>IF(BillDetail_List[Entry Alloc%]=0,(BillDetail_List[Time]*BillDetail_List[LTM Rate])*BillDetail_List[[#This Row],[Funding PerCent Allowed]],(BillDetail_List[Time]*BillDetail_List[LTM Rate])*BillDetail_List[[#This Row],[Funding PerCent Allowed]]*BillDetail_List[Entry Alloc%])</f>
        <v>60</v>
      </c>
      <c r="AK202" s="86">
        <f>BillDetail_List[Base Profit Costs (including any indemnity cap)]*BillDetail_List[VAT Rate]</f>
        <v>12</v>
      </c>
      <c r="AL202" s="86">
        <f>BillDetail_List[Base Profit Costs (including any indemnity cap)]*BillDetail_List[Success Fee %]</f>
        <v>57</v>
      </c>
      <c r="AM202" s="86">
        <f>BillDetail_List[Success Fee on Base Profit costs]*BillDetail_List[VAT Rate]</f>
        <v>11.4</v>
      </c>
      <c r="AN202" s="86">
        <f>SUM(BillDetail_List[[#This Row],[Base Profit Costs (including any indemnity cap)]:[VAT on Success Fee on Base Profit Costs]])</f>
        <v>140.4</v>
      </c>
      <c r="AO202" s="86">
        <f>BillDetail_List[Counsel''s Base Fees]*BillDetail_List[VAT Rate]</f>
        <v>0</v>
      </c>
      <c r="AP202" s="86">
        <f>BillDetail_List[Counsel''s Base Fees]*BillDetail_List[Success Fee %]</f>
        <v>0</v>
      </c>
      <c r="AQ202" s="86">
        <f>BillDetail_List[Counsel''s Success Fee]*BillDetail_List[VAT Rate]</f>
        <v>0</v>
      </c>
      <c r="AR202" s="86">
        <f>BillDetail_List[Counsel''s Base Fees]+BillDetail_List[VAT on Base Counsel Fees]+BillDetail_List[Counsel''s Success Fee]+BillDetail_List[VAT on Counsel''s Success Fee]</f>
        <v>0</v>
      </c>
      <c r="AS202" s="86">
        <f>BillDetail_List[Other Disbursements]+BillDetail_List[VAT On Other Disbursements]</f>
        <v>0</v>
      </c>
      <c r="AT202" s="86">
        <f>BillDetail_List[Counsel''s Base Fees]+BillDetail_List[Other Disbursements]+BillDetail_List[ATEI Premium]</f>
        <v>0</v>
      </c>
      <c r="AU202" s="86">
        <f>BillDetail_List[Other Disbursements]+BillDetail_List[Counsel''s Base Fees]+BillDetail_List[Base Profit Costs (including any indemnity cap)]</f>
        <v>60</v>
      </c>
      <c r="AV202" s="86">
        <f>BillDetail_List[Base Profit Costs (including any indemnity cap)]+BillDetail_List[Success Fee on Base Profit costs]</f>
        <v>117</v>
      </c>
      <c r="AW202" s="86">
        <f>BillDetail_List[ATEI Premium]+BillDetail_List[Other Disbursements]+BillDetail_List[Counsel''s Success Fee]+BillDetail_List[Counsel''s Base Fees]</f>
        <v>0</v>
      </c>
      <c r="AX202" s="86">
        <f>BillDetail_List[VAT On Other Disbursements]+BillDetail_List[VAT on Counsel''s Success Fee]+BillDetail_List[VAT on Base Counsel Fees]+BillDetail_List[VAT on Success Fee on Base Profit Costs]+BillDetail_List[VAT on Base Profit Costs]</f>
        <v>23.4</v>
      </c>
      <c r="AY202" s="86">
        <f>SUM(BillDetail_List[[#This Row],[Total Profit Costs]:[Total VAT]])</f>
        <v>140.4</v>
      </c>
      <c r="AZ202" s="279">
        <f>VLOOKUP(BillDetail_List[[#This Row],[Phase Code ]],phasetasklist,7,FALSE)</f>
        <v>6</v>
      </c>
      <c r="BA202" s="279">
        <f>VLOOKUP(BillDetail_List[[#This Row],[Task Code]],tasklist,7,FALSE)</f>
        <v>15</v>
      </c>
      <c r="BB202" s="279">
        <f>IFERROR(VLOOKUP(BillDetail_List[[#This Row],[Activity Code]],ActivityCodeList,4,FALSE),"")</f>
        <v>5</v>
      </c>
      <c r="BC202" s="279" t="str">
        <f>IFERROR(VLOOKUP(BillDetail_List[[#This Row],[Expense Code]],expensenumbers,4,FALSE),"")</f>
        <v/>
      </c>
      <c r="BD202" s="217"/>
      <c r="BE202" s="94"/>
      <c r="BF202" s="94"/>
      <c r="BG202" s="217"/>
      <c r="BH202" s="94"/>
      <c r="BI202" s="217"/>
      <c r="BJ202" s="217"/>
      <c r="BK202" s="96"/>
      <c r="BL202" s="96"/>
      <c r="BQ202" s="96"/>
      <c r="BR202" s="96"/>
      <c r="BS202" s="96"/>
      <c r="BT202" s="96"/>
      <c r="BV202" s="96"/>
      <c r="BW202" s="72"/>
      <c r="BX202" s="72"/>
      <c r="CB202" s="98"/>
      <c r="CC202" s="99"/>
      <c r="CD202" s="99"/>
      <c r="CE202" s="84"/>
      <c r="CF202" s="84"/>
    </row>
    <row r="203" spans="1:84" ht="45" x14ac:dyDescent="0.2">
      <c r="A203" s="74">
        <v>201</v>
      </c>
      <c r="B203" s="74">
        <v>135</v>
      </c>
      <c r="C203" s="49" t="s">
        <v>227</v>
      </c>
      <c r="D203" s="172">
        <v>41223</v>
      </c>
      <c r="E203" s="290" t="s">
        <v>575</v>
      </c>
      <c r="F203" s="76" t="s">
        <v>323</v>
      </c>
      <c r="G203" s="119">
        <v>0.1</v>
      </c>
      <c r="H203" s="87"/>
      <c r="I203" s="77"/>
      <c r="J203" s="77"/>
      <c r="K203" s="88"/>
      <c r="L203" s="79"/>
      <c r="M203" s="76" t="s">
        <v>104</v>
      </c>
      <c r="N203" s="255" t="s">
        <v>454</v>
      </c>
      <c r="O203" s="255" t="s">
        <v>478</v>
      </c>
      <c r="P203" s="255" t="s">
        <v>514</v>
      </c>
      <c r="Q203" s="255"/>
      <c r="R203" s="81" t="s">
        <v>145</v>
      </c>
      <c r="S203" s="89"/>
      <c r="T203" s="76" t="s">
        <v>327</v>
      </c>
      <c r="U203" s="76" t="s">
        <v>225</v>
      </c>
      <c r="V203" s="86">
        <f>IF(BillDetail_List[Entry Alloc%]=0,(BillDetail_List[Time]*BillDetail_List[LTM Rate])*BillDetail_List[[#This Row],[Funding PerCent Allowed]],(BillDetail_List[Time]*BillDetail_List[LTM Rate])*BillDetail_List[[#This Row],[Funding PerCent Allowed]]*BillDetail_List[Entry Alloc%])</f>
        <v>30</v>
      </c>
      <c r="W203" s="86">
        <f>BillDetail_List[Counsel''s Base Fees]+BillDetail_List[Other Disbursements]+BillDetail_List[ATEI Premium]</f>
        <v>0</v>
      </c>
      <c r="X203" s="91" t="str">
        <f>VLOOKUP(BillDetail_List[Part ID],FundingList,2,FALSE)</f>
        <v>CFA</v>
      </c>
      <c r="Y203" s="271" t="str">
        <f>VLOOKUP(BillDetail_List[[#This Row],[Phase Code ]],phasetasklist,3,FALSE)</f>
        <v>Expert reports</v>
      </c>
      <c r="Z203" s="254" t="str">
        <f>VLOOKUP(BillDetail_List[[#This Row],[Task Code]],tasklist,4,FALSE)</f>
        <v xml:space="preserve">Own expert evidence </v>
      </c>
      <c r="AA203" s="239" t="str">
        <f>IFERROR(VLOOKUP(BillDetail_List[[#This Row],[Activity Code]],ActivityCodeList,2,FALSE), " ")</f>
        <v>Communicate (experts)</v>
      </c>
      <c r="AB203" s="239" t="str">
        <f>IFERROR(VLOOKUP(BillDetail_List[[#This Row],[Expense Code]],expensenumbers,2,FALSE), " ")</f>
        <v xml:space="preserve"> </v>
      </c>
      <c r="AC203" s="92" t="str">
        <f>IFERROR(VLOOKUP(BillDetail_List[LTM],LTMList,3,FALSE),"")</f>
        <v>Partner</v>
      </c>
      <c r="AD203" s="92" t="str">
        <f>IFERROR(VLOOKUP(BillDetail_List[LTM],LTMList,4,FALSE),"")</f>
        <v>A</v>
      </c>
      <c r="AE203" s="86">
        <f>IFERROR(VLOOKUP(BillDetail_List[LTM],LTM_List[],6,FALSE),0)</f>
        <v>300</v>
      </c>
      <c r="AF203" s="83">
        <f>VLOOKUP(BillDetail_List[Part ID],FundingList,7,FALSE)</f>
        <v>1</v>
      </c>
      <c r="AG203" s="83">
        <f>IF(CounselBaseFees=0,VLOOKUP(BillDetail_List[Part ID],FundingList,3,FALSE),VLOOKUP(BillDetail_List[LTM],LTMList,8,FALSE))</f>
        <v>0.95</v>
      </c>
      <c r="AH203" s="93">
        <f>VLOOKUP(BillDetail_List[Part ID],FundingList,4,FALSE)</f>
        <v>0.2</v>
      </c>
      <c r="AI203" s="190">
        <f>IF(BillDetail_List[[#This Row],[Time]]="N/A",0, BillDetail_List[[#This Row],[Time]]*BillDetail_List[[#This Row],[LTM Rate]])</f>
        <v>30</v>
      </c>
      <c r="AJ203" s="86">
        <f>IF(BillDetail_List[Entry Alloc%]=0,(BillDetail_List[Time]*BillDetail_List[LTM Rate])*BillDetail_List[[#This Row],[Funding PerCent Allowed]],(BillDetail_List[Time]*BillDetail_List[LTM Rate])*BillDetail_List[[#This Row],[Funding PerCent Allowed]]*BillDetail_List[Entry Alloc%])</f>
        <v>30</v>
      </c>
      <c r="AK203" s="86">
        <f>BillDetail_List[Base Profit Costs (including any indemnity cap)]*BillDetail_List[VAT Rate]</f>
        <v>6</v>
      </c>
      <c r="AL203" s="86">
        <f>BillDetail_List[Base Profit Costs (including any indemnity cap)]*BillDetail_List[Success Fee %]</f>
        <v>28.5</v>
      </c>
      <c r="AM203" s="86">
        <f>BillDetail_List[Success Fee on Base Profit costs]*BillDetail_List[VAT Rate]</f>
        <v>5.7</v>
      </c>
      <c r="AN203" s="86">
        <f>SUM(BillDetail_List[[#This Row],[Base Profit Costs (including any indemnity cap)]:[VAT on Success Fee on Base Profit Costs]])</f>
        <v>70.2</v>
      </c>
      <c r="AO203" s="86">
        <f>BillDetail_List[Counsel''s Base Fees]*BillDetail_List[VAT Rate]</f>
        <v>0</v>
      </c>
      <c r="AP203" s="86">
        <f>BillDetail_List[Counsel''s Base Fees]*BillDetail_List[Success Fee %]</f>
        <v>0</v>
      </c>
      <c r="AQ203" s="86">
        <f>BillDetail_List[Counsel''s Success Fee]*BillDetail_List[VAT Rate]</f>
        <v>0</v>
      </c>
      <c r="AR203" s="86">
        <f>BillDetail_List[Counsel''s Base Fees]+BillDetail_List[VAT on Base Counsel Fees]+BillDetail_List[Counsel''s Success Fee]+BillDetail_List[VAT on Counsel''s Success Fee]</f>
        <v>0</v>
      </c>
      <c r="AS203" s="86">
        <f>BillDetail_List[Other Disbursements]+BillDetail_List[VAT On Other Disbursements]</f>
        <v>0</v>
      </c>
      <c r="AT203" s="86">
        <f>BillDetail_List[Counsel''s Base Fees]+BillDetail_List[Other Disbursements]+BillDetail_List[ATEI Premium]</f>
        <v>0</v>
      </c>
      <c r="AU203" s="86">
        <f>BillDetail_List[Other Disbursements]+BillDetail_List[Counsel''s Base Fees]+BillDetail_List[Base Profit Costs (including any indemnity cap)]</f>
        <v>30</v>
      </c>
      <c r="AV203" s="86">
        <f>BillDetail_List[Base Profit Costs (including any indemnity cap)]+BillDetail_List[Success Fee on Base Profit costs]</f>
        <v>58.5</v>
      </c>
      <c r="AW203" s="86">
        <f>BillDetail_List[ATEI Premium]+BillDetail_List[Other Disbursements]+BillDetail_List[Counsel''s Success Fee]+BillDetail_List[Counsel''s Base Fees]</f>
        <v>0</v>
      </c>
      <c r="AX203" s="86">
        <f>BillDetail_List[VAT On Other Disbursements]+BillDetail_List[VAT on Counsel''s Success Fee]+BillDetail_List[VAT on Base Counsel Fees]+BillDetail_List[VAT on Success Fee on Base Profit Costs]+BillDetail_List[VAT on Base Profit Costs]</f>
        <v>11.7</v>
      </c>
      <c r="AY203" s="86">
        <f>SUM(BillDetail_List[[#This Row],[Total Profit Costs]:[Total VAT]])</f>
        <v>70.2</v>
      </c>
      <c r="AZ203" s="279">
        <f>VLOOKUP(BillDetail_List[[#This Row],[Phase Code ]],phasetasklist,7,FALSE)</f>
        <v>6</v>
      </c>
      <c r="BA203" s="279">
        <f>VLOOKUP(BillDetail_List[[#This Row],[Task Code]],tasklist,7,FALSE)</f>
        <v>15</v>
      </c>
      <c r="BB203" s="279">
        <f>IFERROR(VLOOKUP(BillDetail_List[[#This Row],[Activity Code]],ActivityCodeList,4,FALSE),"")</f>
        <v>5</v>
      </c>
      <c r="BC203" s="279" t="str">
        <f>IFERROR(VLOOKUP(BillDetail_List[[#This Row],[Expense Code]],expensenumbers,4,FALSE),"")</f>
        <v/>
      </c>
      <c r="BD203" s="217"/>
      <c r="BE203" s="94"/>
      <c r="BF203" s="94"/>
      <c r="BG203" s="217"/>
      <c r="BH203" s="94"/>
      <c r="BI203" s="217"/>
      <c r="BJ203" s="217"/>
      <c r="BK203" s="96"/>
      <c r="BL203" s="96"/>
      <c r="BQ203" s="96"/>
      <c r="BR203" s="96"/>
      <c r="BS203" s="96"/>
      <c r="BT203" s="96"/>
      <c r="BV203" s="96"/>
      <c r="BW203" s="72"/>
      <c r="BX203" s="72"/>
      <c r="CB203" s="98"/>
      <c r="CC203" s="99"/>
      <c r="CD203" s="99"/>
      <c r="CE203" s="84"/>
      <c r="CF203" s="84"/>
    </row>
    <row r="204" spans="1:84" ht="45" x14ac:dyDescent="0.2">
      <c r="A204" s="74">
        <v>202</v>
      </c>
      <c r="B204" s="74">
        <v>141</v>
      </c>
      <c r="C204" s="49" t="s">
        <v>227</v>
      </c>
      <c r="D204" s="172">
        <v>41225</v>
      </c>
      <c r="E204" s="76" t="s">
        <v>275</v>
      </c>
      <c r="F204" s="76" t="s">
        <v>323</v>
      </c>
      <c r="G204" s="119">
        <v>0.1</v>
      </c>
      <c r="H204" s="87"/>
      <c r="I204" s="77"/>
      <c r="J204" s="77"/>
      <c r="K204" s="88"/>
      <c r="L204" s="79"/>
      <c r="M204" s="76" t="s">
        <v>104</v>
      </c>
      <c r="N204" s="255" t="s">
        <v>454</v>
      </c>
      <c r="O204" s="255" t="s">
        <v>478</v>
      </c>
      <c r="P204" s="255" t="s">
        <v>514</v>
      </c>
      <c r="Q204" s="255"/>
      <c r="R204" s="81" t="s">
        <v>145</v>
      </c>
      <c r="S204" s="89"/>
      <c r="T204" s="76" t="s">
        <v>328</v>
      </c>
      <c r="U204" s="75" t="s">
        <v>333</v>
      </c>
      <c r="V204" s="86">
        <f>IF(BillDetail_List[Entry Alloc%]=0,(BillDetail_List[Time]*BillDetail_List[LTM Rate])*BillDetail_List[[#This Row],[Funding PerCent Allowed]],(BillDetail_List[Time]*BillDetail_List[LTM Rate])*BillDetail_List[[#This Row],[Funding PerCent Allowed]]*BillDetail_List[Entry Alloc%])</f>
        <v>30</v>
      </c>
      <c r="W204" s="86">
        <f>BillDetail_List[Counsel''s Base Fees]+BillDetail_List[Other Disbursements]+BillDetail_List[ATEI Premium]</f>
        <v>0</v>
      </c>
      <c r="X204" s="91" t="str">
        <f>VLOOKUP(BillDetail_List[Part ID],FundingList,2,FALSE)</f>
        <v>CFA</v>
      </c>
      <c r="Y204" s="271" t="str">
        <f>VLOOKUP(BillDetail_List[[#This Row],[Phase Code ]],phasetasklist,3,FALSE)</f>
        <v>Expert reports</v>
      </c>
      <c r="Z204" s="254" t="str">
        <f>VLOOKUP(BillDetail_List[[#This Row],[Task Code]],tasklist,4,FALSE)</f>
        <v xml:space="preserve">Own expert evidence </v>
      </c>
      <c r="AA204" s="239" t="str">
        <f>IFERROR(VLOOKUP(BillDetail_List[[#This Row],[Activity Code]],ActivityCodeList,2,FALSE), " ")</f>
        <v>Communicate (experts)</v>
      </c>
      <c r="AB204" s="239" t="str">
        <f>IFERROR(VLOOKUP(BillDetail_List[[#This Row],[Expense Code]],expensenumbers,2,FALSE), " ")</f>
        <v xml:space="preserve"> </v>
      </c>
      <c r="AC204" s="92" t="str">
        <f>IFERROR(VLOOKUP(BillDetail_List[LTM],LTMList,3,FALSE),"")</f>
        <v>Partner</v>
      </c>
      <c r="AD204" s="92" t="str">
        <f>IFERROR(VLOOKUP(BillDetail_List[LTM],LTMList,4,FALSE),"")</f>
        <v>A</v>
      </c>
      <c r="AE204" s="86">
        <f>IFERROR(VLOOKUP(BillDetail_List[LTM],LTM_List[],6,FALSE),0)</f>
        <v>300</v>
      </c>
      <c r="AF204" s="83">
        <f>VLOOKUP(BillDetail_List[Part ID],FundingList,7,FALSE)</f>
        <v>1</v>
      </c>
      <c r="AG204" s="83">
        <f>IF(CounselBaseFees=0,VLOOKUP(BillDetail_List[Part ID],FundingList,3,FALSE),VLOOKUP(BillDetail_List[LTM],LTMList,8,FALSE))</f>
        <v>0.95</v>
      </c>
      <c r="AH204" s="93">
        <f>VLOOKUP(BillDetail_List[Part ID],FundingList,4,FALSE)</f>
        <v>0.2</v>
      </c>
      <c r="AI204" s="190">
        <f>IF(BillDetail_List[[#This Row],[Time]]="N/A",0, BillDetail_List[[#This Row],[Time]]*BillDetail_List[[#This Row],[LTM Rate]])</f>
        <v>30</v>
      </c>
      <c r="AJ204" s="86">
        <f>IF(BillDetail_List[Entry Alloc%]=0,(BillDetail_List[Time]*BillDetail_List[LTM Rate])*BillDetail_List[[#This Row],[Funding PerCent Allowed]],(BillDetail_List[Time]*BillDetail_List[LTM Rate])*BillDetail_List[[#This Row],[Funding PerCent Allowed]]*BillDetail_List[Entry Alloc%])</f>
        <v>30</v>
      </c>
      <c r="AK204" s="86">
        <f>BillDetail_List[Base Profit Costs (including any indemnity cap)]*BillDetail_List[VAT Rate]</f>
        <v>6</v>
      </c>
      <c r="AL204" s="86">
        <f>BillDetail_List[Base Profit Costs (including any indemnity cap)]*BillDetail_List[Success Fee %]</f>
        <v>28.5</v>
      </c>
      <c r="AM204" s="86">
        <f>BillDetail_List[Success Fee on Base Profit costs]*BillDetail_List[VAT Rate]</f>
        <v>5.7</v>
      </c>
      <c r="AN204" s="86">
        <f>SUM(BillDetail_List[[#This Row],[Base Profit Costs (including any indemnity cap)]:[VAT on Success Fee on Base Profit Costs]])</f>
        <v>70.2</v>
      </c>
      <c r="AO204" s="86">
        <f>BillDetail_List[Counsel''s Base Fees]*BillDetail_List[VAT Rate]</f>
        <v>0</v>
      </c>
      <c r="AP204" s="86">
        <f>BillDetail_List[Counsel''s Base Fees]*BillDetail_List[Success Fee %]</f>
        <v>0</v>
      </c>
      <c r="AQ204" s="86">
        <f>BillDetail_List[Counsel''s Success Fee]*BillDetail_List[VAT Rate]</f>
        <v>0</v>
      </c>
      <c r="AR204" s="86">
        <f>BillDetail_List[Counsel''s Base Fees]+BillDetail_List[VAT on Base Counsel Fees]+BillDetail_List[Counsel''s Success Fee]+BillDetail_List[VAT on Counsel''s Success Fee]</f>
        <v>0</v>
      </c>
      <c r="AS204" s="86">
        <f>BillDetail_List[Other Disbursements]+BillDetail_List[VAT On Other Disbursements]</f>
        <v>0</v>
      </c>
      <c r="AT204" s="86">
        <f>BillDetail_List[Counsel''s Base Fees]+BillDetail_List[Other Disbursements]+BillDetail_List[ATEI Premium]</f>
        <v>0</v>
      </c>
      <c r="AU204" s="86">
        <f>BillDetail_List[Other Disbursements]+BillDetail_List[Counsel''s Base Fees]+BillDetail_List[Base Profit Costs (including any indemnity cap)]</f>
        <v>30</v>
      </c>
      <c r="AV204" s="86">
        <f>BillDetail_List[Base Profit Costs (including any indemnity cap)]+BillDetail_List[Success Fee on Base Profit costs]</f>
        <v>58.5</v>
      </c>
      <c r="AW204" s="86">
        <f>BillDetail_List[ATEI Premium]+BillDetail_List[Other Disbursements]+BillDetail_List[Counsel''s Success Fee]+BillDetail_List[Counsel''s Base Fees]</f>
        <v>0</v>
      </c>
      <c r="AX204" s="86">
        <f>BillDetail_List[VAT On Other Disbursements]+BillDetail_List[VAT on Counsel''s Success Fee]+BillDetail_List[VAT on Base Counsel Fees]+BillDetail_List[VAT on Success Fee on Base Profit Costs]+BillDetail_List[VAT on Base Profit Costs]</f>
        <v>11.7</v>
      </c>
      <c r="AY204" s="86">
        <f>SUM(BillDetail_List[[#This Row],[Total Profit Costs]:[Total VAT]])</f>
        <v>70.2</v>
      </c>
      <c r="AZ204" s="279">
        <f>VLOOKUP(BillDetail_List[[#This Row],[Phase Code ]],phasetasklist,7,FALSE)</f>
        <v>6</v>
      </c>
      <c r="BA204" s="279">
        <f>VLOOKUP(BillDetail_List[[#This Row],[Task Code]],tasklist,7,FALSE)</f>
        <v>15</v>
      </c>
      <c r="BB204" s="279">
        <f>IFERROR(VLOOKUP(BillDetail_List[[#This Row],[Activity Code]],ActivityCodeList,4,FALSE),"")</f>
        <v>5</v>
      </c>
      <c r="BC204" s="279" t="str">
        <f>IFERROR(VLOOKUP(BillDetail_List[[#This Row],[Expense Code]],expensenumbers,4,FALSE),"")</f>
        <v/>
      </c>
      <c r="BD204" s="217"/>
      <c r="BE204" s="94"/>
      <c r="BF204" s="94"/>
      <c r="BG204" s="217"/>
      <c r="BH204" s="94"/>
      <c r="BI204" s="217"/>
      <c r="BJ204" s="217"/>
      <c r="BK204" s="96"/>
      <c r="BL204" s="96"/>
      <c r="BQ204" s="96"/>
      <c r="BR204" s="96"/>
      <c r="BS204" s="96"/>
      <c r="BT204" s="96"/>
      <c r="BV204" s="96"/>
      <c r="BW204" s="72"/>
      <c r="BX204" s="72"/>
      <c r="CB204" s="98"/>
      <c r="CC204" s="99"/>
      <c r="CD204" s="99"/>
      <c r="CE204" s="84"/>
      <c r="CF204" s="84"/>
    </row>
    <row r="205" spans="1:84" ht="45" x14ac:dyDescent="0.2">
      <c r="A205" s="74">
        <v>203</v>
      </c>
      <c r="B205" s="74">
        <v>153</v>
      </c>
      <c r="C205" s="49" t="s">
        <v>227</v>
      </c>
      <c r="D205" s="172">
        <v>41290</v>
      </c>
      <c r="E205" s="290" t="s">
        <v>275</v>
      </c>
      <c r="F205" s="76" t="s">
        <v>323</v>
      </c>
      <c r="G205" s="119">
        <v>0.1</v>
      </c>
      <c r="H205" s="87"/>
      <c r="I205" s="77"/>
      <c r="J205" s="77"/>
      <c r="K205" s="88"/>
      <c r="L205" s="79"/>
      <c r="M205" s="76" t="s">
        <v>104</v>
      </c>
      <c r="N205" s="255" t="s">
        <v>454</v>
      </c>
      <c r="O205" s="255" t="s">
        <v>478</v>
      </c>
      <c r="P205" s="255" t="s">
        <v>514</v>
      </c>
      <c r="Q205" s="255"/>
      <c r="R205" s="81" t="s">
        <v>145</v>
      </c>
      <c r="S205" s="89"/>
      <c r="T205" s="76" t="s">
        <v>328</v>
      </c>
      <c r="U205" s="75" t="s">
        <v>333</v>
      </c>
      <c r="V205" s="86">
        <f>IF(BillDetail_List[Entry Alloc%]=0,(BillDetail_List[Time]*BillDetail_List[LTM Rate])*BillDetail_List[[#This Row],[Funding PerCent Allowed]],(BillDetail_List[Time]*BillDetail_List[LTM Rate])*BillDetail_List[[#This Row],[Funding PerCent Allowed]]*BillDetail_List[Entry Alloc%])</f>
        <v>30</v>
      </c>
      <c r="W205" s="86">
        <f>BillDetail_List[Counsel''s Base Fees]+BillDetail_List[Other Disbursements]+BillDetail_List[ATEI Premium]</f>
        <v>0</v>
      </c>
      <c r="X205" s="91" t="str">
        <f>VLOOKUP(BillDetail_List[Part ID],FundingList,2,FALSE)</f>
        <v>CFA</v>
      </c>
      <c r="Y205" s="271" t="str">
        <f>VLOOKUP(BillDetail_List[[#This Row],[Phase Code ]],phasetasklist,3,FALSE)</f>
        <v>Expert reports</v>
      </c>
      <c r="Z205" s="254" t="str">
        <f>VLOOKUP(BillDetail_List[[#This Row],[Task Code]],tasklist,4,FALSE)</f>
        <v xml:space="preserve">Own expert evidence </v>
      </c>
      <c r="AA205" s="239" t="str">
        <f>IFERROR(VLOOKUP(BillDetail_List[[#This Row],[Activity Code]],ActivityCodeList,2,FALSE), " ")</f>
        <v>Communicate (experts)</v>
      </c>
      <c r="AB205" s="239" t="str">
        <f>IFERROR(VLOOKUP(BillDetail_List[[#This Row],[Expense Code]],expensenumbers,2,FALSE), " ")</f>
        <v xml:space="preserve"> </v>
      </c>
      <c r="AC205" s="92" t="str">
        <f>IFERROR(VLOOKUP(BillDetail_List[LTM],LTMList,3,FALSE),"")</f>
        <v>Partner</v>
      </c>
      <c r="AD205" s="92" t="str">
        <f>IFERROR(VLOOKUP(BillDetail_List[LTM],LTMList,4,FALSE),"")</f>
        <v>A</v>
      </c>
      <c r="AE205" s="86">
        <f>IFERROR(VLOOKUP(BillDetail_List[LTM],LTM_List[],6,FALSE),0)</f>
        <v>300</v>
      </c>
      <c r="AF205" s="83">
        <f>VLOOKUP(BillDetail_List[Part ID],FundingList,7,FALSE)</f>
        <v>1</v>
      </c>
      <c r="AG205" s="83">
        <f>IF(CounselBaseFees=0,VLOOKUP(BillDetail_List[Part ID],FundingList,3,FALSE),VLOOKUP(BillDetail_List[LTM],LTMList,8,FALSE))</f>
        <v>0.95</v>
      </c>
      <c r="AH205" s="93">
        <f>VLOOKUP(BillDetail_List[Part ID],FundingList,4,FALSE)</f>
        <v>0.2</v>
      </c>
      <c r="AI205" s="190">
        <f>IF(BillDetail_List[[#This Row],[Time]]="N/A",0, BillDetail_List[[#This Row],[Time]]*BillDetail_List[[#This Row],[LTM Rate]])</f>
        <v>30</v>
      </c>
      <c r="AJ205" s="86">
        <f>IF(BillDetail_List[Entry Alloc%]=0,(BillDetail_List[Time]*BillDetail_List[LTM Rate])*BillDetail_List[[#This Row],[Funding PerCent Allowed]],(BillDetail_List[Time]*BillDetail_List[LTM Rate])*BillDetail_List[[#This Row],[Funding PerCent Allowed]]*BillDetail_List[Entry Alloc%])</f>
        <v>30</v>
      </c>
      <c r="AK205" s="86">
        <f>BillDetail_List[Base Profit Costs (including any indemnity cap)]*BillDetail_List[VAT Rate]</f>
        <v>6</v>
      </c>
      <c r="AL205" s="86">
        <f>BillDetail_List[Base Profit Costs (including any indemnity cap)]*BillDetail_List[Success Fee %]</f>
        <v>28.5</v>
      </c>
      <c r="AM205" s="86">
        <f>BillDetail_List[Success Fee on Base Profit costs]*BillDetail_List[VAT Rate]</f>
        <v>5.7</v>
      </c>
      <c r="AN205" s="86">
        <f>SUM(BillDetail_List[[#This Row],[Base Profit Costs (including any indemnity cap)]:[VAT on Success Fee on Base Profit Costs]])</f>
        <v>70.2</v>
      </c>
      <c r="AO205" s="86">
        <f>BillDetail_List[Counsel''s Base Fees]*BillDetail_List[VAT Rate]</f>
        <v>0</v>
      </c>
      <c r="AP205" s="86">
        <f>BillDetail_List[Counsel''s Base Fees]*BillDetail_List[Success Fee %]</f>
        <v>0</v>
      </c>
      <c r="AQ205" s="86">
        <f>BillDetail_List[Counsel''s Success Fee]*BillDetail_List[VAT Rate]</f>
        <v>0</v>
      </c>
      <c r="AR205" s="86">
        <f>BillDetail_List[Counsel''s Base Fees]+BillDetail_List[VAT on Base Counsel Fees]+BillDetail_List[Counsel''s Success Fee]+BillDetail_List[VAT on Counsel''s Success Fee]</f>
        <v>0</v>
      </c>
      <c r="AS205" s="86">
        <f>BillDetail_List[Other Disbursements]+BillDetail_List[VAT On Other Disbursements]</f>
        <v>0</v>
      </c>
      <c r="AT205" s="86">
        <f>BillDetail_List[Counsel''s Base Fees]+BillDetail_List[Other Disbursements]+BillDetail_List[ATEI Premium]</f>
        <v>0</v>
      </c>
      <c r="AU205" s="86">
        <f>BillDetail_List[Other Disbursements]+BillDetail_List[Counsel''s Base Fees]+BillDetail_List[Base Profit Costs (including any indemnity cap)]</f>
        <v>30</v>
      </c>
      <c r="AV205" s="86">
        <f>BillDetail_List[Base Profit Costs (including any indemnity cap)]+BillDetail_List[Success Fee on Base Profit costs]</f>
        <v>58.5</v>
      </c>
      <c r="AW205" s="86">
        <f>BillDetail_List[ATEI Premium]+BillDetail_List[Other Disbursements]+BillDetail_List[Counsel''s Success Fee]+BillDetail_List[Counsel''s Base Fees]</f>
        <v>0</v>
      </c>
      <c r="AX205" s="86">
        <f>BillDetail_List[VAT On Other Disbursements]+BillDetail_List[VAT on Counsel''s Success Fee]+BillDetail_List[VAT on Base Counsel Fees]+BillDetail_List[VAT on Success Fee on Base Profit Costs]+BillDetail_List[VAT on Base Profit Costs]</f>
        <v>11.7</v>
      </c>
      <c r="AY205" s="86">
        <f>SUM(BillDetail_List[[#This Row],[Total Profit Costs]:[Total VAT]])</f>
        <v>70.2</v>
      </c>
      <c r="AZ205" s="279">
        <f>VLOOKUP(BillDetail_List[[#This Row],[Phase Code ]],phasetasklist,7,FALSE)</f>
        <v>6</v>
      </c>
      <c r="BA205" s="279">
        <f>VLOOKUP(BillDetail_List[[#This Row],[Task Code]],tasklist,7,FALSE)</f>
        <v>15</v>
      </c>
      <c r="BB205" s="279">
        <f>IFERROR(VLOOKUP(BillDetail_List[[#This Row],[Activity Code]],ActivityCodeList,4,FALSE),"")</f>
        <v>5</v>
      </c>
      <c r="BC205" s="279" t="str">
        <f>IFERROR(VLOOKUP(BillDetail_List[[#This Row],[Expense Code]],expensenumbers,4,FALSE),"")</f>
        <v/>
      </c>
      <c r="BD205" s="217"/>
      <c r="BE205" s="94"/>
      <c r="BF205" s="94"/>
      <c r="BG205" s="217"/>
      <c r="BH205" s="94"/>
      <c r="BI205" s="217"/>
      <c r="BJ205" s="217"/>
      <c r="BK205" s="96"/>
      <c r="BL205" s="96"/>
      <c r="BQ205" s="96"/>
      <c r="BR205" s="96"/>
      <c r="BS205" s="96"/>
      <c r="BT205" s="96"/>
      <c r="BV205" s="96"/>
      <c r="BW205" s="72"/>
      <c r="BX205" s="72"/>
      <c r="CB205" s="98"/>
      <c r="CC205" s="99"/>
      <c r="CD205" s="99"/>
      <c r="CE205" s="84"/>
      <c r="CF205" s="84"/>
    </row>
    <row r="206" spans="1:84" ht="30" x14ac:dyDescent="0.2">
      <c r="A206" s="74">
        <v>204</v>
      </c>
      <c r="B206" s="74">
        <v>172</v>
      </c>
      <c r="C206" s="49" t="s">
        <v>227</v>
      </c>
      <c r="D206" s="172">
        <v>41366</v>
      </c>
      <c r="E206" s="76" t="s">
        <v>291</v>
      </c>
      <c r="F206" s="76" t="s">
        <v>323</v>
      </c>
      <c r="G206" s="119">
        <v>0.2</v>
      </c>
      <c r="H206" s="87"/>
      <c r="I206" s="77"/>
      <c r="J206" s="77"/>
      <c r="K206" s="88"/>
      <c r="L206" s="79"/>
      <c r="M206" s="76" t="s">
        <v>104</v>
      </c>
      <c r="N206" s="255" t="s">
        <v>454</v>
      </c>
      <c r="O206" s="255" t="s">
        <v>478</v>
      </c>
      <c r="P206" s="255" t="s">
        <v>514</v>
      </c>
      <c r="Q206" s="255"/>
      <c r="R206" s="81" t="s">
        <v>145</v>
      </c>
      <c r="S206" s="89"/>
      <c r="T206" s="75" t="s">
        <v>224</v>
      </c>
      <c r="U206" s="75" t="s">
        <v>333</v>
      </c>
      <c r="V206" s="86">
        <f>IF(BillDetail_List[Entry Alloc%]=0,(BillDetail_List[Time]*BillDetail_List[LTM Rate])*BillDetail_List[[#This Row],[Funding PerCent Allowed]],(BillDetail_List[Time]*BillDetail_List[LTM Rate])*BillDetail_List[[#This Row],[Funding PerCent Allowed]]*BillDetail_List[Entry Alloc%])</f>
        <v>60</v>
      </c>
      <c r="W206" s="86">
        <f>BillDetail_List[Counsel''s Base Fees]+BillDetail_List[Other Disbursements]+BillDetail_List[ATEI Premium]</f>
        <v>0</v>
      </c>
      <c r="X206" s="91" t="str">
        <f>VLOOKUP(BillDetail_List[Part ID],FundingList,2,FALSE)</f>
        <v>CFA</v>
      </c>
      <c r="Y206" s="271" t="str">
        <f>VLOOKUP(BillDetail_List[[#This Row],[Phase Code ]],phasetasklist,3,FALSE)</f>
        <v>Expert reports</v>
      </c>
      <c r="Z206" s="254" t="str">
        <f>VLOOKUP(BillDetail_List[[#This Row],[Task Code]],tasklist,4,FALSE)</f>
        <v xml:space="preserve">Own expert evidence </v>
      </c>
      <c r="AA206" s="239" t="str">
        <f>IFERROR(VLOOKUP(BillDetail_List[[#This Row],[Activity Code]],ActivityCodeList,2,FALSE), " ")</f>
        <v>Communicate (experts)</v>
      </c>
      <c r="AB206" s="239" t="str">
        <f>IFERROR(VLOOKUP(BillDetail_List[[#This Row],[Expense Code]],expensenumbers,2,FALSE), " ")</f>
        <v xml:space="preserve"> </v>
      </c>
      <c r="AC206" s="92" t="str">
        <f>IFERROR(VLOOKUP(BillDetail_List[LTM],LTMList,3,FALSE),"")</f>
        <v>Partner</v>
      </c>
      <c r="AD206" s="92" t="str">
        <f>IFERROR(VLOOKUP(BillDetail_List[LTM],LTMList,4,FALSE),"")</f>
        <v>A</v>
      </c>
      <c r="AE206" s="86">
        <f>IFERROR(VLOOKUP(BillDetail_List[LTM],LTM_List[],6,FALSE),0)</f>
        <v>300</v>
      </c>
      <c r="AF206" s="83">
        <f>VLOOKUP(BillDetail_List[Part ID],FundingList,7,FALSE)</f>
        <v>1</v>
      </c>
      <c r="AG206" s="83">
        <f>IF(CounselBaseFees=0,VLOOKUP(BillDetail_List[Part ID],FundingList,3,FALSE),VLOOKUP(BillDetail_List[LTM],LTMList,8,FALSE))</f>
        <v>0.95</v>
      </c>
      <c r="AH206" s="93">
        <f>VLOOKUP(BillDetail_List[Part ID],FundingList,4,FALSE)</f>
        <v>0.2</v>
      </c>
      <c r="AI206" s="190">
        <f>IF(BillDetail_List[[#This Row],[Time]]="N/A",0, BillDetail_List[[#This Row],[Time]]*BillDetail_List[[#This Row],[LTM Rate]])</f>
        <v>60</v>
      </c>
      <c r="AJ206" s="86">
        <f>IF(BillDetail_List[Entry Alloc%]=0,(BillDetail_List[Time]*BillDetail_List[LTM Rate])*BillDetail_List[[#This Row],[Funding PerCent Allowed]],(BillDetail_List[Time]*BillDetail_List[LTM Rate])*BillDetail_List[[#This Row],[Funding PerCent Allowed]]*BillDetail_List[Entry Alloc%])</f>
        <v>60</v>
      </c>
      <c r="AK206" s="86">
        <f>BillDetail_List[Base Profit Costs (including any indemnity cap)]*BillDetail_List[VAT Rate]</f>
        <v>12</v>
      </c>
      <c r="AL206" s="86">
        <f>BillDetail_List[Base Profit Costs (including any indemnity cap)]*BillDetail_List[Success Fee %]</f>
        <v>57</v>
      </c>
      <c r="AM206" s="86">
        <f>BillDetail_List[Success Fee on Base Profit costs]*BillDetail_List[VAT Rate]</f>
        <v>11.4</v>
      </c>
      <c r="AN206" s="86">
        <f>SUM(BillDetail_List[[#This Row],[Base Profit Costs (including any indemnity cap)]:[VAT on Success Fee on Base Profit Costs]])</f>
        <v>140.4</v>
      </c>
      <c r="AO206" s="86">
        <f>BillDetail_List[Counsel''s Base Fees]*BillDetail_List[VAT Rate]</f>
        <v>0</v>
      </c>
      <c r="AP206" s="86">
        <f>BillDetail_List[Counsel''s Base Fees]*BillDetail_List[Success Fee %]</f>
        <v>0</v>
      </c>
      <c r="AQ206" s="86">
        <f>BillDetail_List[Counsel''s Success Fee]*BillDetail_List[VAT Rate]</f>
        <v>0</v>
      </c>
      <c r="AR206" s="86">
        <f>BillDetail_List[Counsel''s Base Fees]+BillDetail_List[VAT on Base Counsel Fees]+BillDetail_List[Counsel''s Success Fee]+BillDetail_List[VAT on Counsel''s Success Fee]</f>
        <v>0</v>
      </c>
      <c r="AS206" s="86">
        <f>BillDetail_List[Other Disbursements]+BillDetail_List[VAT On Other Disbursements]</f>
        <v>0</v>
      </c>
      <c r="AT206" s="86">
        <f>BillDetail_List[Counsel''s Base Fees]+BillDetail_List[Other Disbursements]+BillDetail_List[ATEI Premium]</f>
        <v>0</v>
      </c>
      <c r="AU206" s="86">
        <f>BillDetail_List[Other Disbursements]+BillDetail_List[Counsel''s Base Fees]+BillDetail_List[Base Profit Costs (including any indemnity cap)]</f>
        <v>60</v>
      </c>
      <c r="AV206" s="86">
        <f>BillDetail_List[Base Profit Costs (including any indemnity cap)]+BillDetail_List[Success Fee on Base Profit costs]</f>
        <v>117</v>
      </c>
      <c r="AW206" s="86">
        <f>BillDetail_List[ATEI Premium]+BillDetail_List[Other Disbursements]+BillDetail_List[Counsel''s Success Fee]+BillDetail_List[Counsel''s Base Fees]</f>
        <v>0</v>
      </c>
      <c r="AX206" s="86">
        <f>BillDetail_List[VAT On Other Disbursements]+BillDetail_List[VAT on Counsel''s Success Fee]+BillDetail_List[VAT on Base Counsel Fees]+BillDetail_List[VAT on Success Fee on Base Profit Costs]+BillDetail_List[VAT on Base Profit Costs]</f>
        <v>23.4</v>
      </c>
      <c r="AY206" s="86">
        <f>SUM(BillDetail_List[[#This Row],[Total Profit Costs]:[Total VAT]])</f>
        <v>140.4</v>
      </c>
      <c r="AZ206" s="279">
        <f>VLOOKUP(BillDetail_List[[#This Row],[Phase Code ]],phasetasklist,7,FALSE)</f>
        <v>6</v>
      </c>
      <c r="BA206" s="279">
        <f>VLOOKUP(BillDetail_List[[#This Row],[Task Code]],tasklist,7,FALSE)</f>
        <v>15</v>
      </c>
      <c r="BB206" s="279">
        <f>IFERROR(VLOOKUP(BillDetail_List[[#This Row],[Activity Code]],ActivityCodeList,4,FALSE),"")</f>
        <v>5</v>
      </c>
      <c r="BC206" s="279" t="str">
        <f>IFERROR(VLOOKUP(BillDetail_List[[#This Row],[Expense Code]],expensenumbers,4,FALSE),"")</f>
        <v/>
      </c>
      <c r="BD206" s="217"/>
      <c r="BE206" s="94"/>
      <c r="BF206" s="94"/>
      <c r="BG206" s="217"/>
      <c r="BH206" s="94"/>
      <c r="BI206" s="217"/>
      <c r="BJ206" s="217"/>
      <c r="BK206" s="96"/>
      <c r="BL206" s="96"/>
      <c r="BQ206" s="96"/>
      <c r="BR206" s="96"/>
      <c r="BS206" s="96"/>
      <c r="BT206" s="96"/>
      <c r="BV206" s="96"/>
      <c r="BW206" s="72"/>
      <c r="BX206" s="72"/>
      <c r="CB206" s="98"/>
      <c r="CC206" s="99"/>
      <c r="CD206" s="99"/>
      <c r="CE206" s="84"/>
      <c r="CF206" s="84"/>
    </row>
    <row r="207" spans="1:84" ht="45" x14ac:dyDescent="0.2">
      <c r="A207" s="74">
        <v>205</v>
      </c>
      <c r="B207" s="74">
        <v>177</v>
      </c>
      <c r="C207" s="49" t="s">
        <v>227</v>
      </c>
      <c r="D207" s="172">
        <v>41374</v>
      </c>
      <c r="E207" s="76" t="s">
        <v>229</v>
      </c>
      <c r="F207" s="76" t="s">
        <v>323</v>
      </c>
      <c r="G207" s="119">
        <v>0.1</v>
      </c>
      <c r="H207" s="87"/>
      <c r="I207" s="77"/>
      <c r="J207" s="77"/>
      <c r="K207" s="88"/>
      <c r="L207" s="79"/>
      <c r="M207" s="76" t="s">
        <v>104</v>
      </c>
      <c r="N207" s="255" t="s">
        <v>454</v>
      </c>
      <c r="O207" s="255" t="s">
        <v>478</v>
      </c>
      <c r="P207" s="255" t="s">
        <v>514</v>
      </c>
      <c r="Q207" s="255"/>
      <c r="R207" s="81" t="s">
        <v>145</v>
      </c>
      <c r="S207" s="89"/>
      <c r="T207" s="76" t="s">
        <v>328</v>
      </c>
      <c r="U207" s="75" t="s">
        <v>333</v>
      </c>
      <c r="V207" s="86">
        <f>IF(BillDetail_List[Entry Alloc%]=0,(BillDetail_List[Time]*BillDetail_List[LTM Rate])*BillDetail_List[[#This Row],[Funding PerCent Allowed]],(BillDetail_List[Time]*BillDetail_List[LTM Rate])*BillDetail_List[[#This Row],[Funding PerCent Allowed]]*BillDetail_List[Entry Alloc%])</f>
        <v>30</v>
      </c>
      <c r="W207" s="86">
        <f>BillDetail_List[Counsel''s Base Fees]+BillDetail_List[Other Disbursements]+BillDetail_List[ATEI Premium]</f>
        <v>0</v>
      </c>
      <c r="X207" s="91" t="str">
        <f>VLOOKUP(BillDetail_List[Part ID],FundingList,2,FALSE)</f>
        <v>CFA</v>
      </c>
      <c r="Y207" s="271" t="str">
        <f>VLOOKUP(BillDetail_List[[#This Row],[Phase Code ]],phasetasklist,3,FALSE)</f>
        <v>Expert reports</v>
      </c>
      <c r="Z207" s="254" t="str">
        <f>VLOOKUP(BillDetail_List[[#This Row],[Task Code]],tasklist,4,FALSE)</f>
        <v xml:space="preserve">Own expert evidence </v>
      </c>
      <c r="AA207" s="239" t="str">
        <f>IFERROR(VLOOKUP(BillDetail_List[[#This Row],[Activity Code]],ActivityCodeList,2,FALSE), " ")</f>
        <v>Communicate (experts)</v>
      </c>
      <c r="AB207" s="239" t="str">
        <f>IFERROR(VLOOKUP(BillDetail_List[[#This Row],[Expense Code]],expensenumbers,2,FALSE), " ")</f>
        <v xml:space="preserve"> </v>
      </c>
      <c r="AC207" s="92" t="str">
        <f>IFERROR(VLOOKUP(BillDetail_List[LTM],LTMList,3,FALSE),"")</f>
        <v>Partner</v>
      </c>
      <c r="AD207" s="92" t="str">
        <f>IFERROR(VLOOKUP(BillDetail_List[LTM],LTMList,4,FALSE),"")</f>
        <v>A</v>
      </c>
      <c r="AE207" s="86">
        <f>IFERROR(VLOOKUP(BillDetail_List[LTM],LTM_List[],6,FALSE),0)</f>
        <v>300</v>
      </c>
      <c r="AF207" s="83">
        <f>VLOOKUP(BillDetail_List[Part ID],FundingList,7,FALSE)</f>
        <v>1</v>
      </c>
      <c r="AG207" s="83">
        <f>IF(CounselBaseFees=0,VLOOKUP(BillDetail_List[Part ID],FundingList,3,FALSE),VLOOKUP(BillDetail_List[LTM],LTMList,8,FALSE))</f>
        <v>0.95</v>
      </c>
      <c r="AH207" s="93">
        <f>VLOOKUP(BillDetail_List[Part ID],FundingList,4,FALSE)</f>
        <v>0.2</v>
      </c>
      <c r="AI207" s="190">
        <f>IF(BillDetail_List[[#This Row],[Time]]="N/A",0, BillDetail_List[[#This Row],[Time]]*BillDetail_List[[#This Row],[LTM Rate]])</f>
        <v>30</v>
      </c>
      <c r="AJ207" s="86">
        <f>IF(BillDetail_List[Entry Alloc%]=0,(BillDetail_List[Time]*BillDetail_List[LTM Rate])*BillDetail_List[[#This Row],[Funding PerCent Allowed]],(BillDetail_List[Time]*BillDetail_List[LTM Rate])*BillDetail_List[[#This Row],[Funding PerCent Allowed]]*BillDetail_List[Entry Alloc%])</f>
        <v>30</v>
      </c>
      <c r="AK207" s="86">
        <f>BillDetail_List[Base Profit Costs (including any indemnity cap)]*BillDetail_List[VAT Rate]</f>
        <v>6</v>
      </c>
      <c r="AL207" s="86">
        <f>BillDetail_List[Base Profit Costs (including any indemnity cap)]*BillDetail_List[Success Fee %]</f>
        <v>28.5</v>
      </c>
      <c r="AM207" s="86">
        <f>BillDetail_List[Success Fee on Base Profit costs]*BillDetail_List[VAT Rate]</f>
        <v>5.7</v>
      </c>
      <c r="AN207" s="86">
        <f>SUM(BillDetail_List[[#This Row],[Base Profit Costs (including any indemnity cap)]:[VAT on Success Fee on Base Profit Costs]])</f>
        <v>70.2</v>
      </c>
      <c r="AO207" s="86">
        <f>BillDetail_List[Counsel''s Base Fees]*BillDetail_List[VAT Rate]</f>
        <v>0</v>
      </c>
      <c r="AP207" s="86">
        <f>BillDetail_List[Counsel''s Base Fees]*BillDetail_List[Success Fee %]</f>
        <v>0</v>
      </c>
      <c r="AQ207" s="86">
        <f>BillDetail_List[Counsel''s Success Fee]*BillDetail_List[VAT Rate]</f>
        <v>0</v>
      </c>
      <c r="AR207" s="86">
        <f>BillDetail_List[Counsel''s Base Fees]+BillDetail_List[VAT on Base Counsel Fees]+BillDetail_List[Counsel''s Success Fee]+BillDetail_List[VAT on Counsel''s Success Fee]</f>
        <v>0</v>
      </c>
      <c r="AS207" s="86">
        <f>BillDetail_List[Other Disbursements]+BillDetail_List[VAT On Other Disbursements]</f>
        <v>0</v>
      </c>
      <c r="AT207" s="86">
        <f>BillDetail_List[Counsel''s Base Fees]+BillDetail_List[Other Disbursements]+BillDetail_List[ATEI Premium]</f>
        <v>0</v>
      </c>
      <c r="AU207" s="86">
        <f>BillDetail_List[Other Disbursements]+BillDetail_List[Counsel''s Base Fees]+BillDetail_List[Base Profit Costs (including any indemnity cap)]</f>
        <v>30</v>
      </c>
      <c r="AV207" s="86">
        <f>BillDetail_List[Base Profit Costs (including any indemnity cap)]+BillDetail_List[Success Fee on Base Profit costs]</f>
        <v>58.5</v>
      </c>
      <c r="AW207" s="86">
        <f>BillDetail_List[ATEI Premium]+BillDetail_List[Other Disbursements]+BillDetail_List[Counsel''s Success Fee]+BillDetail_List[Counsel''s Base Fees]</f>
        <v>0</v>
      </c>
      <c r="AX207" s="86">
        <f>BillDetail_List[VAT On Other Disbursements]+BillDetail_List[VAT on Counsel''s Success Fee]+BillDetail_List[VAT on Base Counsel Fees]+BillDetail_List[VAT on Success Fee on Base Profit Costs]+BillDetail_List[VAT on Base Profit Costs]</f>
        <v>11.7</v>
      </c>
      <c r="AY207" s="86">
        <f>SUM(BillDetail_List[[#This Row],[Total Profit Costs]:[Total VAT]])</f>
        <v>70.2</v>
      </c>
      <c r="AZ207" s="279">
        <f>VLOOKUP(BillDetail_List[[#This Row],[Phase Code ]],phasetasklist,7,FALSE)</f>
        <v>6</v>
      </c>
      <c r="BA207" s="279">
        <f>VLOOKUP(BillDetail_List[[#This Row],[Task Code]],tasklist,7,FALSE)</f>
        <v>15</v>
      </c>
      <c r="BB207" s="279">
        <f>IFERROR(VLOOKUP(BillDetail_List[[#This Row],[Activity Code]],ActivityCodeList,4,FALSE),"")</f>
        <v>5</v>
      </c>
      <c r="BC207" s="279" t="str">
        <f>IFERROR(VLOOKUP(BillDetail_List[[#This Row],[Expense Code]],expensenumbers,4,FALSE),"")</f>
        <v/>
      </c>
      <c r="BD207" s="217"/>
      <c r="BE207" s="94"/>
      <c r="BF207" s="94"/>
      <c r="BG207" s="217"/>
      <c r="BH207" s="94"/>
      <c r="BI207" s="217"/>
      <c r="BJ207" s="217"/>
      <c r="BK207" s="96"/>
      <c r="BL207" s="96"/>
      <c r="BQ207" s="96"/>
      <c r="BR207" s="96"/>
      <c r="BS207" s="96"/>
      <c r="BT207" s="96"/>
      <c r="BV207" s="96"/>
      <c r="BW207" s="72"/>
      <c r="BX207" s="72"/>
      <c r="CB207" s="98"/>
      <c r="CC207" s="99"/>
      <c r="CD207" s="99"/>
      <c r="CE207" s="84"/>
      <c r="CF207" s="84"/>
    </row>
    <row r="208" spans="1:84" ht="14.45" customHeight="1" x14ac:dyDescent="0.2">
      <c r="A208" s="74">
        <v>206</v>
      </c>
      <c r="B208" s="74">
        <v>184</v>
      </c>
      <c r="C208" s="49" t="s">
        <v>227</v>
      </c>
      <c r="D208" s="172">
        <v>41394</v>
      </c>
      <c r="E208" s="290" t="s">
        <v>275</v>
      </c>
      <c r="F208" s="76" t="s">
        <v>323</v>
      </c>
      <c r="G208" s="119">
        <v>0.1</v>
      </c>
      <c r="H208" s="87"/>
      <c r="I208" s="77"/>
      <c r="J208" s="77"/>
      <c r="K208" s="88"/>
      <c r="L208" s="79"/>
      <c r="M208" s="76" t="s">
        <v>104</v>
      </c>
      <c r="N208" s="255" t="s">
        <v>454</v>
      </c>
      <c r="O208" s="255" t="s">
        <v>478</v>
      </c>
      <c r="P208" s="255" t="s">
        <v>514</v>
      </c>
      <c r="Q208" s="255"/>
      <c r="R208" s="81" t="s">
        <v>145</v>
      </c>
      <c r="S208" s="89"/>
      <c r="T208" s="76" t="s">
        <v>328</v>
      </c>
      <c r="U208" s="75" t="s">
        <v>333</v>
      </c>
      <c r="V208" s="86">
        <f>IF(BillDetail_List[Entry Alloc%]=0,(BillDetail_List[Time]*BillDetail_List[LTM Rate])*BillDetail_List[[#This Row],[Funding PerCent Allowed]],(BillDetail_List[Time]*BillDetail_List[LTM Rate])*BillDetail_List[[#This Row],[Funding PerCent Allowed]]*BillDetail_List[Entry Alloc%])</f>
        <v>30</v>
      </c>
      <c r="W208" s="86">
        <f>BillDetail_List[Counsel''s Base Fees]+BillDetail_List[Other Disbursements]+BillDetail_List[ATEI Premium]</f>
        <v>0</v>
      </c>
      <c r="X208" s="91" t="str">
        <f>VLOOKUP(BillDetail_List[Part ID],FundingList,2,FALSE)</f>
        <v>CFA</v>
      </c>
      <c r="Y208" s="271" t="str">
        <f>VLOOKUP(BillDetail_List[[#This Row],[Phase Code ]],phasetasklist,3,FALSE)</f>
        <v>Expert reports</v>
      </c>
      <c r="Z208" s="254" t="str">
        <f>VLOOKUP(BillDetail_List[[#This Row],[Task Code]],tasklist,4,FALSE)</f>
        <v xml:space="preserve">Own expert evidence </v>
      </c>
      <c r="AA208" s="239" t="str">
        <f>IFERROR(VLOOKUP(BillDetail_List[[#This Row],[Activity Code]],ActivityCodeList,2,FALSE), " ")</f>
        <v>Communicate (experts)</v>
      </c>
      <c r="AB208" s="239" t="str">
        <f>IFERROR(VLOOKUP(BillDetail_List[[#This Row],[Expense Code]],expensenumbers,2,FALSE), " ")</f>
        <v xml:space="preserve"> </v>
      </c>
      <c r="AC208" s="92" t="str">
        <f>IFERROR(VLOOKUP(BillDetail_List[LTM],LTMList,3,FALSE),"")</f>
        <v>Partner</v>
      </c>
      <c r="AD208" s="92" t="str">
        <f>IFERROR(VLOOKUP(BillDetail_List[LTM],LTMList,4,FALSE),"")</f>
        <v>A</v>
      </c>
      <c r="AE208" s="86">
        <f>IFERROR(VLOOKUP(BillDetail_List[LTM],LTM_List[],6,FALSE),0)</f>
        <v>300</v>
      </c>
      <c r="AF208" s="83">
        <f>VLOOKUP(BillDetail_List[Part ID],FundingList,7,FALSE)</f>
        <v>1</v>
      </c>
      <c r="AG208" s="83">
        <f>IF(CounselBaseFees=0,VLOOKUP(BillDetail_List[Part ID],FundingList,3,FALSE),VLOOKUP(BillDetail_List[LTM],LTMList,8,FALSE))</f>
        <v>0.95</v>
      </c>
      <c r="AH208" s="93">
        <f>VLOOKUP(BillDetail_List[Part ID],FundingList,4,FALSE)</f>
        <v>0.2</v>
      </c>
      <c r="AI208" s="190">
        <f>IF(BillDetail_List[[#This Row],[Time]]="N/A",0, BillDetail_List[[#This Row],[Time]]*BillDetail_List[[#This Row],[LTM Rate]])</f>
        <v>30</v>
      </c>
      <c r="AJ208" s="86">
        <f>IF(BillDetail_List[Entry Alloc%]=0,(BillDetail_List[Time]*BillDetail_List[LTM Rate])*BillDetail_List[[#This Row],[Funding PerCent Allowed]],(BillDetail_List[Time]*BillDetail_List[LTM Rate])*BillDetail_List[[#This Row],[Funding PerCent Allowed]]*BillDetail_List[Entry Alloc%])</f>
        <v>30</v>
      </c>
      <c r="AK208" s="86">
        <f>BillDetail_List[Base Profit Costs (including any indemnity cap)]*BillDetail_List[VAT Rate]</f>
        <v>6</v>
      </c>
      <c r="AL208" s="86">
        <f>BillDetail_List[Base Profit Costs (including any indemnity cap)]*BillDetail_List[Success Fee %]</f>
        <v>28.5</v>
      </c>
      <c r="AM208" s="86">
        <f>BillDetail_List[Success Fee on Base Profit costs]*BillDetail_List[VAT Rate]</f>
        <v>5.7</v>
      </c>
      <c r="AN208" s="86">
        <f>SUM(BillDetail_List[[#This Row],[Base Profit Costs (including any indemnity cap)]:[VAT on Success Fee on Base Profit Costs]])</f>
        <v>70.2</v>
      </c>
      <c r="AO208" s="86">
        <f>BillDetail_List[Counsel''s Base Fees]*BillDetail_List[VAT Rate]</f>
        <v>0</v>
      </c>
      <c r="AP208" s="86">
        <f>BillDetail_List[Counsel''s Base Fees]*BillDetail_List[Success Fee %]</f>
        <v>0</v>
      </c>
      <c r="AQ208" s="86">
        <f>BillDetail_List[Counsel''s Success Fee]*BillDetail_List[VAT Rate]</f>
        <v>0</v>
      </c>
      <c r="AR208" s="86">
        <f>BillDetail_List[Counsel''s Base Fees]+BillDetail_List[VAT on Base Counsel Fees]+BillDetail_List[Counsel''s Success Fee]+BillDetail_List[VAT on Counsel''s Success Fee]</f>
        <v>0</v>
      </c>
      <c r="AS208" s="86">
        <f>BillDetail_List[Other Disbursements]+BillDetail_List[VAT On Other Disbursements]</f>
        <v>0</v>
      </c>
      <c r="AT208" s="86">
        <f>BillDetail_List[Counsel''s Base Fees]+BillDetail_List[Other Disbursements]+BillDetail_List[ATEI Premium]</f>
        <v>0</v>
      </c>
      <c r="AU208" s="86">
        <f>BillDetail_List[Other Disbursements]+BillDetail_List[Counsel''s Base Fees]+BillDetail_List[Base Profit Costs (including any indemnity cap)]</f>
        <v>30</v>
      </c>
      <c r="AV208" s="86">
        <f>BillDetail_List[Base Profit Costs (including any indemnity cap)]+BillDetail_List[Success Fee on Base Profit costs]</f>
        <v>58.5</v>
      </c>
      <c r="AW208" s="86">
        <f>BillDetail_List[ATEI Premium]+BillDetail_List[Other Disbursements]+BillDetail_List[Counsel''s Success Fee]+BillDetail_List[Counsel''s Base Fees]</f>
        <v>0</v>
      </c>
      <c r="AX208" s="86">
        <f>BillDetail_List[VAT On Other Disbursements]+BillDetail_List[VAT on Counsel''s Success Fee]+BillDetail_List[VAT on Base Counsel Fees]+BillDetail_List[VAT on Success Fee on Base Profit Costs]+BillDetail_List[VAT on Base Profit Costs]</f>
        <v>11.7</v>
      </c>
      <c r="AY208" s="86">
        <f>SUM(BillDetail_List[[#This Row],[Total Profit Costs]:[Total VAT]])</f>
        <v>70.2</v>
      </c>
      <c r="AZ208" s="279">
        <f>VLOOKUP(BillDetail_List[[#This Row],[Phase Code ]],phasetasklist,7,FALSE)</f>
        <v>6</v>
      </c>
      <c r="BA208" s="279">
        <f>VLOOKUP(BillDetail_List[[#This Row],[Task Code]],tasklist,7,FALSE)</f>
        <v>15</v>
      </c>
      <c r="BB208" s="279">
        <f>IFERROR(VLOOKUP(BillDetail_List[[#This Row],[Activity Code]],ActivityCodeList,4,FALSE),"")</f>
        <v>5</v>
      </c>
      <c r="BC208" s="279" t="str">
        <f>IFERROR(VLOOKUP(BillDetail_List[[#This Row],[Expense Code]],expensenumbers,4,FALSE),"")</f>
        <v/>
      </c>
      <c r="BD208" s="217"/>
      <c r="BE208" s="94"/>
      <c r="BF208" s="94"/>
      <c r="BG208" s="217"/>
      <c r="BH208" s="94"/>
      <c r="BI208" s="217"/>
      <c r="BJ208" s="217"/>
      <c r="BK208" s="96"/>
      <c r="BL208" s="96"/>
      <c r="BQ208" s="96"/>
      <c r="BR208" s="96"/>
      <c r="BS208" s="96"/>
      <c r="BT208" s="96"/>
      <c r="BV208" s="96"/>
      <c r="BW208" s="72"/>
      <c r="BX208" s="72"/>
      <c r="CB208" s="98"/>
      <c r="CC208" s="99"/>
      <c r="CD208" s="99"/>
      <c r="CE208" s="84"/>
      <c r="CF208" s="84"/>
    </row>
    <row r="209" spans="1:84" ht="14.45" customHeight="1" x14ac:dyDescent="0.2">
      <c r="A209" s="74">
        <v>207</v>
      </c>
      <c r="B209" s="74">
        <v>222</v>
      </c>
      <c r="C209" s="49" t="s">
        <v>227</v>
      </c>
      <c r="D209" s="172">
        <v>41451</v>
      </c>
      <c r="E209" s="76" t="s">
        <v>229</v>
      </c>
      <c r="F209" s="76" t="s">
        <v>323</v>
      </c>
      <c r="G209" s="119">
        <v>0.1</v>
      </c>
      <c r="H209" s="87"/>
      <c r="I209" s="77"/>
      <c r="J209" s="77"/>
      <c r="K209" s="88"/>
      <c r="L209" s="79"/>
      <c r="M209" s="76" t="s">
        <v>217</v>
      </c>
      <c r="N209" s="255" t="s">
        <v>454</v>
      </c>
      <c r="O209" s="255" t="s">
        <v>478</v>
      </c>
      <c r="P209" s="255" t="s">
        <v>514</v>
      </c>
      <c r="Q209" s="255"/>
      <c r="R209" s="81" t="s">
        <v>145</v>
      </c>
      <c r="S209" s="89"/>
      <c r="T209" s="76" t="s">
        <v>327</v>
      </c>
      <c r="U209" s="75" t="s">
        <v>333</v>
      </c>
      <c r="V209" s="86">
        <f>IF(BillDetail_List[Entry Alloc%]=0,(BillDetail_List[Time]*BillDetail_List[LTM Rate])*BillDetail_List[[#This Row],[Funding PerCent Allowed]],(BillDetail_List[Time]*BillDetail_List[LTM Rate])*BillDetail_List[[#This Row],[Funding PerCent Allowed]]*BillDetail_List[Entry Alloc%])</f>
        <v>30</v>
      </c>
      <c r="W209" s="86">
        <f>BillDetail_List[Counsel''s Base Fees]+BillDetail_List[Other Disbursements]+BillDetail_List[ATEI Premium]</f>
        <v>0</v>
      </c>
      <c r="X209" s="91" t="str">
        <f>VLOOKUP(BillDetail_List[Part ID],FundingList,2,FALSE)</f>
        <v>CFA</v>
      </c>
      <c r="Y209" s="271" t="str">
        <f>VLOOKUP(BillDetail_List[[#This Row],[Phase Code ]],phasetasklist,3,FALSE)</f>
        <v>Expert reports</v>
      </c>
      <c r="Z209" s="254" t="str">
        <f>VLOOKUP(BillDetail_List[[#This Row],[Task Code]],tasklist,4,FALSE)</f>
        <v xml:space="preserve">Own expert evidence </v>
      </c>
      <c r="AA209" s="239" t="str">
        <f>IFERROR(VLOOKUP(BillDetail_List[[#This Row],[Activity Code]],ActivityCodeList,2,FALSE), " ")</f>
        <v>Communicate (experts)</v>
      </c>
      <c r="AB209" s="239" t="str">
        <f>IFERROR(VLOOKUP(BillDetail_List[[#This Row],[Expense Code]],expensenumbers,2,FALSE), " ")</f>
        <v xml:space="preserve"> </v>
      </c>
      <c r="AC209" s="92" t="str">
        <f>IFERROR(VLOOKUP(BillDetail_List[LTM],LTMList,3,FALSE),"")</f>
        <v>Partner</v>
      </c>
      <c r="AD209" s="92" t="str">
        <f>IFERROR(VLOOKUP(BillDetail_List[LTM],LTMList,4,FALSE),"")</f>
        <v>A</v>
      </c>
      <c r="AE209" s="86">
        <f>IFERROR(VLOOKUP(BillDetail_List[LTM],LTM_List[],6,FALSE),0)</f>
        <v>300</v>
      </c>
      <c r="AF209" s="83">
        <f>VLOOKUP(BillDetail_List[Part ID],FundingList,7,FALSE)</f>
        <v>1</v>
      </c>
      <c r="AG209" s="83">
        <f>IF(CounselBaseFees=0,VLOOKUP(BillDetail_List[Part ID],FundingList,3,FALSE),VLOOKUP(BillDetail_List[LTM],LTMList,8,FALSE))</f>
        <v>0.95</v>
      </c>
      <c r="AH209" s="93">
        <f>VLOOKUP(BillDetail_List[Part ID],FundingList,4,FALSE)</f>
        <v>0.2</v>
      </c>
      <c r="AI209" s="190">
        <f>IF(BillDetail_List[[#This Row],[Time]]="N/A",0, BillDetail_List[[#This Row],[Time]]*BillDetail_List[[#This Row],[LTM Rate]])</f>
        <v>30</v>
      </c>
      <c r="AJ209" s="86">
        <f>IF(BillDetail_List[Entry Alloc%]=0,(BillDetail_List[Time]*BillDetail_List[LTM Rate])*BillDetail_List[[#This Row],[Funding PerCent Allowed]],(BillDetail_List[Time]*BillDetail_List[LTM Rate])*BillDetail_List[[#This Row],[Funding PerCent Allowed]]*BillDetail_List[Entry Alloc%])</f>
        <v>30</v>
      </c>
      <c r="AK209" s="86">
        <f>BillDetail_List[Base Profit Costs (including any indemnity cap)]*BillDetail_List[VAT Rate]</f>
        <v>6</v>
      </c>
      <c r="AL209" s="86">
        <f>BillDetail_List[Base Profit Costs (including any indemnity cap)]*BillDetail_List[Success Fee %]</f>
        <v>28.5</v>
      </c>
      <c r="AM209" s="86">
        <f>BillDetail_List[Success Fee on Base Profit costs]*BillDetail_List[VAT Rate]</f>
        <v>5.7</v>
      </c>
      <c r="AN209" s="86">
        <f>SUM(BillDetail_List[[#This Row],[Base Profit Costs (including any indemnity cap)]:[VAT on Success Fee on Base Profit Costs]])</f>
        <v>70.2</v>
      </c>
      <c r="AO209" s="86">
        <f>BillDetail_List[Counsel''s Base Fees]*BillDetail_List[VAT Rate]</f>
        <v>0</v>
      </c>
      <c r="AP209" s="86">
        <f>BillDetail_List[Counsel''s Base Fees]*BillDetail_List[Success Fee %]</f>
        <v>0</v>
      </c>
      <c r="AQ209" s="86">
        <f>BillDetail_List[Counsel''s Success Fee]*BillDetail_List[VAT Rate]</f>
        <v>0</v>
      </c>
      <c r="AR209" s="86">
        <f>BillDetail_List[Counsel''s Base Fees]+BillDetail_List[VAT on Base Counsel Fees]+BillDetail_List[Counsel''s Success Fee]+BillDetail_List[VAT on Counsel''s Success Fee]</f>
        <v>0</v>
      </c>
      <c r="AS209" s="86">
        <f>BillDetail_List[Other Disbursements]+BillDetail_List[VAT On Other Disbursements]</f>
        <v>0</v>
      </c>
      <c r="AT209" s="86">
        <f>BillDetail_List[Counsel''s Base Fees]+BillDetail_List[Other Disbursements]+BillDetail_List[ATEI Premium]</f>
        <v>0</v>
      </c>
      <c r="AU209" s="86">
        <f>BillDetail_List[Other Disbursements]+BillDetail_List[Counsel''s Base Fees]+BillDetail_List[Base Profit Costs (including any indemnity cap)]</f>
        <v>30</v>
      </c>
      <c r="AV209" s="86">
        <f>BillDetail_List[Base Profit Costs (including any indemnity cap)]+BillDetail_List[Success Fee on Base Profit costs]</f>
        <v>58.5</v>
      </c>
      <c r="AW209" s="86">
        <f>BillDetail_List[ATEI Premium]+BillDetail_List[Other Disbursements]+BillDetail_List[Counsel''s Success Fee]+BillDetail_List[Counsel''s Base Fees]</f>
        <v>0</v>
      </c>
      <c r="AX209" s="86">
        <f>BillDetail_List[VAT On Other Disbursements]+BillDetail_List[VAT on Counsel''s Success Fee]+BillDetail_List[VAT on Base Counsel Fees]+BillDetail_List[VAT on Success Fee on Base Profit Costs]+BillDetail_List[VAT on Base Profit Costs]</f>
        <v>11.7</v>
      </c>
      <c r="AY209" s="86">
        <f>SUM(BillDetail_List[[#This Row],[Total Profit Costs]:[Total VAT]])</f>
        <v>70.2</v>
      </c>
      <c r="AZ209" s="279">
        <f>VLOOKUP(BillDetail_List[[#This Row],[Phase Code ]],phasetasklist,7,FALSE)</f>
        <v>6</v>
      </c>
      <c r="BA209" s="279">
        <f>VLOOKUP(BillDetail_List[[#This Row],[Task Code]],tasklist,7,FALSE)</f>
        <v>15</v>
      </c>
      <c r="BB209" s="279">
        <f>IFERROR(VLOOKUP(BillDetail_List[[#This Row],[Activity Code]],ActivityCodeList,4,FALSE),"")</f>
        <v>5</v>
      </c>
      <c r="BC209" s="279" t="str">
        <f>IFERROR(VLOOKUP(BillDetail_List[[#This Row],[Expense Code]],expensenumbers,4,FALSE),"")</f>
        <v/>
      </c>
      <c r="BD209" s="217"/>
      <c r="BE209" s="94"/>
      <c r="BF209" s="94"/>
      <c r="BG209" s="217"/>
      <c r="BH209" s="94"/>
      <c r="BI209" s="217"/>
      <c r="BJ209" s="217"/>
      <c r="BK209" s="96"/>
      <c r="BL209" s="96"/>
      <c r="BQ209" s="96"/>
      <c r="BR209" s="96"/>
      <c r="BS209" s="96"/>
      <c r="BT209" s="96"/>
      <c r="BV209" s="96"/>
      <c r="BW209" s="72"/>
      <c r="BX209" s="72"/>
      <c r="CB209" s="98"/>
      <c r="CC209" s="99"/>
      <c r="CD209" s="99"/>
      <c r="CE209" s="84"/>
      <c r="CF209" s="84"/>
    </row>
    <row r="210" spans="1:84" ht="29.1" customHeight="1" x14ac:dyDescent="0.2">
      <c r="A210" s="74">
        <v>208</v>
      </c>
      <c r="B210" s="74">
        <v>224</v>
      </c>
      <c r="C210" s="49" t="s">
        <v>227</v>
      </c>
      <c r="D210" s="172">
        <v>41457</v>
      </c>
      <c r="E210" s="76" t="s">
        <v>229</v>
      </c>
      <c r="F210" s="76" t="s">
        <v>323</v>
      </c>
      <c r="G210" s="119">
        <v>0.1</v>
      </c>
      <c r="H210" s="87"/>
      <c r="I210" s="77"/>
      <c r="J210" s="77"/>
      <c r="K210" s="88"/>
      <c r="L210" s="79"/>
      <c r="M210" s="76" t="s">
        <v>217</v>
      </c>
      <c r="N210" s="255" t="s">
        <v>454</v>
      </c>
      <c r="O210" s="255" t="s">
        <v>478</v>
      </c>
      <c r="P210" s="255" t="s">
        <v>514</v>
      </c>
      <c r="Q210" s="255"/>
      <c r="R210" s="81" t="s">
        <v>145</v>
      </c>
      <c r="S210" s="89"/>
      <c r="T210" s="76" t="s">
        <v>328</v>
      </c>
      <c r="U210" s="75" t="s">
        <v>333</v>
      </c>
      <c r="V210" s="86">
        <f>IF(BillDetail_List[Entry Alloc%]=0,(BillDetail_List[Time]*BillDetail_List[LTM Rate])*BillDetail_List[[#This Row],[Funding PerCent Allowed]],(BillDetail_List[Time]*BillDetail_List[LTM Rate])*BillDetail_List[[#This Row],[Funding PerCent Allowed]]*BillDetail_List[Entry Alloc%])</f>
        <v>30</v>
      </c>
      <c r="W210" s="86">
        <f>BillDetail_List[Counsel''s Base Fees]+BillDetail_List[Other Disbursements]+BillDetail_List[ATEI Premium]</f>
        <v>0</v>
      </c>
      <c r="X210" s="91" t="str">
        <f>VLOOKUP(BillDetail_List[Part ID],FundingList,2,FALSE)</f>
        <v>CFA</v>
      </c>
      <c r="Y210" s="271" t="str">
        <f>VLOOKUP(BillDetail_List[[#This Row],[Phase Code ]],phasetasklist,3,FALSE)</f>
        <v>Expert reports</v>
      </c>
      <c r="Z210" s="254" t="str">
        <f>VLOOKUP(BillDetail_List[[#This Row],[Task Code]],tasklist,4,FALSE)</f>
        <v xml:space="preserve">Own expert evidence </v>
      </c>
      <c r="AA210" s="239" t="str">
        <f>IFERROR(VLOOKUP(BillDetail_List[[#This Row],[Activity Code]],ActivityCodeList,2,FALSE), " ")</f>
        <v>Communicate (experts)</v>
      </c>
      <c r="AB210" s="239" t="str">
        <f>IFERROR(VLOOKUP(BillDetail_List[[#This Row],[Expense Code]],expensenumbers,2,FALSE), " ")</f>
        <v xml:space="preserve"> </v>
      </c>
      <c r="AC210" s="92" t="str">
        <f>IFERROR(VLOOKUP(BillDetail_List[LTM],LTMList,3,FALSE),"")</f>
        <v>Partner</v>
      </c>
      <c r="AD210" s="92" t="str">
        <f>IFERROR(VLOOKUP(BillDetail_List[LTM],LTMList,4,FALSE),"")</f>
        <v>A</v>
      </c>
      <c r="AE210" s="86">
        <f>IFERROR(VLOOKUP(BillDetail_List[LTM],LTM_List[],6,FALSE),0)</f>
        <v>300</v>
      </c>
      <c r="AF210" s="83">
        <f>VLOOKUP(BillDetail_List[Part ID],FundingList,7,FALSE)</f>
        <v>1</v>
      </c>
      <c r="AG210" s="83">
        <f>IF(CounselBaseFees=0,VLOOKUP(BillDetail_List[Part ID],FundingList,3,FALSE),VLOOKUP(BillDetail_List[LTM],LTMList,8,FALSE))</f>
        <v>0.95</v>
      </c>
      <c r="AH210" s="93">
        <f>VLOOKUP(BillDetail_List[Part ID],FundingList,4,FALSE)</f>
        <v>0.2</v>
      </c>
      <c r="AI210" s="190">
        <f>IF(BillDetail_List[[#This Row],[Time]]="N/A",0, BillDetail_List[[#This Row],[Time]]*BillDetail_List[[#This Row],[LTM Rate]])</f>
        <v>30</v>
      </c>
      <c r="AJ210" s="86">
        <f>IF(BillDetail_List[Entry Alloc%]=0,(BillDetail_List[Time]*BillDetail_List[LTM Rate])*BillDetail_List[[#This Row],[Funding PerCent Allowed]],(BillDetail_List[Time]*BillDetail_List[LTM Rate])*BillDetail_List[[#This Row],[Funding PerCent Allowed]]*BillDetail_List[Entry Alloc%])</f>
        <v>30</v>
      </c>
      <c r="AK210" s="86">
        <f>BillDetail_List[Base Profit Costs (including any indemnity cap)]*BillDetail_List[VAT Rate]</f>
        <v>6</v>
      </c>
      <c r="AL210" s="86">
        <f>BillDetail_List[Base Profit Costs (including any indemnity cap)]*BillDetail_List[Success Fee %]</f>
        <v>28.5</v>
      </c>
      <c r="AM210" s="86">
        <f>BillDetail_List[Success Fee on Base Profit costs]*BillDetail_List[VAT Rate]</f>
        <v>5.7</v>
      </c>
      <c r="AN210" s="86">
        <f>SUM(BillDetail_List[[#This Row],[Base Profit Costs (including any indemnity cap)]:[VAT on Success Fee on Base Profit Costs]])</f>
        <v>70.2</v>
      </c>
      <c r="AO210" s="86">
        <f>BillDetail_List[Counsel''s Base Fees]*BillDetail_List[VAT Rate]</f>
        <v>0</v>
      </c>
      <c r="AP210" s="86">
        <f>BillDetail_List[Counsel''s Base Fees]*BillDetail_List[Success Fee %]</f>
        <v>0</v>
      </c>
      <c r="AQ210" s="86">
        <f>BillDetail_List[Counsel''s Success Fee]*BillDetail_List[VAT Rate]</f>
        <v>0</v>
      </c>
      <c r="AR210" s="86">
        <f>BillDetail_List[Counsel''s Base Fees]+BillDetail_List[VAT on Base Counsel Fees]+BillDetail_List[Counsel''s Success Fee]+BillDetail_List[VAT on Counsel''s Success Fee]</f>
        <v>0</v>
      </c>
      <c r="AS210" s="86">
        <f>BillDetail_List[Other Disbursements]+BillDetail_List[VAT On Other Disbursements]</f>
        <v>0</v>
      </c>
      <c r="AT210" s="86">
        <f>BillDetail_List[Counsel''s Base Fees]+BillDetail_List[Other Disbursements]+BillDetail_List[ATEI Premium]</f>
        <v>0</v>
      </c>
      <c r="AU210" s="86">
        <f>BillDetail_List[Other Disbursements]+BillDetail_List[Counsel''s Base Fees]+BillDetail_List[Base Profit Costs (including any indemnity cap)]</f>
        <v>30</v>
      </c>
      <c r="AV210" s="86">
        <f>BillDetail_List[Base Profit Costs (including any indemnity cap)]+BillDetail_List[Success Fee on Base Profit costs]</f>
        <v>58.5</v>
      </c>
      <c r="AW210" s="86">
        <f>BillDetail_List[ATEI Premium]+BillDetail_List[Other Disbursements]+BillDetail_List[Counsel''s Success Fee]+BillDetail_List[Counsel''s Base Fees]</f>
        <v>0</v>
      </c>
      <c r="AX210" s="86">
        <f>BillDetail_List[VAT On Other Disbursements]+BillDetail_List[VAT on Counsel''s Success Fee]+BillDetail_List[VAT on Base Counsel Fees]+BillDetail_List[VAT on Success Fee on Base Profit Costs]+BillDetail_List[VAT on Base Profit Costs]</f>
        <v>11.7</v>
      </c>
      <c r="AY210" s="86">
        <f>SUM(BillDetail_List[[#This Row],[Total Profit Costs]:[Total VAT]])</f>
        <v>70.2</v>
      </c>
      <c r="AZ210" s="279">
        <f>VLOOKUP(BillDetail_List[[#This Row],[Phase Code ]],phasetasklist,7,FALSE)</f>
        <v>6</v>
      </c>
      <c r="BA210" s="279">
        <f>VLOOKUP(BillDetail_List[[#This Row],[Task Code]],tasklist,7,FALSE)</f>
        <v>15</v>
      </c>
      <c r="BB210" s="279">
        <f>IFERROR(VLOOKUP(BillDetail_List[[#This Row],[Activity Code]],ActivityCodeList,4,FALSE),"")</f>
        <v>5</v>
      </c>
      <c r="BC210" s="279" t="str">
        <f>IFERROR(VLOOKUP(BillDetail_List[[#This Row],[Expense Code]],expensenumbers,4,FALSE),"")</f>
        <v/>
      </c>
      <c r="BD210" s="217"/>
      <c r="BE210" s="94"/>
      <c r="BF210" s="94"/>
      <c r="BG210" s="217"/>
      <c r="BH210" s="94"/>
      <c r="BI210" s="217"/>
      <c r="BJ210" s="217"/>
      <c r="BK210" s="96"/>
      <c r="BL210" s="96"/>
      <c r="BQ210" s="96"/>
      <c r="BR210" s="96"/>
      <c r="BS210" s="96"/>
      <c r="BT210" s="96"/>
      <c r="BV210" s="96"/>
      <c r="BW210" s="72"/>
      <c r="BX210" s="72"/>
      <c r="CB210" s="98"/>
      <c r="CC210" s="99"/>
      <c r="CD210" s="99"/>
      <c r="CE210" s="84"/>
      <c r="CF210" s="84"/>
    </row>
    <row r="211" spans="1:84" ht="29.1" customHeight="1" x14ac:dyDescent="0.2">
      <c r="A211" s="74">
        <v>209</v>
      </c>
      <c r="B211" s="74">
        <v>233</v>
      </c>
      <c r="C211" s="49" t="s">
        <v>227</v>
      </c>
      <c r="D211" s="172">
        <v>41465</v>
      </c>
      <c r="E211" s="76" t="s">
        <v>229</v>
      </c>
      <c r="F211" s="76" t="s">
        <v>323</v>
      </c>
      <c r="G211" s="119">
        <v>0.1</v>
      </c>
      <c r="H211" s="87"/>
      <c r="I211" s="77"/>
      <c r="J211" s="77"/>
      <c r="K211" s="88"/>
      <c r="L211" s="79"/>
      <c r="M211" s="76" t="s">
        <v>217</v>
      </c>
      <c r="N211" s="255" t="s">
        <v>454</v>
      </c>
      <c r="O211" s="255" t="s">
        <v>478</v>
      </c>
      <c r="P211" s="255" t="s">
        <v>514</v>
      </c>
      <c r="Q211" s="255"/>
      <c r="R211" s="81" t="s">
        <v>145</v>
      </c>
      <c r="S211" s="89"/>
      <c r="T211" s="76" t="s">
        <v>328</v>
      </c>
      <c r="U211" s="75" t="s">
        <v>333</v>
      </c>
      <c r="V211" s="86">
        <f>IF(BillDetail_List[Entry Alloc%]=0,(BillDetail_List[Time]*BillDetail_List[LTM Rate])*BillDetail_List[[#This Row],[Funding PerCent Allowed]],(BillDetail_List[Time]*BillDetail_List[LTM Rate])*BillDetail_List[[#This Row],[Funding PerCent Allowed]]*BillDetail_List[Entry Alloc%])</f>
        <v>30</v>
      </c>
      <c r="W211" s="86">
        <f>BillDetail_List[Counsel''s Base Fees]+BillDetail_List[Other Disbursements]+BillDetail_List[ATEI Premium]</f>
        <v>0</v>
      </c>
      <c r="X211" s="91" t="str">
        <f>VLOOKUP(BillDetail_List[Part ID],FundingList,2,FALSE)</f>
        <v>CFA</v>
      </c>
      <c r="Y211" s="271" t="str">
        <f>VLOOKUP(BillDetail_List[[#This Row],[Phase Code ]],phasetasklist,3,FALSE)</f>
        <v>Expert reports</v>
      </c>
      <c r="Z211" s="254" t="str">
        <f>VLOOKUP(BillDetail_List[[#This Row],[Task Code]],tasklist,4,FALSE)</f>
        <v xml:space="preserve">Own expert evidence </v>
      </c>
      <c r="AA211" s="239" t="str">
        <f>IFERROR(VLOOKUP(BillDetail_List[[#This Row],[Activity Code]],ActivityCodeList,2,FALSE), " ")</f>
        <v>Communicate (experts)</v>
      </c>
      <c r="AB211" s="239" t="str">
        <f>IFERROR(VLOOKUP(BillDetail_List[[#This Row],[Expense Code]],expensenumbers,2,FALSE), " ")</f>
        <v xml:space="preserve"> </v>
      </c>
      <c r="AC211" s="92" t="str">
        <f>IFERROR(VLOOKUP(BillDetail_List[LTM],LTMList,3,FALSE),"")</f>
        <v>Partner</v>
      </c>
      <c r="AD211" s="92" t="str">
        <f>IFERROR(VLOOKUP(BillDetail_List[LTM],LTMList,4,FALSE),"")</f>
        <v>A</v>
      </c>
      <c r="AE211" s="86">
        <f>IFERROR(VLOOKUP(BillDetail_List[LTM],LTM_List[],6,FALSE),0)</f>
        <v>300</v>
      </c>
      <c r="AF211" s="83">
        <f>VLOOKUP(BillDetail_List[Part ID],FundingList,7,FALSE)</f>
        <v>1</v>
      </c>
      <c r="AG211" s="83">
        <f>IF(CounselBaseFees=0,VLOOKUP(BillDetail_List[Part ID],FundingList,3,FALSE),VLOOKUP(BillDetail_List[LTM],LTMList,8,FALSE))</f>
        <v>0.95</v>
      </c>
      <c r="AH211" s="93">
        <f>VLOOKUP(BillDetail_List[Part ID],FundingList,4,FALSE)</f>
        <v>0.2</v>
      </c>
      <c r="AI211" s="190">
        <f>IF(BillDetail_List[[#This Row],[Time]]="N/A",0, BillDetail_List[[#This Row],[Time]]*BillDetail_List[[#This Row],[LTM Rate]])</f>
        <v>30</v>
      </c>
      <c r="AJ211" s="86">
        <f>IF(BillDetail_List[Entry Alloc%]=0,(BillDetail_List[Time]*BillDetail_List[LTM Rate])*BillDetail_List[[#This Row],[Funding PerCent Allowed]],(BillDetail_List[Time]*BillDetail_List[LTM Rate])*BillDetail_List[[#This Row],[Funding PerCent Allowed]]*BillDetail_List[Entry Alloc%])</f>
        <v>30</v>
      </c>
      <c r="AK211" s="86">
        <f>BillDetail_List[Base Profit Costs (including any indemnity cap)]*BillDetail_List[VAT Rate]</f>
        <v>6</v>
      </c>
      <c r="AL211" s="86">
        <f>BillDetail_List[Base Profit Costs (including any indemnity cap)]*BillDetail_List[Success Fee %]</f>
        <v>28.5</v>
      </c>
      <c r="AM211" s="86">
        <f>BillDetail_List[Success Fee on Base Profit costs]*BillDetail_List[VAT Rate]</f>
        <v>5.7</v>
      </c>
      <c r="AN211" s="86">
        <f>SUM(BillDetail_List[[#This Row],[Base Profit Costs (including any indemnity cap)]:[VAT on Success Fee on Base Profit Costs]])</f>
        <v>70.2</v>
      </c>
      <c r="AO211" s="86">
        <f>BillDetail_List[Counsel''s Base Fees]*BillDetail_List[VAT Rate]</f>
        <v>0</v>
      </c>
      <c r="AP211" s="86">
        <f>BillDetail_List[Counsel''s Base Fees]*BillDetail_List[Success Fee %]</f>
        <v>0</v>
      </c>
      <c r="AQ211" s="86">
        <f>BillDetail_List[Counsel''s Success Fee]*BillDetail_List[VAT Rate]</f>
        <v>0</v>
      </c>
      <c r="AR211" s="86">
        <f>BillDetail_List[Counsel''s Base Fees]+BillDetail_List[VAT on Base Counsel Fees]+BillDetail_List[Counsel''s Success Fee]+BillDetail_List[VAT on Counsel''s Success Fee]</f>
        <v>0</v>
      </c>
      <c r="AS211" s="86">
        <f>BillDetail_List[Other Disbursements]+BillDetail_List[VAT On Other Disbursements]</f>
        <v>0</v>
      </c>
      <c r="AT211" s="86">
        <f>BillDetail_List[Counsel''s Base Fees]+BillDetail_List[Other Disbursements]+BillDetail_List[ATEI Premium]</f>
        <v>0</v>
      </c>
      <c r="AU211" s="86">
        <f>BillDetail_List[Other Disbursements]+BillDetail_List[Counsel''s Base Fees]+BillDetail_List[Base Profit Costs (including any indemnity cap)]</f>
        <v>30</v>
      </c>
      <c r="AV211" s="86">
        <f>BillDetail_List[Base Profit Costs (including any indemnity cap)]+BillDetail_List[Success Fee on Base Profit costs]</f>
        <v>58.5</v>
      </c>
      <c r="AW211" s="86">
        <f>BillDetail_List[ATEI Premium]+BillDetail_List[Other Disbursements]+BillDetail_List[Counsel''s Success Fee]+BillDetail_List[Counsel''s Base Fees]</f>
        <v>0</v>
      </c>
      <c r="AX211" s="86">
        <f>BillDetail_List[VAT On Other Disbursements]+BillDetail_List[VAT on Counsel''s Success Fee]+BillDetail_List[VAT on Base Counsel Fees]+BillDetail_List[VAT on Success Fee on Base Profit Costs]+BillDetail_List[VAT on Base Profit Costs]</f>
        <v>11.7</v>
      </c>
      <c r="AY211" s="86">
        <f>SUM(BillDetail_List[[#This Row],[Total Profit Costs]:[Total VAT]])</f>
        <v>70.2</v>
      </c>
      <c r="AZ211" s="279">
        <f>VLOOKUP(BillDetail_List[[#This Row],[Phase Code ]],phasetasklist,7,FALSE)</f>
        <v>6</v>
      </c>
      <c r="BA211" s="279">
        <f>VLOOKUP(BillDetail_List[[#This Row],[Task Code]],tasklist,7,FALSE)</f>
        <v>15</v>
      </c>
      <c r="BB211" s="279">
        <f>IFERROR(VLOOKUP(BillDetail_List[[#This Row],[Activity Code]],ActivityCodeList,4,FALSE),"")</f>
        <v>5</v>
      </c>
      <c r="BC211" s="279" t="str">
        <f>IFERROR(VLOOKUP(BillDetail_List[[#This Row],[Expense Code]],expensenumbers,4,FALSE),"")</f>
        <v/>
      </c>
      <c r="BD211" s="217"/>
      <c r="BE211" s="94"/>
      <c r="BF211" s="94"/>
      <c r="BG211" s="217"/>
      <c r="BH211" s="94"/>
      <c r="BI211" s="217"/>
      <c r="BJ211" s="217"/>
      <c r="BK211" s="96"/>
      <c r="BL211" s="96"/>
      <c r="BQ211" s="96"/>
      <c r="BR211" s="96"/>
      <c r="BS211" s="96"/>
      <c r="BT211" s="96"/>
      <c r="BV211" s="96"/>
      <c r="BW211" s="72"/>
      <c r="BX211" s="72"/>
      <c r="CB211" s="98"/>
      <c r="CC211" s="99"/>
      <c r="CD211" s="99"/>
      <c r="CE211" s="84"/>
      <c r="CF211" s="84"/>
    </row>
    <row r="212" spans="1:84" x14ac:dyDescent="0.2">
      <c r="A212" s="74">
        <v>210</v>
      </c>
      <c r="B212" s="74">
        <v>44</v>
      </c>
      <c r="C212" s="49" t="s">
        <v>227</v>
      </c>
      <c r="D212" s="172">
        <v>40607</v>
      </c>
      <c r="E212" s="76" t="s">
        <v>244</v>
      </c>
      <c r="F212" s="76" t="s">
        <v>321</v>
      </c>
      <c r="G212" s="119">
        <v>1</v>
      </c>
      <c r="H212" s="87"/>
      <c r="I212" s="77"/>
      <c r="J212" s="77"/>
      <c r="K212" s="88"/>
      <c r="L212" s="79"/>
      <c r="M212" s="76" t="s">
        <v>104</v>
      </c>
      <c r="N212" s="255" t="s">
        <v>454</v>
      </c>
      <c r="O212" s="255" t="s">
        <v>478</v>
      </c>
      <c r="P212" s="255" t="s">
        <v>519</v>
      </c>
      <c r="Q212" s="255"/>
      <c r="R212" s="81" t="s">
        <v>145</v>
      </c>
      <c r="S212" s="89"/>
      <c r="T212" s="76"/>
      <c r="U212" s="76"/>
      <c r="V212" s="86">
        <f>IF(BillDetail_List[Entry Alloc%]=0,(BillDetail_List[Time]*BillDetail_List[LTM Rate])*BillDetail_List[[#This Row],[Funding PerCent Allowed]],(BillDetail_List[Time]*BillDetail_List[LTM Rate])*BillDetail_List[[#This Row],[Funding PerCent Allowed]]*BillDetail_List[Entry Alloc%])</f>
        <v>240</v>
      </c>
      <c r="W212" s="86">
        <f>BillDetail_List[Counsel''s Base Fees]+BillDetail_List[Other Disbursements]+BillDetail_List[ATEI Premium]</f>
        <v>0</v>
      </c>
      <c r="X212" s="91" t="str">
        <f>VLOOKUP(BillDetail_List[Part ID],FundingList,2,FALSE)</f>
        <v>CFA</v>
      </c>
      <c r="Y212" s="271" t="str">
        <f>VLOOKUP(BillDetail_List[[#This Row],[Phase Code ]],phasetasklist,3,FALSE)</f>
        <v>Expert reports</v>
      </c>
      <c r="Z212" s="254" t="str">
        <f>VLOOKUP(BillDetail_List[[#This Row],[Task Code]],tasklist,4,FALSE)</f>
        <v xml:space="preserve">Own expert evidence </v>
      </c>
      <c r="AA212" s="239" t="str">
        <f>IFERROR(VLOOKUP(BillDetail_List[[#This Row],[Activity Code]],ActivityCodeList,2,FALSE), " ")</f>
        <v>Plan, Prepare, Draft, Review</v>
      </c>
      <c r="AB212" s="239" t="str">
        <f>IFERROR(VLOOKUP(BillDetail_List[[#This Row],[Expense Code]],expensenumbers,2,FALSE), " ")</f>
        <v xml:space="preserve"> </v>
      </c>
      <c r="AC212" s="92" t="str">
        <f>IFERROR(VLOOKUP(BillDetail_List[LTM],LTMList,3,FALSE),"")</f>
        <v>Partner</v>
      </c>
      <c r="AD212" s="92" t="str">
        <f>IFERROR(VLOOKUP(BillDetail_List[LTM],LTMList,4,FALSE),"")</f>
        <v>A</v>
      </c>
      <c r="AE212" s="86">
        <f>IFERROR(VLOOKUP(BillDetail_List[LTM],LTM_List[],6,FALSE),0)</f>
        <v>240</v>
      </c>
      <c r="AF212" s="83">
        <f>VLOOKUP(BillDetail_List[Part ID],FundingList,7,FALSE)</f>
        <v>1</v>
      </c>
      <c r="AG212" s="83">
        <f>IF(CounselBaseFees=0,VLOOKUP(BillDetail_List[Part ID],FundingList,3,FALSE),VLOOKUP(BillDetail_List[LTM],LTMList,8,FALSE))</f>
        <v>0.95</v>
      </c>
      <c r="AH212" s="93">
        <f>VLOOKUP(BillDetail_List[Part ID],FundingList,4,FALSE)</f>
        <v>0.2</v>
      </c>
      <c r="AI212" s="190">
        <f>IF(BillDetail_List[[#This Row],[Time]]="N/A",0, BillDetail_List[[#This Row],[Time]]*BillDetail_List[[#This Row],[LTM Rate]])</f>
        <v>240</v>
      </c>
      <c r="AJ212" s="86">
        <f>IF(BillDetail_List[Entry Alloc%]=0,(BillDetail_List[Time]*BillDetail_List[LTM Rate])*BillDetail_List[[#This Row],[Funding PerCent Allowed]],(BillDetail_List[Time]*BillDetail_List[LTM Rate])*BillDetail_List[[#This Row],[Funding PerCent Allowed]]*BillDetail_List[Entry Alloc%])</f>
        <v>240</v>
      </c>
      <c r="AK212" s="86">
        <f>BillDetail_List[Base Profit Costs (including any indemnity cap)]*BillDetail_List[VAT Rate]</f>
        <v>48</v>
      </c>
      <c r="AL212" s="86">
        <f>BillDetail_List[Base Profit Costs (including any indemnity cap)]*BillDetail_List[Success Fee %]</f>
        <v>228</v>
      </c>
      <c r="AM212" s="86">
        <f>BillDetail_List[Success Fee on Base Profit costs]*BillDetail_List[VAT Rate]</f>
        <v>45.6</v>
      </c>
      <c r="AN212" s="86">
        <f>SUM(BillDetail_List[[#This Row],[Base Profit Costs (including any indemnity cap)]:[VAT on Success Fee on Base Profit Costs]])</f>
        <v>561.6</v>
      </c>
      <c r="AO212" s="86">
        <f>BillDetail_List[Counsel''s Base Fees]*BillDetail_List[VAT Rate]</f>
        <v>0</v>
      </c>
      <c r="AP212" s="86">
        <f>BillDetail_List[Counsel''s Base Fees]*BillDetail_List[Success Fee %]</f>
        <v>0</v>
      </c>
      <c r="AQ212" s="86">
        <f>BillDetail_List[Counsel''s Success Fee]*BillDetail_List[VAT Rate]</f>
        <v>0</v>
      </c>
      <c r="AR212" s="86">
        <f>BillDetail_List[Counsel''s Base Fees]+BillDetail_List[VAT on Base Counsel Fees]+BillDetail_List[Counsel''s Success Fee]+BillDetail_List[VAT on Counsel''s Success Fee]</f>
        <v>0</v>
      </c>
      <c r="AS212" s="86">
        <f>BillDetail_List[Other Disbursements]+BillDetail_List[VAT On Other Disbursements]</f>
        <v>0</v>
      </c>
      <c r="AT212" s="86">
        <f>BillDetail_List[Counsel''s Base Fees]+BillDetail_List[Other Disbursements]+BillDetail_List[ATEI Premium]</f>
        <v>0</v>
      </c>
      <c r="AU212" s="86">
        <f>BillDetail_List[Other Disbursements]+BillDetail_List[Counsel''s Base Fees]+BillDetail_List[Base Profit Costs (including any indemnity cap)]</f>
        <v>240</v>
      </c>
      <c r="AV212" s="86">
        <f>BillDetail_List[Base Profit Costs (including any indemnity cap)]+BillDetail_List[Success Fee on Base Profit costs]</f>
        <v>468</v>
      </c>
      <c r="AW212" s="86">
        <f>BillDetail_List[ATEI Premium]+BillDetail_List[Other Disbursements]+BillDetail_List[Counsel''s Success Fee]+BillDetail_List[Counsel''s Base Fees]</f>
        <v>0</v>
      </c>
      <c r="AX212" s="86">
        <f>BillDetail_List[VAT On Other Disbursements]+BillDetail_List[VAT on Counsel''s Success Fee]+BillDetail_List[VAT on Base Counsel Fees]+BillDetail_List[VAT on Success Fee on Base Profit Costs]+BillDetail_List[VAT on Base Profit Costs]</f>
        <v>93.6</v>
      </c>
      <c r="AY212" s="86">
        <f>SUM(BillDetail_List[[#This Row],[Total Profit Costs]:[Total VAT]])</f>
        <v>561.6</v>
      </c>
      <c r="AZ212" s="279">
        <f>VLOOKUP(BillDetail_List[[#This Row],[Phase Code ]],phasetasklist,7,FALSE)</f>
        <v>6</v>
      </c>
      <c r="BA212" s="279">
        <f>VLOOKUP(BillDetail_List[[#This Row],[Task Code]],tasklist,7,FALSE)</f>
        <v>15</v>
      </c>
      <c r="BB212" s="279">
        <f>IFERROR(VLOOKUP(BillDetail_List[[#This Row],[Activity Code]],ActivityCodeList,4,FALSE),"")</f>
        <v>10</v>
      </c>
      <c r="BC212" s="279" t="str">
        <f>IFERROR(VLOOKUP(BillDetail_List[[#This Row],[Expense Code]],expensenumbers,4,FALSE),"")</f>
        <v/>
      </c>
      <c r="BD212" s="217"/>
      <c r="BE212" s="94"/>
      <c r="BF212" s="94"/>
      <c r="BG212" s="217"/>
      <c r="BH212" s="94"/>
      <c r="BI212" s="217"/>
      <c r="BJ212" s="217"/>
      <c r="BK212" s="96"/>
      <c r="BL212" s="96"/>
      <c r="BQ212" s="96"/>
      <c r="BR212" s="96"/>
      <c r="BS212" s="96"/>
      <c r="BT212" s="96"/>
      <c r="BV212" s="96"/>
      <c r="BW212" s="72"/>
      <c r="BX212" s="72"/>
      <c r="CB212" s="98"/>
      <c r="CC212" s="99"/>
      <c r="CD212" s="99"/>
      <c r="CE212" s="84"/>
      <c r="CF212" s="84"/>
    </row>
    <row r="213" spans="1:84" x14ac:dyDescent="0.2">
      <c r="A213" s="74">
        <v>211</v>
      </c>
      <c r="B213" s="74">
        <v>46</v>
      </c>
      <c r="C213" s="49" t="s">
        <v>227</v>
      </c>
      <c r="D213" s="172">
        <v>40643</v>
      </c>
      <c r="E213" s="76" t="s">
        <v>246</v>
      </c>
      <c r="F213" s="76" t="s">
        <v>321</v>
      </c>
      <c r="G213" s="119">
        <v>0.5</v>
      </c>
      <c r="H213" s="87"/>
      <c r="I213" s="77"/>
      <c r="J213" s="77"/>
      <c r="K213" s="88"/>
      <c r="L213" s="79"/>
      <c r="M213" s="76" t="s">
        <v>104</v>
      </c>
      <c r="N213" s="255" t="s">
        <v>454</v>
      </c>
      <c r="O213" s="255" t="s">
        <v>478</v>
      </c>
      <c r="P213" s="255" t="s">
        <v>519</v>
      </c>
      <c r="Q213" s="255"/>
      <c r="R213" s="81" t="s">
        <v>145</v>
      </c>
      <c r="S213" s="89"/>
      <c r="T213" s="76"/>
      <c r="U213" s="76"/>
      <c r="V213" s="86">
        <f>IF(BillDetail_List[Entry Alloc%]=0,(BillDetail_List[Time]*BillDetail_List[LTM Rate])*BillDetail_List[[#This Row],[Funding PerCent Allowed]],(BillDetail_List[Time]*BillDetail_List[LTM Rate])*BillDetail_List[[#This Row],[Funding PerCent Allowed]]*BillDetail_List[Entry Alloc%])</f>
        <v>120</v>
      </c>
      <c r="W213" s="86">
        <f>BillDetail_List[Counsel''s Base Fees]+BillDetail_List[Other Disbursements]+BillDetail_List[ATEI Premium]</f>
        <v>0</v>
      </c>
      <c r="X213" s="91" t="str">
        <f>VLOOKUP(BillDetail_List[Part ID],FundingList,2,FALSE)</f>
        <v>CFA</v>
      </c>
      <c r="Y213" s="271" t="str">
        <f>VLOOKUP(BillDetail_List[[#This Row],[Phase Code ]],phasetasklist,3,FALSE)</f>
        <v>Expert reports</v>
      </c>
      <c r="Z213" s="254" t="str">
        <f>VLOOKUP(BillDetail_List[[#This Row],[Task Code]],tasklist,4,FALSE)</f>
        <v xml:space="preserve">Own expert evidence </v>
      </c>
      <c r="AA213" s="239" t="str">
        <f>IFERROR(VLOOKUP(BillDetail_List[[#This Row],[Activity Code]],ActivityCodeList,2,FALSE), " ")</f>
        <v>Plan, Prepare, Draft, Review</v>
      </c>
      <c r="AB213" s="239" t="str">
        <f>IFERROR(VLOOKUP(BillDetail_List[[#This Row],[Expense Code]],expensenumbers,2,FALSE), " ")</f>
        <v xml:space="preserve"> </v>
      </c>
      <c r="AC213" s="92" t="str">
        <f>IFERROR(VLOOKUP(BillDetail_List[LTM],LTMList,3,FALSE),"")</f>
        <v>Partner</v>
      </c>
      <c r="AD213" s="92" t="str">
        <f>IFERROR(VLOOKUP(BillDetail_List[LTM],LTMList,4,FALSE),"")</f>
        <v>A</v>
      </c>
      <c r="AE213" s="86">
        <f>IFERROR(VLOOKUP(BillDetail_List[LTM],LTM_List[],6,FALSE),0)</f>
        <v>240</v>
      </c>
      <c r="AF213" s="83">
        <f>VLOOKUP(BillDetail_List[Part ID],FundingList,7,FALSE)</f>
        <v>1</v>
      </c>
      <c r="AG213" s="83">
        <f>IF(CounselBaseFees=0,VLOOKUP(BillDetail_List[Part ID],FundingList,3,FALSE),VLOOKUP(BillDetail_List[LTM],LTMList,8,FALSE))</f>
        <v>0.95</v>
      </c>
      <c r="AH213" s="93">
        <f>VLOOKUP(BillDetail_List[Part ID],FundingList,4,FALSE)</f>
        <v>0.2</v>
      </c>
      <c r="AI213" s="190">
        <f>IF(BillDetail_List[[#This Row],[Time]]="N/A",0, BillDetail_List[[#This Row],[Time]]*BillDetail_List[[#This Row],[LTM Rate]])</f>
        <v>120</v>
      </c>
      <c r="AJ213" s="86">
        <f>IF(BillDetail_List[Entry Alloc%]=0,(BillDetail_List[Time]*BillDetail_List[LTM Rate])*BillDetail_List[[#This Row],[Funding PerCent Allowed]],(BillDetail_List[Time]*BillDetail_List[LTM Rate])*BillDetail_List[[#This Row],[Funding PerCent Allowed]]*BillDetail_List[Entry Alloc%])</f>
        <v>120</v>
      </c>
      <c r="AK213" s="86">
        <f>BillDetail_List[Base Profit Costs (including any indemnity cap)]*BillDetail_List[VAT Rate]</f>
        <v>24</v>
      </c>
      <c r="AL213" s="86">
        <f>BillDetail_List[Base Profit Costs (including any indemnity cap)]*BillDetail_List[Success Fee %]</f>
        <v>114</v>
      </c>
      <c r="AM213" s="86">
        <f>BillDetail_List[Success Fee on Base Profit costs]*BillDetail_List[VAT Rate]</f>
        <v>22.8</v>
      </c>
      <c r="AN213" s="86">
        <f>SUM(BillDetail_List[[#This Row],[Base Profit Costs (including any indemnity cap)]:[VAT on Success Fee on Base Profit Costs]])</f>
        <v>280.8</v>
      </c>
      <c r="AO213" s="86">
        <f>BillDetail_List[Counsel''s Base Fees]*BillDetail_List[VAT Rate]</f>
        <v>0</v>
      </c>
      <c r="AP213" s="86">
        <f>BillDetail_List[Counsel''s Base Fees]*BillDetail_List[Success Fee %]</f>
        <v>0</v>
      </c>
      <c r="AQ213" s="86">
        <f>BillDetail_List[Counsel''s Success Fee]*BillDetail_List[VAT Rate]</f>
        <v>0</v>
      </c>
      <c r="AR213" s="86">
        <f>BillDetail_List[Counsel''s Base Fees]+BillDetail_List[VAT on Base Counsel Fees]+BillDetail_List[Counsel''s Success Fee]+BillDetail_List[VAT on Counsel''s Success Fee]</f>
        <v>0</v>
      </c>
      <c r="AS213" s="86">
        <f>BillDetail_List[Other Disbursements]+BillDetail_List[VAT On Other Disbursements]</f>
        <v>0</v>
      </c>
      <c r="AT213" s="86">
        <f>BillDetail_List[Counsel''s Base Fees]+BillDetail_List[Other Disbursements]+BillDetail_List[ATEI Premium]</f>
        <v>0</v>
      </c>
      <c r="AU213" s="86">
        <f>BillDetail_List[Other Disbursements]+BillDetail_List[Counsel''s Base Fees]+BillDetail_List[Base Profit Costs (including any indemnity cap)]</f>
        <v>120</v>
      </c>
      <c r="AV213" s="86">
        <f>BillDetail_List[Base Profit Costs (including any indemnity cap)]+BillDetail_List[Success Fee on Base Profit costs]</f>
        <v>234</v>
      </c>
      <c r="AW213" s="86">
        <f>BillDetail_List[ATEI Premium]+BillDetail_List[Other Disbursements]+BillDetail_List[Counsel''s Success Fee]+BillDetail_List[Counsel''s Base Fees]</f>
        <v>0</v>
      </c>
      <c r="AX213" s="86">
        <f>BillDetail_List[VAT On Other Disbursements]+BillDetail_List[VAT on Counsel''s Success Fee]+BillDetail_List[VAT on Base Counsel Fees]+BillDetail_List[VAT on Success Fee on Base Profit Costs]+BillDetail_List[VAT on Base Profit Costs]</f>
        <v>46.8</v>
      </c>
      <c r="AY213" s="86">
        <f>SUM(BillDetail_List[[#This Row],[Total Profit Costs]:[Total VAT]])</f>
        <v>280.8</v>
      </c>
      <c r="AZ213" s="279">
        <f>VLOOKUP(BillDetail_List[[#This Row],[Phase Code ]],phasetasklist,7,FALSE)</f>
        <v>6</v>
      </c>
      <c r="BA213" s="279">
        <f>VLOOKUP(BillDetail_List[[#This Row],[Task Code]],tasklist,7,FALSE)</f>
        <v>15</v>
      </c>
      <c r="BB213" s="279">
        <f>IFERROR(VLOOKUP(BillDetail_List[[#This Row],[Activity Code]],ActivityCodeList,4,FALSE),"")</f>
        <v>10</v>
      </c>
      <c r="BC213" s="279" t="str">
        <f>IFERROR(VLOOKUP(BillDetail_List[[#This Row],[Expense Code]],expensenumbers,4,FALSE),"")</f>
        <v/>
      </c>
      <c r="BD213" s="217"/>
      <c r="BE213" s="94"/>
      <c r="BF213" s="94"/>
      <c r="BG213" s="217"/>
      <c r="BH213" s="94"/>
      <c r="BI213" s="217"/>
      <c r="BJ213" s="217"/>
      <c r="BK213" s="96"/>
      <c r="BL213" s="96"/>
      <c r="BQ213" s="96"/>
      <c r="BR213" s="96"/>
      <c r="BS213" s="96"/>
      <c r="BT213" s="96"/>
      <c r="BV213" s="96"/>
      <c r="BW213" s="72"/>
      <c r="BX213" s="72"/>
      <c r="CB213" s="98"/>
      <c r="CC213" s="99"/>
      <c r="CD213" s="99"/>
      <c r="CE213" s="84"/>
      <c r="CF213" s="84"/>
    </row>
    <row r="214" spans="1:84" x14ac:dyDescent="0.2">
      <c r="A214" s="74">
        <v>212</v>
      </c>
      <c r="B214" s="74">
        <v>47</v>
      </c>
      <c r="C214" s="49" t="s">
        <v>227</v>
      </c>
      <c r="D214" s="172">
        <v>40643</v>
      </c>
      <c r="E214" s="76" t="s">
        <v>236</v>
      </c>
      <c r="F214" s="76" t="s">
        <v>321</v>
      </c>
      <c r="G214" s="119">
        <v>0.1</v>
      </c>
      <c r="H214" s="87"/>
      <c r="I214" s="77"/>
      <c r="J214" s="77"/>
      <c r="K214" s="88"/>
      <c r="L214" s="79"/>
      <c r="M214" s="76" t="s">
        <v>104</v>
      </c>
      <c r="N214" s="255" t="s">
        <v>454</v>
      </c>
      <c r="O214" s="255" t="s">
        <v>478</v>
      </c>
      <c r="P214" s="255" t="s">
        <v>519</v>
      </c>
      <c r="Q214" s="255"/>
      <c r="R214" s="81" t="s">
        <v>145</v>
      </c>
      <c r="S214" s="89"/>
      <c r="T214" s="76"/>
      <c r="U214" s="76"/>
      <c r="V214" s="86">
        <f>IF(BillDetail_List[Entry Alloc%]=0,(BillDetail_List[Time]*BillDetail_List[LTM Rate])*BillDetail_List[[#This Row],[Funding PerCent Allowed]],(BillDetail_List[Time]*BillDetail_List[LTM Rate])*BillDetail_List[[#This Row],[Funding PerCent Allowed]]*BillDetail_List[Entry Alloc%])</f>
        <v>24</v>
      </c>
      <c r="W214" s="86">
        <f>BillDetail_List[Counsel''s Base Fees]+BillDetail_List[Other Disbursements]+BillDetail_List[ATEI Premium]</f>
        <v>0</v>
      </c>
      <c r="X214" s="91" t="str">
        <f>VLOOKUP(BillDetail_List[Part ID],FundingList,2,FALSE)</f>
        <v>CFA</v>
      </c>
      <c r="Y214" s="271" t="str">
        <f>VLOOKUP(BillDetail_List[[#This Row],[Phase Code ]],phasetasklist,3,FALSE)</f>
        <v>Expert reports</v>
      </c>
      <c r="Z214" s="254" t="str">
        <f>VLOOKUP(BillDetail_List[[#This Row],[Task Code]],tasklist,4,FALSE)</f>
        <v xml:space="preserve">Own expert evidence </v>
      </c>
      <c r="AA214" s="239" t="str">
        <f>IFERROR(VLOOKUP(BillDetail_List[[#This Row],[Activity Code]],ActivityCodeList,2,FALSE), " ")</f>
        <v>Plan, Prepare, Draft, Review</v>
      </c>
      <c r="AB214" s="239" t="str">
        <f>IFERROR(VLOOKUP(BillDetail_List[[#This Row],[Expense Code]],expensenumbers,2,FALSE), " ")</f>
        <v xml:space="preserve"> </v>
      </c>
      <c r="AC214" s="92" t="str">
        <f>IFERROR(VLOOKUP(BillDetail_List[LTM],LTMList,3,FALSE),"")</f>
        <v>Partner</v>
      </c>
      <c r="AD214" s="92" t="str">
        <f>IFERROR(VLOOKUP(BillDetail_List[LTM],LTMList,4,FALSE),"")</f>
        <v>A</v>
      </c>
      <c r="AE214" s="86">
        <f>IFERROR(VLOOKUP(BillDetail_List[LTM],LTM_List[],6,FALSE),0)</f>
        <v>240</v>
      </c>
      <c r="AF214" s="83">
        <f>VLOOKUP(BillDetail_List[Part ID],FundingList,7,FALSE)</f>
        <v>1</v>
      </c>
      <c r="AG214" s="83">
        <f>IF(CounselBaseFees=0,VLOOKUP(BillDetail_List[Part ID],FundingList,3,FALSE),VLOOKUP(BillDetail_List[LTM],LTMList,8,FALSE))</f>
        <v>0.95</v>
      </c>
      <c r="AH214" s="93">
        <f>VLOOKUP(BillDetail_List[Part ID],FundingList,4,FALSE)</f>
        <v>0.2</v>
      </c>
      <c r="AI214" s="190">
        <f>IF(BillDetail_List[[#This Row],[Time]]="N/A",0, BillDetail_List[[#This Row],[Time]]*BillDetail_List[[#This Row],[LTM Rate]])</f>
        <v>24</v>
      </c>
      <c r="AJ214" s="86">
        <f>IF(BillDetail_List[Entry Alloc%]=0,(BillDetail_List[Time]*BillDetail_List[LTM Rate])*BillDetail_List[[#This Row],[Funding PerCent Allowed]],(BillDetail_List[Time]*BillDetail_List[LTM Rate])*BillDetail_List[[#This Row],[Funding PerCent Allowed]]*BillDetail_List[Entry Alloc%])</f>
        <v>24</v>
      </c>
      <c r="AK214" s="86">
        <f>BillDetail_List[Base Profit Costs (including any indemnity cap)]*BillDetail_List[VAT Rate]</f>
        <v>4.8000000000000007</v>
      </c>
      <c r="AL214" s="86">
        <f>BillDetail_List[Base Profit Costs (including any indemnity cap)]*BillDetail_List[Success Fee %]</f>
        <v>22.799999999999997</v>
      </c>
      <c r="AM214" s="86">
        <f>BillDetail_List[Success Fee on Base Profit costs]*BillDetail_List[VAT Rate]</f>
        <v>4.5599999999999996</v>
      </c>
      <c r="AN214" s="86">
        <f>SUM(BillDetail_List[[#This Row],[Base Profit Costs (including any indemnity cap)]:[VAT on Success Fee on Base Profit Costs]])</f>
        <v>56.16</v>
      </c>
      <c r="AO214" s="86">
        <f>BillDetail_List[Counsel''s Base Fees]*BillDetail_List[VAT Rate]</f>
        <v>0</v>
      </c>
      <c r="AP214" s="86">
        <f>BillDetail_List[Counsel''s Base Fees]*BillDetail_List[Success Fee %]</f>
        <v>0</v>
      </c>
      <c r="AQ214" s="86">
        <f>BillDetail_List[Counsel''s Success Fee]*BillDetail_List[VAT Rate]</f>
        <v>0</v>
      </c>
      <c r="AR214" s="86">
        <f>BillDetail_List[Counsel''s Base Fees]+BillDetail_List[VAT on Base Counsel Fees]+BillDetail_List[Counsel''s Success Fee]+BillDetail_List[VAT on Counsel''s Success Fee]</f>
        <v>0</v>
      </c>
      <c r="AS214" s="86">
        <f>BillDetail_List[Other Disbursements]+BillDetail_List[VAT On Other Disbursements]</f>
        <v>0</v>
      </c>
      <c r="AT214" s="86">
        <f>BillDetail_List[Counsel''s Base Fees]+BillDetail_List[Other Disbursements]+BillDetail_List[ATEI Premium]</f>
        <v>0</v>
      </c>
      <c r="AU214" s="86">
        <f>BillDetail_List[Other Disbursements]+BillDetail_List[Counsel''s Base Fees]+BillDetail_List[Base Profit Costs (including any indemnity cap)]</f>
        <v>24</v>
      </c>
      <c r="AV214" s="86">
        <f>BillDetail_List[Base Profit Costs (including any indemnity cap)]+BillDetail_List[Success Fee on Base Profit costs]</f>
        <v>46.8</v>
      </c>
      <c r="AW214" s="86">
        <f>BillDetail_List[ATEI Premium]+BillDetail_List[Other Disbursements]+BillDetail_List[Counsel''s Success Fee]+BillDetail_List[Counsel''s Base Fees]</f>
        <v>0</v>
      </c>
      <c r="AX214" s="86">
        <f>BillDetail_List[VAT On Other Disbursements]+BillDetail_List[VAT on Counsel''s Success Fee]+BillDetail_List[VAT on Base Counsel Fees]+BillDetail_List[VAT on Success Fee on Base Profit Costs]+BillDetail_List[VAT on Base Profit Costs]</f>
        <v>9.36</v>
      </c>
      <c r="AY214" s="86">
        <f>SUM(BillDetail_List[[#This Row],[Total Profit Costs]:[Total VAT]])</f>
        <v>56.16</v>
      </c>
      <c r="AZ214" s="279">
        <f>VLOOKUP(BillDetail_List[[#This Row],[Phase Code ]],phasetasklist,7,FALSE)</f>
        <v>6</v>
      </c>
      <c r="BA214" s="279">
        <f>VLOOKUP(BillDetail_List[[#This Row],[Task Code]],tasklist,7,FALSE)</f>
        <v>15</v>
      </c>
      <c r="BB214" s="279">
        <f>IFERROR(VLOOKUP(BillDetail_List[[#This Row],[Activity Code]],ActivityCodeList,4,FALSE),"")</f>
        <v>10</v>
      </c>
      <c r="BC214" s="279" t="str">
        <f>IFERROR(VLOOKUP(BillDetail_List[[#This Row],[Expense Code]],expensenumbers,4,FALSE),"")</f>
        <v/>
      </c>
      <c r="BD214" s="217"/>
      <c r="BE214" s="94"/>
      <c r="BF214" s="94"/>
      <c r="BG214" s="217"/>
      <c r="BH214" s="94"/>
      <c r="BI214" s="217"/>
      <c r="BJ214" s="217"/>
      <c r="BK214" s="96"/>
      <c r="BL214" s="96"/>
      <c r="BQ214" s="96"/>
      <c r="BR214" s="96"/>
      <c r="BS214" s="96"/>
      <c r="BT214" s="96"/>
      <c r="BV214" s="96"/>
      <c r="BW214" s="72"/>
      <c r="BX214" s="72"/>
      <c r="CB214" s="98"/>
      <c r="CC214" s="99"/>
      <c r="CD214" s="99"/>
      <c r="CE214" s="84"/>
      <c r="CF214" s="84"/>
    </row>
    <row r="215" spans="1:84" x14ac:dyDescent="0.2">
      <c r="A215" s="74">
        <v>213</v>
      </c>
      <c r="B215" s="74">
        <v>49</v>
      </c>
      <c r="C215" s="49" t="s">
        <v>227</v>
      </c>
      <c r="D215" s="172">
        <v>40643</v>
      </c>
      <c r="E215" s="76" t="s">
        <v>236</v>
      </c>
      <c r="F215" s="76" t="s">
        <v>321</v>
      </c>
      <c r="G215" s="119">
        <v>0.1</v>
      </c>
      <c r="H215" s="87"/>
      <c r="I215" s="77"/>
      <c r="J215" s="77"/>
      <c r="K215" s="88"/>
      <c r="L215" s="79"/>
      <c r="M215" s="76" t="s">
        <v>104</v>
      </c>
      <c r="N215" s="255" t="s">
        <v>454</v>
      </c>
      <c r="O215" s="255" t="s">
        <v>478</v>
      </c>
      <c r="P215" s="255" t="s">
        <v>519</v>
      </c>
      <c r="Q215" s="255"/>
      <c r="R215" s="81" t="s">
        <v>145</v>
      </c>
      <c r="S215" s="89"/>
      <c r="T215" s="76"/>
      <c r="U215" s="76"/>
      <c r="V215" s="86">
        <f>IF(BillDetail_List[Entry Alloc%]=0,(BillDetail_List[Time]*BillDetail_List[LTM Rate])*BillDetail_List[[#This Row],[Funding PerCent Allowed]],(BillDetail_List[Time]*BillDetail_List[LTM Rate])*BillDetail_List[[#This Row],[Funding PerCent Allowed]]*BillDetail_List[Entry Alloc%])</f>
        <v>24</v>
      </c>
      <c r="W215" s="86">
        <f>BillDetail_List[Counsel''s Base Fees]+BillDetail_List[Other Disbursements]+BillDetail_List[ATEI Premium]</f>
        <v>0</v>
      </c>
      <c r="X215" s="91" t="str">
        <f>VLOOKUP(BillDetail_List[Part ID],FundingList,2,FALSE)</f>
        <v>CFA</v>
      </c>
      <c r="Y215" s="271" t="str">
        <f>VLOOKUP(BillDetail_List[[#This Row],[Phase Code ]],phasetasklist,3,FALSE)</f>
        <v>Expert reports</v>
      </c>
      <c r="Z215" s="254" t="str">
        <f>VLOOKUP(BillDetail_List[[#This Row],[Task Code]],tasklist,4,FALSE)</f>
        <v xml:space="preserve">Own expert evidence </v>
      </c>
      <c r="AA215" s="239" t="str">
        <f>IFERROR(VLOOKUP(BillDetail_List[[#This Row],[Activity Code]],ActivityCodeList,2,FALSE), " ")</f>
        <v>Plan, Prepare, Draft, Review</v>
      </c>
      <c r="AB215" s="239" t="str">
        <f>IFERROR(VLOOKUP(BillDetail_List[[#This Row],[Expense Code]],expensenumbers,2,FALSE), " ")</f>
        <v xml:space="preserve"> </v>
      </c>
      <c r="AC215" s="92" t="str">
        <f>IFERROR(VLOOKUP(BillDetail_List[LTM],LTMList,3,FALSE),"")</f>
        <v>Partner</v>
      </c>
      <c r="AD215" s="92" t="str">
        <f>IFERROR(VLOOKUP(BillDetail_List[LTM],LTMList,4,FALSE),"")</f>
        <v>A</v>
      </c>
      <c r="AE215" s="86">
        <f>IFERROR(VLOOKUP(BillDetail_List[LTM],LTM_List[],6,FALSE),0)</f>
        <v>240</v>
      </c>
      <c r="AF215" s="83">
        <f>VLOOKUP(BillDetail_List[Part ID],FundingList,7,FALSE)</f>
        <v>1</v>
      </c>
      <c r="AG215" s="83">
        <f>IF(CounselBaseFees=0,VLOOKUP(BillDetail_List[Part ID],FundingList,3,FALSE),VLOOKUP(BillDetail_List[LTM],LTMList,8,FALSE))</f>
        <v>0.95</v>
      </c>
      <c r="AH215" s="93">
        <f>VLOOKUP(BillDetail_List[Part ID],FundingList,4,FALSE)</f>
        <v>0.2</v>
      </c>
      <c r="AI215" s="190">
        <f>IF(BillDetail_List[[#This Row],[Time]]="N/A",0, BillDetail_List[[#This Row],[Time]]*BillDetail_List[[#This Row],[LTM Rate]])</f>
        <v>24</v>
      </c>
      <c r="AJ215" s="86">
        <f>IF(BillDetail_List[Entry Alloc%]=0,(BillDetail_List[Time]*BillDetail_List[LTM Rate])*BillDetail_List[[#This Row],[Funding PerCent Allowed]],(BillDetail_List[Time]*BillDetail_List[LTM Rate])*BillDetail_List[[#This Row],[Funding PerCent Allowed]]*BillDetail_List[Entry Alloc%])</f>
        <v>24</v>
      </c>
      <c r="AK215" s="86">
        <f>BillDetail_List[Base Profit Costs (including any indemnity cap)]*BillDetail_List[VAT Rate]</f>
        <v>4.8000000000000007</v>
      </c>
      <c r="AL215" s="86">
        <f>BillDetail_List[Base Profit Costs (including any indemnity cap)]*BillDetail_List[Success Fee %]</f>
        <v>22.799999999999997</v>
      </c>
      <c r="AM215" s="86">
        <f>BillDetail_List[Success Fee on Base Profit costs]*BillDetail_List[VAT Rate]</f>
        <v>4.5599999999999996</v>
      </c>
      <c r="AN215" s="86">
        <f>SUM(BillDetail_List[[#This Row],[Base Profit Costs (including any indemnity cap)]:[VAT on Success Fee on Base Profit Costs]])</f>
        <v>56.16</v>
      </c>
      <c r="AO215" s="86">
        <f>BillDetail_List[Counsel''s Base Fees]*BillDetail_List[VAT Rate]</f>
        <v>0</v>
      </c>
      <c r="AP215" s="86">
        <f>BillDetail_List[Counsel''s Base Fees]*BillDetail_List[Success Fee %]</f>
        <v>0</v>
      </c>
      <c r="AQ215" s="86">
        <f>BillDetail_List[Counsel''s Success Fee]*BillDetail_List[VAT Rate]</f>
        <v>0</v>
      </c>
      <c r="AR215" s="86">
        <f>BillDetail_List[Counsel''s Base Fees]+BillDetail_List[VAT on Base Counsel Fees]+BillDetail_List[Counsel''s Success Fee]+BillDetail_List[VAT on Counsel''s Success Fee]</f>
        <v>0</v>
      </c>
      <c r="AS215" s="86">
        <f>BillDetail_List[Other Disbursements]+BillDetail_List[VAT On Other Disbursements]</f>
        <v>0</v>
      </c>
      <c r="AT215" s="86">
        <f>BillDetail_List[Counsel''s Base Fees]+BillDetail_List[Other Disbursements]+BillDetail_List[ATEI Premium]</f>
        <v>0</v>
      </c>
      <c r="AU215" s="86">
        <f>BillDetail_List[Other Disbursements]+BillDetail_List[Counsel''s Base Fees]+BillDetail_List[Base Profit Costs (including any indemnity cap)]</f>
        <v>24</v>
      </c>
      <c r="AV215" s="86">
        <f>BillDetail_List[Base Profit Costs (including any indemnity cap)]+BillDetail_List[Success Fee on Base Profit costs]</f>
        <v>46.8</v>
      </c>
      <c r="AW215" s="86">
        <f>BillDetail_List[ATEI Premium]+BillDetail_List[Other Disbursements]+BillDetail_List[Counsel''s Success Fee]+BillDetail_List[Counsel''s Base Fees]</f>
        <v>0</v>
      </c>
      <c r="AX215" s="86">
        <f>BillDetail_List[VAT On Other Disbursements]+BillDetail_List[VAT on Counsel''s Success Fee]+BillDetail_List[VAT on Base Counsel Fees]+BillDetail_List[VAT on Success Fee on Base Profit Costs]+BillDetail_List[VAT on Base Profit Costs]</f>
        <v>9.36</v>
      </c>
      <c r="AY215" s="86">
        <f>SUM(BillDetail_List[[#This Row],[Total Profit Costs]:[Total VAT]])</f>
        <v>56.16</v>
      </c>
      <c r="AZ215" s="279">
        <f>VLOOKUP(BillDetail_List[[#This Row],[Phase Code ]],phasetasklist,7,FALSE)</f>
        <v>6</v>
      </c>
      <c r="BA215" s="279">
        <f>VLOOKUP(BillDetail_List[[#This Row],[Task Code]],tasklist,7,FALSE)</f>
        <v>15</v>
      </c>
      <c r="BB215" s="279">
        <f>IFERROR(VLOOKUP(BillDetail_List[[#This Row],[Activity Code]],ActivityCodeList,4,FALSE),"")</f>
        <v>10</v>
      </c>
      <c r="BC215" s="279" t="str">
        <f>IFERROR(VLOOKUP(BillDetail_List[[#This Row],[Expense Code]],expensenumbers,4,FALSE),"")</f>
        <v/>
      </c>
      <c r="BD215" s="217"/>
      <c r="BE215" s="94"/>
      <c r="BF215" s="94"/>
      <c r="BG215" s="217"/>
      <c r="BH215" s="94"/>
      <c r="BI215" s="217"/>
      <c r="BJ215" s="217"/>
      <c r="BK215" s="96"/>
      <c r="BL215" s="96"/>
      <c r="BQ215" s="96"/>
      <c r="BR215" s="96"/>
      <c r="BS215" s="96"/>
      <c r="BT215" s="96"/>
      <c r="BV215" s="96"/>
      <c r="BW215" s="72"/>
      <c r="BX215" s="72"/>
      <c r="CB215" s="98"/>
      <c r="CC215" s="99"/>
      <c r="CD215" s="99"/>
      <c r="CE215" s="84"/>
      <c r="CF215" s="84"/>
    </row>
    <row r="216" spans="1:84" x14ac:dyDescent="0.2">
      <c r="A216" s="74">
        <v>214</v>
      </c>
      <c r="B216" s="74">
        <v>51</v>
      </c>
      <c r="C216" s="49" t="s">
        <v>227</v>
      </c>
      <c r="D216" s="172">
        <v>40649</v>
      </c>
      <c r="E216" s="76" t="s">
        <v>248</v>
      </c>
      <c r="F216" s="76" t="s">
        <v>321</v>
      </c>
      <c r="G216" s="119">
        <v>1</v>
      </c>
      <c r="H216" s="87"/>
      <c r="I216" s="77"/>
      <c r="J216" s="77"/>
      <c r="K216" s="88"/>
      <c r="L216" s="79"/>
      <c r="M216" s="76" t="s">
        <v>104</v>
      </c>
      <c r="N216" s="255" t="s">
        <v>454</v>
      </c>
      <c r="O216" s="255" t="s">
        <v>478</v>
      </c>
      <c r="P216" s="255" t="s">
        <v>519</v>
      </c>
      <c r="Q216" s="255"/>
      <c r="R216" s="81" t="s">
        <v>145</v>
      </c>
      <c r="S216" s="89"/>
      <c r="T216" s="76"/>
      <c r="U216" s="76"/>
      <c r="V216" s="86">
        <f>IF(BillDetail_List[Entry Alloc%]=0,(BillDetail_List[Time]*BillDetail_List[LTM Rate])*BillDetail_List[[#This Row],[Funding PerCent Allowed]],(BillDetail_List[Time]*BillDetail_List[LTM Rate])*BillDetail_List[[#This Row],[Funding PerCent Allowed]]*BillDetail_List[Entry Alloc%])</f>
        <v>240</v>
      </c>
      <c r="W216" s="86">
        <f>BillDetail_List[Counsel''s Base Fees]+BillDetail_List[Other Disbursements]+BillDetail_List[ATEI Premium]</f>
        <v>0</v>
      </c>
      <c r="X216" s="91" t="str">
        <f>VLOOKUP(BillDetail_List[Part ID],FundingList,2,FALSE)</f>
        <v>CFA</v>
      </c>
      <c r="Y216" s="271" t="str">
        <f>VLOOKUP(BillDetail_List[[#This Row],[Phase Code ]],phasetasklist,3,FALSE)</f>
        <v>Expert reports</v>
      </c>
      <c r="Z216" s="254" t="str">
        <f>VLOOKUP(BillDetail_List[[#This Row],[Task Code]],tasklist,4,FALSE)</f>
        <v xml:space="preserve">Own expert evidence </v>
      </c>
      <c r="AA216" s="239" t="str">
        <f>IFERROR(VLOOKUP(BillDetail_List[[#This Row],[Activity Code]],ActivityCodeList,2,FALSE), " ")</f>
        <v>Plan, Prepare, Draft, Review</v>
      </c>
      <c r="AB216" s="239" t="str">
        <f>IFERROR(VLOOKUP(BillDetail_List[[#This Row],[Expense Code]],expensenumbers,2,FALSE), " ")</f>
        <v xml:space="preserve"> </v>
      </c>
      <c r="AC216" s="92" t="str">
        <f>IFERROR(VLOOKUP(BillDetail_List[LTM],LTMList,3,FALSE),"")</f>
        <v>Partner</v>
      </c>
      <c r="AD216" s="92" t="str">
        <f>IFERROR(VLOOKUP(BillDetail_List[LTM],LTMList,4,FALSE),"")</f>
        <v>A</v>
      </c>
      <c r="AE216" s="86">
        <f>IFERROR(VLOOKUP(BillDetail_List[LTM],LTM_List[],6,FALSE),0)</f>
        <v>240</v>
      </c>
      <c r="AF216" s="83">
        <f>VLOOKUP(BillDetail_List[Part ID],FundingList,7,FALSE)</f>
        <v>1</v>
      </c>
      <c r="AG216" s="83">
        <f>IF(CounselBaseFees=0,VLOOKUP(BillDetail_List[Part ID],FundingList,3,FALSE),VLOOKUP(BillDetail_List[LTM],LTMList,8,FALSE))</f>
        <v>0.95</v>
      </c>
      <c r="AH216" s="93">
        <f>VLOOKUP(BillDetail_List[Part ID],FundingList,4,FALSE)</f>
        <v>0.2</v>
      </c>
      <c r="AI216" s="190">
        <f>IF(BillDetail_List[[#This Row],[Time]]="N/A",0, BillDetail_List[[#This Row],[Time]]*BillDetail_List[[#This Row],[LTM Rate]])</f>
        <v>240</v>
      </c>
      <c r="AJ216" s="86">
        <f>IF(BillDetail_List[Entry Alloc%]=0,(BillDetail_List[Time]*BillDetail_List[LTM Rate])*BillDetail_List[[#This Row],[Funding PerCent Allowed]],(BillDetail_List[Time]*BillDetail_List[LTM Rate])*BillDetail_List[[#This Row],[Funding PerCent Allowed]]*BillDetail_List[Entry Alloc%])</f>
        <v>240</v>
      </c>
      <c r="AK216" s="86">
        <f>BillDetail_List[Base Profit Costs (including any indemnity cap)]*BillDetail_List[VAT Rate]</f>
        <v>48</v>
      </c>
      <c r="AL216" s="86">
        <f>BillDetail_List[Base Profit Costs (including any indemnity cap)]*BillDetail_List[Success Fee %]</f>
        <v>228</v>
      </c>
      <c r="AM216" s="86">
        <f>BillDetail_List[Success Fee on Base Profit costs]*BillDetail_List[VAT Rate]</f>
        <v>45.6</v>
      </c>
      <c r="AN216" s="86">
        <f>SUM(BillDetail_List[[#This Row],[Base Profit Costs (including any indemnity cap)]:[VAT on Success Fee on Base Profit Costs]])</f>
        <v>561.6</v>
      </c>
      <c r="AO216" s="86">
        <f>BillDetail_List[Counsel''s Base Fees]*BillDetail_List[VAT Rate]</f>
        <v>0</v>
      </c>
      <c r="AP216" s="86">
        <f>BillDetail_List[Counsel''s Base Fees]*BillDetail_List[Success Fee %]</f>
        <v>0</v>
      </c>
      <c r="AQ216" s="86">
        <f>BillDetail_List[Counsel''s Success Fee]*BillDetail_List[VAT Rate]</f>
        <v>0</v>
      </c>
      <c r="AR216" s="86">
        <f>BillDetail_List[Counsel''s Base Fees]+BillDetail_List[VAT on Base Counsel Fees]+BillDetail_List[Counsel''s Success Fee]+BillDetail_List[VAT on Counsel''s Success Fee]</f>
        <v>0</v>
      </c>
      <c r="AS216" s="86">
        <f>BillDetail_List[Other Disbursements]+BillDetail_List[VAT On Other Disbursements]</f>
        <v>0</v>
      </c>
      <c r="AT216" s="86">
        <f>BillDetail_List[Counsel''s Base Fees]+BillDetail_List[Other Disbursements]+BillDetail_List[ATEI Premium]</f>
        <v>0</v>
      </c>
      <c r="AU216" s="86">
        <f>BillDetail_List[Other Disbursements]+BillDetail_List[Counsel''s Base Fees]+BillDetail_List[Base Profit Costs (including any indemnity cap)]</f>
        <v>240</v>
      </c>
      <c r="AV216" s="86">
        <f>BillDetail_List[Base Profit Costs (including any indemnity cap)]+BillDetail_List[Success Fee on Base Profit costs]</f>
        <v>468</v>
      </c>
      <c r="AW216" s="86">
        <f>BillDetail_List[ATEI Premium]+BillDetail_List[Other Disbursements]+BillDetail_List[Counsel''s Success Fee]+BillDetail_List[Counsel''s Base Fees]</f>
        <v>0</v>
      </c>
      <c r="AX216" s="86">
        <f>BillDetail_List[VAT On Other Disbursements]+BillDetail_List[VAT on Counsel''s Success Fee]+BillDetail_List[VAT on Base Counsel Fees]+BillDetail_List[VAT on Success Fee on Base Profit Costs]+BillDetail_List[VAT on Base Profit Costs]</f>
        <v>93.6</v>
      </c>
      <c r="AY216" s="86">
        <f>SUM(BillDetail_List[[#This Row],[Total Profit Costs]:[Total VAT]])</f>
        <v>561.6</v>
      </c>
      <c r="AZ216" s="279">
        <f>VLOOKUP(BillDetail_List[[#This Row],[Phase Code ]],phasetasklist,7,FALSE)</f>
        <v>6</v>
      </c>
      <c r="BA216" s="279">
        <f>VLOOKUP(BillDetail_List[[#This Row],[Task Code]],tasklist,7,FALSE)</f>
        <v>15</v>
      </c>
      <c r="BB216" s="279">
        <f>IFERROR(VLOOKUP(BillDetail_List[[#This Row],[Activity Code]],ActivityCodeList,4,FALSE),"")</f>
        <v>10</v>
      </c>
      <c r="BC216" s="279" t="str">
        <f>IFERROR(VLOOKUP(BillDetail_List[[#This Row],[Expense Code]],expensenumbers,4,FALSE),"")</f>
        <v/>
      </c>
      <c r="BD216" s="217"/>
      <c r="BE216" s="94"/>
      <c r="BF216" s="94"/>
      <c r="BG216" s="217"/>
      <c r="BH216" s="94"/>
      <c r="BI216" s="217"/>
      <c r="BJ216" s="217"/>
      <c r="BK216" s="96"/>
      <c r="BL216" s="96"/>
      <c r="BQ216" s="96"/>
      <c r="BR216" s="96"/>
      <c r="BS216" s="96"/>
      <c r="BT216" s="96"/>
      <c r="BV216" s="96"/>
      <c r="BW216" s="72"/>
      <c r="BX216" s="72"/>
      <c r="CB216" s="98"/>
      <c r="CC216" s="99"/>
      <c r="CD216" s="99"/>
      <c r="CE216" s="84"/>
      <c r="CF216" s="84"/>
    </row>
    <row r="217" spans="1:84" x14ac:dyDescent="0.2">
      <c r="A217" s="74">
        <v>215</v>
      </c>
      <c r="B217" s="74">
        <v>56</v>
      </c>
      <c r="C217" s="49" t="s">
        <v>227</v>
      </c>
      <c r="D217" s="172">
        <v>40741</v>
      </c>
      <c r="E217" s="76" t="s">
        <v>236</v>
      </c>
      <c r="F217" s="76" t="s">
        <v>321</v>
      </c>
      <c r="G217" s="119">
        <v>0.1</v>
      </c>
      <c r="H217" s="87"/>
      <c r="I217" s="77"/>
      <c r="J217" s="77"/>
      <c r="K217" s="88"/>
      <c r="L217" s="79"/>
      <c r="M217" s="76" t="s">
        <v>104</v>
      </c>
      <c r="N217" s="255" t="s">
        <v>454</v>
      </c>
      <c r="O217" s="255" t="s">
        <v>478</v>
      </c>
      <c r="P217" s="255" t="s">
        <v>519</v>
      </c>
      <c r="Q217" s="255"/>
      <c r="R217" s="81" t="s">
        <v>145</v>
      </c>
      <c r="S217" s="89"/>
      <c r="T217" s="76"/>
      <c r="U217" s="76"/>
      <c r="V217" s="86">
        <f>IF(BillDetail_List[Entry Alloc%]=0,(BillDetail_List[Time]*BillDetail_List[LTM Rate])*BillDetail_List[[#This Row],[Funding PerCent Allowed]],(BillDetail_List[Time]*BillDetail_List[LTM Rate])*BillDetail_List[[#This Row],[Funding PerCent Allowed]]*BillDetail_List[Entry Alloc%])</f>
        <v>24</v>
      </c>
      <c r="W217" s="86">
        <f>BillDetail_List[Counsel''s Base Fees]+BillDetail_List[Other Disbursements]+BillDetail_List[ATEI Premium]</f>
        <v>0</v>
      </c>
      <c r="X217" s="91" t="str">
        <f>VLOOKUP(BillDetail_List[Part ID],FundingList,2,FALSE)</f>
        <v>CFA</v>
      </c>
      <c r="Y217" s="271" t="str">
        <f>VLOOKUP(BillDetail_List[[#This Row],[Phase Code ]],phasetasklist,3,FALSE)</f>
        <v>Expert reports</v>
      </c>
      <c r="Z217" s="254" t="str">
        <f>VLOOKUP(BillDetail_List[[#This Row],[Task Code]],tasklist,4,FALSE)</f>
        <v xml:space="preserve">Own expert evidence </v>
      </c>
      <c r="AA217" s="239" t="str">
        <f>IFERROR(VLOOKUP(BillDetail_List[[#This Row],[Activity Code]],ActivityCodeList,2,FALSE), " ")</f>
        <v>Plan, Prepare, Draft, Review</v>
      </c>
      <c r="AB217" s="239" t="str">
        <f>IFERROR(VLOOKUP(BillDetail_List[[#This Row],[Expense Code]],expensenumbers,2,FALSE), " ")</f>
        <v xml:space="preserve"> </v>
      </c>
      <c r="AC217" s="92" t="str">
        <f>IFERROR(VLOOKUP(BillDetail_List[LTM],LTMList,3,FALSE),"")</f>
        <v>Partner</v>
      </c>
      <c r="AD217" s="92" t="str">
        <f>IFERROR(VLOOKUP(BillDetail_List[LTM],LTMList,4,FALSE),"")</f>
        <v>A</v>
      </c>
      <c r="AE217" s="86">
        <f>IFERROR(VLOOKUP(BillDetail_List[LTM],LTM_List[],6,FALSE),0)</f>
        <v>240</v>
      </c>
      <c r="AF217" s="83">
        <f>VLOOKUP(BillDetail_List[Part ID],FundingList,7,FALSE)</f>
        <v>1</v>
      </c>
      <c r="AG217" s="83">
        <f>IF(CounselBaseFees=0,VLOOKUP(BillDetail_List[Part ID],FundingList,3,FALSE),VLOOKUP(BillDetail_List[LTM],LTMList,8,FALSE))</f>
        <v>0.95</v>
      </c>
      <c r="AH217" s="93">
        <f>VLOOKUP(BillDetail_List[Part ID],FundingList,4,FALSE)</f>
        <v>0.2</v>
      </c>
      <c r="AI217" s="190">
        <f>IF(BillDetail_List[[#This Row],[Time]]="N/A",0, BillDetail_List[[#This Row],[Time]]*BillDetail_List[[#This Row],[LTM Rate]])</f>
        <v>24</v>
      </c>
      <c r="AJ217" s="86">
        <f>IF(BillDetail_List[Entry Alloc%]=0,(BillDetail_List[Time]*BillDetail_List[LTM Rate])*BillDetail_List[[#This Row],[Funding PerCent Allowed]],(BillDetail_List[Time]*BillDetail_List[LTM Rate])*BillDetail_List[[#This Row],[Funding PerCent Allowed]]*BillDetail_List[Entry Alloc%])</f>
        <v>24</v>
      </c>
      <c r="AK217" s="86">
        <f>BillDetail_List[Base Profit Costs (including any indemnity cap)]*BillDetail_List[VAT Rate]</f>
        <v>4.8000000000000007</v>
      </c>
      <c r="AL217" s="86">
        <f>BillDetail_List[Base Profit Costs (including any indemnity cap)]*BillDetail_List[Success Fee %]</f>
        <v>22.799999999999997</v>
      </c>
      <c r="AM217" s="86">
        <f>BillDetail_List[Success Fee on Base Profit costs]*BillDetail_List[VAT Rate]</f>
        <v>4.5599999999999996</v>
      </c>
      <c r="AN217" s="86">
        <f>SUM(BillDetail_List[[#This Row],[Base Profit Costs (including any indemnity cap)]:[VAT on Success Fee on Base Profit Costs]])</f>
        <v>56.16</v>
      </c>
      <c r="AO217" s="86">
        <f>BillDetail_List[Counsel''s Base Fees]*BillDetail_List[VAT Rate]</f>
        <v>0</v>
      </c>
      <c r="AP217" s="86">
        <f>BillDetail_List[Counsel''s Base Fees]*BillDetail_List[Success Fee %]</f>
        <v>0</v>
      </c>
      <c r="AQ217" s="86">
        <f>BillDetail_List[Counsel''s Success Fee]*BillDetail_List[VAT Rate]</f>
        <v>0</v>
      </c>
      <c r="AR217" s="86">
        <f>BillDetail_List[Counsel''s Base Fees]+BillDetail_List[VAT on Base Counsel Fees]+BillDetail_List[Counsel''s Success Fee]+BillDetail_List[VAT on Counsel''s Success Fee]</f>
        <v>0</v>
      </c>
      <c r="AS217" s="86">
        <f>BillDetail_List[Other Disbursements]+BillDetail_List[VAT On Other Disbursements]</f>
        <v>0</v>
      </c>
      <c r="AT217" s="86">
        <f>BillDetail_List[Counsel''s Base Fees]+BillDetail_List[Other Disbursements]+BillDetail_List[ATEI Premium]</f>
        <v>0</v>
      </c>
      <c r="AU217" s="86">
        <f>BillDetail_List[Other Disbursements]+BillDetail_List[Counsel''s Base Fees]+BillDetail_List[Base Profit Costs (including any indemnity cap)]</f>
        <v>24</v>
      </c>
      <c r="AV217" s="86">
        <f>BillDetail_List[Base Profit Costs (including any indemnity cap)]+BillDetail_List[Success Fee on Base Profit costs]</f>
        <v>46.8</v>
      </c>
      <c r="AW217" s="86">
        <f>BillDetail_List[ATEI Premium]+BillDetail_List[Other Disbursements]+BillDetail_List[Counsel''s Success Fee]+BillDetail_List[Counsel''s Base Fees]</f>
        <v>0</v>
      </c>
      <c r="AX217" s="86">
        <f>BillDetail_List[VAT On Other Disbursements]+BillDetail_List[VAT on Counsel''s Success Fee]+BillDetail_List[VAT on Base Counsel Fees]+BillDetail_List[VAT on Success Fee on Base Profit Costs]+BillDetail_List[VAT on Base Profit Costs]</f>
        <v>9.36</v>
      </c>
      <c r="AY217" s="86">
        <f>SUM(BillDetail_List[[#This Row],[Total Profit Costs]:[Total VAT]])</f>
        <v>56.16</v>
      </c>
      <c r="AZ217" s="279">
        <f>VLOOKUP(BillDetail_List[[#This Row],[Phase Code ]],phasetasklist,7,FALSE)</f>
        <v>6</v>
      </c>
      <c r="BA217" s="279">
        <f>VLOOKUP(BillDetail_List[[#This Row],[Task Code]],tasklist,7,FALSE)</f>
        <v>15</v>
      </c>
      <c r="BB217" s="279">
        <f>IFERROR(VLOOKUP(BillDetail_List[[#This Row],[Activity Code]],ActivityCodeList,4,FALSE),"")</f>
        <v>10</v>
      </c>
      <c r="BC217" s="279" t="str">
        <f>IFERROR(VLOOKUP(BillDetail_List[[#This Row],[Expense Code]],expensenumbers,4,FALSE),"")</f>
        <v/>
      </c>
      <c r="BD217" s="217"/>
      <c r="BE217" s="94"/>
      <c r="BF217" s="94"/>
      <c r="BG217" s="217"/>
      <c r="BH217" s="94"/>
      <c r="BI217" s="217"/>
      <c r="BJ217" s="217"/>
      <c r="BK217" s="96"/>
      <c r="BL217" s="96"/>
      <c r="BQ217" s="96"/>
      <c r="BR217" s="96"/>
      <c r="BS217" s="96"/>
      <c r="BT217" s="96"/>
      <c r="BV217" s="96"/>
      <c r="BW217" s="72"/>
      <c r="BX217" s="72"/>
      <c r="CB217" s="98"/>
      <c r="CC217" s="99"/>
      <c r="CD217" s="99"/>
      <c r="CE217" s="84"/>
      <c r="CF217" s="84"/>
    </row>
    <row r="218" spans="1:84" ht="14.45" customHeight="1" x14ac:dyDescent="0.2">
      <c r="A218" s="74">
        <v>216</v>
      </c>
      <c r="B218" s="74">
        <v>58</v>
      </c>
      <c r="C218" s="49" t="s">
        <v>227</v>
      </c>
      <c r="D218" s="172">
        <v>40796</v>
      </c>
      <c r="E218" s="76" t="s">
        <v>252</v>
      </c>
      <c r="F218" s="76" t="s">
        <v>321</v>
      </c>
      <c r="G218" s="119">
        <v>0.7</v>
      </c>
      <c r="H218" s="87"/>
      <c r="I218" s="77"/>
      <c r="J218" s="77"/>
      <c r="K218" s="88"/>
      <c r="L218" s="79"/>
      <c r="M218" s="76" t="s">
        <v>104</v>
      </c>
      <c r="N218" s="255" t="s">
        <v>454</v>
      </c>
      <c r="O218" s="255" t="s">
        <v>478</v>
      </c>
      <c r="P218" s="255" t="s">
        <v>519</v>
      </c>
      <c r="Q218" s="255"/>
      <c r="R218" s="81" t="s">
        <v>145</v>
      </c>
      <c r="S218" s="89"/>
      <c r="T218" s="76"/>
      <c r="U218" s="76"/>
      <c r="V218" s="86">
        <f>IF(BillDetail_List[Entry Alloc%]=0,(BillDetail_List[Time]*BillDetail_List[LTM Rate])*BillDetail_List[[#This Row],[Funding PerCent Allowed]],(BillDetail_List[Time]*BillDetail_List[LTM Rate])*BillDetail_List[[#This Row],[Funding PerCent Allowed]]*BillDetail_List[Entry Alloc%])</f>
        <v>168</v>
      </c>
      <c r="W218" s="86">
        <f>BillDetail_List[Counsel''s Base Fees]+BillDetail_List[Other Disbursements]+BillDetail_List[ATEI Premium]</f>
        <v>0</v>
      </c>
      <c r="X218" s="91" t="str">
        <f>VLOOKUP(BillDetail_List[Part ID],FundingList,2,FALSE)</f>
        <v>CFA</v>
      </c>
      <c r="Y218" s="271" t="str">
        <f>VLOOKUP(BillDetail_List[[#This Row],[Phase Code ]],phasetasklist,3,FALSE)</f>
        <v>Expert reports</v>
      </c>
      <c r="Z218" s="254" t="str">
        <f>VLOOKUP(BillDetail_List[[#This Row],[Task Code]],tasklist,4,FALSE)</f>
        <v xml:space="preserve">Own expert evidence </v>
      </c>
      <c r="AA218" s="239" t="str">
        <f>IFERROR(VLOOKUP(BillDetail_List[[#This Row],[Activity Code]],ActivityCodeList,2,FALSE), " ")</f>
        <v>Plan, Prepare, Draft, Review</v>
      </c>
      <c r="AB218" s="239" t="str">
        <f>IFERROR(VLOOKUP(BillDetail_List[[#This Row],[Expense Code]],expensenumbers,2,FALSE), " ")</f>
        <v xml:space="preserve"> </v>
      </c>
      <c r="AC218" s="92" t="str">
        <f>IFERROR(VLOOKUP(BillDetail_List[LTM],LTMList,3,FALSE),"")</f>
        <v>Partner</v>
      </c>
      <c r="AD218" s="92" t="str">
        <f>IFERROR(VLOOKUP(BillDetail_List[LTM],LTMList,4,FALSE),"")</f>
        <v>A</v>
      </c>
      <c r="AE218" s="86">
        <f>IFERROR(VLOOKUP(BillDetail_List[LTM],LTM_List[],6,FALSE),0)</f>
        <v>240</v>
      </c>
      <c r="AF218" s="83">
        <f>VLOOKUP(BillDetail_List[Part ID],FundingList,7,FALSE)</f>
        <v>1</v>
      </c>
      <c r="AG218" s="83">
        <f>IF(CounselBaseFees=0,VLOOKUP(BillDetail_List[Part ID],FundingList,3,FALSE),VLOOKUP(BillDetail_List[LTM],LTMList,8,FALSE))</f>
        <v>0.95</v>
      </c>
      <c r="AH218" s="93">
        <f>VLOOKUP(BillDetail_List[Part ID],FundingList,4,FALSE)</f>
        <v>0.2</v>
      </c>
      <c r="AI218" s="190">
        <f>IF(BillDetail_List[[#This Row],[Time]]="N/A",0, BillDetail_List[[#This Row],[Time]]*BillDetail_List[[#This Row],[LTM Rate]])</f>
        <v>168</v>
      </c>
      <c r="AJ218" s="86">
        <f>IF(BillDetail_List[Entry Alloc%]=0,(BillDetail_List[Time]*BillDetail_List[LTM Rate])*BillDetail_List[[#This Row],[Funding PerCent Allowed]],(BillDetail_List[Time]*BillDetail_List[LTM Rate])*BillDetail_List[[#This Row],[Funding PerCent Allowed]]*BillDetail_List[Entry Alloc%])</f>
        <v>168</v>
      </c>
      <c r="AK218" s="86">
        <f>BillDetail_List[Base Profit Costs (including any indemnity cap)]*BillDetail_List[VAT Rate]</f>
        <v>33.6</v>
      </c>
      <c r="AL218" s="86">
        <f>BillDetail_List[Base Profit Costs (including any indemnity cap)]*BillDetail_List[Success Fee %]</f>
        <v>159.6</v>
      </c>
      <c r="AM218" s="86">
        <f>BillDetail_List[Success Fee on Base Profit costs]*BillDetail_List[VAT Rate]</f>
        <v>31.92</v>
      </c>
      <c r="AN218" s="86">
        <f>SUM(BillDetail_List[[#This Row],[Base Profit Costs (including any indemnity cap)]:[VAT on Success Fee on Base Profit Costs]])</f>
        <v>393.12</v>
      </c>
      <c r="AO218" s="86">
        <f>BillDetail_List[Counsel''s Base Fees]*BillDetail_List[VAT Rate]</f>
        <v>0</v>
      </c>
      <c r="AP218" s="86">
        <f>BillDetail_List[Counsel''s Base Fees]*BillDetail_List[Success Fee %]</f>
        <v>0</v>
      </c>
      <c r="AQ218" s="86">
        <f>BillDetail_List[Counsel''s Success Fee]*BillDetail_List[VAT Rate]</f>
        <v>0</v>
      </c>
      <c r="AR218" s="86">
        <f>BillDetail_List[Counsel''s Base Fees]+BillDetail_List[VAT on Base Counsel Fees]+BillDetail_List[Counsel''s Success Fee]+BillDetail_List[VAT on Counsel''s Success Fee]</f>
        <v>0</v>
      </c>
      <c r="AS218" s="86">
        <f>BillDetail_List[Other Disbursements]+BillDetail_List[VAT On Other Disbursements]</f>
        <v>0</v>
      </c>
      <c r="AT218" s="86">
        <f>BillDetail_List[Counsel''s Base Fees]+BillDetail_List[Other Disbursements]+BillDetail_List[ATEI Premium]</f>
        <v>0</v>
      </c>
      <c r="AU218" s="86">
        <f>BillDetail_List[Other Disbursements]+BillDetail_List[Counsel''s Base Fees]+BillDetail_List[Base Profit Costs (including any indemnity cap)]</f>
        <v>168</v>
      </c>
      <c r="AV218" s="86">
        <f>BillDetail_List[Base Profit Costs (including any indemnity cap)]+BillDetail_List[Success Fee on Base Profit costs]</f>
        <v>327.60000000000002</v>
      </c>
      <c r="AW218" s="86">
        <f>BillDetail_List[ATEI Premium]+BillDetail_List[Other Disbursements]+BillDetail_List[Counsel''s Success Fee]+BillDetail_List[Counsel''s Base Fees]</f>
        <v>0</v>
      </c>
      <c r="AX218" s="86">
        <f>BillDetail_List[VAT On Other Disbursements]+BillDetail_List[VAT on Counsel''s Success Fee]+BillDetail_List[VAT on Base Counsel Fees]+BillDetail_List[VAT on Success Fee on Base Profit Costs]+BillDetail_List[VAT on Base Profit Costs]</f>
        <v>65.52000000000001</v>
      </c>
      <c r="AY218" s="86">
        <f>SUM(BillDetail_List[[#This Row],[Total Profit Costs]:[Total VAT]])</f>
        <v>393.12</v>
      </c>
      <c r="AZ218" s="279">
        <f>VLOOKUP(BillDetail_List[[#This Row],[Phase Code ]],phasetasklist,7,FALSE)</f>
        <v>6</v>
      </c>
      <c r="BA218" s="279">
        <f>VLOOKUP(BillDetail_List[[#This Row],[Task Code]],tasklist,7,FALSE)</f>
        <v>15</v>
      </c>
      <c r="BB218" s="279">
        <f>IFERROR(VLOOKUP(BillDetail_List[[#This Row],[Activity Code]],ActivityCodeList,4,FALSE),"")</f>
        <v>10</v>
      </c>
      <c r="BC218" s="279" t="str">
        <f>IFERROR(VLOOKUP(BillDetail_List[[#This Row],[Expense Code]],expensenumbers,4,FALSE),"")</f>
        <v/>
      </c>
      <c r="BD218" s="217"/>
      <c r="BE218" s="94"/>
      <c r="BF218" s="94"/>
      <c r="BG218" s="217"/>
      <c r="BH218" s="94"/>
      <c r="BI218" s="217"/>
      <c r="BJ218" s="217"/>
      <c r="BK218" s="96"/>
      <c r="BL218" s="96"/>
      <c r="BQ218" s="96"/>
      <c r="BR218" s="96"/>
      <c r="BS218" s="96"/>
      <c r="BT218" s="96"/>
      <c r="BV218" s="96"/>
      <c r="BW218" s="72"/>
      <c r="BX218" s="72"/>
      <c r="CB218" s="98"/>
      <c r="CC218" s="99"/>
      <c r="CD218" s="99"/>
      <c r="CE218" s="84"/>
      <c r="CF218" s="84"/>
    </row>
    <row r="219" spans="1:84" ht="14.45" customHeight="1" x14ac:dyDescent="0.2">
      <c r="A219" s="74">
        <v>217</v>
      </c>
      <c r="B219" s="74">
        <v>114</v>
      </c>
      <c r="C219" s="49" t="s">
        <v>227</v>
      </c>
      <c r="D219" s="172">
        <v>41187</v>
      </c>
      <c r="E219" s="76" t="s">
        <v>276</v>
      </c>
      <c r="F219" s="76" t="s">
        <v>323</v>
      </c>
      <c r="G219" s="119">
        <v>0.3</v>
      </c>
      <c r="H219" s="87"/>
      <c r="I219" s="77"/>
      <c r="J219" s="77"/>
      <c r="K219" s="88"/>
      <c r="L219" s="79"/>
      <c r="M219" s="76" t="s">
        <v>104</v>
      </c>
      <c r="N219" s="255" t="s">
        <v>454</v>
      </c>
      <c r="O219" s="255" t="s">
        <v>478</v>
      </c>
      <c r="P219" s="255" t="s">
        <v>519</v>
      </c>
      <c r="Q219" s="255"/>
      <c r="R219" s="81" t="s">
        <v>145</v>
      </c>
      <c r="S219" s="89"/>
      <c r="T219" s="76"/>
      <c r="U219" s="76"/>
      <c r="V219" s="86">
        <f>IF(BillDetail_List[Entry Alloc%]=0,(BillDetail_List[Time]*BillDetail_List[LTM Rate])*BillDetail_List[[#This Row],[Funding PerCent Allowed]],(BillDetail_List[Time]*BillDetail_List[LTM Rate])*BillDetail_List[[#This Row],[Funding PerCent Allowed]]*BillDetail_List[Entry Alloc%])</f>
        <v>90</v>
      </c>
      <c r="W219" s="86">
        <f>BillDetail_List[Counsel''s Base Fees]+BillDetail_List[Other Disbursements]+BillDetail_List[ATEI Premium]</f>
        <v>0</v>
      </c>
      <c r="X219" s="91" t="str">
        <f>VLOOKUP(BillDetail_List[Part ID],FundingList,2,FALSE)</f>
        <v>CFA</v>
      </c>
      <c r="Y219" s="271" t="str">
        <f>VLOOKUP(BillDetail_List[[#This Row],[Phase Code ]],phasetasklist,3,FALSE)</f>
        <v>Expert reports</v>
      </c>
      <c r="Z219" s="254" t="str">
        <f>VLOOKUP(BillDetail_List[[#This Row],[Task Code]],tasklist,4,FALSE)</f>
        <v xml:space="preserve">Own expert evidence </v>
      </c>
      <c r="AA219" s="239" t="str">
        <f>IFERROR(VLOOKUP(BillDetail_List[[#This Row],[Activity Code]],ActivityCodeList,2,FALSE), " ")</f>
        <v>Plan, Prepare, Draft, Review</v>
      </c>
      <c r="AB219" s="239" t="str">
        <f>IFERROR(VLOOKUP(BillDetail_List[[#This Row],[Expense Code]],expensenumbers,2,FALSE), " ")</f>
        <v xml:space="preserve"> </v>
      </c>
      <c r="AC219" s="92" t="str">
        <f>IFERROR(VLOOKUP(BillDetail_List[LTM],LTMList,3,FALSE),"")</f>
        <v>Partner</v>
      </c>
      <c r="AD219" s="92" t="str">
        <f>IFERROR(VLOOKUP(BillDetail_List[LTM],LTMList,4,FALSE),"")</f>
        <v>A</v>
      </c>
      <c r="AE219" s="86">
        <f>IFERROR(VLOOKUP(BillDetail_List[LTM],LTM_List[],6,FALSE),0)</f>
        <v>300</v>
      </c>
      <c r="AF219" s="83">
        <f>VLOOKUP(BillDetail_List[Part ID],FundingList,7,FALSE)</f>
        <v>1</v>
      </c>
      <c r="AG219" s="83">
        <f>IF(CounselBaseFees=0,VLOOKUP(BillDetail_List[Part ID],FundingList,3,FALSE),VLOOKUP(BillDetail_List[LTM],LTMList,8,FALSE))</f>
        <v>0.95</v>
      </c>
      <c r="AH219" s="93">
        <f>VLOOKUP(BillDetail_List[Part ID],FundingList,4,FALSE)</f>
        <v>0.2</v>
      </c>
      <c r="AI219" s="190">
        <f>IF(BillDetail_List[[#This Row],[Time]]="N/A",0, BillDetail_List[[#This Row],[Time]]*BillDetail_List[[#This Row],[LTM Rate]])</f>
        <v>90</v>
      </c>
      <c r="AJ219" s="86">
        <f>IF(BillDetail_List[Entry Alloc%]=0,(BillDetail_List[Time]*BillDetail_List[LTM Rate])*BillDetail_List[[#This Row],[Funding PerCent Allowed]],(BillDetail_List[Time]*BillDetail_List[LTM Rate])*BillDetail_List[[#This Row],[Funding PerCent Allowed]]*BillDetail_List[Entry Alloc%])</f>
        <v>90</v>
      </c>
      <c r="AK219" s="86">
        <f>BillDetail_List[Base Profit Costs (including any indemnity cap)]*BillDetail_List[VAT Rate]</f>
        <v>18</v>
      </c>
      <c r="AL219" s="86">
        <f>BillDetail_List[Base Profit Costs (including any indemnity cap)]*BillDetail_List[Success Fee %]</f>
        <v>85.5</v>
      </c>
      <c r="AM219" s="86">
        <f>BillDetail_List[Success Fee on Base Profit costs]*BillDetail_List[VAT Rate]</f>
        <v>17.100000000000001</v>
      </c>
      <c r="AN219" s="86">
        <f>SUM(BillDetail_List[[#This Row],[Base Profit Costs (including any indemnity cap)]:[VAT on Success Fee on Base Profit Costs]])</f>
        <v>210.6</v>
      </c>
      <c r="AO219" s="86">
        <f>BillDetail_List[Counsel''s Base Fees]*BillDetail_List[VAT Rate]</f>
        <v>0</v>
      </c>
      <c r="AP219" s="86">
        <f>BillDetail_List[Counsel''s Base Fees]*BillDetail_List[Success Fee %]</f>
        <v>0</v>
      </c>
      <c r="AQ219" s="86">
        <f>BillDetail_List[Counsel''s Success Fee]*BillDetail_List[VAT Rate]</f>
        <v>0</v>
      </c>
      <c r="AR219" s="86">
        <f>BillDetail_List[Counsel''s Base Fees]+BillDetail_List[VAT on Base Counsel Fees]+BillDetail_List[Counsel''s Success Fee]+BillDetail_List[VAT on Counsel''s Success Fee]</f>
        <v>0</v>
      </c>
      <c r="AS219" s="86">
        <f>BillDetail_List[Other Disbursements]+BillDetail_List[VAT On Other Disbursements]</f>
        <v>0</v>
      </c>
      <c r="AT219" s="86">
        <f>BillDetail_List[Counsel''s Base Fees]+BillDetail_List[Other Disbursements]+BillDetail_List[ATEI Premium]</f>
        <v>0</v>
      </c>
      <c r="AU219" s="86">
        <f>BillDetail_List[Other Disbursements]+BillDetail_List[Counsel''s Base Fees]+BillDetail_List[Base Profit Costs (including any indemnity cap)]</f>
        <v>90</v>
      </c>
      <c r="AV219" s="86">
        <f>BillDetail_List[Base Profit Costs (including any indemnity cap)]+BillDetail_List[Success Fee on Base Profit costs]</f>
        <v>175.5</v>
      </c>
      <c r="AW219" s="86">
        <f>BillDetail_List[ATEI Premium]+BillDetail_List[Other Disbursements]+BillDetail_List[Counsel''s Success Fee]+BillDetail_List[Counsel''s Base Fees]</f>
        <v>0</v>
      </c>
      <c r="AX219" s="86">
        <f>BillDetail_List[VAT On Other Disbursements]+BillDetail_List[VAT on Counsel''s Success Fee]+BillDetail_List[VAT on Base Counsel Fees]+BillDetail_List[VAT on Success Fee on Base Profit Costs]+BillDetail_List[VAT on Base Profit Costs]</f>
        <v>35.1</v>
      </c>
      <c r="AY219" s="86">
        <f>SUM(BillDetail_List[[#This Row],[Total Profit Costs]:[Total VAT]])</f>
        <v>210.6</v>
      </c>
      <c r="AZ219" s="279">
        <f>VLOOKUP(BillDetail_List[[#This Row],[Phase Code ]],phasetasklist,7,FALSE)</f>
        <v>6</v>
      </c>
      <c r="BA219" s="279">
        <f>VLOOKUP(BillDetail_List[[#This Row],[Task Code]],tasklist,7,FALSE)</f>
        <v>15</v>
      </c>
      <c r="BB219" s="279">
        <f>IFERROR(VLOOKUP(BillDetail_List[[#This Row],[Activity Code]],ActivityCodeList,4,FALSE),"")</f>
        <v>10</v>
      </c>
      <c r="BC219" s="279" t="str">
        <f>IFERROR(VLOOKUP(BillDetail_List[[#This Row],[Expense Code]],expensenumbers,4,FALSE),"")</f>
        <v/>
      </c>
      <c r="BD219" s="217"/>
      <c r="BE219" s="94"/>
      <c r="BF219" s="94"/>
      <c r="BG219" s="217"/>
      <c r="BH219" s="94"/>
      <c r="BI219" s="217"/>
      <c r="BJ219" s="217"/>
      <c r="BK219" s="96"/>
      <c r="BL219" s="96"/>
      <c r="BQ219" s="96"/>
      <c r="BR219" s="96"/>
      <c r="BS219" s="96"/>
      <c r="BT219" s="96"/>
      <c r="BV219" s="96"/>
      <c r="BW219" s="72"/>
      <c r="BX219" s="72"/>
      <c r="CB219" s="98"/>
      <c r="CC219" s="99"/>
      <c r="CD219" s="99"/>
      <c r="CE219" s="84"/>
      <c r="CF219" s="84"/>
    </row>
    <row r="220" spans="1:84" x14ac:dyDescent="0.2">
      <c r="A220" s="74">
        <v>218</v>
      </c>
      <c r="B220" s="74">
        <v>110</v>
      </c>
      <c r="C220" s="49" t="s">
        <v>227</v>
      </c>
      <c r="D220" s="172">
        <v>41206</v>
      </c>
      <c r="E220" s="76" t="s">
        <v>236</v>
      </c>
      <c r="F220" s="76" t="s">
        <v>323</v>
      </c>
      <c r="G220" s="119">
        <v>0.1</v>
      </c>
      <c r="H220" s="87"/>
      <c r="I220" s="77"/>
      <c r="J220" s="77"/>
      <c r="K220" s="88"/>
      <c r="L220" s="79"/>
      <c r="M220" s="76" t="s">
        <v>104</v>
      </c>
      <c r="N220" s="255" t="s">
        <v>454</v>
      </c>
      <c r="O220" s="255" t="s">
        <v>478</v>
      </c>
      <c r="P220" s="255" t="s">
        <v>519</v>
      </c>
      <c r="Q220" s="255"/>
      <c r="R220" s="81" t="s">
        <v>145</v>
      </c>
      <c r="S220" s="89"/>
      <c r="T220" s="76"/>
      <c r="U220" s="76"/>
      <c r="V220" s="86">
        <f>IF(BillDetail_List[Entry Alloc%]=0,(BillDetail_List[Time]*BillDetail_List[LTM Rate])*BillDetail_List[[#This Row],[Funding PerCent Allowed]],(BillDetail_List[Time]*BillDetail_List[LTM Rate])*BillDetail_List[[#This Row],[Funding PerCent Allowed]]*BillDetail_List[Entry Alloc%])</f>
        <v>30</v>
      </c>
      <c r="W220" s="86">
        <f>BillDetail_List[Counsel''s Base Fees]+BillDetail_List[Other Disbursements]+BillDetail_List[ATEI Premium]</f>
        <v>0</v>
      </c>
      <c r="X220" s="91" t="str">
        <f>VLOOKUP(BillDetail_List[Part ID],FundingList,2,FALSE)</f>
        <v>CFA</v>
      </c>
      <c r="Y220" s="271" t="str">
        <f>VLOOKUP(BillDetail_List[[#This Row],[Phase Code ]],phasetasklist,3,FALSE)</f>
        <v>Expert reports</v>
      </c>
      <c r="Z220" s="254" t="str">
        <f>VLOOKUP(BillDetail_List[[#This Row],[Task Code]],tasklist,4,FALSE)</f>
        <v xml:space="preserve">Own expert evidence </v>
      </c>
      <c r="AA220" s="239" t="str">
        <f>IFERROR(VLOOKUP(BillDetail_List[[#This Row],[Activity Code]],ActivityCodeList,2,FALSE), " ")</f>
        <v>Plan, Prepare, Draft, Review</v>
      </c>
      <c r="AB220" s="239" t="str">
        <f>IFERROR(VLOOKUP(BillDetail_List[[#This Row],[Expense Code]],expensenumbers,2,FALSE), " ")</f>
        <v xml:space="preserve"> </v>
      </c>
      <c r="AC220" s="92" t="str">
        <f>IFERROR(VLOOKUP(BillDetail_List[LTM],LTMList,3,FALSE),"")</f>
        <v>Partner</v>
      </c>
      <c r="AD220" s="92" t="str">
        <f>IFERROR(VLOOKUP(BillDetail_List[LTM],LTMList,4,FALSE),"")</f>
        <v>A</v>
      </c>
      <c r="AE220" s="86">
        <f>IFERROR(VLOOKUP(BillDetail_List[LTM],LTM_List[],6,FALSE),0)</f>
        <v>300</v>
      </c>
      <c r="AF220" s="83">
        <f>VLOOKUP(BillDetail_List[Part ID],FundingList,7,FALSE)</f>
        <v>1</v>
      </c>
      <c r="AG220" s="83">
        <f>IF(CounselBaseFees=0,VLOOKUP(BillDetail_List[Part ID],FundingList,3,FALSE),VLOOKUP(BillDetail_List[LTM],LTMList,8,FALSE))</f>
        <v>0.95</v>
      </c>
      <c r="AH220" s="93">
        <f>VLOOKUP(BillDetail_List[Part ID],FundingList,4,FALSE)</f>
        <v>0.2</v>
      </c>
      <c r="AI220" s="190">
        <f>IF(BillDetail_List[[#This Row],[Time]]="N/A",0, BillDetail_List[[#This Row],[Time]]*BillDetail_List[[#This Row],[LTM Rate]])</f>
        <v>30</v>
      </c>
      <c r="AJ220" s="86">
        <f>IF(BillDetail_List[Entry Alloc%]=0,(BillDetail_List[Time]*BillDetail_List[LTM Rate])*BillDetail_List[[#This Row],[Funding PerCent Allowed]],(BillDetail_List[Time]*BillDetail_List[LTM Rate])*BillDetail_List[[#This Row],[Funding PerCent Allowed]]*BillDetail_List[Entry Alloc%])</f>
        <v>30</v>
      </c>
      <c r="AK220" s="86">
        <f>BillDetail_List[Base Profit Costs (including any indemnity cap)]*BillDetail_List[VAT Rate]</f>
        <v>6</v>
      </c>
      <c r="AL220" s="86">
        <f>BillDetail_List[Base Profit Costs (including any indemnity cap)]*BillDetail_List[Success Fee %]</f>
        <v>28.5</v>
      </c>
      <c r="AM220" s="86">
        <f>BillDetail_List[Success Fee on Base Profit costs]*BillDetail_List[VAT Rate]</f>
        <v>5.7</v>
      </c>
      <c r="AN220" s="86">
        <f>SUM(BillDetail_List[[#This Row],[Base Profit Costs (including any indemnity cap)]:[VAT on Success Fee on Base Profit Costs]])</f>
        <v>70.2</v>
      </c>
      <c r="AO220" s="86">
        <f>BillDetail_List[Counsel''s Base Fees]*BillDetail_List[VAT Rate]</f>
        <v>0</v>
      </c>
      <c r="AP220" s="86">
        <f>BillDetail_List[Counsel''s Base Fees]*BillDetail_List[Success Fee %]</f>
        <v>0</v>
      </c>
      <c r="AQ220" s="86">
        <f>BillDetail_List[Counsel''s Success Fee]*BillDetail_List[VAT Rate]</f>
        <v>0</v>
      </c>
      <c r="AR220" s="86">
        <f>BillDetail_List[Counsel''s Base Fees]+BillDetail_List[VAT on Base Counsel Fees]+BillDetail_List[Counsel''s Success Fee]+BillDetail_List[VAT on Counsel''s Success Fee]</f>
        <v>0</v>
      </c>
      <c r="AS220" s="86">
        <f>BillDetail_List[Other Disbursements]+BillDetail_List[VAT On Other Disbursements]</f>
        <v>0</v>
      </c>
      <c r="AT220" s="86">
        <f>BillDetail_List[Counsel''s Base Fees]+BillDetail_List[Other Disbursements]+BillDetail_List[ATEI Premium]</f>
        <v>0</v>
      </c>
      <c r="AU220" s="86">
        <f>BillDetail_List[Other Disbursements]+BillDetail_List[Counsel''s Base Fees]+BillDetail_List[Base Profit Costs (including any indemnity cap)]</f>
        <v>30</v>
      </c>
      <c r="AV220" s="86">
        <f>BillDetail_List[Base Profit Costs (including any indemnity cap)]+BillDetail_List[Success Fee on Base Profit costs]</f>
        <v>58.5</v>
      </c>
      <c r="AW220" s="86">
        <f>BillDetail_List[ATEI Premium]+BillDetail_List[Other Disbursements]+BillDetail_List[Counsel''s Success Fee]+BillDetail_List[Counsel''s Base Fees]</f>
        <v>0</v>
      </c>
      <c r="AX220" s="86">
        <f>BillDetail_List[VAT On Other Disbursements]+BillDetail_List[VAT on Counsel''s Success Fee]+BillDetail_List[VAT on Base Counsel Fees]+BillDetail_List[VAT on Success Fee on Base Profit Costs]+BillDetail_List[VAT on Base Profit Costs]</f>
        <v>11.7</v>
      </c>
      <c r="AY220" s="86">
        <f>SUM(BillDetail_List[[#This Row],[Total Profit Costs]:[Total VAT]])</f>
        <v>70.2</v>
      </c>
      <c r="AZ220" s="279">
        <f>VLOOKUP(BillDetail_List[[#This Row],[Phase Code ]],phasetasklist,7,FALSE)</f>
        <v>6</v>
      </c>
      <c r="BA220" s="279">
        <f>VLOOKUP(BillDetail_List[[#This Row],[Task Code]],tasklist,7,FALSE)</f>
        <v>15</v>
      </c>
      <c r="BB220" s="279">
        <f>IFERROR(VLOOKUP(BillDetail_List[[#This Row],[Activity Code]],ActivityCodeList,4,FALSE),"")</f>
        <v>10</v>
      </c>
      <c r="BC220" s="279" t="str">
        <f>IFERROR(VLOOKUP(BillDetail_List[[#This Row],[Expense Code]],expensenumbers,4,FALSE),"")</f>
        <v/>
      </c>
      <c r="BD220" s="217"/>
      <c r="BE220" s="94"/>
      <c r="BF220" s="94"/>
      <c r="BG220" s="217"/>
      <c r="BH220" s="94"/>
      <c r="BI220" s="217"/>
      <c r="BJ220" s="217"/>
      <c r="BK220" s="96"/>
      <c r="BL220" s="96"/>
      <c r="BQ220" s="96"/>
      <c r="BR220" s="96"/>
      <c r="BS220" s="96"/>
      <c r="BT220" s="96"/>
      <c r="BV220" s="96"/>
      <c r="BW220" s="72"/>
      <c r="BX220" s="72"/>
      <c r="CB220" s="98"/>
      <c r="CC220" s="99"/>
      <c r="CD220" s="99"/>
      <c r="CE220" s="84"/>
      <c r="CF220" s="84"/>
    </row>
    <row r="221" spans="1:84" x14ac:dyDescent="0.2">
      <c r="A221" s="74">
        <v>219</v>
      </c>
      <c r="B221" s="74">
        <v>134</v>
      </c>
      <c r="C221" s="49" t="s">
        <v>227</v>
      </c>
      <c r="D221" s="172">
        <v>41223</v>
      </c>
      <c r="E221" s="76" t="s">
        <v>236</v>
      </c>
      <c r="F221" s="76" t="s">
        <v>323</v>
      </c>
      <c r="G221" s="119">
        <v>0.1</v>
      </c>
      <c r="H221" s="87"/>
      <c r="I221" s="77"/>
      <c r="J221" s="77"/>
      <c r="K221" s="88"/>
      <c r="L221" s="79"/>
      <c r="M221" s="76" t="s">
        <v>104</v>
      </c>
      <c r="N221" s="255" t="s">
        <v>454</v>
      </c>
      <c r="O221" s="255" t="s">
        <v>478</v>
      </c>
      <c r="P221" s="255" t="s">
        <v>519</v>
      </c>
      <c r="Q221" s="255"/>
      <c r="R221" s="81" t="s">
        <v>145</v>
      </c>
      <c r="S221" s="89"/>
      <c r="T221" s="76"/>
      <c r="U221" s="76"/>
      <c r="V221" s="86">
        <f>IF(BillDetail_List[Entry Alloc%]=0,(BillDetail_List[Time]*BillDetail_List[LTM Rate])*BillDetail_List[[#This Row],[Funding PerCent Allowed]],(BillDetail_List[Time]*BillDetail_List[LTM Rate])*BillDetail_List[[#This Row],[Funding PerCent Allowed]]*BillDetail_List[Entry Alloc%])</f>
        <v>30</v>
      </c>
      <c r="W221" s="86">
        <f>BillDetail_List[Counsel''s Base Fees]+BillDetail_List[Other Disbursements]+BillDetail_List[ATEI Premium]</f>
        <v>0</v>
      </c>
      <c r="X221" s="91" t="str">
        <f>VLOOKUP(BillDetail_List[Part ID],FundingList,2,FALSE)</f>
        <v>CFA</v>
      </c>
      <c r="Y221" s="271" t="str">
        <f>VLOOKUP(BillDetail_List[[#This Row],[Phase Code ]],phasetasklist,3,FALSE)</f>
        <v>Expert reports</v>
      </c>
      <c r="Z221" s="254" t="str">
        <f>VLOOKUP(BillDetail_List[[#This Row],[Task Code]],tasklist,4,FALSE)</f>
        <v xml:space="preserve">Own expert evidence </v>
      </c>
      <c r="AA221" s="239" t="str">
        <f>IFERROR(VLOOKUP(BillDetail_List[[#This Row],[Activity Code]],ActivityCodeList,2,FALSE), " ")</f>
        <v>Plan, Prepare, Draft, Review</v>
      </c>
      <c r="AB221" s="239" t="str">
        <f>IFERROR(VLOOKUP(BillDetail_List[[#This Row],[Expense Code]],expensenumbers,2,FALSE), " ")</f>
        <v xml:space="preserve"> </v>
      </c>
      <c r="AC221" s="92" t="str">
        <f>IFERROR(VLOOKUP(BillDetail_List[LTM],LTMList,3,FALSE),"")</f>
        <v>Partner</v>
      </c>
      <c r="AD221" s="92" t="str">
        <f>IFERROR(VLOOKUP(BillDetail_List[LTM],LTMList,4,FALSE),"")</f>
        <v>A</v>
      </c>
      <c r="AE221" s="86">
        <f>IFERROR(VLOOKUP(BillDetail_List[LTM],LTM_List[],6,FALSE),0)</f>
        <v>300</v>
      </c>
      <c r="AF221" s="83">
        <f>VLOOKUP(BillDetail_List[Part ID],FundingList,7,FALSE)</f>
        <v>1</v>
      </c>
      <c r="AG221" s="83">
        <f>IF(CounselBaseFees=0,VLOOKUP(BillDetail_List[Part ID],FundingList,3,FALSE),VLOOKUP(BillDetail_List[LTM],LTMList,8,FALSE))</f>
        <v>0.95</v>
      </c>
      <c r="AH221" s="93">
        <f>VLOOKUP(BillDetail_List[Part ID],FundingList,4,FALSE)</f>
        <v>0.2</v>
      </c>
      <c r="AI221" s="190">
        <f>IF(BillDetail_List[[#This Row],[Time]]="N/A",0, BillDetail_List[[#This Row],[Time]]*BillDetail_List[[#This Row],[LTM Rate]])</f>
        <v>30</v>
      </c>
      <c r="AJ221" s="86">
        <f>IF(BillDetail_List[Entry Alloc%]=0,(BillDetail_List[Time]*BillDetail_List[LTM Rate])*BillDetail_List[[#This Row],[Funding PerCent Allowed]],(BillDetail_List[Time]*BillDetail_List[LTM Rate])*BillDetail_List[[#This Row],[Funding PerCent Allowed]]*BillDetail_List[Entry Alloc%])</f>
        <v>30</v>
      </c>
      <c r="AK221" s="86">
        <f>BillDetail_List[Base Profit Costs (including any indemnity cap)]*BillDetail_List[VAT Rate]</f>
        <v>6</v>
      </c>
      <c r="AL221" s="86">
        <f>BillDetail_List[Base Profit Costs (including any indemnity cap)]*BillDetail_List[Success Fee %]</f>
        <v>28.5</v>
      </c>
      <c r="AM221" s="86">
        <f>BillDetail_List[Success Fee on Base Profit costs]*BillDetail_List[VAT Rate]</f>
        <v>5.7</v>
      </c>
      <c r="AN221" s="86">
        <f>SUM(BillDetail_List[[#This Row],[Base Profit Costs (including any indemnity cap)]:[VAT on Success Fee on Base Profit Costs]])</f>
        <v>70.2</v>
      </c>
      <c r="AO221" s="86">
        <f>BillDetail_List[Counsel''s Base Fees]*BillDetail_List[VAT Rate]</f>
        <v>0</v>
      </c>
      <c r="AP221" s="86">
        <f>BillDetail_List[Counsel''s Base Fees]*BillDetail_List[Success Fee %]</f>
        <v>0</v>
      </c>
      <c r="AQ221" s="86">
        <f>BillDetail_List[Counsel''s Success Fee]*BillDetail_List[VAT Rate]</f>
        <v>0</v>
      </c>
      <c r="AR221" s="86">
        <f>BillDetail_List[Counsel''s Base Fees]+BillDetail_List[VAT on Base Counsel Fees]+BillDetail_List[Counsel''s Success Fee]+BillDetail_List[VAT on Counsel''s Success Fee]</f>
        <v>0</v>
      </c>
      <c r="AS221" s="86">
        <f>BillDetail_List[Other Disbursements]+BillDetail_List[VAT On Other Disbursements]</f>
        <v>0</v>
      </c>
      <c r="AT221" s="86">
        <f>BillDetail_List[Counsel''s Base Fees]+BillDetail_List[Other Disbursements]+BillDetail_List[ATEI Premium]</f>
        <v>0</v>
      </c>
      <c r="AU221" s="86">
        <f>BillDetail_List[Other Disbursements]+BillDetail_List[Counsel''s Base Fees]+BillDetail_List[Base Profit Costs (including any indemnity cap)]</f>
        <v>30</v>
      </c>
      <c r="AV221" s="86">
        <f>BillDetail_List[Base Profit Costs (including any indemnity cap)]+BillDetail_List[Success Fee on Base Profit costs]</f>
        <v>58.5</v>
      </c>
      <c r="AW221" s="86">
        <f>BillDetail_List[ATEI Premium]+BillDetail_List[Other Disbursements]+BillDetail_List[Counsel''s Success Fee]+BillDetail_List[Counsel''s Base Fees]</f>
        <v>0</v>
      </c>
      <c r="AX221" s="86">
        <f>BillDetail_List[VAT On Other Disbursements]+BillDetail_List[VAT on Counsel''s Success Fee]+BillDetail_List[VAT on Base Counsel Fees]+BillDetail_List[VAT on Success Fee on Base Profit Costs]+BillDetail_List[VAT on Base Profit Costs]</f>
        <v>11.7</v>
      </c>
      <c r="AY221" s="86">
        <f>SUM(BillDetail_List[[#This Row],[Total Profit Costs]:[Total VAT]])</f>
        <v>70.2</v>
      </c>
      <c r="AZ221" s="279">
        <f>VLOOKUP(BillDetail_List[[#This Row],[Phase Code ]],phasetasklist,7,FALSE)</f>
        <v>6</v>
      </c>
      <c r="BA221" s="279">
        <f>VLOOKUP(BillDetail_List[[#This Row],[Task Code]],tasklist,7,FALSE)</f>
        <v>15</v>
      </c>
      <c r="BB221" s="279">
        <f>IFERROR(VLOOKUP(BillDetail_List[[#This Row],[Activity Code]],ActivityCodeList,4,FALSE),"")</f>
        <v>10</v>
      </c>
      <c r="BC221" s="279" t="str">
        <f>IFERROR(VLOOKUP(BillDetail_List[[#This Row],[Expense Code]],expensenumbers,4,FALSE),"")</f>
        <v/>
      </c>
      <c r="BD221" s="217"/>
      <c r="BE221" s="94"/>
      <c r="BF221" s="94"/>
      <c r="BG221" s="217"/>
      <c r="BH221" s="94"/>
      <c r="BI221" s="217"/>
      <c r="BJ221" s="217"/>
      <c r="BK221" s="96"/>
      <c r="BL221" s="96"/>
      <c r="BQ221" s="96"/>
      <c r="BR221" s="96"/>
      <c r="BS221" s="96"/>
      <c r="BT221" s="96"/>
      <c r="BV221" s="96"/>
      <c r="BW221" s="72"/>
      <c r="BX221" s="72"/>
      <c r="CB221" s="98"/>
      <c r="CC221" s="99"/>
      <c r="CD221" s="99"/>
      <c r="CE221" s="84"/>
      <c r="CF221" s="84"/>
    </row>
    <row r="222" spans="1:84" x14ac:dyDescent="0.2">
      <c r="A222" s="74">
        <v>220</v>
      </c>
      <c r="B222" s="74">
        <v>132</v>
      </c>
      <c r="C222" s="49" t="s">
        <v>227</v>
      </c>
      <c r="D222" s="172">
        <v>41223</v>
      </c>
      <c r="E222" s="76" t="s">
        <v>236</v>
      </c>
      <c r="F222" s="76" t="s">
        <v>323</v>
      </c>
      <c r="G222" s="119">
        <v>0.1</v>
      </c>
      <c r="H222" s="87"/>
      <c r="I222" s="77"/>
      <c r="J222" s="77"/>
      <c r="K222" s="88"/>
      <c r="L222" s="79"/>
      <c r="M222" s="76" t="s">
        <v>104</v>
      </c>
      <c r="N222" s="255" t="s">
        <v>454</v>
      </c>
      <c r="O222" s="255" t="s">
        <v>478</v>
      </c>
      <c r="P222" s="255" t="s">
        <v>519</v>
      </c>
      <c r="Q222" s="255"/>
      <c r="R222" s="81" t="s">
        <v>145</v>
      </c>
      <c r="S222" s="89"/>
      <c r="T222" s="76"/>
      <c r="U222" s="76"/>
      <c r="V222" s="86">
        <f>IF(BillDetail_List[Entry Alloc%]=0,(BillDetail_List[Time]*BillDetail_List[LTM Rate])*BillDetail_List[[#This Row],[Funding PerCent Allowed]],(BillDetail_List[Time]*BillDetail_List[LTM Rate])*BillDetail_List[[#This Row],[Funding PerCent Allowed]]*BillDetail_List[Entry Alloc%])</f>
        <v>30</v>
      </c>
      <c r="W222" s="86">
        <f>BillDetail_List[Counsel''s Base Fees]+BillDetail_List[Other Disbursements]+BillDetail_List[ATEI Premium]</f>
        <v>0</v>
      </c>
      <c r="X222" s="91" t="str">
        <f>VLOOKUP(BillDetail_List[Part ID],FundingList,2,FALSE)</f>
        <v>CFA</v>
      </c>
      <c r="Y222" s="271" t="str">
        <f>VLOOKUP(BillDetail_List[[#This Row],[Phase Code ]],phasetasklist,3,FALSE)</f>
        <v>Expert reports</v>
      </c>
      <c r="Z222" s="254" t="str">
        <f>VLOOKUP(BillDetail_List[[#This Row],[Task Code]],tasklist,4,FALSE)</f>
        <v xml:space="preserve">Own expert evidence </v>
      </c>
      <c r="AA222" s="239" t="str">
        <f>IFERROR(VLOOKUP(BillDetail_List[[#This Row],[Activity Code]],ActivityCodeList,2,FALSE), " ")</f>
        <v>Plan, Prepare, Draft, Review</v>
      </c>
      <c r="AB222" s="239" t="str">
        <f>IFERROR(VLOOKUP(BillDetail_List[[#This Row],[Expense Code]],expensenumbers,2,FALSE), " ")</f>
        <v xml:space="preserve"> </v>
      </c>
      <c r="AC222" s="92" t="str">
        <f>IFERROR(VLOOKUP(BillDetail_List[LTM],LTMList,3,FALSE),"")</f>
        <v>Partner</v>
      </c>
      <c r="AD222" s="92" t="str">
        <f>IFERROR(VLOOKUP(BillDetail_List[LTM],LTMList,4,FALSE),"")</f>
        <v>A</v>
      </c>
      <c r="AE222" s="86">
        <f>IFERROR(VLOOKUP(BillDetail_List[LTM],LTM_List[],6,FALSE),0)</f>
        <v>300</v>
      </c>
      <c r="AF222" s="83">
        <f>VLOOKUP(BillDetail_List[Part ID],FundingList,7,FALSE)</f>
        <v>1</v>
      </c>
      <c r="AG222" s="83">
        <f>IF(CounselBaseFees=0,VLOOKUP(BillDetail_List[Part ID],FundingList,3,FALSE),VLOOKUP(BillDetail_List[LTM],LTMList,8,FALSE))</f>
        <v>0.95</v>
      </c>
      <c r="AH222" s="93">
        <f>VLOOKUP(BillDetail_List[Part ID],FundingList,4,FALSE)</f>
        <v>0.2</v>
      </c>
      <c r="AI222" s="190">
        <f>IF(BillDetail_List[[#This Row],[Time]]="N/A",0, BillDetail_List[[#This Row],[Time]]*BillDetail_List[[#This Row],[LTM Rate]])</f>
        <v>30</v>
      </c>
      <c r="AJ222" s="86">
        <f>IF(BillDetail_List[Entry Alloc%]=0,(BillDetail_List[Time]*BillDetail_List[LTM Rate])*BillDetail_List[[#This Row],[Funding PerCent Allowed]],(BillDetail_List[Time]*BillDetail_List[LTM Rate])*BillDetail_List[[#This Row],[Funding PerCent Allowed]]*BillDetail_List[Entry Alloc%])</f>
        <v>30</v>
      </c>
      <c r="AK222" s="86">
        <f>BillDetail_List[Base Profit Costs (including any indemnity cap)]*BillDetail_List[VAT Rate]</f>
        <v>6</v>
      </c>
      <c r="AL222" s="86">
        <f>BillDetail_List[Base Profit Costs (including any indemnity cap)]*BillDetail_List[Success Fee %]</f>
        <v>28.5</v>
      </c>
      <c r="AM222" s="86">
        <f>BillDetail_List[Success Fee on Base Profit costs]*BillDetail_List[VAT Rate]</f>
        <v>5.7</v>
      </c>
      <c r="AN222" s="86">
        <f>SUM(BillDetail_List[[#This Row],[Base Profit Costs (including any indemnity cap)]:[VAT on Success Fee on Base Profit Costs]])</f>
        <v>70.2</v>
      </c>
      <c r="AO222" s="86">
        <f>BillDetail_List[Counsel''s Base Fees]*BillDetail_List[VAT Rate]</f>
        <v>0</v>
      </c>
      <c r="AP222" s="86">
        <f>BillDetail_List[Counsel''s Base Fees]*BillDetail_List[Success Fee %]</f>
        <v>0</v>
      </c>
      <c r="AQ222" s="86">
        <f>BillDetail_List[Counsel''s Success Fee]*BillDetail_List[VAT Rate]</f>
        <v>0</v>
      </c>
      <c r="AR222" s="86">
        <f>BillDetail_List[Counsel''s Base Fees]+BillDetail_List[VAT on Base Counsel Fees]+BillDetail_List[Counsel''s Success Fee]+BillDetail_List[VAT on Counsel''s Success Fee]</f>
        <v>0</v>
      </c>
      <c r="AS222" s="86">
        <f>BillDetail_List[Other Disbursements]+BillDetail_List[VAT On Other Disbursements]</f>
        <v>0</v>
      </c>
      <c r="AT222" s="86">
        <f>BillDetail_List[Counsel''s Base Fees]+BillDetail_List[Other Disbursements]+BillDetail_List[ATEI Premium]</f>
        <v>0</v>
      </c>
      <c r="AU222" s="86">
        <f>BillDetail_List[Other Disbursements]+BillDetail_List[Counsel''s Base Fees]+BillDetail_List[Base Profit Costs (including any indemnity cap)]</f>
        <v>30</v>
      </c>
      <c r="AV222" s="86">
        <f>BillDetail_List[Base Profit Costs (including any indemnity cap)]+BillDetail_List[Success Fee on Base Profit costs]</f>
        <v>58.5</v>
      </c>
      <c r="AW222" s="86">
        <f>BillDetail_List[ATEI Premium]+BillDetail_List[Other Disbursements]+BillDetail_List[Counsel''s Success Fee]+BillDetail_List[Counsel''s Base Fees]</f>
        <v>0</v>
      </c>
      <c r="AX222" s="86">
        <f>BillDetail_List[VAT On Other Disbursements]+BillDetail_List[VAT on Counsel''s Success Fee]+BillDetail_List[VAT on Base Counsel Fees]+BillDetail_List[VAT on Success Fee on Base Profit Costs]+BillDetail_List[VAT on Base Profit Costs]</f>
        <v>11.7</v>
      </c>
      <c r="AY222" s="86">
        <f>SUM(BillDetail_List[[#This Row],[Total Profit Costs]:[Total VAT]])</f>
        <v>70.2</v>
      </c>
      <c r="AZ222" s="279">
        <f>VLOOKUP(BillDetail_List[[#This Row],[Phase Code ]],phasetasklist,7,FALSE)</f>
        <v>6</v>
      </c>
      <c r="BA222" s="279">
        <f>VLOOKUP(BillDetail_List[[#This Row],[Task Code]],tasklist,7,FALSE)</f>
        <v>15</v>
      </c>
      <c r="BB222" s="279">
        <f>IFERROR(VLOOKUP(BillDetail_List[[#This Row],[Activity Code]],ActivityCodeList,4,FALSE),"")</f>
        <v>10</v>
      </c>
      <c r="BC222" s="279" t="str">
        <f>IFERROR(VLOOKUP(BillDetail_List[[#This Row],[Expense Code]],expensenumbers,4,FALSE),"")</f>
        <v/>
      </c>
      <c r="BD222" s="217"/>
      <c r="BE222" s="94"/>
      <c r="BF222" s="94"/>
      <c r="BG222" s="217"/>
      <c r="BH222" s="94"/>
      <c r="BI222" s="217"/>
      <c r="BJ222" s="217"/>
      <c r="BK222" s="96"/>
      <c r="BL222" s="96"/>
      <c r="BQ222" s="96"/>
      <c r="BR222" s="96"/>
      <c r="BS222" s="96"/>
      <c r="BT222" s="96"/>
      <c r="BV222" s="96"/>
      <c r="BW222" s="72"/>
      <c r="BX222" s="72"/>
      <c r="CB222" s="98"/>
      <c r="CC222" s="99"/>
      <c r="CD222" s="99"/>
      <c r="CE222" s="84"/>
      <c r="CF222" s="84"/>
    </row>
    <row r="223" spans="1:84" ht="14.45" customHeight="1" x14ac:dyDescent="0.25">
      <c r="A223" s="74">
        <v>221</v>
      </c>
      <c r="B223" s="74">
        <v>45</v>
      </c>
      <c r="C223" s="49" t="s">
        <v>227</v>
      </c>
      <c r="D223" s="172">
        <v>40634</v>
      </c>
      <c r="E223" s="76" t="s">
        <v>245</v>
      </c>
      <c r="F223" s="76"/>
      <c r="G223" s="218"/>
      <c r="H223" s="87"/>
      <c r="I223" s="77"/>
      <c r="J223" s="77">
        <v>800</v>
      </c>
      <c r="K223" s="88"/>
      <c r="L223" s="79"/>
      <c r="M223" s="76" t="s">
        <v>104</v>
      </c>
      <c r="N223" s="255" t="s">
        <v>454</v>
      </c>
      <c r="O223" s="255" t="s">
        <v>478</v>
      </c>
      <c r="P223" s="255"/>
      <c r="Q223" s="255" t="s">
        <v>521</v>
      </c>
      <c r="R223" s="81" t="s">
        <v>145</v>
      </c>
      <c r="S223" s="89"/>
      <c r="T223" s="76" t="s">
        <v>327</v>
      </c>
      <c r="U223" s="76"/>
      <c r="V223" s="86">
        <f>IF(BillDetail_List[Entry Alloc%]=0,(BillDetail_List[Time]*BillDetail_List[LTM Rate])*BillDetail_List[[#This Row],[Funding PerCent Allowed]],(BillDetail_List[Time]*BillDetail_List[LTM Rate])*BillDetail_List[[#This Row],[Funding PerCent Allowed]]*BillDetail_List[Entry Alloc%])</f>
        <v>0</v>
      </c>
      <c r="W223" s="86">
        <f>BillDetail_List[Counsel''s Base Fees]+BillDetail_List[Other Disbursements]+BillDetail_List[ATEI Premium]</f>
        <v>800</v>
      </c>
      <c r="X223" s="91" t="str">
        <f>VLOOKUP(BillDetail_List[Part ID],FundingList,2,FALSE)</f>
        <v>CFA</v>
      </c>
      <c r="Y223" s="271" t="str">
        <f>VLOOKUP(BillDetail_List[[#This Row],[Phase Code ]],phasetasklist,3,FALSE)</f>
        <v>Expert reports</v>
      </c>
      <c r="Z223" s="254" t="str">
        <f>VLOOKUP(BillDetail_List[[#This Row],[Task Code]],tasklist,4,FALSE)</f>
        <v xml:space="preserve">Own expert evidence </v>
      </c>
      <c r="AA223" s="239" t="str">
        <f>IFERROR(VLOOKUP(BillDetail_List[[#This Row],[Activity Code]],ActivityCodeList,2,FALSE), " ")</f>
        <v xml:space="preserve"> </v>
      </c>
      <c r="AB223" s="239" t="str">
        <f>IFERROR(VLOOKUP(BillDetail_List[[#This Row],[Expense Code]],expensenumbers,2,FALSE), " ")</f>
        <v>Experts' Fees</v>
      </c>
      <c r="AC223" s="92" t="str">
        <f>IFERROR(VLOOKUP(BillDetail_List[LTM],LTMList,3,FALSE),"")</f>
        <v/>
      </c>
      <c r="AD223" s="92" t="str">
        <f>IFERROR(VLOOKUP(BillDetail_List[LTM],LTMList,4,FALSE),"")</f>
        <v/>
      </c>
      <c r="AE223" s="86">
        <f>IFERROR(VLOOKUP(BillDetail_List[LTM],LTM_List[],6,FALSE),0)</f>
        <v>0</v>
      </c>
      <c r="AF223" s="83">
        <f>VLOOKUP(BillDetail_List[Part ID],FundingList,7,FALSE)</f>
        <v>1</v>
      </c>
      <c r="AG223" s="83">
        <f>IF(CounselBaseFees=0,VLOOKUP(BillDetail_List[Part ID],FundingList,3,FALSE),VLOOKUP(BillDetail_List[LTM],LTMList,8,FALSE))</f>
        <v>0.95</v>
      </c>
      <c r="AH223" s="93">
        <f>VLOOKUP(BillDetail_List[Part ID],FundingList,4,FALSE)</f>
        <v>0.2</v>
      </c>
      <c r="AI223" s="190">
        <f>IF(BillDetail_List[[#This Row],[Time]]="N/A",0, BillDetail_List[[#This Row],[Time]]*BillDetail_List[[#This Row],[LTM Rate]])</f>
        <v>0</v>
      </c>
      <c r="AJ223" s="86">
        <f>IF(BillDetail_List[Entry Alloc%]=0,(BillDetail_List[Time]*BillDetail_List[LTM Rate])*BillDetail_List[[#This Row],[Funding PerCent Allowed]],(BillDetail_List[Time]*BillDetail_List[LTM Rate])*BillDetail_List[[#This Row],[Funding PerCent Allowed]]*BillDetail_List[Entry Alloc%])</f>
        <v>0</v>
      </c>
      <c r="AK223" s="86">
        <f>BillDetail_List[Base Profit Costs (including any indemnity cap)]*BillDetail_List[VAT Rate]</f>
        <v>0</v>
      </c>
      <c r="AL223" s="86">
        <f>BillDetail_List[Base Profit Costs (including any indemnity cap)]*BillDetail_List[Success Fee %]</f>
        <v>0</v>
      </c>
      <c r="AM223" s="86">
        <f>BillDetail_List[Success Fee on Base Profit costs]*BillDetail_List[VAT Rate]</f>
        <v>0</v>
      </c>
      <c r="AN223" s="86">
        <f>SUM(BillDetail_List[[#This Row],[Base Profit Costs (including any indemnity cap)]:[VAT on Success Fee on Base Profit Costs]])</f>
        <v>0</v>
      </c>
      <c r="AO223" s="86">
        <f>BillDetail_List[Counsel''s Base Fees]*BillDetail_List[VAT Rate]</f>
        <v>0</v>
      </c>
      <c r="AP223" s="86">
        <f>BillDetail_List[Counsel''s Base Fees]*BillDetail_List[Success Fee %]</f>
        <v>0</v>
      </c>
      <c r="AQ223" s="86">
        <f>BillDetail_List[Counsel''s Success Fee]*BillDetail_List[VAT Rate]</f>
        <v>0</v>
      </c>
      <c r="AR223" s="86">
        <f>BillDetail_List[Counsel''s Base Fees]+BillDetail_List[VAT on Base Counsel Fees]+BillDetail_List[Counsel''s Success Fee]+BillDetail_List[VAT on Counsel''s Success Fee]</f>
        <v>0</v>
      </c>
      <c r="AS223" s="86">
        <f>BillDetail_List[Other Disbursements]+BillDetail_List[VAT On Other Disbursements]</f>
        <v>800</v>
      </c>
      <c r="AT223" s="86">
        <f>BillDetail_List[Counsel''s Base Fees]+BillDetail_List[Other Disbursements]+BillDetail_List[ATEI Premium]</f>
        <v>800</v>
      </c>
      <c r="AU223" s="86">
        <f>BillDetail_List[Other Disbursements]+BillDetail_List[Counsel''s Base Fees]+BillDetail_List[Base Profit Costs (including any indemnity cap)]</f>
        <v>800</v>
      </c>
      <c r="AV223" s="86">
        <f>BillDetail_List[Base Profit Costs (including any indemnity cap)]+BillDetail_List[Success Fee on Base Profit costs]</f>
        <v>0</v>
      </c>
      <c r="AW223" s="86">
        <f>BillDetail_List[ATEI Premium]+BillDetail_List[Other Disbursements]+BillDetail_List[Counsel''s Success Fee]+BillDetail_List[Counsel''s Base Fees]</f>
        <v>800</v>
      </c>
      <c r="AX223" s="86">
        <f>BillDetail_List[VAT On Other Disbursements]+BillDetail_List[VAT on Counsel''s Success Fee]+BillDetail_List[VAT on Base Counsel Fees]+BillDetail_List[VAT on Success Fee on Base Profit Costs]+BillDetail_List[VAT on Base Profit Costs]</f>
        <v>0</v>
      </c>
      <c r="AY223" s="86">
        <f>SUM(BillDetail_List[[#This Row],[Total Profit Costs]:[Total VAT]])</f>
        <v>800</v>
      </c>
      <c r="AZ223" s="279">
        <f>VLOOKUP(BillDetail_List[[#This Row],[Phase Code ]],phasetasklist,7,FALSE)</f>
        <v>6</v>
      </c>
      <c r="BA223" s="279">
        <f>VLOOKUP(BillDetail_List[[#This Row],[Task Code]],tasklist,7,FALSE)</f>
        <v>15</v>
      </c>
      <c r="BB223" s="279" t="str">
        <f>IFERROR(VLOOKUP(BillDetail_List[[#This Row],[Activity Code]],ActivityCodeList,4,FALSE),"")</f>
        <v/>
      </c>
      <c r="BC223" s="279" t="str">
        <f>IFERROR(VLOOKUP(BillDetail_List[[#This Row],[Expense Code]],expensenumbers,4,FALSE),"")</f>
        <v/>
      </c>
      <c r="BD223" s="217"/>
      <c r="BE223" s="94"/>
      <c r="BF223" s="94"/>
      <c r="BG223" s="217"/>
      <c r="BH223" s="94"/>
      <c r="BI223" s="217"/>
      <c r="BJ223" s="217"/>
      <c r="BK223" s="96"/>
      <c r="BL223" s="96"/>
      <c r="BQ223" s="96"/>
      <c r="BR223" s="96"/>
      <c r="BS223" s="96"/>
      <c r="BT223" s="96"/>
      <c r="BV223" s="96"/>
      <c r="BW223" s="72"/>
      <c r="BX223" s="72"/>
      <c r="CB223" s="98"/>
      <c r="CC223" s="99"/>
      <c r="CD223" s="99"/>
      <c r="CE223" s="84"/>
      <c r="CF223" s="84"/>
    </row>
    <row r="224" spans="1:84" ht="14.45" customHeight="1" x14ac:dyDescent="0.25">
      <c r="A224" s="74">
        <v>222</v>
      </c>
      <c r="B224" s="74">
        <v>57</v>
      </c>
      <c r="C224" s="49" t="s">
        <v>227</v>
      </c>
      <c r="D224" s="172">
        <v>40790</v>
      </c>
      <c r="E224" s="76" t="s">
        <v>251</v>
      </c>
      <c r="F224" s="76"/>
      <c r="G224" s="218"/>
      <c r="H224" s="87"/>
      <c r="I224" s="77"/>
      <c r="J224" s="77">
        <v>1950</v>
      </c>
      <c r="K224" s="88"/>
      <c r="L224" s="79"/>
      <c r="M224" s="76" t="s">
        <v>104</v>
      </c>
      <c r="N224" s="255" t="s">
        <v>454</v>
      </c>
      <c r="O224" s="255" t="s">
        <v>478</v>
      </c>
      <c r="P224" s="255"/>
      <c r="Q224" s="255" t="s">
        <v>521</v>
      </c>
      <c r="R224" s="81" t="s">
        <v>145</v>
      </c>
      <c r="S224" s="89"/>
      <c r="T224" s="76" t="s">
        <v>328</v>
      </c>
      <c r="U224" s="76"/>
      <c r="V224" s="86">
        <f>IF(BillDetail_List[Entry Alloc%]=0,(BillDetail_List[Time]*BillDetail_List[LTM Rate])*BillDetail_List[[#This Row],[Funding PerCent Allowed]],(BillDetail_List[Time]*BillDetail_List[LTM Rate])*BillDetail_List[[#This Row],[Funding PerCent Allowed]]*BillDetail_List[Entry Alloc%])</f>
        <v>0</v>
      </c>
      <c r="W224" s="86">
        <f>BillDetail_List[Counsel''s Base Fees]+BillDetail_List[Other Disbursements]+BillDetail_List[ATEI Premium]</f>
        <v>1950</v>
      </c>
      <c r="X224" s="91" t="str">
        <f>VLOOKUP(BillDetail_List[Part ID],FundingList,2,FALSE)</f>
        <v>CFA</v>
      </c>
      <c r="Y224" s="271" t="str">
        <f>VLOOKUP(BillDetail_List[[#This Row],[Phase Code ]],phasetasklist,3,FALSE)</f>
        <v>Expert reports</v>
      </c>
      <c r="Z224" s="254" t="str">
        <f>VLOOKUP(BillDetail_List[[#This Row],[Task Code]],tasklist,4,FALSE)</f>
        <v xml:space="preserve">Own expert evidence </v>
      </c>
      <c r="AA224" s="239" t="str">
        <f>IFERROR(VLOOKUP(BillDetail_List[[#This Row],[Activity Code]],ActivityCodeList,2,FALSE), " ")</f>
        <v xml:space="preserve"> </v>
      </c>
      <c r="AB224" s="239" t="str">
        <f>IFERROR(VLOOKUP(BillDetail_List[[#This Row],[Expense Code]],expensenumbers,2,FALSE), " ")</f>
        <v>Experts' Fees</v>
      </c>
      <c r="AC224" s="92" t="str">
        <f>IFERROR(VLOOKUP(BillDetail_List[LTM],LTMList,3,FALSE),"")</f>
        <v/>
      </c>
      <c r="AD224" s="92" t="str">
        <f>IFERROR(VLOOKUP(BillDetail_List[LTM],LTMList,4,FALSE),"")</f>
        <v/>
      </c>
      <c r="AE224" s="86">
        <f>IFERROR(VLOOKUP(BillDetail_List[LTM],LTM_List[],6,FALSE),0)</f>
        <v>0</v>
      </c>
      <c r="AF224" s="83">
        <f>VLOOKUP(BillDetail_List[Part ID],FundingList,7,FALSE)</f>
        <v>1</v>
      </c>
      <c r="AG224" s="83">
        <f>IF(CounselBaseFees=0,VLOOKUP(BillDetail_List[Part ID],FundingList,3,FALSE),VLOOKUP(BillDetail_List[LTM],LTMList,8,FALSE))</f>
        <v>0.95</v>
      </c>
      <c r="AH224" s="93">
        <f>VLOOKUP(BillDetail_List[Part ID],FundingList,4,FALSE)</f>
        <v>0.2</v>
      </c>
      <c r="AI224" s="190">
        <f>IF(BillDetail_List[[#This Row],[Time]]="N/A",0, BillDetail_List[[#This Row],[Time]]*BillDetail_List[[#This Row],[LTM Rate]])</f>
        <v>0</v>
      </c>
      <c r="AJ224" s="86">
        <f>IF(BillDetail_List[Entry Alloc%]=0,(BillDetail_List[Time]*BillDetail_List[LTM Rate])*BillDetail_List[[#This Row],[Funding PerCent Allowed]],(BillDetail_List[Time]*BillDetail_List[LTM Rate])*BillDetail_List[[#This Row],[Funding PerCent Allowed]]*BillDetail_List[Entry Alloc%])</f>
        <v>0</v>
      </c>
      <c r="AK224" s="86">
        <f>BillDetail_List[Base Profit Costs (including any indemnity cap)]*BillDetail_List[VAT Rate]</f>
        <v>0</v>
      </c>
      <c r="AL224" s="86">
        <f>BillDetail_List[Base Profit Costs (including any indemnity cap)]*BillDetail_List[Success Fee %]</f>
        <v>0</v>
      </c>
      <c r="AM224" s="86">
        <f>BillDetail_List[Success Fee on Base Profit costs]*BillDetail_List[VAT Rate]</f>
        <v>0</v>
      </c>
      <c r="AN224" s="86">
        <f>SUM(BillDetail_List[[#This Row],[Base Profit Costs (including any indemnity cap)]:[VAT on Success Fee on Base Profit Costs]])</f>
        <v>0</v>
      </c>
      <c r="AO224" s="86">
        <f>BillDetail_List[Counsel''s Base Fees]*BillDetail_List[VAT Rate]</f>
        <v>0</v>
      </c>
      <c r="AP224" s="86">
        <f>BillDetail_List[Counsel''s Base Fees]*BillDetail_List[Success Fee %]</f>
        <v>0</v>
      </c>
      <c r="AQ224" s="86">
        <f>BillDetail_List[Counsel''s Success Fee]*BillDetail_List[VAT Rate]</f>
        <v>0</v>
      </c>
      <c r="AR224" s="86">
        <f>BillDetail_List[Counsel''s Base Fees]+BillDetail_List[VAT on Base Counsel Fees]+BillDetail_List[Counsel''s Success Fee]+BillDetail_List[VAT on Counsel''s Success Fee]</f>
        <v>0</v>
      </c>
      <c r="AS224" s="86">
        <f>BillDetail_List[Other Disbursements]+BillDetail_List[VAT On Other Disbursements]</f>
        <v>1950</v>
      </c>
      <c r="AT224" s="86">
        <f>BillDetail_List[Counsel''s Base Fees]+BillDetail_List[Other Disbursements]+BillDetail_List[ATEI Premium]</f>
        <v>1950</v>
      </c>
      <c r="AU224" s="86">
        <f>BillDetail_List[Other Disbursements]+BillDetail_List[Counsel''s Base Fees]+BillDetail_List[Base Profit Costs (including any indemnity cap)]</f>
        <v>1950</v>
      </c>
      <c r="AV224" s="86">
        <f>BillDetail_List[Base Profit Costs (including any indemnity cap)]+BillDetail_List[Success Fee on Base Profit costs]</f>
        <v>0</v>
      </c>
      <c r="AW224" s="86">
        <f>BillDetail_List[ATEI Premium]+BillDetail_List[Other Disbursements]+BillDetail_List[Counsel''s Success Fee]+BillDetail_List[Counsel''s Base Fees]</f>
        <v>1950</v>
      </c>
      <c r="AX224" s="86">
        <f>BillDetail_List[VAT On Other Disbursements]+BillDetail_List[VAT on Counsel''s Success Fee]+BillDetail_List[VAT on Base Counsel Fees]+BillDetail_List[VAT on Success Fee on Base Profit Costs]+BillDetail_List[VAT on Base Profit Costs]</f>
        <v>0</v>
      </c>
      <c r="AY224" s="86">
        <f>SUM(BillDetail_List[[#This Row],[Total Profit Costs]:[Total VAT]])</f>
        <v>1950</v>
      </c>
      <c r="AZ224" s="279">
        <f>VLOOKUP(BillDetail_List[[#This Row],[Phase Code ]],phasetasklist,7,FALSE)</f>
        <v>6</v>
      </c>
      <c r="BA224" s="279">
        <f>VLOOKUP(BillDetail_List[[#This Row],[Task Code]],tasklist,7,FALSE)</f>
        <v>15</v>
      </c>
      <c r="BB224" s="279" t="str">
        <f>IFERROR(VLOOKUP(BillDetail_List[[#This Row],[Activity Code]],ActivityCodeList,4,FALSE),"")</f>
        <v/>
      </c>
      <c r="BC224" s="279" t="str">
        <f>IFERROR(VLOOKUP(BillDetail_List[[#This Row],[Expense Code]],expensenumbers,4,FALSE),"")</f>
        <v/>
      </c>
      <c r="BD224" s="217"/>
      <c r="BE224" s="94"/>
      <c r="BF224" s="94"/>
      <c r="BG224" s="217"/>
      <c r="BH224" s="94"/>
      <c r="BI224" s="217"/>
      <c r="BJ224" s="217"/>
      <c r="BK224" s="96"/>
      <c r="BL224" s="96"/>
      <c r="BQ224" s="96"/>
      <c r="BR224" s="96"/>
      <c r="BS224" s="96"/>
      <c r="BT224" s="96"/>
      <c r="BV224" s="96"/>
      <c r="BW224" s="72"/>
      <c r="BX224" s="72"/>
      <c r="CB224" s="98"/>
      <c r="CC224" s="99"/>
      <c r="CD224" s="99"/>
      <c r="CE224" s="84"/>
      <c r="CF224" s="84"/>
    </row>
    <row r="225" spans="1:84" ht="14.45" customHeight="1" x14ac:dyDescent="0.25">
      <c r="A225" s="74">
        <v>223</v>
      </c>
      <c r="B225" s="74">
        <v>113</v>
      </c>
      <c r="C225" s="49" t="s">
        <v>227</v>
      </c>
      <c r="D225" s="172">
        <v>41186</v>
      </c>
      <c r="E225" s="76" t="s">
        <v>251</v>
      </c>
      <c r="F225" s="76"/>
      <c r="G225" s="218"/>
      <c r="H225" s="87"/>
      <c r="I225" s="77"/>
      <c r="J225" s="77">
        <v>350</v>
      </c>
      <c r="K225" s="88"/>
      <c r="L225" s="79"/>
      <c r="M225" s="76" t="s">
        <v>104</v>
      </c>
      <c r="N225" s="255" t="s">
        <v>454</v>
      </c>
      <c r="O225" s="255" t="s">
        <v>478</v>
      </c>
      <c r="P225" s="255"/>
      <c r="Q225" s="255" t="s">
        <v>521</v>
      </c>
      <c r="R225" s="81" t="s">
        <v>145</v>
      </c>
      <c r="S225" s="89"/>
      <c r="T225" s="76" t="s">
        <v>328</v>
      </c>
      <c r="U225" s="76"/>
      <c r="V225" s="86">
        <f>IF(BillDetail_List[Entry Alloc%]=0,(BillDetail_List[Time]*BillDetail_List[LTM Rate])*BillDetail_List[[#This Row],[Funding PerCent Allowed]],(BillDetail_List[Time]*BillDetail_List[LTM Rate])*BillDetail_List[[#This Row],[Funding PerCent Allowed]]*BillDetail_List[Entry Alloc%])</f>
        <v>0</v>
      </c>
      <c r="W225" s="86">
        <f>BillDetail_List[Counsel''s Base Fees]+BillDetail_List[Other Disbursements]+BillDetail_List[ATEI Premium]</f>
        <v>350</v>
      </c>
      <c r="X225" s="91" t="str">
        <f>VLOOKUP(BillDetail_List[Part ID],FundingList,2,FALSE)</f>
        <v>CFA</v>
      </c>
      <c r="Y225" s="271" t="str">
        <f>VLOOKUP(BillDetail_List[[#This Row],[Phase Code ]],phasetasklist,3,FALSE)</f>
        <v>Expert reports</v>
      </c>
      <c r="Z225" s="254" t="str">
        <f>VLOOKUP(BillDetail_List[[#This Row],[Task Code]],tasklist,4,FALSE)</f>
        <v xml:space="preserve">Own expert evidence </v>
      </c>
      <c r="AA225" s="239" t="str">
        <f>IFERROR(VLOOKUP(BillDetail_List[[#This Row],[Activity Code]],ActivityCodeList,2,FALSE), " ")</f>
        <v xml:space="preserve"> </v>
      </c>
      <c r="AB225" s="239" t="str">
        <f>IFERROR(VLOOKUP(BillDetail_List[[#This Row],[Expense Code]],expensenumbers,2,FALSE), " ")</f>
        <v>Experts' Fees</v>
      </c>
      <c r="AC225" s="92" t="str">
        <f>IFERROR(VLOOKUP(BillDetail_List[LTM],LTMList,3,FALSE),"")</f>
        <v/>
      </c>
      <c r="AD225" s="92" t="str">
        <f>IFERROR(VLOOKUP(BillDetail_List[LTM],LTMList,4,FALSE),"")</f>
        <v/>
      </c>
      <c r="AE225" s="86">
        <f>IFERROR(VLOOKUP(BillDetail_List[LTM],LTM_List[],6,FALSE),0)</f>
        <v>0</v>
      </c>
      <c r="AF225" s="83">
        <f>VLOOKUP(BillDetail_List[Part ID],FundingList,7,FALSE)</f>
        <v>1</v>
      </c>
      <c r="AG225" s="83">
        <f>IF(CounselBaseFees=0,VLOOKUP(BillDetail_List[Part ID],FundingList,3,FALSE),VLOOKUP(BillDetail_List[LTM],LTMList,8,FALSE))</f>
        <v>0.95</v>
      </c>
      <c r="AH225" s="93">
        <f>VLOOKUP(BillDetail_List[Part ID],FundingList,4,FALSE)</f>
        <v>0.2</v>
      </c>
      <c r="AI225" s="190">
        <f>IF(BillDetail_List[[#This Row],[Time]]="N/A",0, BillDetail_List[[#This Row],[Time]]*BillDetail_List[[#This Row],[LTM Rate]])</f>
        <v>0</v>
      </c>
      <c r="AJ225" s="86">
        <f>IF(BillDetail_List[Entry Alloc%]=0,(BillDetail_List[Time]*BillDetail_List[LTM Rate])*BillDetail_List[[#This Row],[Funding PerCent Allowed]],(BillDetail_List[Time]*BillDetail_List[LTM Rate])*BillDetail_List[[#This Row],[Funding PerCent Allowed]]*BillDetail_List[Entry Alloc%])</f>
        <v>0</v>
      </c>
      <c r="AK225" s="86">
        <f>BillDetail_List[Base Profit Costs (including any indemnity cap)]*BillDetail_List[VAT Rate]</f>
        <v>0</v>
      </c>
      <c r="AL225" s="86">
        <f>BillDetail_List[Base Profit Costs (including any indemnity cap)]*BillDetail_List[Success Fee %]</f>
        <v>0</v>
      </c>
      <c r="AM225" s="86">
        <f>BillDetail_List[Success Fee on Base Profit costs]*BillDetail_List[VAT Rate]</f>
        <v>0</v>
      </c>
      <c r="AN225" s="86">
        <f>SUM(BillDetail_List[[#This Row],[Base Profit Costs (including any indemnity cap)]:[VAT on Success Fee on Base Profit Costs]])</f>
        <v>0</v>
      </c>
      <c r="AO225" s="86">
        <f>BillDetail_List[Counsel''s Base Fees]*BillDetail_List[VAT Rate]</f>
        <v>0</v>
      </c>
      <c r="AP225" s="86">
        <f>BillDetail_List[Counsel''s Base Fees]*BillDetail_List[Success Fee %]</f>
        <v>0</v>
      </c>
      <c r="AQ225" s="86">
        <f>BillDetail_List[Counsel''s Success Fee]*BillDetail_List[VAT Rate]</f>
        <v>0</v>
      </c>
      <c r="AR225" s="86">
        <f>BillDetail_List[Counsel''s Base Fees]+BillDetail_List[VAT on Base Counsel Fees]+BillDetail_List[Counsel''s Success Fee]+BillDetail_List[VAT on Counsel''s Success Fee]</f>
        <v>0</v>
      </c>
      <c r="AS225" s="86">
        <f>BillDetail_List[Other Disbursements]+BillDetail_List[VAT On Other Disbursements]</f>
        <v>350</v>
      </c>
      <c r="AT225" s="86">
        <f>BillDetail_List[Counsel''s Base Fees]+BillDetail_List[Other Disbursements]+BillDetail_List[ATEI Premium]</f>
        <v>350</v>
      </c>
      <c r="AU225" s="86">
        <f>BillDetail_List[Other Disbursements]+BillDetail_List[Counsel''s Base Fees]+BillDetail_List[Base Profit Costs (including any indemnity cap)]</f>
        <v>350</v>
      </c>
      <c r="AV225" s="86">
        <f>BillDetail_List[Base Profit Costs (including any indemnity cap)]+BillDetail_List[Success Fee on Base Profit costs]</f>
        <v>0</v>
      </c>
      <c r="AW225" s="86">
        <f>BillDetail_List[ATEI Premium]+BillDetail_List[Other Disbursements]+BillDetail_List[Counsel''s Success Fee]+BillDetail_List[Counsel''s Base Fees]</f>
        <v>350</v>
      </c>
      <c r="AX225" s="86">
        <f>BillDetail_List[VAT On Other Disbursements]+BillDetail_List[VAT on Counsel''s Success Fee]+BillDetail_List[VAT on Base Counsel Fees]+BillDetail_List[VAT on Success Fee on Base Profit Costs]+BillDetail_List[VAT on Base Profit Costs]</f>
        <v>0</v>
      </c>
      <c r="AY225" s="86">
        <f>SUM(BillDetail_List[[#This Row],[Total Profit Costs]:[Total VAT]])</f>
        <v>350</v>
      </c>
      <c r="AZ225" s="279">
        <f>VLOOKUP(BillDetail_List[[#This Row],[Phase Code ]],phasetasklist,7,FALSE)</f>
        <v>6</v>
      </c>
      <c r="BA225" s="279">
        <f>VLOOKUP(BillDetail_List[[#This Row],[Task Code]],tasklist,7,FALSE)</f>
        <v>15</v>
      </c>
      <c r="BB225" s="279" t="str">
        <f>IFERROR(VLOOKUP(BillDetail_List[[#This Row],[Activity Code]],ActivityCodeList,4,FALSE),"")</f>
        <v/>
      </c>
      <c r="BC225" s="279" t="str">
        <f>IFERROR(VLOOKUP(BillDetail_List[[#This Row],[Expense Code]],expensenumbers,4,FALSE),"")</f>
        <v/>
      </c>
      <c r="BD225" s="217"/>
      <c r="BE225" s="94"/>
      <c r="BF225" s="94"/>
      <c r="BG225" s="217"/>
      <c r="BH225" s="94"/>
      <c r="BI225" s="217"/>
      <c r="BJ225" s="217"/>
      <c r="BK225" s="96"/>
      <c r="BL225" s="96"/>
      <c r="BQ225" s="96"/>
      <c r="BR225" s="96"/>
      <c r="BS225" s="96"/>
      <c r="BT225" s="96"/>
      <c r="BV225" s="96"/>
      <c r="BW225" s="72"/>
      <c r="BX225" s="72"/>
      <c r="CB225" s="98"/>
      <c r="CC225" s="99"/>
      <c r="CD225" s="99"/>
      <c r="CE225" s="84"/>
      <c r="CF225" s="84"/>
    </row>
    <row r="226" spans="1:84" x14ac:dyDescent="0.2">
      <c r="A226" s="74">
        <v>224</v>
      </c>
      <c r="B226" s="74"/>
      <c r="C226" s="49" t="s">
        <v>227</v>
      </c>
      <c r="D226" s="172">
        <v>41805</v>
      </c>
      <c r="E226" s="215" t="s">
        <v>425</v>
      </c>
      <c r="F226" s="215" t="s">
        <v>323</v>
      </c>
      <c r="G226" s="119">
        <v>3</v>
      </c>
      <c r="H226" s="87"/>
      <c r="I226" s="77"/>
      <c r="J226" s="77"/>
      <c r="K226" s="88"/>
      <c r="L226" s="79"/>
      <c r="M226" s="216" t="s">
        <v>217</v>
      </c>
      <c r="N226" s="255" t="s">
        <v>455</v>
      </c>
      <c r="O226" s="255" t="s">
        <v>481</v>
      </c>
      <c r="P226" s="255" t="s">
        <v>510</v>
      </c>
      <c r="Q226" s="255"/>
      <c r="R226" s="81" t="s">
        <v>27</v>
      </c>
      <c r="S226" s="89"/>
      <c r="T226" s="76"/>
      <c r="U226" s="76"/>
      <c r="V226" s="86">
        <f>IF(BillDetail_List[Entry Alloc%]=0,(BillDetail_List[Time]*BillDetail_List[LTM Rate])*BillDetail_List[[#This Row],[Funding PerCent Allowed]],(BillDetail_List[Time]*BillDetail_List[LTM Rate])*BillDetail_List[[#This Row],[Funding PerCent Allowed]]*BillDetail_List[Entry Alloc%])</f>
        <v>900</v>
      </c>
      <c r="W226" s="86">
        <f>BillDetail_List[Counsel''s Base Fees]+BillDetail_List[Other Disbursements]+BillDetail_List[ATEI Premium]</f>
        <v>0</v>
      </c>
      <c r="X226" s="91" t="str">
        <f>VLOOKUP(BillDetail_List[Part ID],FundingList,2,FALSE)</f>
        <v>CFA</v>
      </c>
      <c r="Y226" s="271" t="str">
        <f>VLOOKUP(BillDetail_List[[#This Row],[Phase Code ]],phasetasklist,3,FALSE)</f>
        <v>Pre-Trial Review</v>
      </c>
      <c r="Z226" s="254" t="str">
        <f>VLOOKUP(BillDetail_List[[#This Row],[Task Code]],tasklist,4,FALSE)</f>
        <v>Pre Trial Review</v>
      </c>
      <c r="AA226" s="239" t="str">
        <f>IFERROR(VLOOKUP(BillDetail_List[[#This Row],[Activity Code]],ActivityCodeList,2,FALSE), " ")</f>
        <v>Appear For/Attend</v>
      </c>
      <c r="AB226" s="239" t="str">
        <f>IFERROR(VLOOKUP(BillDetail_List[[#This Row],[Expense Code]],expensenumbers,2,FALSE), " ")</f>
        <v xml:space="preserve"> </v>
      </c>
      <c r="AC226" s="92" t="str">
        <f>IFERROR(VLOOKUP(BillDetail_List[LTM],LTMList,3,FALSE),"")</f>
        <v>Partner</v>
      </c>
      <c r="AD226" s="92" t="str">
        <f>IFERROR(VLOOKUP(BillDetail_List[LTM],LTMList,4,FALSE),"")</f>
        <v>A</v>
      </c>
      <c r="AE226" s="86">
        <f>IFERROR(VLOOKUP(BillDetail_List[LTM],LTM_List[],6,FALSE),0)</f>
        <v>300</v>
      </c>
      <c r="AF226" s="83">
        <f>VLOOKUP(BillDetail_List[Part ID],FundingList,7,FALSE)</f>
        <v>1</v>
      </c>
      <c r="AG226" s="83">
        <f>IF(CounselBaseFees=0,VLOOKUP(BillDetail_List[Part ID],FundingList,3,FALSE),VLOOKUP(BillDetail_List[LTM],LTMList,8,FALSE))</f>
        <v>0.95</v>
      </c>
      <c r="AH226" s="93">
        <f>VLOOKUP(BillDetail_List[Part ID],FundingList,4,FALSE)</f>
        <v>0.2</v>
      </c>
      <c r="AI226" s="190">
        <f>IF(BillDetail_List[[#This Row],[Time]]="N/A",0, BillDetail_List[[#This Row],[Time]]*BillDetail_List[[#This Row],[LTM Rate]])</f>
        <v>900</v>
      </c>
      <c r="AJ226" s="86">
        <f>IF(BillDetail_List[Entry Alloc%]=0,(BillDetail_List[Time]*BillDetail_List[LTM Rate])*BillDetail_List[[#This Row],[Funding PerCent Allowed]],(BillDetail_List[Time]*BillDetail_List[LTM Rate])*BillDetail_List[[#This Row],[Funding PerCent Allowed]]*BillDetail_List[Entry Alloc%])</f>
        <v>900</v>
      </c>
      <c r="AK226" s="86">
        <f>BillDetail_List[Base Profit Costs (including any indemnity cap)]*BillDetail_List[VAT Rate]</f>
        <v>180</v>
      </c>
      <c r="AL226" s="86">
        <f>BillDetail_List[Base Profit Costs (including any indemnity cap)]*BillDetail_List[Success Fee %]</f>
        <v>855</v>
      </c>
      <c r="AM226" s="86">
        <f>BillDetail_List[Success Fee on Base Profit costs]*BillDetail_List[VAT Rate]</f>
        <v>171</v>
      </c>
      <c r="AN226" s="86">
        <f>SUM(BillDetail_List[[#This Row],[Base Profit Costs (including any indemnity cap)]:[VAT on Success Fee on Base Profit Costs]])</f>
        <v>2106</v>
      </c>
      <c r="AO226" s="86">
        <f>BillDetail_List[Counsel''s Base Fees]*BillDetail_List[VAT Rate]</f>
        <v>0</v>
      </c>
      <c r="AP226" s="86">
        <f>BillDetail_List[Counsel''s Base Fees]*BillDetail_List[Success Fee %]</f>
        <v>0</v>
      </c>
      <c r="AQ226" s="86">
        <f>BillDetail_List[Counsel''s Success Fee]*BillDetail_List[VAT Rate]</f>
        <v>0</v>
      </c>
      <c r="AR226" s="86">
        <f>BillDetail_List[Counsel''s Base Fees]+BillDetail_List[VAT on Base Counsel Fees]+BillDetail_List[Counsel''s Success Fee]+BillDetail_List[VAT on Counsel''s Success Fee]</f>
        <v>0</v>
      </c>
      <c r="AS226" s="86">
        <f>BillDetail_List[Other Disbursements]+BillDetail_List[VAT On Other Disbursements]</f>
        <v>0</v>
      </c>
      <c r="AT226" s="86">
        <f>BillDetail_List[Counsel''s Base Fees]+BillDetail_List[Other Disbursements]+BillDetail_List[ATEI Premium]</f>
        <v>0</v>
      </c>
      <c r="AU226" s="86">
        <f>BillDetail_List[Other Disbursements]+BillDetail_List[Counsel''s Base Fees]+BillDetail_List[Base Profit Costs (including any indemnity cap)]</f>
        <v>900</v>
      </c>
      <c r="AV226" s="86">
        <f>BillDetail_List[Base Profit Costs (including any indemnity cap)]+BillDetail_List[Success Fee on Base Profit costs]</f>
        <v>1755</v>
      </c>
      <c r="AW226" s="86">
        <f>BillDetail_List[ATEI Premium]+BillDetail_List[Other Disbursements]+BillDetail_List[Counsel''s Success Fee]+BillDetail_List[Counsel''s Base Fees]</f>
        <v>0</v>
      </c>
      <c r="AX226" s="86">
        <f>BillDetail_List[VAT On Other Disbursements]+BillDetail_List[VAT on Counsel''s Success Fee]+BillDetail_List[VAT on Base Counsel Fees]+BillDetail_List[VAT on Success Fee on Base Profit Costs]+BillDetail_List[VAT on Base Profit Costs]</f>
        <v>351</v>
      </c>
      <c r="AY226" s="86">
        <f>SUM(BillDetail_List[[#This Row],[Total Profit Costs]:[Total VAT]])</f>
        <v>2106</v>
      </c>
      <c r="AZ226" s="279">
        <f>VLOOKUP(BillDetail_List[[#This Row],[Phase Code ]],phasetasklist,7,FALSE)</f>
        <v>7</v>
      </c>
      <c r="BA226" s="279">
        <f>VLOOKUP(BillDetail_List[[#This Row],[Task Code]],tasklist,7,FALSE)</f>
        <v>18</v>
      </c>
      <c r="BB226" s="279">
        <f>IFERROR(VLOOKUP(BillDetail_List[[#This Row],[Activity Code]],ActivityCodeList,4,FALSE),"")</f>
        <v>1</v>
      </c>
      <c r="BC226" s="279" t="str">
        <f>IFERROR(VLOOKUP(BillDetail_List[[#This Row],[Expense Code]],expensenumbers,4,FALSE),"")</f>
        <v/>
      </c>
      <c r="BD226" s="217"/>
      <c r="BE226" s="94"/>
      <c r="BF226" s="94"/>
      <c r="BG226" s="217"/>
      <c r="BH226" s="94"/>
      <c r="BI226" s="217"/>
      <c r="BJ226" s="217"/>
      <c r="BK226" s="96"/>
      <c r="BL226" s="96"/>
      <c r="BQ226" s="96"/>
      <c r="BR226" s="96"/>
      <c r="BS226" s="96"/>
      <c r="BT226" s="96"/>
      <c r="BV226" s="96"/>
      <c r="BW226" s="72"/>
      <c r="BX226" s="72"/>
      <c r="CB226" s="98"/>
      <c r="CC226" s="99"/>
      <c r="CD226" s="99"/>
      <c r="CE226" s="84"/>
      <c r="CF226" s="84"/>
    </row>
    <row r="227" spans="1:84" x14ac:dyDescent="0.2">
      <c r="A227" s="74">
        <v>225</v>
      </c>
      <c r="B227" s="74"/>
      <c r="C227" s="49" t="s">
        <v>227</v>
      </c>
      <c r="D227" s="172">
        <v>41801</v>
      </c>
      <c r="E227" s="215" t="s">
        <v>424</v>
      </c>
      <c r="F227" s="215" t="s">
        <v>323</v>
      </c>
      <c r="G227" s="119">
        <v>3</v>
      </c>
      <c r="H227" s="87"/>
      <c r="I227" s="77"/>
      <c r="J227" s="77"/>
      <c r="K227" s="88"/>
      <c r="L227" s="79"/>
      <c r="M227" s="216" t="s">
        <v>217</v>
      </c>
      <c r="N227" s="255" t="s">
        <v>455</v>
      </c>
      <c r="O227" s="255" t="s">
        <v>481</v>
      </c>
      <c r="P227" s="255" t="s">
        <v>519</v>
      </c>
      <c r="Q227" s="255"/>
      <c r="R227" s="81" t="s">
        <v>27</v>
      </c>
      <c r="S227" s="89"/>
      <c r="T227" s="76"/>
      <c r="U227" s="76"/>
      <c r="V227" s="86">
        <f>IF(BillDetail_List[Entry Alloc%]=0,(BillDetail_List[Time]*BillDetail_List[LTM Rate])*BillDetail_List[[#This Row],[Funding PerCent Allowed]],(BillDetail_List[Time]*BillDetail_List[LTM Rate])*BillDetail_List[[#This Row],[Funding PerCent Allowed]]*BillDetail_List[Entry Alloc%])</f>
        <v>900</v>
      </c>
      <c r="W227" s="86">
        <f>BillDetail_List[Counsel''s Base Fees]+BillDetail_List[Other Disbursements]+BillDetail_List[ATEI Premium]</f>
        <v>0</v>
      </c>
      <c r="X227" s="91" t="str">
        <f>VLOOKUP(BillDetail_List[Part ID],FundingList,2,FALSE)</f>
        <v>CFA</v>
      </c>
      <c r="Y227" s="271" t="str">
        <f>VLOOKUP(BillDetail_List[[#This Row],[Phase Code ]],phasetasklist,3,FALSE)</f>
        <v>Pre-Trial Review</v>
      </c>
      <c r="Z227" s="254" t="str">
        <f>VLOOKUP(BillDetail_List[[#This Row],[Task Code]],tasklist,4,FALSE)</f>
        <v>Pre Trial Review</v>
      </c>
      <c r="AA227" s="239" t="str">
        <f>IFERROR(VLOOKUP(BillDetail_List[[#This Row],[Activity Code]],ActivityCodeList,2,FALSE), " ")</f>
        <v>Plan, Prepare, Draft, Review</v>
      </c>
      <c r="AB227" s="239" t="str">
        <f>IFERROR(VLOOKUP(BillDetail_List[[#This Row],[Expense Code]],expensenumbers,2,FALSE), " ")</f>
        <v xml:space="preserve"> </v>
      </c>
      <c r="AC227" s="92" t="str">
        <f>IFERROR(VLOOKUP(BillDetail_List[LTM],LTMList,3,FALSE),"")</f>
        <v>Partner</v>
      </c>
      <c r="AD227" s="92" t="str">
        <f>IFERROR(VLOOKUP(BillDetail_List[LTM],LTMList,4,FALSE),"")</f>
        <v>A</v>
      </c>
      <c r="AE227" s="86">
        <f>IFERROR(VLOOKUP(BillDetail_List[LTM],LTM_List[],6,FALSE),0)</f>
        <v>300</v>
      </c>
      <c r="AF227" s="83">
        <f>VLOOKUP(BillDetail_List[Part ID],FundingList,7,FALSE)</f>
        <v>1</v>
      </c>
      <c r="AG227" s="83">
        <f>IF(CounselBaseFees=0,VLOOKUP(BillDetail_List[Part ID],FundingList,3,FALSE),VLOOKUP(BillDetail_List[LTM],LTMList,8,FALSE))</f>
        <v>0.95</v>
      </c>
      <c r="AH227" s="93">
        <f>VLOOKUP(BillDetail_List[Part ID],FundingList,4,FALSE)</f>
        <v>0.2</v>
      </c>
      <c r="AI227" s="190">
        <f>IF(BillDetail_List[[#This Row],[Time]]="N/A",0, BillDetail_List[[#This Row],[Time]]*BillDetail_List[[#This Row],[LTM Rate]])</f>
        <v>900</v>
      </c>
      <c r="AJ227" s="86">
        <f>IF(BillDetail_List[Entry Alloc%]=0,(BillDetail_List[Time]*BillDetail_List[LTM Rate])*BillDetail_List[[#This Row],[Funding PerCent Allowed]],(BillDetail_List[Time]*BillDetail_List[LTM Rate])*BillDetail_List[[#This Row],[Funding PerCent Allowed]]*BillDetail_List[Entry Alloc%])</f>
        <v>900</v>
      </c>
      <c r="AK227" s="86">
        <f>BillDetail_List[Base Profit Costs (including any indemnity cap)]*BillDetail_List[VAT Rate]</f>
        <v>180</v>
      </c>
      <c r="AL227" s="86">
        <f>BillDetail_List[Base Profit Costs (including any indemnity cap)]*BillDetail_List[Success Fee %]</f>
        <v>855</v>
      </c>
      <c r="AM227" s="86">
        <f>BillDetail_List[Success Fee on Base Profit costs]*BillDetail_List[VAT Rate]</f>
        <v>171</v>
      </c>
      <c r="AN227" s="86">
        <f>SUM(BillDetail_List[[#This Row],[Base Profit Costs (including any indemnity cap)]:[VAT on Success Fee on Base Profit Costs]])</f>
        <v>2106</v>
      </c>
      <c r="AO227" s="86">
        <f>BillDetail_List[Counsel''s Base Fees]*BillDetail_List[VAT Rate]</f>
        <v>0</v>
      </c>
      <c r="AP227" s="86">
        <f>BillDetail_List[Counsel''s Base Fees]*BillDetail_List[Success Fee %]</f>
        <v>0</v>
      </c>
      <c r="AQ227" s="86">
        <f>BillDetail_List[Counsel''s Success Fee]*BillDetail_List[VAT Rate]</f>
        <v>0</v>
      </c>
      <c r="AR227" s="86">
        <f>BillDetail_List[Counsel''s Base Fees]+BillDetail_List[VAT on Base Counsel Fees]+BillDetail_List[Counsel''s Success Fee]+BillDetail_List[VAT on Counsel''s Success Fee]</f>
        <v>0</v>
      </c>
      <c r="AS227" s="86">
        <f>BillDetail_List[Other Disbursements]+BillDetail_List[VAT On Other Disbursements]</f>
        <v>0</v>
      </c>
      <c r="AT227" s="86">
        <f>BillDetail_List[Counsel''s Base Fees]+BillDetail_List[Other Disbursements]+BillDetail_List[ATEI Premium]</f>
        <v>0</v>
      </c>
      <c r="AU227" s="86">
        <f>BillDetail_List[Other Disbursements]+BillDetail_List[Counsel''s Base Fees]+BillDetail_List[Base Profit Costs (including any indemnity cap)]</f>
        <v>900</v>
      </c>
      <c r="AV227" s="86">
        <f>BillDetail_List[Base Profit Costs (including any indemnity cap)]+BillDetail_List[Success Fee on Base Profit costs]</f>
        <v>1755</v>
      </c>
      <c r="AW227" s="86">
        <f>BillDetail_List[ATEI Premium]+BillDetail_List[Other Disbursements]+BillDetail_List[Counsel''s Success Fee]+BillDetail_List[Counsel''s Base Fees]</f>
        <v>0</v>
      </c>
      <c r="AX227" s="86">
        <f>BillDetail_List[VAT On Other Disbursements]+BillDetail_List[VAT on Counsel''s Success Fee]+BillDetail_List[VAT on Base Counsel Fees]+BillDetail_List[VAT on Success Fee on Base Profit Costs]+BillDetail_List[VAT on Base Profit Costs]</f>
        <v>351</v>
      </c>
      <c r="AY227" s="86">
        <f>SUM(BillDetail_List[[#This Row],[Total Profit Costs]:[Total VAT]])</f>
        <v>2106</v>
      </c>
      <c r="AZ227" s="279">
        <f>VLOOKUP(BillDetail_List[[#This Row],[Phase Code ]],phasetasklist,7,FALSE)</f>
        <v>7</v>
      </c>
      <c r="BA227" s="279">
        <f>VLOOKUP(BillDetail_List[[#This Row],[Task Code]],tasklist,7,FALSE)</f>
        <v>18</v>
      </c>
      <c r="BB227" s="279">
        <f>IFERROR(VLOOKUP(BillDetail_List[[#This Row],[Activity Code]],ActivityCodeList,4,FALSE),"")</f>
        <v>10</v>
      </c>
      <c r="BC227" s="279" t="str">
        <f>IFERROR(VLOOKUP(BillDetail_List[[#This Row],[Expense Code]],expensenumbers,4,FALSE),"")</f>
        <v/>
      </c>
      <c r="BD227" s="217"/>
      <c r="BE227" s="94"/>
      <c r="BF227" s="94"/>
      <c r="BG227" s="217"/>
      <c r="BH227" s="94"/>
      <c r="BI227" s="217"/>
      <c r="BJ227" s="217"/>
      <c r="BK227" s="96"/>
      <c r="BL227" s="96"/>
      <c r="BQ227" s="96"/>
      <c r="BR227" s="96"/>
      <c r="BS227" s="96"/>
      <c r="BT227" s="96"/>
      <c r="BV227" s="96"/>
      <c r="BW227" s="72"/>
      <c r="BX227" s="72"/>
      <c r="CB227" s="98"/>
      <c r="CC227" s="99"/>
      <c r="CD227" s="99"/>
      <c r="CE227" s="84"/>
      <c r="CF227" s="84"/>
    </row>
    <row r="228" spans="1:84" x14ac:dyDescent="0.2">
      <c r="A228" s="74">
        <v>226</v>
      </c>
      <c r="B228" s="74"/>
      <c r="C228" s="49" t="s">
        <v>227</v>
      </c>
      <c r="D228" s="172">
        <v>41834</v>
      </c>
      <c r="E228" s="215" t="s">
        <v>416</v>
      </c>
      <c r="F228" s="76" t="s">
        <v>323</v>
      </c>
      <c r="G228" s="119">
        <v>2</v>
      </c>
      <c r="H228" s="87"/>
      <c r="I228" s="77"/>
      <c r="J228" s="77"/>
      <c r="K228" s="88"/>
      <c r="L228" s="79"/>
      <c r="M228" s="216" t="s">
        <v>217</v>
      </c>
      <c r="N228" s="255" t="s">
        <v>456</v>
      </c>
      <c r="O228" s="255" t="s">
        <v>483</v>
      </c>
      <c r="P228" s="255" t="s">
        <v>511</v>
      </c>
      <c r="Q228" s="255"/>
      <c r="R228" s="81" t="s">
        <v>16</v>
      </c>
      <c r="S228" s="89"/>
      <c r="T228" s="76"/>
      <c r="U228" s="76"/>
      <c r="V228" s="86">
        <f>IF(BillDetail_List[Entry Alloc%]=0,(BillDetail_List[Time]*BillDetail_List[LTM Rate])*BillDetail_List[[#This Row],[Funding PerCent Allowed]],(BillDetail_List[Time]*BillDetail_List[LTM Rate])*BillDetail_List[[#This Row],[Funding PerCent Allowed]]*BillDetail_List[Entry Alloc%])</f>
        <v>600</v>
      </c>
      <c r="W228" s="86">
        <f>BillDetail_List[Counsel''s Base Fees]+BillDetail_List[Other Disbursements]+BillDetail_List[ATEI Premium]</f>
        <v>0</v>
      </c>
      <c r="X228" s="91" t="str">
        <f>VLOOKUP(BillDetail_List[Part ID],FundingList,2,FALSE)</f>
        <v>CFA</v>
      </c>
      <c r="Y228" s="271" t="str">
        <f>VLOOKUP(BillDetail_List[[#This Row],[Phase Code ]],phasetasklist,3,FALSE)</f>
        <v>Trial preparation</v>
      </c>
      <c r="Z228" s="254" t="str">
        <f>VLOOKUP(BillDetail_List[[#This Row],[Task Code]],tasklist,4,FALSE)</f>
        <v>General work regarding preparation for trial</v>
      </c>
      <c r="AA228" s="239" t="str">
        <f>IFERROR(VLOOKUP(BillDetail_List[[#This Row],[Activity Code]],ActivityCodeList,2,FALSE), " ")</f>
        <v>Communicate (with Counsel)</v>
      </c>
      <c r="AB228" s="239" t="str">
        <f>IFERROR(VLOOKUP(BillDetail_List[[#This Row],[Expense Code]],expensenumbers,2,FALSE), " ")</f>
        <v xml:space="preserve"> </v>
      </c>
      <c r="AC228" s="92" t="str">
        <f>IFERROR(VLOOKUP(BillDetail_List[LTM],LTMList,3,FALSE),"")</f>
        <v>Partner</v>
      </c>
      <c r="AD228" s="92" t="str">
        <f>IFERROR(VLOOKUP(BillDetail_List[LTM],LTMList,4,FALSE),"")</f>
        <v>A</v>
      </c>
      <c r="AE228" s="86">
        <f>IFERROR(VLOOKUP(BillDetail_List[LTM],LTM_List[],6,FALSE),0)</f>
        <v>300</v>
      </c>
      <c r="AF228" s="83">
        <f>VLOOKUP(BillDetail_List[Part ID],FundingList,7,FALSE)</f>
        <v>1</v>
      </c>
      <c r="AG228" s="83">
        <f>IF(CounselBaseFees=0,VLOOKUP(BillDetail_List[Part ID],FundingList,3,FALSE),VLOOKUP(BillDetail_List[LTM],LTMList,8,FALSE))</f>
        <v>0.95</v>
      </c>
      <c r="AH228" s="93">
        <f>VLOOKUP(BillDetail_List[Part ID],FundingList,4,FALSE)</f>
        <v>0.2</v>
      </c>
      <c r="AI228" s="190">
        <f>IF(BillDetail_List[[#This Row],[Time]]="N/A",0, BillDetail_List[[#This Row],[Time]]*BillDetail_List[[#This Row],[LTM Rate]])</f>
        <v>600</v>
      </c>
      <c r="AJ228" s="86">
        <f>IF(BillDetail_List[Entry Alloc%]=0,(BillDetail_List[Time]*BillDetail_List[LTM Rate])*BillDetail_List[[#This Row],[Funding PerCent Allowed]],(BillDetail_List[Time]*BillDetail_List[LTM Rate])*BillDetail_List[[#This Row],[Funding PerCent Allowed]]*BillDetail_List[Entry Alloc%])</f>
        <v>600</v>
      </c>
      <c r="AK228" s="86">
        <f>BillDetail_List[Base Profit Costs (including any indemnity cap)]*BillDetail_List[VAT Rate]</f>
        <v>120</v>
      </c>
      <c r="AL228" s="86">
        <f>BillDetail_List[Base Profit Costs (including any indemnity cap)]*BillDetail_List[Success Fee %]</f>
        <v>570</v>
      </c>
      <c r="AM228" s="86">
        <f>BillDetail_List[Success Fee on Base Profit costs]*BillDetail_List[VAT Rate]</f>
        <v>114</v>
      </c>
      <c r="AN228" s="86">
        <f>SUM(BillDetail_List[[#This Row],[Base Profit Costs (including any indemnity cap)]:[VAT on Success Fee on Base Profit Costs]])</f>
        <v>1404</v>
      </c>
      <c r="AO228" s="86">
        <f>BillDetail_List[Counsel''s Base Fees]*BillDetail_List[VAT Rate]</f>
        <v>0</v>
      </c>
      <c r="AP228" s="86">
        <f>BillDetail_List[Counsel''s Base Fees]*BillDetail_List[Success Fee %]</f>
        <v>0</v>
      </c>
      <c r="AQ228" s="86">
        <f>BillDetail_List[Counsel''s Success Fee]*BillDetail_List[VAT Rate]</f>
        <v>0</v>
      </c>
      <c r="AR228" s="86">
        <f>BillDetail_List[Counsel''s Base Fees]+BillDetail_List[VAT on Base Counsel Fees]+BillDetail_List[Counsel''s Success Fee]+BillDetail_List[VAT on Counsel''s Success Fee]</f>
        <v>0</v>
      </c>
      <c r="AS228" s="86">
        <f>BillDetail_List[Other Disbursements]+BillDetail_List[VAT On Other Disbursements]</f>
        <v>0</v>
      </c>
      <c r="AT228" s="86">
        <f>BillDetail_List[Counsel''s Base Fees]+BillDetail_List[Other Disbursements]+BillDetail_List[ATEI Premium]</f>
        <v>0</v>
      </c>
      <c r="AU228" s="86">
        <f>BillDetail_List[Other Disbursements]+BillDetail_List[Counsel''s Base Fees]+BillDetail_List[Base Profit Costs (including any indemnity cap)]</f>
        <v>600</v>
      </c>
      <c r="AV228" s="86">
        <f>BillDetail_List[Base Profit Costs (including any indemnity cap)]+BillDetail_List[Success Fee on Base Profit costs]</f>
        <v>1170</v>
      </c>
      <c r="AW228" s="86">
        <f>BillDetail_List[ATEI Premium]+BillDetail_List[Other Disbursements]+BillDetail_List[Counsel''s Success Fee]+BillDetail_List[Counsel''s Base Fees]</f>
        <v>0</v>
      </c>
      <c r="AX228" s="86">
        <f>BillDetail_List[VAT On Other Disbursements]+BillDetail_List[VAT on Counsel''s Success Fee]+BillDetail_List[VAT on Base Counsel Fees]+BillDetail_List[VAT on Success Fee on Base Profit Costs]+BillDetail_List[VAT on Base Profit Costs]</f>
        <v>234</v>
      </c>
      <c r="AY228" s="86">
        <f>SUM(BillDetail_List[[#This Row],[Total Profit Costs]:[Total VAT]])</f>
        <v>1404</v>
      </c>
      <c r="AZ228" s="279">
        <f>VLOOKUP(BillDetail_List[[#This Row],[Phase Code ]],phasetasklist,7,FALSE)</f>
        <v>8</v>
      </c>
      <c r="BA228" s="279">
        <f>VLOOKUP(BillDetail_List[[#This Row],[Task Code]],tasklist,7,FALSE)</f>
        <v>20</v>
      </c>
      <c r="BB228" s="279">
        <f>IFERROR(VLOOKUP(BillDetail_List[[#This Row],[Activity Code]],ActivityCodeList,4,FALSE),"")</f>
        <v>2</v>
      </c>
      <c r="BC228" s="279" t="str">
        <f>IFERROR(VLOOKUP(BillDetail_List[[#This Row],[Expense Code]],expensenumbers,4,FALSE),"")</f>
        <v/>
      </c>
      <c r="BD228" s="217"/>
      <c r="BE228" s="94"/>
      <c r="BF228" s="94"/>
      <c r="BG228" s="217"/>
      <c r="BH228" s="94"/>
      <c r="BI228" s="217"/>
      <c r="BJ228" s="217"/>
      <c r="BK228" s="96"/>
      <c r="BL228" s="96"/>
      <c r="BQ228" s="96"/>
      <c r="BR228" s="96"/>
      <c r="BS228" s="96"/>
      <c r="BT228" s="96"/>
      <c r="BV228" s="96"/>
      <c r="BW228" s="72"/>
      <c r="BX228" s="72"/>
      <c r="CB228" s="98"/>
      <c r="CC228" s="99"/>
      <c r="CD228" s="99"/>
      <c r="CE228" s="84"/>
      <c r="CF228" s="84"/>
    </row>
    <row r="229" spans="1:84" x14ac:dyDescent="0.2">
      <c r="A229" s="74">
        <v>227</v>
      </c>
      <c r="B229" s="74"/>
      <c r="C229" s="49" t="s">
        <v>227</v>
      </c>
      <c r="D229" s="172">
        <v>41835</v>
      </c>
      <c r="E229" s="215" t="s">
        <v>417</v>
      </c>
      <c r="F229" s="76" t="s">
        <v>323</v>
      </c>
      <c r="G229" s="119">
        <v>3</v>
      </c>
      <c r="H229" s="87"/>
      <c r="I229" s="77"/>
      <c r="J229" s="77"/>
      <c r="K229" s="88"/>
      <c r="L229" s="79"/>
      <c r="M229" s="216" t="s">
        <v>217</v>
      </c>
      <c r="N229" s="255" t="s">
        <v>456</v>
      </c>
      <c r="O229" s="255" t="s">
        <v>483</v>
      </c>
      <c r="P229" s="255" t="s">
        <v>512</v>
      </c>
      <c r="Q229" s="255"/>
      <c r="R229" s="81" t="s">
        <v>16</v>
      </c>
      <c r="S229" s="89"/>
      <c r="T229" s="76"/>
      <c r="U229" s="76"/>
      <c r="V229" s="86">
        <f>IF(BillDetail_List[Entry Alloc%]=0,(BillDetail_List[Time]*BillDetail_List[LTM Rate])*BillDetail_List[[#This Row],[Funding PerCent Allowed]],(BillDetail_List[Time]*BillDetail_List[LTM Rate])*BillDetail_List[[#This Row],[Funding PerCent Allowed]]*BillDetail_List[Entry Alloc%])</f>
        <v>900</v>
      </c>
      <c r="W229" s="86">
        <f>BillDetail_List[Counsel''s Base Fees]+BillDetail_List[Other Disbursements]+BillDetail_List[ATEI Premium]</f>
        <v>0</v>
      </c>
      <c r="X229" s="91" t="str">
        <f>VLOOKUP(BillDetail_List[Part ID],FundingList,2,FALSE)</f>
        <v>CFA</v>
      </c>
      <c r="Y229" s="271" t="str">
        <f>VLOOKUP(BillDetail_List[[#This Row],[Phase Code ]],phasetasklist,3,FALSE)</f>
        <v>Trial preparation</v>
      </c>
      <c r="Z229" s="254" t="str">
        <f>VLOOKUP(BillDetail_List[[#This Row],[Task Code]],tasklist,4,FALSE)</f>
        <v>General work regarding preparation for trial</v>
      </c>
      <c r="AA229" s="239" t="str">
        <f>IFERROR(VLOOKUP(BillDetail_List[[#This Row],[Activity Code]],ActivityCodeList,2,FALSE), " ")</f>
        <v>Communicate (with client)</v>
      </c>
      <c r="AB229" s="239" t="str">
        <f>IFERROR(VLOOKUP(BillDetail_List[[#This Row],[Expense Code]],expensenumbers,2,FALSE), " ")</f>
        <v xml:space="preserve"> </v>
      </c>
      <c r="AC229" s="92" t="str">
        <f>IFERROR(VLOOKUP(BillDetail_List[LTM],LTMList,3,FALSE),"")</f>
        <v>Partner</v>
      </c>
      <c r="AD229" s="92" t="str">
        <f>IFERROR(VLOOKUP(BillDetail_List[LTM],LTMList,4,FALSE),"")</f>
        <v>A</v>
      </c>
      <c r="AE229" s="86">
        <f>IFERROR(VLOOKUP(BillDetail_List[LTM],LTM_List[],6,FALSE),0)</f>
        <v>300</v>
      </c>
      <c r="AF229" s="83">
        <f>VLOOKUP(BillDetail_List[Part ID],FundingList,7,FALSE)</f>
        <v>1</v>
      </c>
      <c r="AG229" s="83">
        <f>IF(CounselBaseFees=0,VLOOKUP(BillDetail_List[Part ID],FundingList,3,FALSE),VLOOKUP(BillDetail_List[LTM],LTMList,8,FALSE))</f>
        <v>0.95</v>
      </c>
      <c r="AH229" s="93">
        <f>VLOOKUP(BillDetail_List[Part ID],FundingList,4,FALSE)</f>
        <v>0.2</v>
      </c>
      <c r="AI229" s="190">
        <f>IF(BillDetail_List[[#This Row],[Time]]="N/A",0, BillDetail_List[[#This Row],[Time]]*BillDetail_List[[#This Row],[LTM Rate]])</f>
        <v>900</v>
      </c>
      <c r="AJ229" s="86">
        <f>IF(BillDetail_List[Entry Alloc%]=0,(BillDetail_List[Time]*BillDetail_List[LTM Rate])*BillDetail_List[[#This Row],[Funding PerCent Allowed]],(BillDetail_List[Time]*BillDetail_List[LTM Rate])*BillDetail_List[[#This Row],[Funding PerCent Allowed]]*BillDetail_List[Entry Alloc%])</f>
        <v>900</v>
      </c>
      <c r="AK229" s="86">
        <f>BillDetail_List[Base Profit Costs (including any indemnity cap)]*BillDetail_List[VAT Rate]</f>
        <v>180</v>
      </c>
      <c r="AL229" s="86">
        <f>BillDetail_List[Base Profit Costs (including any indemnity cap)]*BillDetail_List[Success Fee %]</f>
        <v>855</v>
      </c>
      <c r="AM229" s="86">
        <f>BillDetail_List[Success Fee on Base Profit costs]*BillDetail_List[VAT Rate]</f>
        <v>171</v>
      </c>
      <c r="AN229" s="86">
        <f>SUM(BillDetail_List[[#This Row],[Base Profit Costs (including any indemnity cap)]:[VAT on Success Fee on Base Profit Costs]])</f>
        <v>2106</v>
      </c>
      <c r="AO229" s="86">
        <f>BillDetail_List[Counsel''s Base Fees]*BillDetail_List[VAT Rate]</f>
        <v>0</v>
      </c>
      <c r="AP229" s="86">
        <f>BillDetail_List[Counsel''s Base Fees]*BillDetail_List[Success Fee %]</f>
        <v>0</v>
      </c>
      <c r="AQ229" s="86">
        <f>BillDetail_List[Counsel''s Success Fee]*BillDetail_List[VAT Rate]</f>
        <v>0</v>
      </c>
      <c r="AR229" s="86">
        <f>BillDetail_List[Counsel''s Base Fees]+BillDetail_List[VAT on Base Counsel Fees]+BillDetail_List[Counsel''s Success Fee]+BillDetail_List[VAT on Counsel''s Success Fee]</f>
        <v>0</v>
      </c>
      <c r="AS229" s="86">
        <f>BillDetail_List[Other Disbursements]+BillDetail_List[VAT On Other Disbursements]</f>
        <v>0</v>
      </c>
      <c r="AT229" s="86">
        <f>BillDetail_List[Counsel''s Base Fees]+BillDetail_List[Other Disbursements]+BillDetail_List[ATEI Premium]</f>
        <v>0</v>
      </c>
      <c r="AU229" s="86">
        <f>BillDetail_List[Other Disbursements]+BillDetail_List[Counsel''s Base Fees]+BillDetail_List[Base Profit Costs (including any indemnity cap)]</f>
        <v>900</v>
      </c>
      <c r="AV229" s="86">
        <f>BillDetail_List[Base Profit Costs (including any indemnity cap)]+BillDetail_List[Success Fee on Base Profit costs]</f>
        <v>1755</v>
      </c>
      <c r="AW229" s="86">
        <f>BillDetail_List[ATEI Premium]+BillDetail_List[Other Disbursements]+BillDetail_List[Counsel''s Success Fee]+BillDetail_List[Counsel''s Base Fees]</f>
        <v>0</v>
      </c>
      <c r="AX229" s="86">
        <f>BillDetail_List[VAT On Other Disbursements]+BillDetail_List[VAT on Counsel''s Success Fee]+BillDetail_List[VAT on Base Counsel Fees]+BillDetail_List[VAT on Success Fee on Base Profit Costs]+BillDetail_List[VAT on Base Profit Costs]</f>
        <v>351</v>
      </c>
      <c r="AY229" s="86">
        <f>SUM(BillDetail_List[[#This Row],[Total Profit Costs]:[Total VAT]])</f>
        <v>2106</v>
      </c>
      <c r="AZ229" s="279">
        <f>VLOOKUP(BillDetail_List[[#This Row],[Phase Code ]],phasetasklist,7,FALSE)</f>
        <v>8</v>
      </c>
      <c r="BA229" s="279">
        <f>VLOOKUP(BillDetail_List[[#This Row],[Task Code]],tasklist,7,FALSE)</f>
        <v>20</v>
      </c>
      <c r="BB229" s="279">
        <f>IFERROR(VLOOKUP(BillDetail_List[[#This Row],[Activity Code]],ActivityCodeList,4,FALSE),"")</f>
        <v>3</v>
      </c>
      <c r="BC229" s="279" t="str">
        <f>IFERROR(VLOOKUP(BillDetail_List[[#This Row],[Expense Code]],expensenumbers,4,FALSE),"")</f>
        <v/>
      </c>
      <c r="BD229" s="217"/>
      <c r="BE229" s="94"/>
      <c r="BF229" s="94"/>
      <c r="BG229" s="217"/>
      <c r="BH229" s="94"/>
      <c r="BI229" s="217"/>
      <c r="BJ229" s="217"/>
      <c r="BK229" s="96"/>
      <c r="BL229" s="96"/>
      <c r="BQ229" s="96"/>
      <c r="BR229" s="96"/>
      <c r="BS229" s="96"/>
      <c r="BT229" s="96"/>
      <c r="BV229" s="96"/>
      <c r="BW229" s="72"/>
      <c r="BX229" s="72"/>
      <c r="CB229" s="98"/>
      <c r="CC229" s="99"/>
      <c r="CD229" s="99"/>
      <c r="CE229" s="84"/>
      <c r="CF229" s="84"/>
    </row>
    <row r="230" spans="1:84" ht="30" x14ac:dyDescent="0.2">
      <c r="A230" s="74">
        <v>228</v>
      </c>
      <c r="B230" s="74"/>
      <c r="C230" s="49" t="s">
        <v>227</v>
      </c>
      <c r="D230" s="172">
        <v>41836</v>
      </c>
      <c r="E230" s="215" t="s">
        <v>422</v>
      </c>
      <c r="F230" s="76" t="s">
        <v>323</v>
      </c>
      <c r="G230" s="119">
        <v>5</v>
      </c>
      <c r="H230" s="87"/>
      <c r="I230" s="77"/>
      <c r="J230" s="77"/>
      <c r="K230" s="88"/>
      <c r="L230" s="79"/>
      <c r="M230" s="216" t="s">
        <v>217</v>
      </c>
      <c r="N230" s="255" t="s">
        <v>456</v>
      </c>
      <c r="O230" s="255" t="s">
        <v>482</v>
      </c>
      <c r="P230" s="255" t="s">
        <v>515</v>
      </c>
      <c r="Q230" s="255"/>
      <c r="R230" s="81" t="s">
        <v>16</v>
      </c>
      <c r="S230" s="89"/>
      <c r="T230" s="76"/>
      <c r="U230" s="76"/>
      <c r="V230" s="86">
        <f>IF(BillDetail_List[Entry Alloc%]=0,(BillDetail_List[Time]*BillDetail_List[LTM Rate])*BillDetail_List[[#This Row],[Funding PerCent Allowed]],(BillDetail_List[Time]*BillDetail_List[LTM Rate])*BillDetail_List[[#This Row],[Funding PerCent Allowed]]*BillDetail_List[Entry Alloc%])</f>
        <v>1500</v>
      </c>
      <c r="W230" s="86">
        <f>BillDetail_List[Counsel''s Base Fees]+BillDetail_List[Other Disbursements]+BillDetail_List[ATEI Premium]</f>
        <v>0</v>
      </c>
      <c r="X230" s="91" t="str">
        <f>VLOOKUP(BillDetail_List[Part ID],FundingList,2,FALSE)</f>
        <v>CFA</v>
      </c>
      <c r="Y230" s="271" t="str">
        <f>VLOOKUP(BillDetail_List[[#This Row],[Phase Code ]],phasetasklist,3,FALSE)</f>
        <v>Trial preparation</v>
      </c>
      <c r="Z230" s="254" t="str">
        <f>VLOOKUP(BillDetail_List[[#This Row],[Task Code]],tasklist,4,FALSE)</f>
        <v>Preparation of trial bundles</v>
      </c>
      <c r="AA230" s="239" t="str">
        <f>IFERROR(VLOOKUP(BillDetail_List[[#This Row],[Activity Code]],ActivityCodeList,2,FALSE), " ")</f>
        <v>Communicate (Other Party(s)/other outside lawyers)</v>
      </c>
      <c r="AB230" s="239" t="str">
        <f>IFERROR(VLOOKUP(BillDetail_List[[#This Row],[Expense Code]],expensenumbers,2,FALSE), " ")</f>
        <v xml:space="preserve"> </v>
      </c>
      <c r="AC230" s="92" t="str">
        <f>IFERROR(VLOOKUP(BillDetail_List[LTM],LTMList,3,FALSE),"")</f>
        <v>Partner</v>
      </c>
      <c r="AD230" s="92" t="str">
        <f>IFERROR(VLOOKUP(BillDetail_List[LTM],LTMList,4,FALSE),"")</f>
        <v>A</v>
      </c>
      <c r="AE230" s="86">
        <f>IFERROR(VLOOKUP(BillDetail_List[LTM],LTM_List[],6,FALSE),0)</f>
        <v>300</v>
      </c>
      <c r="AF230" s="83">
        <f>VLOOKUP(BillDetail_List[Part ID],FundingList,7,FALSE)</f>
        <v>1</v>
      </c>
      <c r="AG230" s="83">
        <f>IF(CounselBaseFees=0,VLOOKUP(BillDetail_List[Part ID],FundingList,3,FALSE),VLOOKUP(BillDetail_List[LTM],LTMList,8,FALSE))</f>
        <v>0.95</v>
      </c>
      <c r="AH230" s="93">
        <f>VLOOKUP(BillDetail_List[Part ID],FundingList,4,FALSE)</f>
        <v>0.2</v>
      </c>
      <c r="AI230" s="190">
        <f>IF(BillDetail_List[[#This Row],[Time]]="N/A",0, BillDetail_List[[#This Row],[Time]]*BillDetail_List[[#This Row],[LTM Rate]])</f>
        <v>1500</v>
      </c>
      <c r="AJ230" s="86">
        <f>IF(BillDetail_List[Entry Alloc%]=0,(BillDetail_List[Time]*BillDetail_List[LTM Rate])*BillDetail_List[[#This Row],[Funding PerCent Allowed]],(BillDetail_List[Time]*BillDetail_List[LTM Rate])*BillDetail_List[[#This Row],[Funding PerCent Allowed]]*BillDetail_List[Entry Alloc%])</f>
        <v>1500</v>
      </c>
      <c r="AK230" s="86">
        <f>BillDetail_List[Base Profit Costs (including any indemnity cap)]*BillDetail_List[VAT Rate]</f>
        <v>300</v>
      </c>
      <c r="AL230" s="86">
        <f>BillDetail_List[Base Profit Costs (including any indemnity cap)]*BillDetail_List[Success Fee %]</f>
        <v>1425</v>
      </c>
      <c r="AM230" s="86">
        <f>BillDetail_List[Success Fee on Base Profit costs]*BillDetail_List[VAT Rate]</f>
        <v>285</v>
      </c>
      <c r="AN230" s="86">
        <f>SUM(BillDetail_List[[#This Row],[Base Profit Costs (including any indemnity cap)]:[VAT on Success Fee on Base Profit Costs]])</f>
        <v>3510</v>
      </c>
      <c r="AO230" s="86">
        <f>BillDetail_List[Counsel''s Base Fees]*BillDetail_List[VAT Rate]</f>
        <v>0</v>
      </c>
      <c r="AP230" s="86">
        <f>BillDetail_List[Counsel''s Base Fees]*BillDetail_List[Success Fee %]</f>
        <v>0</v>
      </c>
      <c r="AQ230" s="86">
        <f>BillDetail_List[Counsel''s Success Fee]*BillDetail_List[VAT Rate]</f>
        <v>0</v>
      </c>
      <c r="AR230" s="86">
        <f>BillDetail_List[Counsel''s Base Fees]+BillDetail_List[VAT on Base Counsel Fees]+BillDetail_List[Counsel''s Success Fee]+BillDetail_List[VAT on Counsel''s Success Fee]</f>
        <v>0</v>
      </c>
      <c r="AS230" s="86">
        <f>BillDetail_List[Other Disbursements]+BillDetail_List[VAT On Other Disbursements]</f>
        <v>0</v>
      </c>
      <c r="AT230" s="86">
        <f>BillDetail_List[Counsel''s Base Fees]+BillDetail_List[Other Disbursements]+BillDetail_List[ATEI Premium]</f>
        <v>0</v>
      </c>
      <c r="AU230" s="86">
        <f>BillDetail_List[Other Disbursements]+BillDetail_List[Counsel''s Base Fees]+BillDetail_List[Base Profit Costs (including any indemnity cap)]</f>
        <v>1500</v>
      </c>
      <c r="AV230" s="86">
        <f>BillDetail_List[Base Profit Costs (including any indemnity cap)]+BillDetail_List[Success Fee on Base Profit costs]</f>
        <v>2925</v>
      </c>
      <c r="AW230" s="86">
        <f>BillDetail_List[ATEI Premium]+BillDetail_List[Other Disbursements]+BillDetail_List[Counsel''s Success Fee]+BillDetail_List[Counsel''s Base Fees]</f>
        <v>0</v>
      </c>
      <c r="AX230" s="86">
        <f>BillDetail_List[VAT On Other Disbursements]+BillDetail_List[VAT on Counsel''s Success Fee]+BillDetail_List[VAT on Base Counsel Fees]+BillDetail_List[VAT on Success Fee on Base Profit Costs]+BillDetail_List[VAT on Base Profit Costs]</f>
        <v>585</v>
      </c>
      <c r="AY230" s="86">
        <f>SUM(BillDetail_List[[#This Row],[Total Profit Costs]:[Total VAT]])</f>
        <v>3510</v>
      </c>
      <c r="AZ230" s="279">
        <f>VLOOKUP(BillDetail_List[[#This Row],[Phase Code ]],phasetasklist,7,FALSE)</f>
        <v>8</v>
      </c>
      <c r="BA230" s="279">
        <f>VLOOKUP(BillDetail_List[[#This Row],[Task Code]],tasklist,7,FALSE)</f>
        <v>19</v>
      </c>
      <c r="BB230" s="279">
        <f>IFERROR(VLOOKUP(BillDetail_List[[#This Row],[Activity Code]],ActivityCodeList,4,FALSE),"")</f>
        <v>6</v>
      </c>
      <c r="BC230" s="279" t="str">
        <f>IFERROR(VLOOKUP(BillDetail_List[[#This Row],[Expense Code]],expensenumbers,4,FALSE),"")</f>
        <v/>
      </c>
      <c r="BD230" s="217"/>
      <c r="BE230" s="94"/>
      <c r="BF230" s="94"/>
      <c r="BG230" s="217"/>
      <c r="BH230" s="94"/>
      <c r="BI230" s="217"/>
      <c r="BJ230" s="217"/>
      <c r="BK230" s="96"/>
      <c r="BL230" s="96"/>
      <c r="BQ230" s="96"/>
      <c r="BR230" s="96"/>
      <c r="BS230" s="96"/>
      <c r="BT230" s="96"/>
      <c r="BV230" s="96"/>
      <c r="BW230" s="72"/>
      <c r="BX230" s="72"/>
      <c r="CB230" s="98"/>
      <c r="CC230" s="99"/>
      <c r="CD230" s="99"/>
      <c r="CE230" s="84"/>
      <c r="CF230" s="84"/>
    </row>
    <row r="231" spans="1:84" ht="30" x14ac:dyDescent="0.2">
      <c r="A231" s="74">
        <v>229</v>
      </c>
      <c r="B231" s="74"/>
      <c r="C231" s="49" t="s">
        <v>227</v>
      </c>
      <c r="D231" s="172">
        <v>41837</v>
      </c>
      <c r="E231" s="215" t="s">
        <v>419</v>
      </c>
      <c r="F231" s="76" t="s">
        <v>323</v>
      </c>
      <c r="G231" s="119">
        <v>1</v>
      </c>
      <c r="H231" s="87"/>
      <c r="I231" s="77"/>
      <c r="J231" s="77"/>
      <c r="K231" s="88"/>
      <c r="L231" s="79"/>
      <c r="M231" s="216" t="s">
        <v>217</v>
      </c>
      <c r="N231" s="255" t="s">
        <v>456</v>
      </c>
      <c r="O231" s="255" t="s">
        <v>483</v>
      </c>
      <c r="P231" s="255" t="s">
        <v>515</v>
      </c>
      <c r="Q231" s="255"/>
      <c r="R231" s="81" t="s">
        <v>16</v>
      </c>
      <c r="S231" s="89"/>
      <c r="T231" s="76"/>
      <c r="U231" s="76"/>
      <c r="V231" s="86">
        <f>IF(BillDetail_List[Entry Alloc%]=0,(BillDetail_List[Time]*BillDetail_List[LTM Rate])*BillDetail_List[[#This Row],[Funding PerCent Allowed]],(BillDetail_List[Time]*BillDetail_List[LTM Rate])*BillDetail_List[[#This Row],[Funding PerCent Allowed]]*BillDetail_List[Entry Alloc%])</f>
        <v>300</v>
      </c>
      <c r="W231" s="86">
        <f>BillDetail_List[Counsel''s Base Fees]+BillDetail_List[Other Disbursements]+BillDetail_List[ATEI Premium]</f>
        <v>0</v>
      </c>
      <c r="X231" s="91" t="str">
        <f>VLOOKUP(BillDetail_List[Part ID],FundingList,2,FALSE)</f>
        <v>CFA</v>
      </c>
      <c r="Y231" s="271" t="str">
        <f>VLOOKUP(BillDetail_List[[#This Row],[Phase Code ]],phasetasklist,3,FALSE)</f>
        <v>Trial preparation</v>
      </c>
      <c r="Z231" s="254" t="str">
        <f>VLOOKUP(BillDetail_List[[#This Row],[Task Code]],tasklist,4,FALSE)</f>
        <v>General work regarding preparation for trial</v>
      </c>
      <c r="AA231" s="239" t="str">
        <f>IFERROR(VLOOKUP(BillDetail_List[[#This Row],[Activity Code]],ActivityCodeList,2,FALSE), " ")</f>
        <v>Communicate (Other Party(s)/other outside lawyers)</v>
      </c>
      <c r="AB231" s="239" t="str">
        <f>IFERROR(VLOOKUP(BillDetail_List[[#This Row],[Expense Code]],expensenumbers,2,FALSE), " ")</f>
        <v xml:space="preserve"> </v>
      </c>
      <c r="AC231" s="92" t="str">
        <f>IFERROR(VLOOKUP(BillDetail_List[LTM],LTMList,3,FALSE),"")</f>
        <v>Partner</v>
      </c>
      <c r="AD231" s="92" t="str">
        <f>IFERROR(VLOOKUP(BillDetail_List[LTM],LTMList,4,FALSE),"")</f>
        <v>A</v>
      </c>
      <c r="AE231" s="86">
        <f>IFERROR(VLOOKUP(BillDetail_List[LTM],LTM_List[],6,FALSE),0)</f>
        <v>300</v>
      </c>
      <c r="AF231" s="83">
        <f>VLOOKUP(BillDetail_List[Part ID],FundingList,7,FALSE)</f>
        <v>1</v>
      </c>
      <c r="AG231" s="83">
        <f>IF(CounselBaseFees=0,VLOOKUP(BillDetail_List[Part ID],FundingList,3,FALSE),VLOOKUP(BillDetail_List[LTM],LTMList,8,FALSE))</f>
        <v>0.95</v>
      </c>
      <c r="AH231" s="93">
        <f>VLOOKUP(BillDetail_List[Part ID],FundingList,4,FALSE)</f>
        <v>0.2</v>
      </c>
      <c r="AI231" s="190">
        <f>IF(BillDetail_List[[#This Row],[Time]]="N/A",0, BillDetail_List[[#This Row],[Time]]*BillDetail_List[[#This Row],[LTM Rate]])</f>
        <v>300</v>
      </c>
      <c r="AJ231" s="86">
        <f>IF(BillDetail_List[Entry Alloc%]=0,(BillDetail_List[Time]*BillDetail_List[LTM Rate])*BillDetail_List[[#This Row],[Funding PerCent Allowed]],(BillDetail_List[Time]*BillDetail_List[LTM Rate])*BillDetail_List[[#This Row],[Funding PerCent Allowed]]*BillDetail_List[Entry Alloc%])</f>
        <v>300</v>
      </c>
      <c r="AK231" s="86">
        <f>BillDetail_List[Base Profit Costs (including any indemnity cap)]*BillDetail_List[VAT Rate]</f>
        <v>60</v>
      </c>
      <c r="AL231" s="86">
        <f>BillDetail_List[Base Profit Costs (including any indemnity cap)]*BillDetail_List[Success Fee %]</f>
        <v>285</v>
      </c>
      <c r="AM231" s="86">
        <f>BillDetail_List[Success Fee on Base Profit costs]*BillDetail_List[VAT Rate]</f>
        <v>57</v>
      </c>
      <c r="AN231" s="86">
        <f>SUM(BillDetail_List[[#This Row],[Base Profit Costs (including any indemnity cap)]:[VAT on Success Fee on Base Profit Costs]])</f>
        <v>702</v>
      </c>
      <c r="AO231" s="86">
        <f>BillDetail_List[Counsel''s Base Fees]*BillDetail_List[VAT Rate]</f>
        <v>0</v>
      </c>
      <c r="AP231" s="86">
        <f>BillDetail_List[Counsel''s Base Fees]*BillDetail_List[Success Fee %]</f>
        <v>0</v>
      </c>
      <c r="AQ231" s="86">
        <f>BillDetail_List[Counsel''s Success Fee]*BillDetail_List[VAT Rate]</f>
        <v>0</v>
      </c>
      <c r="AR231" s="86">
        <f>BillDetail_List[Counsel''s Base Fees]+BillDetail_List[VAT on Base Counsel Fees]+BillDetail_List[Counsel''s Success Fee]+BillDetail_List[VAT on Counsel''s Success Fee]</f>
        <v>0</v>
      </c>
      <c r="AS231" s="86">
        <f>BillDetail_List[Other Disbursements]+BillDetail_List[VAT On Other Disbursements]</f>
        <v>0</v>
      </c>
      <c r="AT231" s="86">
        <f>BillDetail_List[Counsel''s Base Fees]+BillDetail_List[Other Disbursements]+BillDetail_List[ATEI Premium]</f>
        <v>0</v>
      </c>
      <c r="AU231" s="86">
        <f>BillDetail_List[Other Disbursements]+BillDetail_List[Counsel''s Base Fees]+BillDetail_List[Base Profit Costs (including any indemnity cap)]</f>
        <v>300</v>
      </c>
      <c r="AV231" s="86">
        <f>BillDetail_List[Base Profit Costs (including any indemnity cap)]+BillDetail_List[Success Fee on Base Profit costs]</f>
        <v>585</v>
      </c>
      <c r="AW231" s="86">
        <f>BillDetail_List[ATEI Premium]+BillDetail_List[Other Disbursements]+BillDetail_List[Counsel''s Success Fee]+BillDetail_List[Counsel''s Base Fees]</f>
        <v>0</v>
      </c>
      <c r="AX231" s="86">
        <f>BillDetail_List[VAT On Other Disbursements]+BillDetail_List[VAT on Counsel''s Success Fee]+BillDetail_List[VAT on Base Counsel Fees]+BillDetail_List[VAT on Success Fee on Base Profit Costs]+BillDetail_List[VAT on Base Profit Costs]</f>
        <v>117</v>
      </c>
      <c r="AY231" s="86">
        <f>SUM(BillDetail_List[[#This Row],[Total Profit Costs]:[Total VAT]])</f>
        <v>702</v>
      </c>
      <c r="AZ231" s="279">
        <f>VLOOKUP(BillDetail_List[[#This Row],[Phase Code ]],phasetasklist,7,FALSE)</f>
        <v>8</v>
      </c>
      <c r="BA231" s="279">
        <f>VLOOKUP(BillDetail_List[[#This Row],[Task Code]],tasklist,7,FALSE)</f>
        <v>20</v>
      </c>
      <c r="BB231" s="279">
        <f>IFERROR(VLOOKUP(BillDetail_List[[#This Row],[Activity Code]],ActivityCodeList,4,FALSE),"")</f>
        <v>6</v>
      </c>
      <c r="BC231" s="279" t="str">
        <f>IFERROR(VLOOKUP(BillDetail_List[[#This Row],[Expense Code]],expensenumbers,4,FALSE),"")</f>
        <v/>
      </c>
      <c r="BD231" s="217"/>
      <c r="BE231" s="94"/>
      <c r="BF231" s="94"/>
      <c r="BG231" s="217"/>
      <c r="BH231" s="94"/>
      <c r="BI231" s="217"/>
      <c r="BJ231" s="217"/>
      <c r="BK231" s="96"/>
      <c r="BL231" s="96"/>
      <c r="BQ231" s="96"/>
      <c r="BR231" s="96"/>
      <c r="BS231" s="96"/>
      <c r="BT231" s="96"/>
      <c r="BV231" s="96"/>
      <c r="BW231" s="72"/>
      <c r="BX231" s="72"/>
      <c r="CB231" s="98"/>
      <c r="CC231" s="99"/>
      <c r="CD231" s="99"/>
      <c r="CE231" s="84"/>
      <c r="CF231" s="84"/>
    </row>
    <row r="232" spans="1:84" ht="15.75" customHeight="1" x14ac:dyDescent="0.2">
      <c r="A232" s="74">
        <v>230</v>
      </c>
      <c r="B232" s="74"/>
      <c r="C232" s="49" t="s">
        <v>227</v>
      </c>
      <c r="D232" s="172">
        <v>41831</v>
      </c>
      <c r="E232" s="215" t="s">
        <v>415</v>
      </c>
      <c r="F232" s="76" t="s">
        <v>323</v>
      </c>
      <c r="G232" s="119">
        <v>2</v>
      </c>
      <c r="H232" s="87"/>
      <c r="I232" s="77"/>
      <c r="J232" s="77"/>
      <c r="K232" s="88"/>
      <c r="L232" s="79"/>
      <c r="M232" s="216" t="s">
        <v>217</v>
      </c>
      <c r="N232" s="255" t="s">
        <v>456</v>
      </c>
      <c r="O232" s="255" t="s">
        <v>483</v>
      </c>
      <c r="P232" s="255" t="s">
        <v>519</v>
      </c>
      <c r="Q232" s="255"/>
      <c r="R232" s="81" t="s">
        <v>16</v>
      </c>
      <c r="S232" s="89"/>
      <c r="T232" s="76"/>
      <c r="U232" s="76"/>
      <c r="V232" s="86">
        <f>IF(BillDetail_List[Entry Alloc%]=0,(BillDetail_List[Time]*BillDetail_List[LTM Rate])*BillDetail_List[[#This Row],[Funding PerCent Allowed]],(BillDetail_List[Time]*BillDetail_List[LTM Rate])*BillDetail_List[[#This Row],[Funding PerCent Allowed]]*BillDetail_List[Entry Alloc%])</f>
        <v>600</v>
      </c>
      <c r="W232" s="86">
        <f>BillDetail_List[Counsel''s Base Fees]+BillDetail_List[Other Disbursements]+BillDetail_List[ATEI Premium]</f>
        <v>0</v>
      </c>
      <c r="X232" s="91" t="str">
        <f>VLOOKUP(BillDetail_List[Part ID],FundingList,2,FALSE)</f>
        <v>CFA</v>
      </c>
      <c r="Y232" s="271" t="str">
        <f>VLOOKUP(BillDetail_List[[#This Row],[Phase Code ]],phasetasklist,3,FALSE)</f>
        <v>Trial preparation</v>
      </c>
      <c r="Z232" s="254" t="str">
        <f>VLOOKUP(BillDetail_List[[#This Row],[Task Code]],tasklist,4,FALSE)</f>
        <v>General work regarding preparation for trial</v>
      </c>
      <c r="AA232" s="239" t="str">
        <f>IFERROR(VLOOKUP(BillDetail_List[[#This Row],[Activity Code]],ActivityCodeList,2,FALSE), " ")</f>
        <v>Plan, Prepare, Draft, Review</v>
      </c>
      <c r="AB232" s="239" t="str">
        <f>IFERROR(VLOOKUP(BillDetail_List[[#This Row],[Expense Code]],expensenumbers,2,FALSE), " ")</f>
        <v xml:space="preserve"> </v>
      </c>
      <c r="AC232" s="92" t="str">
        <f>IFERROR(VLOOKUP(BillDetail_List[LTM],LTMList,3,FALSE),"")</f>
        <v>Partner</v>
      </c>
      <c r="AD232" s="92" t="str">
        <f>IFERROR(VLOOKUP(BillDetail_List[LTM],LTMList,4,FALSE),"")</f>
        <v>A</v>
      </c>
      <c r="AE232" s="86">
        <f>IFERROR(VLOOKUP(BillDetail_List[LTM],LTM_List[],6,FALSE),0)</f>
        <v>300</v>
      </c>
      <c r="AF232" s="83">
        <f>VLOOKUP(BillDetail_List[Part ID],FundingList,7,FALSE)</f>
        <v>1</v>
      </c>
      <c r="AG232" s="83">
        <f>IF(CounselBaseFees=0,VLOOKUP(BillDetail_List[Part ID],FundingList,3,FALSE),VLOOKUP(BillDetail_List[LTM],LTMList,8,FALSE))</f>
        <v>0.95</v>
      </c>
      <c r="AH232" s="93">
        <f>VLOOKUP(BillDetail_List[Part ID],FundingList,4,FALSE)</f>
        <v>0.2</v>
      </c>
      <c r="AI232" s="190">
        <f>IF(BillDetail_List[[#This Row],[Time]]="N/A",0, BillDetail_List[[#This Row],[Time]]*BillDetail_List[[#This Row],[LTM Rate]])</f>
        <v>600</v>
      </c>
      <c r="AJ232" s="86">
        <f>IF(BillDetail_List[Entry Alloc%]=0,(BillDetail_List[Time]*BillDetail_List[LTM Rate])*BillDetail_List[[#This Row],[Funding PerCent Allowed]],(BillDetail_List[Time]*BillDetail_List[LTM Rate])*BillDetail_List[[#This Row],[Funding PerCent Allowed]]*BillDetail_List[Entry Alloc%])</f>
        <v>600</v>
      </c>
      <c r="AK232" s="86">
        <f>BillDetail_List[Base Profit Costs (including any indemnity cap)]*BillDetail_List[VAT Rate]</f>
        <v>120</v>
      </c>
      <c r="AL232" s="86">
        <f>BillDetail_List[Base Profit Costs (including any indemnity cap)]*BillDetail_List[Success Fee %]</f>
        <v>570</v>
      </c>
      <c r="AM232" s="86">
        <f>BillDetail_List[Success Fee on Base Profit costs]*BillDetail_List[VAT Rate]</f>
        <v>114</v>
      </c>
      <c r="AN232" s="86">
        <f>SUM(BillDetail_List[[#This Row],[Base Profit Costs (including any indemnity cap)]:[VAT on Success Fee on Base Profit Costs]])</f>
        <v>1404</v>
      </c>
      <c r="AO232" s="86">
        <f>BillDetail_List[Counsel''s Base Fees]*BillDetail_List[VAT Rate]</f>
        <v>0</v>
      </c>
      <c r="AP232" s="86">
        <f>BillDetail_List[Counsel''s Base Fees]*BillDetail_List[Success Fee %]</f>
        <v>0</v>
      </c>
      <c r="AQ232" s="86">
        <f>BillDetail_List[Counsel''s Success Fee]*BillDetail_List[VAT Rate]</f>
        <v>0</v>
      </c>
      <c r="AR232" s="86">
        <f>BillDetail_List[Counsel''s Base Fees]+BillDetail_List[VAT on Base Counsel Fees]+BillDetail_List[Counsel''s Success Fee]+BillDetail_List[VAT on Counsel''s Success Fee]</f>
        <v>0</v>
      </c>
      <c r="AS232" s="86">
        <f>BillDetail_List[Other Disbursements]+BillDetail_List[VAT On Other Disbursements]</f>
        <v>0</v>
      </c>
      <c r="AT232" s="86">
        <f>BillDetail_List[Counsel''s Base Fees]+BillDetail_List[Other Disbursements]+BillDetail_List[ATEI Premium]</f>
        <v>0</v>
      </c>
      <c r="AU232" s="86">
        <f>BillDetail_List[Other Disbursements]+BillDetail_List[Counsel''s Base Fees]+BillDetail_List[Base Profit Costs (including any indemnity cap)]</f>
        <v>600</v>
      </c>
      <c r="AV232" s="86">
        <f>BillDetail_List[Base Profit Costs (including any indemnity cap)]+BillDetail_List[Success Fee on Base Profit costs]</f>
        <v>1170</v>
      </c>
      <c r="AW232" s="86">
        <f>BillDetail_List[ATEI Premium]+BillDetail_List[Other Disbursements]+BillDetail_List[Counsel''s Success Fee]+BillDetail_List[Counsel''s Base Fees]</f>
        <v>0</v>
      </c>
      <c r="AX232" s="86">
        <f>BillDetail_List[VAT On Other Disbursements]+BillDetail_List[VAT on Counsel''s Success Fee]+BillDetail_List[VAT on Base Counsel Fees]+BillDetail_List[VAT on Success Fee on Base Profit Costs]+BillDetail_List[VAT on Base Profit Costs]</f>
        <v>234</v>
      </c>
      <c r="AY232" s="86">
        <f>SUM(BillDetail_List[[#This Row],[Total Profit Costs]:[Total VAT]])</f>
        <v>1404</v>
      </c>
      <c r="AZ232" s="279">
        <f>VLOOKUP(BillDetail_List[[#This Row],[Phase Code ]],phasetasklist,7,FALSE)</f>
        <v>8</v>
      </c>
      <c r="BA232" s="279">
        <f>VLOOKUP(BillDetail_List[[#This Row],[Task Code]],tasklist,7,FALSE)</f>
        <v>20</v>
      </c>
      <c r="BB232" s="279">
        <f>IFERROR(VLOOKUP(BillDetail_List[[#This Row],[Activity Code]],ActivityCodeList,4,FALSE),"")</f>
        <v>10</v>
      </c>
      <c r="BC232" s="279" t="str">
        <f>IFERROR(VLOOKUP(BillDetail_List[[#This Row],[Expense Code]],expensenumbers,4,FALSE),"")</f>
        <v/>
      </c>
      <c r="BD232" s="217"/>
      <c r="BE232" s="94"/>
      <c r="BF232" s="94"/>
      <c r="BG232" s="217"/>
      <c r="BH232" s="94"/>
      <c r="BI232" s="217"/>
      <c r="BJ232" s="217"/>
      <c r="BK232" s="96"/>
      <c r="BL232" s="96"/>
      <c r="BQ232" s="96"/>
      <c r="BR232" s="96"/>
      <c r="BS232" s="96"/>
      <c r="BT232" s="96"/>
      <c r="BV232" s="96"/>
      <c r="BW232" s="72"/>
      <c r="BX232" s="72"/>
      <c r="CB232" s="98"/>
      <c r="CC232" s="99"/>
      <c r="CD232" s="99"/>
      <c r="CE232" s="84"/>
      <c r="CF232" s="84"/>
    </row>
    <row r="233" spans="1:84" ht="15" customHeight="1" x14ac:dyDescent="0.2">
      <c r="A233" s="74">
        <v>231</v>
      </c>
      <c r="B233" s="74"/>
      <c r="C233" s="49" t="s">
        <v>227</v>
      </c>
      <c r="D233" s="172">
        <v>41833</v>
      </c>
      <c r="E233" s="215" t="s">
        <v>420</v>
      </c>
      <c r="F233" s="76" t="s">
        <v>323</v>
      </c>
      <c r="G233" s="119">
        <v>4</v>
      </c>
      <c r="H233" s="87"/>
      <c r="I233" s="77"/>
      <c r="J233" s="77"/>
      <c r="K233" s="88"/>
      <c r="L233" s="79"/>
      <c r="M233" s="216" t="s">
        <v>217</v>
      </c>
      <c r="N233" s="255" t="s">
        <v>456</v>
      </c>
      <c r="O233" s="255" t="s">
        <v>483</v>
      </c>
      <c r="P233" s="255" t="s">
        <v>519</v>
      </c>
      <c r="Q233" s="255"/>
      <c r="R233" s="81" t="s">
        <v>16</v>
      </c>
      <c r="S233" s="89"/>
      <c r="T233" s="76"/>
      <c r="U233" s="76"/>
      <c r="V233" s="86">
        <f>IF(BillDetail_List[Entry Alloc%]=0,(BillDetail_List[Time]*BillDetail_List[LTM Rate])*BillDetail_List[[#This Row],[Funding PerCent Allowed]],(BillDetail_List[Time]*BillDetail_List[LTM Rate])*BillDetail_List[[#This Row],[Funding PerCent Allowed]]*BillDetail_List[Entry Alloc%])</f>
        <v>1200</v>
      </c>
      <c r="W233" s="86">
        <f>BillDetail_List[Counsel''s Base Fees]+BillDetail_List[Other Disbursements]+BillDetail_List[ATEI Premium]</f>
        <v>0</v>
      </c>
      <c r="X233" s="91" t="str">
        <f>VLOOKUP(BillDetail_List[Part ID],FundingList,2,FALSE)</f>
        <v>CFA</v>
      </c>
      <c r="Y233" s="271" t="str">
        <f>VLOOKUP(BillDetail_List[[#This Row],[Phase Code ]],phasetasklist,3,FALSE)</f>
        <v>Trial preparation</v>
      </c>
      <c r="Z233" s="254" t="str">
        <f>VLOOKUP(BillDetail_List[[#This Row],[Task Code]],tasklist,4,FALSE)</f>
        <v>General work regarding preparation for trial</v>
      </c>
      <c r="AA233" s="239" t="str">
        <f>IFERROR(VLOOKUP(BillDetail_List[[#This Row],[Activity Code]],ActivityCodeList,2,FALSE), " ")</f>
        <v>Plan, Prepare, Draft, Review</v>
      </c>
      <c r="AB233" s="239" t="str">
        <f>IFERROR(VLOOKUP(BillDetail_List[[#This Row],[Expense Code]],expensenumbers,2,FALSE), " ")</f>
        <v xml:space="preserve"> </v>
      </c>
      <c r="AC233" s="92" t="str">
        <f>IFERROR(VLOOKUP(BillDetail_List[LTM],LTMList,3,FALSE),"")</f>
        <v>Partner</v>
      </c>
      <c r="AD233" s="92" t="str">
        <f>IFERROR(VLOOKUP(BillDetail_List[LTM],LTMList,4,FALSE),"")</f>
        <v>A</v>
      </c>
      <c r="AE233" s="86">
        <f>IFERROR(VLOOKUP(BillDetail_List[LTM],LTM_List[],6,FALSE),0)</f>
        <v>300</v>
      </c>
      <c r="AF233" s="83">
        <f>VLOOKUP(BillDetail_List[Part ID],FundingList,7,FALSE)</f>
        <v>1</v>
      </c>
      <c r="AG233" s="83">
        <f>IF(CounselBaseFees=0,VLOOKUP(BillDetail_List[Part ID],FundingList,3,FALSE),VLOOKUP(BillDetail_List[LTM],LTMList,8,FALSE))</f>
        <v>0.95</v>
      </c>
      <c r="AH233" s="93">
        <f>VLOOKUP(BillDetail_List[Part ID],FundingList,4,FALSE)</f>
        <v>0.2</v>
      </c>
      <c r="AI233" s="190">
        <f>IF(BillDetail_List[[#This Row],[Time]]="N/A",0, BillDetail_List[[#This Row],[Time]]*BillDetail_List[[#This Row],[LTM Rate]])</f>
        <v>1200</v>
      </c>
      <c r="AJ233" s="86">
        <f>IF(BillDetail_List[Entry Alloc%]=0,(BillDetail_List[Time]*BillDetail_List[LTM Rate])*BillDetail_List[[#This Row],[Funding PerCent Allowed]],(BillDetail_List[Time]*BillDetail_List[LTM Rate])*BillDetail_List[[#This Row],[Funding PerCent Allowed]]*BillDetail_List[Entry Alloc%])</f>
        <v>1200</v>
      </c>
      <c r="AK233" s="86">
        <f>BillDetail_List[Base Profit Costs (including any indemnity cap)]*BillDetail_List[VAT Rate]</f>
        <v>240</v>
      </c>
      <c r="AL233" s="86">
        <f>BillDetail_List[Base Profit Costs (including any indemnity cap)]*BillDetail_List[Success Fee %]</f>
        <v>1140</v>
      </c>
      <c r="AM233" s="86">
        <f>BillDetail_List[Success Fee on Base Profit costs]*BillDetail_List[VAT Rate]</f>
        <v>228</v>
      </c>
      <c r="AN233" s="86">
        <f>SUM(BillDetail_List[[#This Row],[Base Profit Costs (including any indemnity cap)]:[VAT on Success Fee on Base Profit Costs]])</f>
        <v>2808</v>
      </c>
      <c r="AO233" s="86">
        <f>BillDetail_List[Counsel''s Base Fees]*BillDetail_List[VAT Rate]</f>
        <v>0</v>
      </c>
      <c r="AP233" s="86">
        <f>BillDetail_List[Counsel''s Base Fees]*BillDetail_List[Success Fee %]</f>
        <v>0</v>
      </c>
      <c r="AQ233" s="86">
        <f>BillDetail_List[Counsel''s Success Fee]*BillDetail_List[VAT Rate]</f>
        <v>0</v>
      </c>
      <c r="AR233" s="86">
        <f>BillDetail_List[Counsel''s Base Fees]+BillDetail_List[VAT on Base Counsel Fees]+BillDetail_List[Counsel''s Success Fee]+BillDetail_List[VAT on Counsel''s Success Fee]</f>
        <v>0</v>
      </c>
      <c r="AS233" s="86">
        <f>BillDetail_List[Other Disbursements]+BillDetail_List[VAT On Other Disbursements]</f>
        <v>0</v>
      </c>
      <c r="AT233" s="86">
        <f>BillDetail_List[Counsel''s Base Fees]+BillDetail_List[Other Disbursements]+BillDetail_List[ATEI Premium]</f>
        <v>0</v>
      </c>
      <c r="AU233" s="86">
        <f>BillDetail_List[Other Disbursements]+BillDetail_List[Counsel''s Base Fees]+BillDetail_List[Base Profit Costs (including any indemnity cap)]</f>
        <v>1200</v>
      </c>
      <c r="AV233" s="86">
        <f>BillDetail_List[Base Profit Costs (including any indemnity cap)]+BillDetail_List[Success Fee on Base Profit costs]</f>
        <v>2340</v>
      </c>
      <c r="AW233" s="86">
        <f>BillDetail_List[ATEI Premium]+BillDetail_List[Other Disbursements]+BillDetail_List[Counsel''s Success Fee]+BillDetail_List[Counsel''s Base Fees]</f>
        <v>0</v>
      </c>
      <c r="AX233" s="86">
        <f>BillDetail_List[VAT On Other Disbursements]+BillDetail_List[VAT on Counsel''s Success Fee]+BillDetail_List[VAT on Base Counsel Fees]+BillDetail_List[VAT on Success Fee on Base Profit Costs]+BillDetail_List[VAT on Base Profit Costs]</f>
        <v>468</v>
      </c>
      <c r="AY233" s="86">
        <f>SUM(BillDetail_List[[#This Row],[Total Profit Costs]:[Total VAT]])</f>
        <v>2808</v>
      </c>
      <c r="AZ233" s="279">
        <f>VLOOKUP(BillDetail_List[[#This Row],[Phase Code ]],phasetasklist,7,FALSE)</f>
        <v>8</v>
      </c>
      <c r="BA233" s="279">
        <f>VLOOKUP(BillDetail_List[[#This Row],[Task Code]],tasklist,7,FALSE)</f>
        <v>20</v>
      </c>
      <c r="BB233" s="279">
        <f>IFERROR(VLOOKUP(BillDetail_List[[#This Row],[Activity Code]],ActivityCodeList,4,FALSE),"")</f>
        <v>10</v>
      </c>
      <c r="BC233" s="279" t="str">
        <f>IFERROR(VLOOKUP(BillDetail_List[[#This Row],[Expense Code]],expensenumbers,4,FALSE),"")</f>
        <v/>
      </c>
      <c r="BD233" s="217"/>
      <c r="BE233" s="94"/>
      <c r="BF233" s="94"/>
      <c r="BG233" s="217"/>
      <c r="BH233" s="94"/>
      <c r="BI233" s="217"/>
      <c r="BJ233" s="217"/>
      <c r="BK233" s="96"/>
      <c r="BL233" s="96"/>
      <c r="BQ233" s="96"/>
      <c r="BR233" s="96"/>
      <c r="BS233" s="96"/>
      <c r="BT233" s="96"/>
      <c r="BV233" s="96"/>
      <c r="BW233" s="72"/>
      <c r="BX233" s="72"/>
      <c r="CB233" s="98"/>
      <c r="CC233" s="99"/>
      <c r="CD233" s="99"/>
      <c r="CE233" s="84"/>
      <c r="CF233" s="84"/>
    </row>
    <row r="234" spans="1:84" ht="30" customHeight="1" x14ac:dyDescent="0.25">
      <c r="A234" s="74">
        <v>232</v>
      </c>
      <c r="B234" s="74"/>
      <c r="C234" s="49" t="s">
        <v>227</v>
      </c>
      <c r="D234" s="172">
        <v>41871</v>
      </c>
      <c r="E234" s="215" t="s">
        <v>418</v>
      </c>
      <c r="F234" s="76" t="s">
        <v>323</v>
      </c>
      <c r="G234" s="119">
        <v>7</v>
      </c>
      <c r="H234" s="87"/>
      <c r="I234" s="77"/>
      <c r="J234" s="77"/>
      <c r="K234" s="88"/>
      <c r="L234" s="79"/>
      <c r="M234" s="216" t="s">
        <v>217</v>
      </c>
      <c r="N234" s="255" t="s">
        <v>457</v>
      </c>
      <c r="O234" s="255" t="s">
        <v>485</v>
      </c>
      <c r="P234" s="255" t="s">
        <v>519</v>
      </c>
      <c r="Q234" s="255"/>
      <c r="R234" s="272" t="s">
        <v>84</v>
      </c>
      <c r="S234" s="89"/>
      <c r="T234" s="76"/>
      <c r="U234" s="76"/>
      <c r="V234" s="86">
        <f>IF(BillDetail_List[Entry Alloc%]=0,(BillDetail_List[Time]*BillDetail_List[LTM Rate])*BillDetail_List[[#This Row],[Funding PerCent Allowed]],(BillDetail_List[Time]*BillDetail_List[LTM Rate])*BillDetail_List[[#This Row],[Funding PerCent Allowed]]*BillDetail_List[Entry Alloc%])</f>
        <v>2100</v>
      </c>
      <c r="W234" s="86">
        <f>BillDetail_List[Counsel''s Base Fees]+BillDetail_List[Other Disbursements]+BillDetail_List[ATEI Premium]</f>
        <v>0</v>
      </c>
      <c r="X234" s="91" t="str">
        <f>VLOOKUP(BillDetail_List[Part ID],FundingList,2,FALSE)</f>
        <v>CFA</v>
      </c>
      <c r="Y234" s="271" t="str">
        <f>VLOOKUP(BillDetail_List[[#This Row],[Phase Code ]],phasetasklist,3,FALSE)</f>
        <v>Trial</v>
      </c>
      <c r="Z234" s="254" t="str">
        <f>VLOOKUP(BillDetail_List[[#This Row],[Task Code]],tasklist,4,FALSE)</f>
        <v>Support of advocates</v>
      </c>
      <c r="AA234" s="239" t="str">
        <f>IFERROR(VLOOKUP(BillDetail_List[[#This Row],[Activity Code]],ActivityCodeList,2,FALSE), " ")</f>
        <v>Plan, Prepare, Draft, Review</v>
      </c>
      <c r="AB234" s="239" t="str">
        <f>IFERROR(VLOOKUP(BillDetail_List[[#This Row],[Expense Code]],expensenumbers,2,FALSE), " ")</f>
        <v xml:space="preserve"> </v>
      </c>
      <c r="AC234" s="92" t="str">
        <f>IFERROR(VLOOKUP(BillDetail_List[LTM],LTMList,3,FALSE),"")</f>
        <v>Partner</v>
      </c>
      <c r="AD234" s="92" t="str">
        <f>IFERROR(VLOOKUP(BillDetail_List[LTM],LTMList,4,FALSE),"")</f>
        <v>A</v>
      </c>
      <c r="AE234" s="86">
        <f>IFERROR(VLOOKUP(BillDetail_List[LTM],LTM_List[],6,FALSE),0)</f>
        <v>300</v>
      </c>
      <c r="AF234" s="83">
        <f>VLOOKUP(BillDetail_List[Part ID],FundingList,7,FALSE)</f>
        <v>1</v>
      </c>
      <c r="AG234" s="83">
        <f>IF(CounselBaseFees=0,VLOOKUP(BillDetail_List[Part ID],FundingList,3,FALSE),VLOOKUP(BillDetail_List[LTM],LTMList,8,FALSE))</f>
        <v>0.95</v>
      </c>
      <c r="AH234" s="93">
        <f>VLOOKUP(BillDetail_List[Part ID],FundingList,4,FALSE)</f>
        <v>0.2</v>
      </c>
      <c r="AI234" s="190">
        <f>IF(BillDetail_List[[#This Row],[Time]]="N/A",0, BillDetail_List[[#This Row],[Time]]*BillDetail_List[[#This Row],[LTM Rate]])</f>
        <v>2100</v>
      </c>
      <c r="AJ234" s="86">
        <f>IF(BillDetail_List[Entry Alloc%]=0,(BillDetail_List[Time]*BillDetail_List[LTM Rate])*BillDetail_List[[#This Row],[Funding PerCent Allowed]],(BillDetail_List[Time]*BillDetail_List[LTM Rate])*BillDetail_List[[#This Row],[Funding PerCent Allowed]]*BillDetail_List[Entry Alloc%])</f>
        <v>2100</v>
      </c>
      <c r="AK234" s="86">
        <f>BillDetail_List[Base Profit Costs (including any indemnity cap)]*BillDetail_List[VAT Rate]</f>
        <v>420</v>
      </c>
      <c r="AL234" s="86">
        <f>BillDetail_List[Base Profit Costs (including any indemnity cap)]*BillDetail_List[Success Fee %]</f>
        <v>1995</v>
      </c>
      <c r="AM234" s="86">
        <f>BillDetail_List[Success Fee on Base Profit costs]*BillDetail_List[VAT Rate]</f>
        <v>399</v>
      </c>
      <c r="AN234" s="86">
        <f>SUM(BillDetail_List[[#This Row],[Base Profit Costs (including any indemnity cap)]:[VAT on Success Fee on Base Profit Costs]])</f>
        <v>4914</v>
      </c>
      <c r="AO234" s="86">
        <f>BillDetail_List[Counsel''s Base Fees]*BillDetail_List[VAT Rate]</f>
        <v>0</v>
      </c>
      <c r="AP234" s="86">
        <f>BillDetail_List[Counsel''s Base Fees]*BillDetail_List[Success Fee %]</f>
        <v>0</v>
      </c>
      <c r="AQ234" s="86">
        <f>BillDetail_List[Counsel''s Success Fee]*BillDetail_List[VAT Rate]</f>
        <v>0</v>
      </c>
      <c r="AR234" s="86">
        <f>BillDetail_List[Counsel''s Base Fees]+BillDetail_List[VAT on Base Counsel Fees]+BillDetail_List[Counsel''s Success Fee]+BillDetail_List[VAT on Counsel''s Success Fee]</f>
        <v>0</v>
      </c>
      <c r="AS234" s="86">
        <f>BillDetail_List[Other Disbursements]+BillDetail_List[VAT On Other Disbursements]</f>
        <v>0</v>
      </c>
      <c r="AT234" s="86">
        <f>BillDetail_List[Counsel''s Base Fees]+BillDetail_List[Other Disbursements]+BillDetail_List[ATEI Premium]</f>
        <v>0</v>
      </c>
      <c r="AU234" s="86">
        <f>BillDetail_List[Other Disbursements]+BillDetail_List[Counsel''s Base Fees]+BillDetail_List[Base Profit Costs (including any indemnity cap)]</f>
        <v>2100</v>
      </c>
      <c r="AV234" s="86">
        <f>BillDetail_List[Base Profit Costs (including any indemnity cap)]+BillDetail_List[Success Fee on Base Profit costs]</f>
        <v>4095</v>
      </c>
      <c r="AW234" s="86">
        <f>BillDetail_List[ATEI Premium]+BillDetail_List[Other Disbursements]+BillDetail_List[Counsel''s Success Fee]+BillDetail_List[Counsel''s Base Fees]</f>
        <v>0</v>
      </c>
      <c r="AX234" s="86">
        <f>BillDetail_List[VAT On Other Disbursements]+BillDetail_List[VAT on Counsel''s Success Fee]+BillDetail_List[VAT on Base Counsel Fees]+BillDetail_List[VAT on Success Fee on Base Profit Costs]+BillDetail_List[VAT on Base Profit Costs]</f>
        <v>819</v>
      </c>
      <c r="AY234" s="86">
        <f>SUM(BillDetail_List[[#This Row],[Total Profit Costs]:[Total VAT]])</f>
        <v>4914</v>
      </c>
      <c r="AZ234" s="279">
        <f>VLOOKUP(BillDetail_List[[#This Row],[Phase Code ]],phasetasklist,7,FALSE)</f>
        <v>9</v>
      </c>
      <c r="BA234" s="279">
        <f>VLOOKUP(BillDetail_List[[#This Row],[Task Code]],tasklist,7,FALSE)</f>
        <v>22</v>
      </c>
      <c r="BB234" s="279">
        <f>IFERROR(VLOOKUP(BillDetail_List[[#This Row],[Activity Code]],ActivityCodeList,4,FALSE),"")</f>
        <v>10</v>
      </c>
      <c r="BC234" s="279" t="str">
        <f>IFERROR(VLOOKUP(BillDetail_List[[#This Row],[Expense Code]],expensenumbers,4,FALSE),"")</f>
        <v/>
      </c>
      <c r="BD234" s="217"/>
      <c r="BE234" s="94"/>
      <c r="BF234" s="94"/>
      <c r="BG234" s="217"/>
      <c r="BH234" s="94"/>
      <c r="BI234" s="217"/>
      <c r="BJ234" s="217"/>
      <c r="BK234" s="96"/>
      <c r="BL234" s="96"/>
      <c r="BQ234" s="96"/>
      <c r="BR234" s="96"/>
      <c r="BS234" s="96"/>
      <c r="BT234" s="96"/>
      <c r="BV234" s="96"/>
      <c r="BW234" s="72"/>
      <c r="BX234" s="72"/>
      <c r="CB234" s="98"/>
      <c r="CC234" s="99"/>
      <c r="CD234" s="99"/>
      <c r="CE234" s="84"/>
      <c r="CF234" s="84"/>
    </row>
    <row r="235" spans="1:84" ht="15.75" x14ac:dyDescent="0.25">
      <c r="A235" s="74">
        <v>233</v>
      </c>
      <c r="B235" s="74"/>
      <c r="C235" s="49" t="s">
        <v>227</v>
      </c>
      <c r="D235" s="172">
        <v>41871</v>
      </c>
      <c r="E235" s="215" t="s">
        <v>421</v>
      </c>
      <c r="F235" s="215" t="s">
        <v>326</v>
      </c>
      <c r="G235" s="119"/>
      <c r="H235" s="87"/>
      <c r="I235" s="77">
        <v>5000</v>
      </c>
      <c r="J235" s="77"/>
      <c r="K235" s="88"/>
      <c r="L235" s="79"/>
      <c r="M235" s="216" t="s">
        <v>217</v>
      </c>
      <c r="N235" s="255" t="s">
        <v>457</v>
      </c>
      <c r="O235" s="255" t="s">
        <v>484</v>
      </c>
      <c r="P235" s="255"/>
      <c r="Q235" s="255" t="s">
        <v>520</v>
      </c>
      <c r="R235" s="272" t="s">
        <v>84</v>
      </c>
      <c r="S235" s="89"/>
      <c r="T235" s="76"/>
      <c r="U235" s="76"/>
      <c r="V235" s="86">
        <f>IF(BillDetail_List[Entry Alloc%]=0,(BillDetail_List[Time]*BillDetail_List[LTM Rate])*BillDetail_List[[#This Row],[Funding PerCent Allowed]],(BillDetail_List[Time]*BillDetail_List[LTM Rate])*BillDetail_List[[#This Row],[Funding PerCent Allowed]]*BillDetail_List[Entry Alloc%])</f>
        <v>0</v>
      </c>
      <c r="W235" s="86">
        <f>BillDetail_List[Counsel''s Base Fees]+BillDetail_List[Other Disbursements]+BillDetail_List[ATEI Premium]</f>
        <v>5000</v>
      </c>
      <c r="X235" s="91" t="str">
        <f>VLOOKUP(BillDetail_List[Part ID],FundingList,2,FALSE)</f>
        <v>CFA</v>
      </c>
      <c r="Y235" s="271" t="str">
        <f>VLOOKUP(BillDetail_List[[#This Row],[Phase Code ]],phasetasklist,3,FALSE)</f>
        <v>Trial</v>
      </c>
      <c r="Z235" s="254" t="str">
        <f>VLOOKUP(BillDetail_List[[#This Row],[Task Code]],tasklist,4,FALSE)</f>
        <v>Advocacy</v>
      </c>
      <c r="AA235" s="239" t="str">
        <f>IFERROR(VLOOKUP(BillDetail_List[[#This Row],[Activity Code]],ActivityCodeList,2,FALSE), " ")</f>
        <v xml:space="preserve"> </v>
      </c>
      <c r="AB235" s="239" t="str">
        <f>IFERROR(VLOOKUP(BillDetail_List[[#This Row],[Expense Code]],expensenumbers,2,FALSE), " ")</f>
        <v>Counsel's Fees</v>
      </c>
      <c r="AC235" s="92" t="str">
        <f>IFERROR(VLOOKUP(BillDetail_List[LTM],LTMList,3,FALSE),"")</f>
        <v>Junior Counsel</v>
      </c>
      <c r="AD235" s="92" t="str">
        <f>IFERROR(VLOOKUP(BillDetail_List[LTM],LTMList,4,FALSE),"")</f>
        <v>JC</v>
      </c>
      <c r="AE235" s="86">
        <f>IFERROR(VLOOKUP(BillDetail_List[LTM],LTM_List[],6,FALSE),0)</f>
        <v>0</v>
      </c>
      <c r="AF235" s="83">
        <f>VLOOKUP(BillDetail_List[Part ID],FundingList,7,FALSE)</f>
        <v>1</v>
      </c>
      <c r="AG235" s="83">
        <f>IF(CounselBaseFees=0,VLOOKUP(BillDetail_List[Part ID],FundingList,3,FALSE),VLOOKUP(BillDetail_List[LTM],LTMList,8,FALSE))</f>
        <v>0.95</v>
      </c>
      <c r="AH235" s="93">
        <f>VLOOKUP(BillDetail_List[Part ID],FundingList,4,FALSE)</f>
        <v>0.2</v>
      </c>
      <c r="AI235" s="190">
        <f>IF(BillDetail_List[[#This Row],[Time]]="N/A",0, BillDetail_List[[#This Row],[Time]]*BillDetail_List[[#This Row],[LTM Rate]])</f>
        <v>0</v>
      </c>
      <c r="AJ235" s="86">
        <f>IF(BillDetail_List[Entry Alloc%]=0,(BillDetail_List[Time]*BillDetail_List[LTM Rate])*BillDetail_List[[#This Row],[Funding PerCent Allowed]],(BillDetail_List[Time]*BillDetail_List[LTM Rate])*BillDetail_List[[#This Row],[Funding PerCent Allowed]]*BillDetail_List[Entry Alloc%])</f>
        <v>0</v>
      </c>
      <c r="AK235" s="86">
        <f>BillDetail_List[Base Profit Costs (including any indemnity cap)]*BillDetail_List[VAT Rate]</f>
        <v>0</v>
      </c>
      <c r="AL235" s="86">
        <f>BillDetail_List[Base Profit Costs (including any indemnity cap)]*BillDetail_List[Success Fee %]</f>
        <v>0</v>
      </c>
      <c r="AM235" s="86">
        <f>BillDetail_List[Success Fee on Base Profit costs]*BillDetail_List[VAT Rate]</f>
        <v>0</v>
      </c>
      <c r="AN235" s="86">
        <f>SUM(BillDetail_List[[#This Row],[Base Profit Costs (including any indemnity cap)]:[VAT on Success Fee on Base Profit Costs]])</f>
        <v>0</v>
      </c>
      <c r="AO235" s="86">
        <f>BillDetail_List[Counsel''s Base Fees]*BillDetail_List[VAT Rate]</f>
        <v>1000</v>
      </c>
      <c r="AP235" s="86">
        <f>BillDetail_List[Counsel''s Base Fees]*BillDetail_List[Success Fee %]</f>
        <v>4750</v>
      </c>
      <c r="AQ235" s="86">
        <f>BillDetail_List[Counsel''s Success Fee]*BillDetail_List[VAT Rate]</f>
        <v>950</v>
      </c>
      <c r="AR235" s="86">
        <f>BillDetail_List[Counsel''s Base Fees]+BillDetail_List[VAT on Base Counsel Fees]+BillDetail_List[Counsel''s Success Fee]+BillDetail_List[VAT on Counsel''s Success Fee]</f>
        <v>11700</v>
      </c>
      <c r="AS235" s="86">
        <f>BillDetail_List[Other Disbursements]+BillDetail_List[VAT On Other Disbursements]</f>
        <v>0</v>
      </c>
      <c r="AT235" s="86">
        <f>BillDetail_List[Counsel''s Base Fees]+BillDetail_List[Other Disbursements]+BillDetail_List[ATEI Premium]</f>
        <v>5000</v>
      </c>
      <c r="AU235" s="86">
        <f>BillDetail_List[Other Disbursements]+BillDetail_List[Counsel''s Base Fees]+BillDetail_List[Base Profit Costs (including any indemnity cap)]</f>
        <v>5000</v>
      </c>
      <c r="AV235" s="86">
        <f>BillDetail_List[Base Profit Costs (including any indemnity cap)]+BillDetail_List[Success Fee on Base Profit costs]</f>
        <v>0</v>
      </c>
      <c r="AW235" s="86">
        <f>BillDetail_List[ATEI Premium]+BillDetail_List[Other Disbursements]+BillDetail_List[Counsel''s Success Fee]+BillDetail_List[Counsel''s Base Fees]</f>
        <v>9750</v>
      </c>
      <c r="AX235" s="86">
        <f>BillDetail_List[VAT On Other Disbursements]+BillDetail_List[VAT on Counsel''s Success Fee]+BillDetail_List[VAT on Base Counsel Fees]+BillDetail_List[VAT on Success Fee on Base Profit Costs]+BillDetail_List[VAT on Base Profit Costs]</f>
        <v>1950</v>
      </c>
      <c r="AY235" s="86">
        <f>SUM(BillDetail_List[[#This Row],[Total Profit Costs]:[Total VAT]])</f>
        <v>11700</v>
      </c>
      <c r="AZ235" s="279">
        <f>VLOOKUP(BillDetail_List[[#This Row],[Phase Code ]],phasetasklist,7,FALSE)</f>
        <v>9</v>
      </c>
      <c r="BA235" s="279">
        <f>VLOOKUP(BillDetail_List[[#This Row],[Task Code]],tasklist,7,FALSE)</f>
        <v>21</v>
      </c>
      <c r="BB235" s="279" t="str">
        <f>IFERROR(VLOOKUP(BillDetail_List[[#This Row],[Activity Code]],ActivityCodeList,4,FALSE),"")</f>
        <v/>
      </c>
      <c r="BC235" s="279" t="str">
        <f>IFERROR(VLOOKUP(BillDetail_List[[#This Row],[Expense Code]],expensenumbers,4,FALSE),"")</f>
        <v/>
      </c>
      <c r="BD235" s="217"/>
      <c r="BE235" s="94"/>
      <c r="BF235" s="94"/>
      <c r="BG235" s="217"/>
      <c r="BH235" s="94"/>
      <c r="BI235" s="217"/>
      <c r="BJ235" s="217"/>
      <c r="BK235" s="96"/>
      <c r="BL235" s="96"/>
      <c r="BQ235" s="96"/>
      <c r="BR235" s="96"/>
      <c r="BS235" s="96"/>
      <c r="BT235" s="96"/>
      <c r="BV235" s="96"/>
      <c r="BW235" s="72"/>
      <c r="BX235" s="72"/>
      <c r="CB235" s="98"/>
      <c r="CC235" s="99"/>
      <c r="CD235" s="99"/>
      <c r="CE235" s="84"/>
      <c r="CF235" s="84"/>
    </row>
    <row r="236" spans="1:84" ht="15.75" x14ac:dyDescent="0.25">
      <c r="A236" s="74">
        <v>234</v>
      </c>
      <c r="B236" s="74">
        <v>211</v>
      </c>
      <c r="C236" s="49" t="s">
        <v>227</v>
      </c>
      <c r="D236" s="172">
        <v>41448</v>
      </c>
      <c r="E236" s="76" t="s">
        <v>275</v>
      </c>
      <c r="F236" s="76" t="s">
        <v>323</v>
      </c>
      <c r="G236" s="119">
        <v>0.1</v>
      </c>
      <c r="H236" s="87"/>
      <c r="I236" s="77"/>
      <c r="J236" s="77"/>
      <c r="K236" s="88"/>
      <c r="L236" s="79"/>
      <c r="M236" s="76" t="s">
        <v>104</v>
      </c>
      <c r="N236" s="255" t="s">
        <v>458</v>
      </c>
      <c r="O236" s="255" t="s">
        <v>488</v>
      </c>
      <c r="P236" s="255" t="s">
        <v>511</v>
      </c>
      <c r="Q236" s="255"/>
      <c r="R236" s="272" t="s">
        <v>78</v>
      </c>
      <c r="S236" s="89"/>
      <c r="T236" s="75" t="s">
        <v>329</v>
      </c>
      <c r="U236" s="75" t="s">
        <v>333</v>
      </c>
      <c r="V236" s="86">
        <f>IF(BillDetail_List[Entry Alloc%]=0,(BillDetail_List[Time]*BillDetail_List[LTM Rate])*BillDetail_List[[#This Row],[Funding PerCent Allowed]],(BillDetail_List[Time]*BillDetail_List[LTM Rate])*BillDetail_List[[#This Row],[Funding PerCent Allowed]]*BillDetail_List[Entry Alloc%])</f>
        <v>30</v>
      </c>
      <c r="W236" s="86">
        <f>BillDetail_List[Counsel''s Base Fees]+BillDetail_List[Other Disbursements]+BillDetail_List[ATEI Premium]</f>
        <v>0</v>
      </c>
      <c r="X236" s="91" t="str">
        <f>VLOOKUP(BillDetail_List[Part ID],FundingList,2,FALSE)</f>
        <v>CFA</v>
      </c>
      <c r="Y236" s="271" t="str">
        <f>VLOOKUP(BillDetail_List[[#This Row],[Phase Code ]],phasetasklist,3,FALSE)</f>
        <v>ADR / Settlement</v>
      </c>
      <c r="Z236" s="254" t="str">
        <f>VLOOKUP(BillDetail_List[[#This Row],[Task Code]],tasklist,4,FALSE)</f>
        <v>Other Settlement Matters</v>
      </c>
      <c r="AA236" s="239" t="str">
        <f>IFERROR(VLOOKUP(BillDetail_List[[#This Row],[Activity Code]],ActivityCodeList,2,FALSE), " ")</f>
        <v>Communicate (with Counsel)</v>
      </c>
      <c r="AB236" s="239" t="str">
        <f>IFERROR(VLOOKUP(BillDetail_List[[#This Row],[Expense Code]],expensenumbers,2,FALSE), " ")</f>
        <v xml:space="preserve"> </v>
      </c>
      <c r="AC236" s="92" t="str">
        <f>IFERROR(VLOOKUP(BillDetail_List[LTM],LTMList,3,FALSE),"")</f>
        <v>Partner</v>
      </c>
      <c r="AD236" s="92" t="str">
        <f>IFERROR(VLOOKUP(BillDetail_List[LTM],LTMList,4,FALSE),"")</f>
        <v>A</v>
      </c>
      <c r="AE236" s="86">
        <f>IFERROR(VLOOKUP(BillDetail_List[LTM],LTM_List[],6,FALSE),0)</f>
        <v>300</v>
      </c>
      <c r="AF236" s="83">
        <f>VLOOKUP(BillDetail_List[Part ID],FundingList,7,FALSE)</f>
        <v>1</v>
      </c>
      <c r="AG236" s="83">
        <f>IF(CounselBaseFees=0,VLOOKUP(BillDetail_List[Part ID],FundingList,3,FALSE),VLOOKUP(BillDetail_List[LTM],LTMList,8,FALSE))</f>
        <v>0.95</v>
      </c>
      <c r="AH236" s="93">
        <f>VLOOKUP(BillDetail_List[Part ID],FundingList,4,FALSE)</f>
        <v>0.2</v>
      </c>
      <c r="AI236" s="190">
        <f>IF(BillDetail_List[[#This Row],[Time]]="N/A",0, BillDetail_List[[#This Row],[Time]]*BillDetail_List[[#This Row],[LTM Rate]])</f>
        <v>30</v>
      </c>
      <c r="AJ236" s="86">
        <f>IF(BillDetail_List[Entry Alloc%]=0,(BillDetail_List[Time]*BillDetail_List[LTM Rate])*BillDetail_List[[#This Row],[Funding PerCent Allowed]],(BillDetail_List[Time]*BillDetail_List[LTM Rate])*BillDetail_List[[#This Row],[Funding PerCent Allowed]]*BillDetail_List[Entry Alloc%])</f>
        <v>30</v>
      </c>
      <c r="AK236" s="86">
        <f>BillDetail_List[Base Profit Costs (including any indemnity cap)]*BillDetail_List[VAT Rate]</f>
        <v>6</v>
      </c>
      <c r="AL236" s="86">
        <f>BillDetail_List[Base Profit Costs (including any indemnity cap)]*BillDetail_List[Success Fee %]</f>
        <v>28.5</v>
      </c>
      <c r="AM236" s="86">
        <f>BillDetail_List[Success Fee on Base Profit costs]*BillDetail_List[VAT Rate]</f>
        <v>5.7</v>
      </c>
      <c r="AN236" s="86">
        <f>SUM(BillDetail_List[[#This Row],[Base Profit Costs (including any indemnity cap)]:[VAT on Success Fee on Base Profit Costs]])</f>
        <v>70.2</v>
      </c>
      <c r="AO236" s="86">
        <f>BillDetail_List[Counsel''s Base Fees]*BillDetail_List[VAT Rate]</f>
        <v>0</v>
      </c>
      <c r="AP236" s="86">
        <f>BillDetail_List[Counsel''s Base Fees]*BillDetail_List[Success Fee %]</f>
        <v>0</v>
      </c>
      <c r="AQ236" s="86">
        <f>BillDetail_List[Counsel''s Success Fee]*BillDetail_List[VAT Rate]</f>
        <v>0</v>
      </c>
      <c r="AR236" s="86">
        <f>BillDetail_List[Counsel''s Base Fees]+BillDetail_List[VAT on Base Counsel Fees]+BillDetail_List[Counsel''s Success Fee]+BillDetail_List[VAT on Counsel''s Success Fee]</f>
        <v>0</v>
      </c>
      <c r="AS236" s="86">
        <f>BillDetail_List[Other Disbursements]+BillDetail_List[VAT On Other Disbursements]</f>
        <v>0</v>
      </c>
      <c r="AT236" s="86">
        <f>BillDetail_List[Counsel''s Base Fees]+BillDetail_List[Other Disbursements]+BillDetail_List[ATEI Premium]</f>
        <v>0</v>
      </c>
      <c r="AU236" s="86">
        <f>BillDetail_List[Other Disbursements]+BillDetail_List[Counsel''s Base Fees]+BillDetail_List[Base Profit Costs (including any indemnity cap)]</f>
        <v>30</v>
      </c>
      <c r="AV236" s="86">
        <f>BillDetail_List[Base Profit Costs (including any indemnity cap)]+BillDetail_List[Success Fee on Base Profit costs]</f>
        <v>58.5</v>
      </c>
      <c r="AW236" s="86">
        <f>BillDetail_List[ATEI Premium]+BillDetail_List[Other Disbursements]+BillDetail_List[Counsel''s Success Fee]+BillDetail_List[Counsel''s Base Fees]</f>
        <v>0</v>
      </c>
      <c r="AX236" s="86">
        <f>BillDetail_List[VAT On Other Disbursements]+BillDetail_List[VAT on Counsel''s Success Fee]+BillDetail_List[VAT on Base Counsel Fees]+BillDetail_List[VAT on Success Fee on Base Profit Costs]+BillDetail_List[VAT on Base Profit Costs]</f>
        <v>11.7</v>
      </c>
      <c r="AY236" s="86">
        <f>SUM(BillDetail_List[[#This Row],[Total Profit Costs]:[Total VAT]])</f>
        <v>70.2</v>
      </c>
      <c r="AZ236" s="279">
        <f>VLOOKUP(BillDetail_List[[#This Row],[Phase Code ]],phasetasklist,7,FALSE)</f>
        <v>10</v>
      </c>
      <c r="BA236" s="279">
        <f>VLOOKUP(BillDetail_List[[#This Row],[Task Code]],tasklist,7,FALSE)</f>
        <v>25</v>
      </c>
      <c r="BB236" s="279">
        <f>IFERROR(VLOOKUP(BillDetail_List[[#This Row],[Activity Code]],ActivityCodeList,4,FALSE),"")</f>
        <v>2</v>
      </c>
      <c r="BC236" s="279" t="str">
        <f>IFERROR(VLOOKUP(BillDetail_List[[#This Row],[Expense Code]],expensenumbers,4,FALSE),"")</f>
        <v/>
      </c>
      <c r="BD236" s="217"/>
      <c r="BE236" s="94"/>
      <c r="BF236" s="94"/>
      <c r="BG236" s="217"/>
      <c r="BH236" s="94"/>
      <c r="BI236" s="217"/>
      <c r="BJ236" s="217"/>
      <c r="BK236" s="96"/>
      <c r="BL236" s="96"/>
      <c r="BQ236" s="96"/>
      <c r="BR236" s="96"/>
      <c r="BS236" s="96"/>
      <c r="BT236" s="96"/>
      <c r="BV236" s="96"/>
      <c r="BW236" s="72"/>
      <c r="BX236" s="72"/>
      <c r="CB236" s="98"/>
      <c r="CC236" s="99"/>
      <c r="CD236" s="99"/>
      <c r="CE236" s="84"/>
      <c r="CF236" s="84"/>
    </row>
    <row r="237" spans="1:84" ht="14.45" customHeight="1" x14ac:dyDescent="0.25">
      <c r="A237" s="74">
        <v>235</v>
      </c>
      <c r="B237" s="74">
        <v>219</v>
      </c>
      <c r="C237" s="49" t="s">
        <v>227</v>
      </c>
      <c r="D237" s="172">
        <v>41450</v>
      </c>
      <c r="E237" s="290" t="s">
        <v>275</v>
      </c>
      <c r="F237" s="76" t="s">
        <v>323</v>
      </c>
      <c r="G237" s="119">
        <v>0.1</v>
      </c>
      <c r="H237" s="87"/>
      <c r="I237" s="77"/>
      <c r="J237" s="77"/>
      <c r="K237" s="88"/>
      <c r="L237" s="79"/>
      <c r="M237" s="76" t="s">
        <v>104</v>
      </c>
      <c r="N237" s="255" t="s">
        <v>458</v>
      </c>
      <c r="O237" s="255" t="s">
        <v>488</v>
      </c>
      <c r="P237" s="255" t="s">
        <v>511</v>
      </c>
      <c r="Q237" s="255"/>
      <c r="R237" s="272" t="s">
        <v>78</v>
      </c>
      <c r="S237" s="89"/>
      <c r="T237" s="75" t="s">
        <v>329</v>
      </c>
      <c r="U237" s="75" t="s">
        <v>333</v>
      </c>
      <c r="V237" s="86">
        <f>IF(BillDetail_List[Entry Alloc%]=0,(BillDetail_List[Time]*BillDetail_List[LTM Rate])*BillDetail_List[[#This Row],[Funding PerCent Allowed]],(BillDetail_List[Time]*BillDetail_List[LTM Rate])*BillDetail_List[[#This Row],[Funding PerCent Allowed]]*BillDetail_List[Entry Alloc%])</f>
        <v>30</v>
      </c>
      <c r="W237" s="86">
        <f>BillDetail_List[Counsel''s Base Fees]+BillDetail_List[Other Disbursements]+BillDetail_List[ATEI Premium]</f>
        <v>0</v>
      </c>
      <c r="X237" s="91" t="str">
        <f>VLOOKUP(BillDetail_List[Part ID],FundingList,2,FALSE)</f>
        <v>CFA</v>
      </c>
      <c r="Y237" s="271" t="str">
        <f>VLOOKUP(BillDetail_List[[#This Row],[Phase Code ]],phasetasklist,3,FALSE)</f>
        <v>ADR / Settlement</v>
      </c>
      <c r="Z237" s="254" t="str">
        <f>VLOOKUP(BillDetail_List[[#This Row],[Task Code]],tasklist,4,FALSE)</f>
        <v>Other Settlement Matters</v>
      </c>
      <c r="AA237" s="239" t="str">
        <f>IFERROR(VLOOKUP(BillDetail_List[[#This Row],[Activity Code]],ActivityCodeList,2,FALSE), " ")</f>
        <v>Communicate (with Counsel)</v>
      </c>
      <c r="AB237" s="239" t="str">
        <f>IFERROR(VLOOKUP(BillDetail_List[[#This Row],[Expense Code]],expensenumbers,2,FALSE), " ")</f>
        <v xml:space="preserve"> </v>
      </c>
      <c r="AC237" s="92" t="str">
        <f>IFERROR(VLOOKUP(BillDetail_List[LTM],LTMList,3,FALSE),"")</f>
        <v>Partner</v>
      </c>
      <c r="AD237" s="92" t="str">
        <f>IFERROR(VLOOKUP(BillDetail_List[LTM],LTMList,4,FALSE),"")</f>
        <v>A</v>
      </c>
      <c r="AE237" s="86">
        <f>IFERROR(VLOOKUP(BillDetail_List[LTM],LTM_List[],6,FALSE),0)</f>
        <v>300</v>
      </c>
      <c r="AF237" s="83">
        <f>VLOOKUP(BillDetail_List[Part ID],FundingList,7,FALSE)</f>
        <v>1</v>
      </c>
      <c r="AG237" s="83">
        <f>IF(CounselBaseFees=0,VLOOKUP(BillDetail_List[Part ID],FundingList,3,FALSE),VLOOKUP(BillDetail_List[LTM],LTMList,8,FALSE))</f>
        <v>0.95</v>
      </c>
      <c r="AH237" s="93">
        <f>VLOOKUP(BillDetail_List[Part ID],FundingList,4,FALSE)</f>
        <v>0.2</v>
      </c>
      <c r="AI237" s="190">
        <f>IF(BillDetail_List[[#This Row],[Time]]="N/A",0, BillDetail_List[[#This Row],[Time]]*BillDetail_List[[#This Row],[LTM Rate]])</f>
        <v>30</v>
      </c>
      <c r="AJ237" s="86">
        <f>IF(BillDetail_List[Entry Alloc%]=0,(BillDetail_List[Time]*BillDetail_List[LTM Rate])*BillDetail_List[[#This Row],[Funding PerCent Allowed]],(BillDetail_List[Time]*BillDetail_List[LTM Rate])*BillDetail_List[[#This Row],[Funding PerCent Allowed]]*BillDetail_List[Entry Alloc%])</f>
        <v>30</v>
      </c>
      <c r="AK237" s="86">
        <f>BillDetail_List[Base Profit Costs (including any indemnity cap)]*BillDetail_List[VAT Rate]</f>
        <v>6</v>
      </c>
      <c r="AL237" s="86">
        <f>BillDetail_List[Base Profit Costs (including any indemnity cap)]*BillDetail_List[Success Fee %]</f>
        <v>28.5</v>
      </c>
      <c r="AM237" s="86">
        <f>BillDetail_List[Success Fee on Base Profit costs]*BillDetail_List[VAT Rate]</f>
        <v>5.7</v>
      </c>
      <c r="AN237" s="86">
        <f>SUM(BillDetail_List[[#This Row],[Base Profit Costs (including any indemnity cap)]:[VAT on Success Fee on Base Profit Costs]])</f>
        <v>70.2</v>
      </c>
      <c r="AO237" s="86">
        <f>BillDetail_List[Counsel''s Base Fees]*BillDetail_List[VAT Rate]</f>
        <v>0</v>
      </c>
      <c r="AP237" s="86">
        <f>BillDetail_List[Counsel''s Base Fees]*BillDetail_List[Success Fee %]</f>
        <v>0</v>
      </c>
      <c r="AQ237" s="86">
        <f>BillDetail_List[Counsel''s Success Fee]*BillDetail_List[VAT Rate]</f>
        <v>0</v>
      </c>
      <c r="AR237" s="86">
        <f>BillDetail_List[Counsel''s Base Fees]+BillDetail_List[VAT on Base Counsel Fees]+BillDetail_List[Counsel''s Success Fee]+BillDetail_List[VAT on Counsel''s Success Fee]</f>
        <v>0</v>
      </c>
      <c r="AS237" s="86">
        <f>BillDetail_List[Other Disbursements]+BillDetail_List[VAT On Other Disbursements]</f>
        <v>0</v>
      </c>
      <c r="AT237" s="86">
        <f>BillDetail_List[Counsel''s Base Fees]+BillDetail_List[Other Disbursements]+BillDetail_List[ATEI Premium]</f>
        <v>0</v>
      </c>
      <c r="AU237" s="86">
        <f>BillDetail_List[Other Disbursements]+BillDetail_List[Counsel''s Base Fees]+BillDetail_List[Base Profit Costs (including any indemnity cap)]</f>
        <v>30</v>
      </c>
      <c r="AV237" s="86">
        <f>BillDetail_List[Base Profit Costs (including any indemnity cap)]+BillDetail_List[Success Fee on Base Profit costs]</f>
        <v>58.5</v>
      </c>
      <c r="AW237" s="86">
        <f>BillDetail_List[ATEI Premium]+BillDetail_List[Other Disbursements]+BillDetail_List[Counsel''s Success Fee]+BillDetail_List[Counsel''s Base Fees]</f>
        <v>0</v>
      </c>
      <c r="AX237" s="86">
        <f>BillDetail_List[VAT On Other Disbursements]+BillDetail_List[VAT on Counsel''s Success Fee]+BillDetail_List[VAT on Base Counsel Fees]+BillDetail_List[VAT on Success Fee on Base Profit Costs]+BillDetail_List[VAT on Base Profit Costs]</f>
        <v>11.7</v>
      </c>
      <c r="AY237" s="86">
        <f>SUM(BillDetail_List[[#This Row],[Total Profit Costs]:[Total VAT]])</f>
        <v>70.2</v>
      </c>
      <c r="AZ237" s="279">
        <f>VLOOKUP(BillDetail_List[[#This Row],[Phase Code ]],phasetasklist,7,FALSE)</f>
        <v>10</v>
      </c>
      <c r="BA237" s="279">
        <f>VLOOKUP(BillDetail_List[[#This Row],[Task Code]],tasklist,7,FALSE)</f>
        <v>25</v>
      </c>
      <c r="BB237" s="279">
        <f>IFERROR(VLOOKUP(BillDetail_List[[#This Row],[Activity Code]],ActivityCodeList,4,FALSE),"")</f>
        <v>2</v>
      </c>
      <c r="BC237" s="279" t="str">
        <f>IFERROR(VLOOKUP(BillDetail_List[[#This Row],[Expense Code]],expensenumbers,4,FALSE),"")</f>
        <v/>
      </c>
      <c r="BD237" s="217"/>
      <c r="BE237" s="94"/>
      <c r="BF237" s="94"/>
      <c r="BG237" s="217"/>
      <c r="BH237" s="94"/>
      <c r="BI237" s="217"/>
      <c r="BJ237" s="217"/>
      <c r="BK237" s="96"/>
      <c r="BL237" s="96"/>
      <c r="BQ237" s="96"/>
      <c r="BR237" s="96"/>
      <c r="BS237" s="96"/>
      <c r="BT237" s="96"/>
      <c r="BV237" s="96"/>
      <c r="BW237" s="72"/>
      <c r="BX237" s="72"/>
      <c r="CB237" s="98"/>
      <c r="CC237" s="99"/>
      <c r="CD237" s="99"/>
      <c r="CE237" s="84"/>
      <c r="CF237" s="84"/>
    </row>
    <row r="238" spans="1:84" ht="15.75" x14ac:dyDescent="0.25">
      <c r="A238" s="74">
        <v>236</v>
      </c>
      <c r="B238" s="74">
        <v>86</v>
      </c>
      <c r="C238" s="49" t="s">
        <v>227</v>
      </c>
      <c r="D238" s="172">
        <v>40945</v>
      </c>
      <c r="E238" s="76" t="s">
        <v>249</v>
      </c>
      <c r="F238" s="76" t="s">
        <v>321</v>
      </c>
      <c r="G238" s="119">
        <v>0.1</v>
      </c>
      <c r="H238" s="87"/>
      <c r="I238" s="77"/>
      <c r="J238" s="77"/>
      <c r="K238" s="88"/>
      <c r="L238" s="79"/>
      <c r="M238" s="76" t="s">
        <v>104</v>
      </c>
      <c r="N238" s="255" t="s">
        <v>458</v>
      </c>
      <c r="O238" s="255" t="s">
        <v>488</v>
      </c>
      <c r="P238" s="255" t="s">
        <v>512</v>
      </c>
      <c r="Q238" s="255"/>
      <c r="R238" s="272" t="s">
        <v>78</v>
      </c>
      <c r="S238" s="89"/>
      <c r="T238" s="75" t="s">
        <v>224</v>
      </c>
      <c r="U238" s="75" t="s">
        <v>249</v>
      </c>
      <c r="V238" s="86">
        <f>IF(BillDetail_List[Entry Alloc%]=0,(BillDetail_List[Time]*BillDetail_List[LTM Rate])*BillDetail_List[[#This Row],[Funding PerCent Allowed]],(BillDetail_List[Time]*BillDetail_List[LTM Rate])*BillDetail_List[[#This Row],[Funding PerCent Allowed]]*BillDetail_List[Entry Alloc%])</f>
        <v>24</v>
      </c>
      <c r="W238" s="86">
        <f>BillDetail_List[Counsel''s Base Fees]+BillDetail_List[Other Disbursements]+BillDetail_List[ATEI Premium]</f>
        <v>0</v>
      </c>
      <c r="X238" s="91" t="str">
        <f>VLOOKUP(BillDetail_List[Part ID],FundingList,2,FALSE)</f>
        <v>CFA</v>
      </c>
      <c r="Y238" s="271" t="str">
        <f>VLOOKUP(BillDetail_List[[#This Row],[Phase Code ]],phasetasklist,3,FALSE)</f>
        <v>ADR / Settlement</v>
      </c>
      <c r="Z238" s="254" t="str">
        <f>VLOOKUP(BillDetail_List[[#This Row],[Task Code]],tasklist,4,FALSE)</f>
        <v>Other Settlement Matters</v>
      </c>
      <c r="AA238" s="239" t="str">
        <f>IFERROR(VLOOKUP(BillDetail_List[[#This Row],[Activity Code]],ActivityCodeList,2,FALSE), " ")</f>
        <v>Communicate (with client)</v>
      </c>
      <c r="AB238" s="239" t="str">
        <f>IFERROR(VLOOKUP(BillDetail_List[[#This Row],[Expense Code]],expensenumbers,2,FALSE), " ")</f>
        <v xml:space="preserve"> </v>
      </c>
      <c r="AC238" s="92" t="str">
        <f>IFERROR(VLOOKUP(BillDetail_List[LTM],LTMList,3,FALSE),"")</f>
        <v>Partner</v>
      </c>
      <c r="AD238" s="92" t="str">
        <f>IFERROR(VLOOKUP(BillDetail_List[LTM],LTMList,4,FALSE),"")</f>
        <v>A</v>
      </c>
      <c r="AE238" s="86">
        <f>IFERROR(VLOOKUP(BillDetail_List[LTM],LTM_List[],6,FALSE),0)</f>
        <v>240</v>
      </c>
      <c r="AF238" s="83">
        <f>VLOOKUP(BillDetail_List[Part ID],FundingList,7,FALSE)</f>
        <v>1</v>
      </c>
      <c r="AG238" s="83">
        <f>IF(CounselBaseFees=0,VLOOKUP(BillDetail_List[Part ID],FundingList,3,FALSE),VLOOKUP(BillDetail_List[LTM],LTMList,8,FALSE))</f>
        <v>0.95</v>
      </c>
      <c r="AH238" s="93">
        <f>VLOOKUP(BillDetail_List[Part ID],FundingList,4,FALSE)</f>
        <v>0.2</v>
      </c>
      <c r="AI238" s="190">
        <f>IF(BillDetail_List[[#This Row],[Time]]="N/A",0, BillDetail_List[[#This Row],[Time]]*BillDetail_List[[#This Row],[LTM Rate]])</f>
        <v>24</v>
      </c>
      <c r="AJ238" s="86">
        <f>IF(BillDetail_List[Entry Alloc%]=0,(BillDetail_List[Time]*BillDetail_List[LTM Rate])*BillDetail_List[[#This Row],[Funding PerCent Allowed]],(BillDetail_List[Time]*BillDetail_List[LTM Rate])*BillDetail_List[[#This Row],[Funding PerCent Allowed]]*BillDetail_List[Entry Alloc%])</f>
        <v>24</v>
      </c>
      <c r="AK238" s="86">
        <f>BillDetail_List[Base Profit Costs (including any indemnity cap)]*BillDetail_List[VAT Rate]</f>
        <v>4.8000000000000007</v>
      </c>
      <c r="AL238" s="86">
        <f>BillDetail_List[Base Profit Costs (including any indemnity cap)]*BillDetail_List[Success Fee %]</f>
        <v>22.799999999999997</v>
      </c>
      <c r="AM238" s="86">
        <f>BillDetail_List[Success Fee on Base Profit costs]*BillDetail_List[VAT Rate]</f>
        <v>4.5599999999999996</v>
      </c>
      <c r="AN238" s="86">
        <f>SUM(BillDetail_List[[#This Row],[Base Profit Costs (including any indemnity cap)]:[VAT on Success Fee on Base Profit Costs]])</f>
        <v>56.16</v>
      </c>
      <c r="AO238" s="86">
        <f>BillDetail_List[Counsel''s Base Fees]*BillDetail_List[VAT Rate]</f>
        <v>0</v>
      </c>
      <c r="AP238" s="86">
        <f>BillDetail_List[Counsel''s Base Fees]*BillDetail_List[Success Fee %]</f>
        <v>0</v>
      </c>
      <c r="AQ238" s="86">
        <f>BillDetail_List[Counsel''s Success Fee]*BillDetail_List[VAT Rate]</f>
        <v>0</v>
      </c>
      <c r="AR238" s="86">
        <f>BillDetail_List[Counsel''s Base Fees]+BillDetail_List[VAT on Base Counsel Fees]+BillDetail_List[Counsel''s Success Fee]+BillDetail_List[VAT on Counsel''s Success Fee]</f>
        <v>0</v>
      </c>
      <c r="AS238" s="86">
        <f>BillDetail_List[Other Disbursements]+BillDetail_List[VAT On Other Disbursements]</f>
        <v>0</v>
      </c>
      <c r="AT238" s="86">
        <f>BillDetail_List[Counsel''s Base Fees]+BillDetail_List[Other Disbursements]+BillDetail_List[ATEI Premium]</f>
        <v>0</v>
      </c>
      <c r="AU238" s="86">
        <f>BillDetail_List[Other Disbursements]+BillDetail_List[Counsel''s Base Fees]+BillDetail_List[Base Profit Costs (including any indemnity cap)]</f>
        <v>24</v>
      </c>
      <c r="AV238" s="86">
        <f>BillDetail_List[Base Profit Costs (including any indemnity cap)]+BillDetail_List[Success Fee on Base Profit costs]</f>
        <v>46.8</v>
      </c>
      <c r="AW238" s="86">
        <f>BillDetail_List[ATEI Premium]+BillDetail_List[Other Disbursements]+BillDetail_List[Counsel''s Success Fee]+BillDetail_List[Counsel''s Base Fees]</f>
        <v>0</v>
      </c>
      <c r="AX238" s="86">
        <f>BillDetail_List[VAT On Other Disbursements]+BillDetail_List[VAT on Counsel''s Success Fee]+BillDetail_List[VAT on Base Counsel Fees]+BillDetail_List[VAT on Success Fee on Base Profit Costs]+BillDetail_List[VAT on Base Profit Costs]</f>
        <v>9.36</v>
      </c>
      <c r="AY238" s="86">
        <f>SUM(BillDetail_List[[#This Row],[Total Profit Costs]:[Total VAT]])</f>
        <v>56.16</v>
      </c>
      <c r="AZ238" s="279">
        <f>VLOOKUP(BillDetail_List[[#This Row],[Phase Code ]],phasetasklist,7,FALSE)</f>
        <v>10</v>
      </c>
      <c r="BA238" s="279">
        <f>VLOOKUP(BillDetail_List[[#This Row],[Task Code]],tasklist,7,FALSE)</f>
        <v>25</v>
      </c>
      <c r="BB238" s="279">
        <f>IFERROR(VLOOKUP(BillDetail_List[[#This Row],[Activity Code]],ActivityCodeList,4,FALSE),"")</f>
        <v>3</v>
      </c>
      <c r="BC238" s="279" t="str">
        <f>IFERROR(VLOOKUP(BillDetail_List[[#This Row],[Expense Code]],expensenumbers,4,FALSE),"")</f>
        <v/>
      </c>
      <c r="BD238" s="217"/>
      <c r="BE238" s="94"/>
      <c r="BF238" s="94"/>
      <c r="BG238" s="217"/>
      <c r="BH238" s="94"/>
      <c r="BI238" s="217"/>
      <c r="BJ238" s="217"/>
      <c r="BK238" s="96"/>
      <c r="BL238" s="96"/>
      <c r="BQ238" s="96"/>
      <c r="BR238" s="96"/>
      <c r="BS238" s="96"/>
      <c r="BT238" s="96"/>
      <c r="BV238" s="96"/>
      <c r="BW238" s="72"/>
      <c r="BX238" s="72"/>
      <c r="CB238" s="98"/>
      <c r="CC238" s="99"/>
      <c r="CD238" s="99"/>
      <c r="CE238" s="84"/>
      <c r="CF238" s="84"/>
    </row>
    <row r="239" spans="1:84" ht="30" x14ac:dyDescent="0.25">
      <c r="A239" s="74">
        <v>237</v>
      </c>
      <c r="B239" s="74">
        <v>95</v>
      </c>
      <c r="C239" s="49" t="s">
        <v>227</v>
      </c>
      <c r="D239" s="172">
        <v>40979</v>
      </c>
      <c r="E239" s="76" t="s">
        <v>249</v>
      </c>
      <c r="F239" s="76" t="s">
        <v>321</v>
      </c>
      <c r="G239" s="119">
        <v>0.1</v>
      </c>
      <c r="H239" s="87"/>
      <c r="I239" s="77"/>
      <c r="J239" s="77"/>
      <c r="K239" s="88"/>
      <c r="L239" s="79"/>
      <c r="M239" s="76" t="s">
        <v>104</v>
      </c>
      <c r="N239" s="255" t="s">
        <v>458</v>
      </c>
      <c r="O239" s="255" t="s">
        <v>488</v>
      </c>
      <c r="P239" s="255" t="s">
        <v>515</v>
      </c>
      <c r="Q239" s="255"/>
      <c r="R239" s="272" t="s">
        <v>78</v>
      </c>
      <c r="S239" s="89"/>
      <c r="T239" s="75" t="s">
        <v>32</v>
      </c>
      <c r="U239" s="75" t="s">
        <v>249</v>
      </c>
      <c r="V239" s="86">
        <f>IF(BillDetail_List[Entry Alloc%]=0,(BillDetail_List[Time]*BillDetail_List[LTM Rate])*BillDetail_List[[#This Row],[Funding PerCent Allowed]],(BillDetail_List[Time]*BillDetail_List[LTM Rate])*BillDetail_List[[#This Row],[Funding PerCent Allowed]]*BillDetail_List[Entry Alloc%])</f>
        <v>24</v>
      </c>
      <c r="W239" s="86">
        <f>BillDetail_List[Counsel''s Base Fees]+BillDetail_List[Other Disbursements]+BillDetail_List[ATEI Premium]</f>
        <v>0</v>
      </c>
      <c r="X239" s="91" t="str">
        <f>VLOOKUP(BillDetail_List[Part ID],FundingList,2,FALSE)</f>
        <v>CFA</v>
      </c>
      <c r="Y239" s="271" t="str">
        <f>VLOOKUP(BillDetail_List[[#This Row],[Phase Code ]],phasetasklist,3,FALSE)</f>
        <v>ADR / Settlement</v>
      </c>
      <c r="Z239" s="254" t="str">
        <f>VLOOKUP(BillDetail_List[[#This Row],[Task Code]],tasklist,4,FALSE)</f>
        <v>Other Settlement Matters</v>
      </c>
      <c r="AA239" s="239" t="str">
        <f>IFERROR(VLOOKUP(BillDetail_List[[#This Row],[Activity Code]],ActivityCodeList,2,FALSE), " ")</f>
        <v>Communicate (Other Party(s)/other outside lawyers)</v>
      </c>
      <c r="AB239" s="239" t="str">
        <f>IFERROR(VLOOKUP(BillDetail_List[[#This Row],[Expense Code]],expensenumbers,2,FALSE), " ")</f>
        <v xml:space="preserve"> </v>
      </c>
      <c r="AC239" s="92" t="str">
        <f>IFERROR(VLOOKUP(BillDetail_List[LTM],LTMList,3,FALSE),"")</f>
        <v>Partner</v>
      </c>
      <c r="AD239" s="92" t="str">
        <f>IFERROR(VLOOKUP(BillDetail_List[LTM],LTMList,4,FALSE),"")</f>
        <v>A</v>
      </c>
      <c r="AE239" s="86">
        <f>IFERROR(VLOOKUP(BillDetail_List[LTM],LTM_List[],6,FALSE),0)</f>
        <v>240</v>
      </c>
      <c r="AF239" s="83">
        <f>VLOOKUP(BillDetail_List[Part ID],FundingList,7,FALSE)</f>
        <v>1</v>
      </c>
      <c r="AG239" s="83">
        <f>IF(CounselBaseFees=0,VLOOKUP(BillDetail_List[Part ID],FundingList,3,FALSE),VLOOKUP(BillDetail_List[LTM],LTMList,8,FALSE))</f>
        <v>0.95</v>
      </c>
      <c r="AH239" s="93">
        <f>VLOOKUP(BillDetail_List[Part ID],FundingList,4,FALSE)</f>
        <v>0.2</v>
      </c>
      <c r="AI239" s="190">
        <f>IF(BillDetail_List[[#This Row],[Time]]="N/A",0, BillDetail_List[[#This Row],[Time]]*BillDetail_List[[#This Row],[LTM Rate]])</f>
        <v>24</v>
      </c>
      <c r="AJ239" s="86">
        <f>IF(BillDetail_List[Entry Alloc%]=0,(BillDetail_List[Time]*BillDetail_List[LTM Rate])*BillDetail_List[[#This Row],[Funding PerCent Allowed]],(BillDetail_List[Time]*BillDetail_List[LTM Rate])*BillDetail_List[[#This Row],[Funding PerCent Allowed]]*BillDetail_List[Entry Alloc%])</f>
        <v>24</v>
      </c>
      <c r="AK239" s="86">
        <f>BillDetail_List[Base Profit Costs (including any indemnity cap)]*BillDetail_List[VAT Rate]</f>
        <v>4.8000000000000007</v>
      </c>
      <c r="AL239" s="86">
        <f>BillDetail_List[Base Profit Costs (including any indemnity cap)]*BillDetail_List[Success Fee %]</f>
        <v>22.799999999999997</v>
      </c>
      <c r="AM239" s="86">
        <f>BillDetail_List[Success Fee on Base Profit costs]*BillDetail_List[VAT Rate]</f>
        <v>4.5599999999999996</v>
      </c>
      <c r="AN239" s="86">
        <f>SUM(BillDetail_List[[#This Row],[Base Profit Costs (including any indemnity cap)]:[VAT on Success Fee on Base Profit Costs]])</f>
        <v>56.16</v>
      </c>
      <c r="AO239" s="86">
        <f>BillDetail_List[Counsel''s Base Fees]*BillDetail_List[VAT Rate]</f>
        <v>0</v>
      </c>
      <c r="AP239" s="86">
        <f>BillDetail_List[Counsel''s Base Fees]*BillDetail_List[Success Fee %]</f>
        <v>0</v>
      </c>
      <c r="AQ239" s="86">
        <f>BillDetail_List[Counsel''s Success Fee]*BillDetail_List[VAT Rate]</f>
        <v>0</v>
      </c>
      <c r="AR239" s="86">
        <f>BillDetail_List[Counsel''s Base Fees]+BillDetail_List[VAT on Base Counsel Fees]+BillDetail_List[Counsel''s Success Fee]+BillDetail_List[VAT on Counsel''s Success Fee]</f>
        <v>0</v>
      </c>
      <c r="AS239" s="86">
        <f>BillDetail_List[Other Disbursements]+BillDetail_List[VAT On Other Disbursements]</f>
        <v>0</v>
      </c>
      <c r="AT239" s="86">
        <f>BillDetail_List[Counsel''s Base Fees]+BillDetail_List[Other Disbursements]+BillDetail_List[ATEI Premium]</f>
        <v>0</v>
      </c>
      <c r="AU239" s="86">
        <f>BillDetail_List[Other Disbursements]+BillDetail_List[Counsel''s Base Fees]+BillDetail_List[Base Profit Costs (including any indemnity cap)]</f>
        <v>24</v>
      </c>
      <c r="AV239" s="86">
        <f>BillDetail_List[Base Profit Costs (including any indemnity cap)]+BillDetail_List[Success Fee on Base Profit costs]</f>
        <v>46.8</v>
      </c>
      <c r="AW239" s="86">
        <f>BillDetail_List[ATEI Premium]+BillDetail_List[Other Disbursements]+BillDetail_List[Counsel''s Success Fee]+BillDetail_List[Counsel''s Base Fees]</f>
        <v>0</v>
      </c>
      <c r="AX239" s="86">
        <f>BillDetail_List[VAT On Other Disbursements]+BillDetail_List[VAT on Counsel''s Success Fee]+BillDetail_List[VAT on Base Counsel Fees]+BillDetail_List[VAT on Success Fee on Base Profit Costs]+BillDetail_List[VAT on Base Profit Costs]</f>
        <v>9.36</v>
      </c>
      <c r="AY239" s="86">
        <f>SUM(BillDetail_List[[#This Row],[Total Profit Costs]:[Total VAT]])</f>
        <v>56.16</v>
      </c>
      <c r="AZ239" s="279">
        <f>VLOOKUP(BillDetail_List[[#This Row],[Phase Code ]],phasetasklist,7,FALSE)</f>
        <v>10</v>
      </c>
      <c r="BA239" s="279">
        <f>VLOOKUP(BillDetail_List[[#This Row],[Task Code]],tasklist,7,FALSE)</f>
        <v>25</v>
      </c>
      <c r="BB239" s="279">
        <f>IFERROR(VLOOKUP(BillDetail_List[[#This Row],[Activity Code]],ActivityCodeList,4,FALSE),"")</f>
        <v>6</v>
      </c>
      <c r="BC239" s="279" t="str">
        <f>IFERROR(VLOOKUP(BillDetail_List[[#This Row],[Expense Code]],expensenumbers,4,FALSE),"")</f>
        <v/>
      </c>
      <c r="BD239" s="217"/>
      <c r="BE239" s="94"/>
      <c r="BF239" s="94"/>
      <c r="BG239" s="217"/>
      <c r="BH239" s="94"/>
      <c r="BI239" s="217"/>
      <c r="BJ239" s="217"/>
      <c r="BK239" s="96"/>
      <c r="BL239" s="96"/>
      <c r="BQ239" s="96"/>
      <c r="BR239" s="96"/>
      <c r="BS239" s="96"/>
      <c r="BT239" s="96"/>
      <c r="BV239" s="96"/>
      <c r="BW239" s="72"/>
      <c r="BX239" s="72"/>
      <c r="CB239" s="98"/>
      <c r="CC239" s="99"/>
      <c r="CD239" s="99"/>
      <c r="CE239" s="84"/>
      <c r="CF239" s="84"/>
    </row>
    <row r="240" spans="1:84" ht="30" x14ac:dyDescent="0.25">
      <c r="A240" s="74">
        <v>238</v>
      </c>
      <c r="B240" s="74">
        <v>214</v>
      </c>
      <c r="C240" s="49" t="s">
        <v>227</v>
      </c>
      <c r="D240" s="172">
        <v>41449</v>
      </c>
      <c r="E240" s="76" t="s">
        <v>313</v>
      </c>
      <c r="F240" s="76" t="s">
        <v>323</v>
      </c>
      <c r="G240" s="119">
        <v>0.1</v>
      </c>
      <c r="H240" s="87"/>
      <c r="I240" s="77"/>
      <c r="J240" s="77"/>
      <c r="K240" s="88"/>
      <c r="L240" s="79"/>
      <c r="M240" s="76" t="s">
        <v>104</v>
      </c>
      <c r="N240" s="255" t="s">
        <v>458</v>
      </c>
      <c r="O240" s="255" t="s">
        <v>488</v>
      </c>
      <c r="P240" s="255" t="s">
        <v>515</v>
      </c>
      <c r="Q240" s="255"/>
      <c r="R240" s="272" t="s">
        <v>78</v>
      </c>
      <c r="S240" s="89"/>
      <c r="T240" s="75" t="s">
        <v>32</v>
      </c>
      <c r="U240" s="75" t="s">
        <v>249</v>
      </c>
      <c r="V240" s="86">
        <f>IF(BillDetail_List[Entry Alloc%]=0,(BillDetail_List[Time]*BillDetail_List[LTM Rate])*BillDetail_List[[#This Row],[Funding PerCent Allowed]],(BillDetail_List[Time]*BillDetail_List[LTM Rate])*BillDetail_List[[#This Row],[Funding PerCent Allowed]]*BillDetail_List[Entry Alloc%])</f>
        <v>30</v>
      </c>
      <c r="W240" s="86">
        <f>BillDetail_List[Counsel''s Base Fees]+BillDetail_List[Other Disbursements]+BillDetail_List[ATEI Premium]</f>
        <v>0</v>
      </c>
      <c r="X240" s="91" t="str">
        <f>VLOOKUP(BillDetail_List[Part ID],FundingList,2,FALSE)</f>
        <v>CFA</v>
      </c>
      <c r="Y240" s="271" t="str">
        <f>VLOOKUP(BillDetail_List[[#This Row],[Phase Code ]],phasetasklist,3,FALSE)</f>
        <v>ADR / Settlement</v>
      </c>
      <c r="Z240" s="254" t="str">
        <f>VLOOKUP(BillDetail_List[[#This Row],[Task Code]],tasklist,4,FALSE)</f>
        <v>Other Settlement Matters</v>
      </c>
      <c r="AA240" s="239" t="str">
        <f>IFERROR(VLOOKUP(BillDetail_List[[#This Row],[Activity Code]],ActivityCodeList,2,FALSE), " ")</f>
        <v>Communicate (Other Party(s)/other outside lawyers)</v>
      </c>
      <c r="AB240" s="239" t="str">
        <f>IFERROR(VLOOKUP(BillDetail_List[[#This Row],[Expense Code]],expensenumbers,2,FALSE), " ")</f>
        <v xml:space="preserve"> </v>
      </c>
      <c r="AC240" s="92" t="str">
        <f>IFERROR(VLOOKUP(BillDetail_List[LTM],LTMList,3,FALSE),"")</f>
        <v>Partner</v>
      </c>
      <c r="AD240" s="92" t="str">
        <f>IFERROR(VLOOKUP(BillDetail_List[LTM],LTMList,4,FALSE),"")</f>
        <v>A</v>
      </c>
      <c r="AE240" s="86">
        <f>IFERROR(VLOOKUP(BillDetail_List[LTM],LTM_List[],6,FALSE),0)</f>
        <v>300</v>
      </c>
      <c r="AF240" s="83">
        <f>VLOOKUP(BillDetail_List[Part ID],FundingList,7,FALSE)</f>
        <v>1</v>
      </c>
      <c r="AG240" s="83">
        <f>IF(CounselBaseFees=0,VLOOKUP(BillDetail_List[Part ID],FundingList,3,FALSE),VLOOKUP(BillDetail_List[LTM],LTMList,8,FALSE))</f>
        <v>0.95</v>
      </c>
      <c r="AH240" s="93">
        <f>VLOOKUP(BillDetail_List[Part ID],FundingList,4,FALSE)</f>
        <v>0.2</v>
      </c>
      <c r="AI240" s="190">
        <f>IF(BillDetail_List[[#This Row],[Time]]="N/A",0, BillDetail_List[[#This Row],[Time]]*BillDetail_List[[#This Row],[LTM Rate]])</f>
        <v>30</v>
      </c>
      <c r="AJ240" s="86">
        <f>IF(BillDetail_List[Entry Alloc%]=0,(BillDetail_List[Time]*BillDetail_List[LTM Rate])*BillDetail_List[[#This Row],[Funding PerCent Allowed]],(BillDetail_List[Time]*BillDetail_List[LTM Rate])*BillDetail_List[[#This Row],[Funding PerCent Allowed]]*BillDetail_List[Entry Alloc%])</f>
        <v>30</v>
      </c>
      <c r="AK240" s="86">
        <f>BillDetail_List[Base Profit Costs (including any indemnity cap)]*BillDetail_List[VAT Rate]</f>
        <v>6</v>
      </c>
      <c r="AL240" s="86">
        <f>BillDetail_List[Base Profit Costs (including any indemnity cap)]*BillDetail_List[Success Fee %]</f>
        <v>28.5</v>
      </c>
      <c r="AM240" s="86">
        <f>BillDetail_List[Success Fee on Base Profit costs]*BillDetail_List[VAT Rate]</f>
        <v>5.7</v>
      </c>
      <c r="AN240" s="86">
        <f>SUM(BillDetail_List[[#This Row],[Base Profit Costs (including any indemnity cap)]:[VAT on Success Fee on Base Profit Costs]])</f>
        <v>70.2</v>
      </c>
      <c r="AO240" s="86">
        <f>BillDetail_List[Counsel''s Base Fees]*BillDetail_List[VAT Rate]</f>
        <v>0</v>
      </c>
      <c r="AP240" s="86">
        <f>BillDetail_List[Counsel''s Base Fees]*BillDetail_List[Success Fee %]</f>
        <v>0</v>
      </c>
      <c r="AQ240" s="86">
        <f>BillDetail_List[Counsel''s Success Fee]*BillDetail_List[VAT Rate]</f>
        <v>0</v>
      </c>
      <c r="AR240" s="86">
        <f>BillDetail_List[Counsel''s Base Fees]+BillDetail_List[VAT on Base Counsel Fees]+BillDetail_List[Counsel''s Success Fee]+BillDetail_List[VAT on Counsel''s Success Fee]</f>
        <v>0</v>
      </c>
      <c r="AS240" s="86">
        <f>BillDetail_List[Other Disbursements]+BillDetail_List[VAT On Other Disbursements]</f>
        <v>0</v>
      </c>
      <c r="AT240" s="86">
        <f>BillDetail_List[Counsel''s Base Fees]+BillDetail_List[Other Disbursements]+BillDetail_List[ATEI Premium]</f>
        <v>0</v>
      </c>
      <c r="AU240" s="86">
        <f>BillDetail_List[Other Disbursements]+BillDetail_List[Counsel''s Base Fees]+BillDetail_List[Base Profit Costs (including any indemnity cap)]</f>
        <v>30</v>
      </c>
      <c r="AV240" s="86">
        <f>BillDetail_List[Base Profit Costs (including any indemnity cap)]+BillDetail_List[Success Fee on Base Profit costs]</f>
        <v>58.5</v>
      </c>
      <c r="AW240" s="86">
        <f>BillDetail_List[ATEI Premium]+BillDetail_List[Other Disbursements]+BillDetail_List[Counsel''s Success Fee]+BillDetail_List[Counsel''s Base Fees]</f>
        <v>0</v>
      </c>
      <c r="AX240" s="86">
        <f>BillDetail_List[VAT On Other Disbursements]+BillDetail_List[VAT on Counsel''s Success Fee]+BillDetail_List[VAT on Base Counsel Fees]+BillDetail_List[VAT on Success Fee on Base Profit Costs]+BillDetail_List[VAT on Base Profit Costs]</f>
        <v>11.7</v>
      </c>
      <c r="AY240" s="86">
        <f>SUM(BillDetail_List[[#This Row],[Total Profit Costs]:[Total VAT]])</f>
        <v>70.2</v>
      </c>
      <c r="AZ240" s="279">
        <f>VLOOKUP(BillDetail_List[[#This Row],[Phase Code ]],phasetasklist,7,FALSE)</f>
        <v>10</v>
      </c>
      <c r="BA240" s="279">
        <f>VLOOKUP(BillDetail_List[[#This Row],[Task Code]],tasklist,7,FALSE)</f>
        <v>25</v>
      </c>
      <c r="BB240" s="279">
        <f>IFERROR(VLOOKUP(BillDetail_List[[#This Row],[Activity Code]],ActivityCodeList,4,FALSE),"")</f>
        <v>6</v>
      </c>
      <c r="BC240" s="279" t="str">
        <f>IFERROR(VLOOKUP(BillDetail_List[[#This Row],[Expense Code]],expensenumbers,4,FALSE),"")</f>
        <v/>
      </c>
      <c r="BD240" s="217"/>
      <c r="BE240" s="94"/>
      <c r="BF240" s="94"/>
      <c r="BG240" s="217"/>
      <c r="BH240" s="94"/>
      <c r="BI240" s="217"/>
      <c r="BJ240" s="217"/>
      <c r="BK240" s="96"/>
      <c r="BL240" s="96"/>
      <c r="BQ240" s="96"/>
      <c r="BR240" s="96"/>
      <c r="BS240" s="96"/>
      <c r="BT240" s="96"/>
      <c r="BV240" s="96"/>
      <c r="BW240" s="72"/>
      <c r="BX240" s="72"/>
      <c r="CB240" s="98"/>
      <c r="CC240" s="99"/>
      <c r="CD240" s="99"/>
      <c r="CE240" s="84"/>
      <c r="CF240" s="84"/>
    </row>
    <row r="241" spans="1:84" ht="15.75" x14ac:dyDescent="0.25">
      <c r="A241" s="74">
        <v>239</v>
      </c>
      <c r="B241" s="74">
        <v>65</v>
      </c>
      <c r="C241" s="49" t="s">
        <v>227</v>
      </c>
      <c r="D241" s="172">
        <v>40812</v>
      </c>
      <c r="E241" s="76" t="s">
        <v>255</v>
      </c>
      <c r="F241" s="76" t="s">
        <v>321</v>
      </c>
      <c r="G241" s="119">
        <v>0.3</v>
      </c>
      <c r="H241" s="87"/>
      <c r="I241" s="77"/>
      <c r="J241" s="77"/>
      <c r="K241" s="88"/>
      <c r="L241" s="79"/>
      <c r="M241" s="76" t="s">
        <v>104</v>
      </c>
      <c r="N241" s="255" t="s">
        <v>458</v>
      </c>
      <c r="O241" s="255" t="s">
        <v>488</v>
      </c>
      <c r="P241" s="255" t="s">
        <v>519</v>
      </c>
      <c r="Q241" s="255"/>
      <c r="R241" s="272" t="s">
        <v>78</v>
      </c>
      <c r="S241" s="89"/>
      <c r="T241" s="76"/>
      <c r="U241" s="76"/>
      <c r="V241" s="86">
        <f>IF(BillDetail_List[Entry Alloc%]=0,(BillDetail_List[Time]*BillDetail_List[LTM Rate])*BillDetail_List[[#This Row],[Funding PerCent Allowed]],(BillDetail_List[Time]*BillDetail_List[LTM Rate])*BillDetail_List[[#This Row],[Funding PerCent Allowed]]*BillDetail_List[Entry Alloc%])</f>
        <v>72</v>
      </c>
      <c r="W241" s="86">
        <f>BillDetail_List[Counsel''s Base Fees]+BillDetail_List[Other Disbursements]+BillDetail_List[ATEI Premium]</f>
        <v>0</v>
      </c>
      <c r="X241" s="91" t="str">
        <f>VLOOKUP(BillDetail_List[Part ID],FundingList,2,FALSE)</f>
        <v>CFA</v>
      </c>
      <c r="Y241" s="271" t="str">
        <f>VLOOKUP(BillDetail_List[[#This Row],[Phase Code ]],phasetasklist,3,FALSE)</f>
        <v>ADR / Settlement</v>
      </c>
      <c r="Z241" s="254" t="str">
        <f>VLOOKUP(BillDetail_List[[#This Row],[Task Code]],tasklist,4,FALSE)</f>
        <v>Other Settlement Matters</v>
      </c>
      <c r="AA241" s="239" t="str">
        <f>IFERROR(VLOOKUP(BillDetail_List[[#This Row],[Activity Code]],ActivityCodeList,2,FALSE), " ")</f>
        <v>Plan, Prepare, Draft, Review</v>
      </c>
      <c r="AB241" s="239" t="str">
        <f>IFERROR(VLOOKUP(BillDetail_List[[#This Row],[Expense Code]],expensenumbers,2,FALSE), " ")</f>
        <v xml:space="preserve"> </v>
      </c>
      <c r="AC241" s="92" t="str">
        <f>IFERROR(VLOOKUP(BillDetail_List[LTM],LTMList,3,FALSE),"")</f>
        <v>Partner</v>
      </c>
      <c r="AD241" s="92" t="str">
        <f>IFERROR(VLOOKUP(BillDetail_List[LTM],LTMList,4,FALSE),"")</f>
        <v>A</v>
      </c>
      <c r="AE241" s="86">
        <f>IFERROR(VLOOKUP(BillDetail_List[LTM],LTM_List[],6,FALSE),0)</f>
        <v>240</v>
      </c>
      <c r="AF241" s="83">
        <f>VLOOKUP(BillDetail_List[Part ID],FundingList,7,FALSE)</f>
        <v>1</v>
      </c>
      <c r="AG241" s="83">
        <f>IF(CounselBaseFees=0,VLOOKUP(BillDetail_List[Part ID],FundingList,3,FALSE),VLOOKUP(BillDetail_List[LTM],LTMList,8,FALSE))</f>
        <v>0.95</v>
      </c>
      <c r="AH241" s="93">
        <f>VLOOKUP(BillDetail_List[Part ID],FundingList,4,FALSE)</f>
        <v>0.2</v>
      </c>
      <c r="AI241" s="190">
        <f>IF(BillDetail_List[[#This Row],[Time]]="N/A",0, BillDetail_List[[#This Row],[Time]]*BillDetail_List[[#This Row],[LTM Rate]])</f>
        <v>72</v>
      </c>
      <c r="AJ241" s="86">
        <f>IF(BillDetail_List[Entry Alloc%]=0,(BillDetail_List[Time]*BillDetail_List[LTM Rate])*BillDetail_List[[#This Row],[Funding PerCent Allowed]],(BillDetail_List[Time]*BillDetail_List[LTM Rate])*BillDetail_List[[#This Row],[Funding PerCent Allowed]]*BillDetail_List[Entry Alloc%])</f>
        <v>72</v>
      </c>
      <c r="AK241" s="86">
        <f>BillDetail_List[Base Profit Costs (including any indemnity cap)]*BillDetail_List[VAT Rate]</f>
        <v>14.4</v>
      </c>
      <c r="AL241" s="86">
        <f>BillDetail_List[Base Profit Costs (including any indemnity cap)]*BillDetail_List[Success Fee %]</f>
        <v>68.399999999999991</v>
      </c>
      <c r="AM241" s="86">
        <f>BillDetail_List[Success Fee on Base Profit costs]*BillDetail_List[VAT Rate]</f>
        <v>13.68</v>
      </c>
      <c r="AN241" s="86">
        <f>SUM(BillDetail_List[[#This Row],[Base Profit Costs (including any indemnity cap)]:[VAT on Success Fee on Base Profit Costs]])</f>
        <v>168.48000000000002</v>
      </c>
      <c r="AO241" s="86">
        <f>BillDetail_List[Counsel''s Base Fees]*BillDetail_List[VAT Rate]</f>
        <v>0</v>
      </c>
      <c r="AP241" s="86">
        <f>BillDetail_List[Counsel''s Base Fees]*BillDetail_List[Success Fee %]</f>
        <v>0</v>
      </c>
      <c r="AQ241" s="86">
        <f>BillDetail_List[Counsel''s Success Fee]*BillDetail_List[VAT Rate]</f>
        <v>0</v>
      </c>
      <c r="AR241" s="86">
        <f>BillDetail_List[Counsel''s Base Fees]+BillDetail_List[VAT on Base Counsel Fees]+BillDetail_List[Counsel''s Success Fee]+BillDetail_List[VAT on Counsel''s Success Fee]</f>
        <v>0</v>
      </c>
      <c r="AS241" s="86">
        <f>BillDetail_List[Other Disbursements]+BillDetail_List[VAT On Other Disbursements]</f>
        <v>0</v>
      </c>
      <c r="AT241" s="86">
        <f>BillDetail_List[Counsel''s Base Fees]+BillDetail_List[Other Disbursements]+BillDetail_List[ATEI Premium]</f>
        <v>0</v>
      </c>
      <c r="AU241" s="86">
        <f>BillDetail_List[Other Disbursements]+BillDetail_List[Counsel''s Base Fees]+BillDetail_List[Base Profit Costs (including any indemnity cap)]</f>
        <v>72</v>
      </c>
      <c r="AV241" s="86">
        <f>BillDetail_List[Base Profit Costs (including any indemnity cap)]+BillDetail_List[Success Fee on Base Profit costs]</f>
        <v>140.39999999999998</v>
      </c>
      <c r="AW241" s="86">
        <f>BillDetail_List[ATEI Premium]+BillDetail_List[Other Disbursements]+BillDetail_List[Counsel''s Success Fee]+BillDetail_List[Counsel''s Base Fees]</f>
        <v>0</v>
      </c>
      <c r="AX241" s="86">
        <f>BillDetail_List[VAT On Other Disbursements]+BillDetail_List[VAT on Counsel''s Success Fee]+BillDetail_List[VAT on Base Counsel Fees]+BillDetail_List[VAT on Success Fee on Base Profit Costs]+BillDetail_List[VAT on Base Profit Costs]</f>
        <v>28.08</v>
      </c>
      <c r="AY241" s="86">
        <f>SUM(BillDetail_List[[#This Row],[Total Profit Costs]:[Total VAT]])</f>
        <v>168.47999999999996</v>
      </c>
      <c r="AZ241" s="279">
        <f>VLOOKUP(BillDetail_List[[#This Row],[Phase Code ]],phasetasklist,7,FALSE)</f>
        <v>10</v>
      </c>
      <c r="BA241" s="279">
        <f>VLOOKUP(BillDetail_List[[#This Row],[Task Code]],tasklist,7,FALSE)</f>
        <v>25</v>
      </c>
      <c r="BB241" s="279">
        <f>IFERROR(VLOOKUP(BillDetail_List[[#This Row],[Activity Code]],ActivityCodeList,4,FALSE),"")</f>
        <v>10</v>
      </c>
      <c r="BC241" s="279" t="str">
        <f>IFERROR(VLOOKUP(BillDetail_List[[#This Row],[Expense Code]],expensenumbers,4,FALSE),"")</f>
        <v/>
      </c>
      <c r="BD241" s="217"/>
      <c r="BE241" s="94"/>
      <c r="BF241" s="94"/>
      <c r="BG241" s="217"/>
      <c r="BH241" s="94"/>
      <c r="BI241" s="217"/>
      <c r="BJ241" s="217"/>
      <c r="BK241" s="96"/>
      <c r="BL241" s="96"/>
      <c r="BQ241" s="96"/>
      <c r="BR241" s="96"/>
      <c r="BS241" s="96"/>
      <c r="BT241" s="96"/>
      <c r="BV241" s="96"/>
      <c r="BW241" s="72"/>
      <c r="BX241" s="72"/>
      <c r="CB241" s="98"/>
      <c r="CC241" s="99"/>
      <c r="CD241" s="99"/>
      <c r="CE241" s="84"/>
      <c r="CF241" s="84"/>
    </row>
    <row r="242" spans="1:84" ht="30" x14ac:dyDescent="0.25">
      <c r="A242" s="74">
        <v>240</v>
      </c>
      <c r="B242" s="74">
        <v>87</v>
      </c>
      <c r="C242" s="49" t="s">
        <v>227</v>
      </c>
      <c r="D242" s="172">
        <v>40945</v>
      </c>
      <c r="E242" s="76" t="s">
        <v>269</v>
      </c>
      <c r="F242" s="76" t="s">
        <v>321</v>
      </c>
      <c r="G242" s="119">
        <v>0.2</v>
      </c>
      <c r="H242" s="87"/>
      <c r="I242" s="77"/>
      <c r="J242" s="77"/>
      <c r="K242" s="88"/>
      <c r="L242" s="79"/>
      <c r="M242" s="76" t="s">
        <v>104</v>
      </c>
      <c r="N242" s="255" t="s">
        <v>458</v>
      </c>
      <c r="O242" s="255" t="s">
        <v>488</v>
      </c>
      <c r="P242" s="255" t="s">
        <v>519</v>
      </c>
      <c r="Q242" s="255"/>
      <c r="R242" s="272" t="s">
        <v>78</v>
      </c>
      <c r="S242" s="89"/>
      <c r="T242" s="76"/>
      <c r="U242" s="76"/>
      <c r="V242" s="86">
        <f>IF(BillDetail_List[Entry Alloc%]=0,(BillDetail_List[Time]*BillDetail_List[LTM Rate])*BillDetail_List[[#This Row],[Funding PerCent Allowed]],(BillDetail_List[Time]*BillDetail_List[LTM Rate])*BillDetail_List[[#This Row],[Funding PerCent Allowed]]*BillDetail_List[Entry Alloc%])</f>
        <v>48</v>
      </c>
      <c r="W242" s="86">
        <f>BillDetail_List[Counsel''s Base Fees]+BillDetail_List[Other Disbursements]+BillDetail_List[ATEI Premium]</f>
        <v>0</v>
      </c>
      <c r="X242" s="91" t="str">
        <f>VLOOKUP(BillDetail_List[Part ID],FundingList,2,FALSE)</f>
        <v>CFA</v>
      </c>
      <c r="Y242" s="271" t="str">
        <f>VLOOKUP(BillDetail_List[[#This Row],[Phase Code ]],phasetasklist,3,FALSE)</f>
        <v>ADR / Settlement</v>
      </c>
      <c r="Z242" s="254" t="str">
        <f>VLOOKUP(BillDetail_List[[#This Row],[Task Code]],tasklist,4,FALSE)</f>
        <v>Other Settlement Matters</v>
      </c>
      <c r="AA242" s="239" t="str">
        <f>IFERROR(VLOOKUP(BillDetail_List[[#This Row],[Activity Code]],ActivityCodeList,2,FALSE), " ")</f>
        <v>Plan, Prepare, Draft, Review</v>
      </c>
      <c r="AB242" s="239" t="str">
        <f>IFERROR(VLOOKUP(BillDetail_List[[#This Row],[Expense Code]],expensenumbers,2,FALSE), " ")</f>
        <v xml:space="preserve"> </v>
      </c>
      <c r="AC242" s="92" t="str">
        <f>IFERROR(VLOOKUP(BillDetail_List[LTM],LTMList,3,FALSE),"")</f>
        <v>Partner</v>
      </c>
      <c r="AD242" s="92" t="str">
        <f>IFERROR(VLOOKUP(BillDetail_List[LTM],LTMList,4,FALSE),"")</f>
        <v>A</v>
      </c>
      <c r="AE242" s="86">
        <f>IFERROR(VLOOKUP(BillDetail_List[LTM],LTM_List[],6,FALSE),0)</f>
        <v>240</v>
      </c>
      <c r="AF242" s="83">
        <f>VLOOKUP(BillDetail_List[Part ID],FundingList,7,FALSE)</f>
        <v>1</v>
      </c>
      <c r="AG242" s="83">
        <f>IF(CounselBaseFees=0,VLOOKUP(BillDetail_List[Part ID],FundingList,3,FALSE),VLOOKUP(BillDetail_List[LTM],LTMList,8,FALSE))</f>
        <v>0.95</v>
      </c>
      <c r="AH242" s="93">
        <f>VLOOKUP(BillDetail_List[Part ID],FundingList,4,FALSE)</f>
        <v>0.2</v>
      </c>
      <c r="AI242" s="190">
        <f>IF(BillDetail_List[[#This Row],[Time]]="N/A",0, BillDetail_List[[#This Row],[Time]]*BillDetail_List[[#This Row],[LTM Rate]])</f>
        <v>48</v>
      </c>
      <c r="AJ242" s="86">
        <f>IF(BillDetail_List[Entry Alloc%]=0,(BillDetail_List[Time]*BillDetail_List[LTM Rate])*BillDetail_List[[#This Row],[Funding PerCent Allowed]],(BillDetail_List[Time]*BillDetail_List[LTM Rate])*BillDetail_List[[#This Row],[Funding PerCent Allowed]]*BillDetail_List[Entry Alloc%])</f>
        <v>48</v>
      </c>
      <c r="AK242" s="86">
        <f>BillDetail_List[Base Profit Costs (including any indemnity cap)]*BillDetail_List[VAT Rate]</f>
        <v>9.6000000000000014</v>
      </c>
      <c r="AL242" s="86">
        <f>BillDetail_List[Base Profit Costs (including any indemnity cap)]*BillDetail_List[Success Fee %]</f>
        <v>45.599999999999994</v>
      </c>
      <c r="AM242" s="86">
        <f>BillDetail_List[Success Fee on Base Profit costs]*BillDetail_List[VAT Rate]</f>
        <v>9.1199999999999992</v>
      </c>
      <c r="AN242" s="86">
        <f>SUM(BillDetail_List[[#This Row],[Base Profit Costs (including any indemnity cap)]:[VAT on Success Fee on Base Profit Costs]])</f>
        <v>112.32</v>
      </c>
      <c r="AO242" s="86">
        <f>BillDetail_List[Counsel''s Base Fees]*BillDetail_List[VAT Rate]</f>
        <v>0</v>
      </c>
      <c r="AP242" s="86">
        <f>BillDetail_List[Counsel''s Base Fees]*BillDetail_List[Success Fee %]</f>
        <v>0</v>
      </c>
      <c r="AQ242" s="86">
        <f>BillDetail_List[Counsel''s Success Fee]*BillDetail_List[VAT Rate]</f>
        <v>0</v>
      </c>
      <c r="AR242" s="86">
        <f>BillDetail_List[Counsel''s Base Fees]+BillDetail_List[VAT on Base Counsel Fees]+BillDetail_List[Counsel''s Success Fee]+BillDetail_List[VAT on Counsel''s Success Fee]</f>
        <v>0</v>
      </c>
      <c r="AS242" s="86">
        <f>BillDetail_List[Other Disbursements]+BillDetail_List[VAT On Other Disbursements]</f>
        <v>0</v>
      </c>
      <c r="AT242" s="86">
        <f>BillDetail_List[Counsel''s Base Fees]+BillDetail_List[Other Disbursements]+BillDetail_List[ATEI Premium]</f>
        <v>0</v>
      </c>
      <c r="AU242" s="86">
        <f>BillDetail_List[Other Disbursements]+BillDetail_List[Counsel''s Base Fees]+BillDetail_List[Base Profit Costs (including any indemnity cap)]</f>
        <v>48</v>
      </c>
      <c r="AV242" s="86">
        <f>BillDetail_List[Base Profit Costs (including any indemnity cap)]+BillDetail_List[Success Fee on Base Profit costs]</f>
        <v>93.6</v>
      </c>
      <c r="AW242" s="86">
        <f>BillDetail_List[ATEI Premium]+BillDetail_List[Other Disbursements]+BillDetail_List[Counsel''s Success Fee]+BillDetail_List[Counsel''s Base Fees]</f>
        <v>0</v>
      </c>
      <c r="AX242" s="86">
        <f>BillDetail_List[VAT On Other Disbursements]+BillDetail_List[VAT on Counsel''s Success Fee]+BillDetail_List[VAT on Base Counsel Fees]+BillDetail_List[VAT on Success Fee on Base Profit Costs]+BillDetail_List[VAT on Base Profit Costs]</f>
        <v>18.72</v>
      </c>
      <c r="AY242" s="86">
        <f>SUM(BillDetail_List[[#This Row],[Total Profit Costs]:[Total VAT]])</f>
        <v>112.32</v>
      </c>
      <c r="AZ242" s="279">
        <f>VLOOKUP(BillDetail_List[[#This Row],[Phase Code ]],phasetasklist,7,FALSE)</f>
        <v>10</v>
      </c>
      <c r="BA242" s="279">
        <f>VLOOKUP(BillDetail_List[[#This Row],[Task Code]],tasklist,7,FALSE)</f>
        <v>25</v>
      </c>
      <c r="BB242" s="279">
        <f>IFERROR(VLOOKUP(BillDetail_List[[#This Row],[Activity Code]],ActivityCodeList,4,FALSE),"")</f>
        <v>10</v>
      </c>
      <c r="BC242" s="279" t="str">
        <f>IFERROR(VLOOKUP(BillDetail_List[[#This Row],[Expense Code]],expensenumbers,4,FALSE),"")</f>
        <v/>
      </c>
      <c r="BD242" s="217"/>
      <c r="BE242" s="94"/>
      <c r="BF242" s="94"/>
      <c r="BG242" s="217"/>
      <c r="BH242" s="94"/>
      <c r="BI242" s="217"/>
      <c r="BJ242" s="217"/>
      <c r="BK242" s="96"/>
      <c r="BL242" s="96"/>
      <c r="BQ242" s="96"/>
      <c r="BR242" s="96"/>
      <c r="BS242" s="96"/>
      <c r="BT242" s="96"/>
      <c r="BV242" s="96"/>
      <c r="BW242" s="72"/>
      <c r="BX242" s="72"/>
      <c r="CB242" s="98"/>
      <c r="CC242" s="99"/>
      <c r="CD242" s="99"/>
      <c r="CE242" s="84"/>
      <c r="CF242" s="84"/>
    </row>
    <row r="243" spans="1:84" ht="15.75" customHeight="1" x14ac:dyDescent="0.25">
      <c r="A243" s="74">
        <v>241</v>
      </c>
      <c r="B243" s="74">
        <v>90</v>
      </c>
      <c r="C243" s="49" t="s">
        <v>227</v>
      </c>
      <c r="D243" s="172">
        <v>40958</v>
      </c>
      <c r="E243" s="76" t="s">
        <v>271</v>
      </c>
      <c r="F243" s="76" t="s">
        <v>321</v>
      </c>
      <c r="G243" s="119">
        <v>0.3</v>
      </c>
      <c r="H243" s="87"/>
      <c r="I243" s="77"/>
      <c r="J243" s="77"/>
      <c r="K243" s="88"/>
      <c r="L243" s="79"/>
      <c r="M243" s="76" t="s">
        <v>104</v>
      </c>
      <c r="N243" s="255" t="s">
        <v>458</v>
      </c>
      <c r="O243" s="255" t="s">
        <v>488</v>
      </c>
      <c r="P243" s="255" t="s">
        <v>519</v>
      </c>
      <c r="Q243" s="255"/>
      <c r="R243" s="272" t="s">
        <v>78</v>
      </c>
      <c r="S243" s="89"/>
      <c r="T243" s="76"/>
      <c r="U243" s="76"/>
      <c r="V243" s="86">
        <f>IF(BillDetail_List[Entry Alloc%]=0,(BillDetail_List[Time]*BillDetail_List[LTM Rate])*BillDetail_List[[#This Row],[Funding PerCent Allowed]],(BillDetail_List[Time]*BillDetail_List[LTM Rate])*BillDetail_List[[#This Row],[Funding PerCent Allowed]]*BillDetail_List[Entry Alloc%])</f>
        <v>72</v>
      </c>
      <c r="W243" s="86">
        <f>BillDetail_List[Counsel''s Base Fees]+BillDetail_List[Other Disbursements]+BillDetail_List[ATEI Premium]</f>
        <v>0</v>
      </c>
      <c r="X243" s="91" t="str">
        <f>VLOOKUP(BillDetail_List[Part ID],FundingList,2,FALSE)</f>
        <v>CFA</v>
      </c>
      <c r="Y243" s="271" t="str">
        <f>VLOOKUP(BillDetail_List[[#This Row],[Phase Code ]],phasetasklist,3,FALSE)</f>
        <v>ADR / Settlement</v>
      </c>
      <c r="Z243" s="254" t="str">
        <f>VLOOKUP(BillDetail_List[[#This Row],[Task Code]],tasklist,4,FALSE)</f>
        <v>Other Settlement Matters</v>
      </c>
      <c r="AA243" s="239" t="str">
        <f>IFERROR(VLOOKUP(BillDetail_List[[#This Row],[Activity Code]],ActivityCodeList,2,FALSE), " ")</f>
        <v>Plan, Prepare, Draft, Review</v>
      </c>
      <c r="AB243" s="239" t="str">
        <f>IFERROR(VLOOKUP(BillDetail_List[[#This Row],[Expense Code]],expensenumbers,2,FALSE), " ")</f>
        <v xml:space="preserve"> </v>
      </c>
      <c r="AC243" s="92" t="str">
        <f>IFERROR(VLOOKUP(BillDetail_List[LTM],LTMList,3,FALSE),"")</f>
        <v>Partner</v>
      </c>
      <c r="AD243" s="92" t="str">
        <f>IFERROR(VLOOKUP(BillDetail_List[LTM],LTMList,4,FALSE),"")</f>
        <v>A</v>
      </c>
      <c r="AE243" s="86">
        <f>IFERROR(VLOOKUP(BillDetail_List[LTM],LTM_List[],6,FALSE),0)</f>
        <v>240</v>
      </c>
      <c r="AF243" s="83">
        <f>VLOOKUP(BillDetail_List[Part ID],FundingList,7,FALSE)</f>
        <v>1</v>
      </c>
      <c r="AG243" s="83">
        <f>IF(CounselBaseFees=0,VLOOKUP(BillDetail_List[Part ID],FundingList,3,FALSE),VLOOKUP(BillDetail_List[LTM],LTMList,8,FALSE))</f>
        <v>0.95</v>
      </c>
      <c r="AH243" s="93">
        <f>VLOOKUP(BillDetail_List[Part ID],FundingList,4,FALSE)</f>
        <v>0.2</v>
      </c>
      <c r="AI243" s="190">
        <f>IF(BillDetail_List[[#This Row],[Time]]="N/A",0, BillDetail_List[[#This Row],[Time]]*BillDetail_List[[#This Row],[LTM Rate]])</f>
        <v>72</v>
      </c>
      <c r="AJ243" s="86">
        <f>IF(BillDetail_List[Entry Alloc%]=0,(BillDetail_List[Time]*BillDetail_List[LTM Rate])*BillDetail_List[[#This Row],[Funding PerCent Allowed]],(BillDetail_List[Time]*BillDetail_List[LTM Rate])*BillDetail_List[[#This Row],[Funding PerCent Allowed]]*BillDetail_List[Entry Alloc%])</f>
        <v>72</v>
      </c>
      <c r="AK243" s="86">
        <f>BillDetail_List[Base Profit Costs (including any indemnity cap)]*BillDetail_List[VAT Rate]</f>
        <v>14.4</v>
      </c>
      <c r="AL243" s="86">
        <f>BillDetail_List[Base Profit Costs (including any indemnity cap)]*BillDetail_List[Success Fee %]</f>
        <v>68.399999999999991</v>
      </c>
      <c r="AM243" s="86">
        <f>BillDetail_List[Success Fee on Base Profit costs]*BillDetail_List[VAT Rate]</f>
        <v>13.68</v>
      </c>
      <c r="AN243" s="86">
        <f>SUM(BillDetail_List[[#This Row],[Base Profit Costs (including any indemnity cap)]:[VAT on Success Fee on Base Profit Costs]])</f>
        <v>168.48000000000002</v>
      </c>
      <c r="AO243" s="86">
        <f>BillDetail_List[Counsel''s Base Fees]*BillDetail_List[VAT Rate]</f>
        <v>0</v>
      </c>
      <c r="AP243" s="86">
        <f>BillDetail_List[Counsel''s Base Fees]*BillDetail_List[Success Fee %]</f>
        <v>0</v>
      </c>
      <c r="AQ243" s="86">
        <f>BillDetail_List[Counsel''s Success Fee]*BillDetail_List[VAT Rate]</f>
        <v>0</v>
      </c>
      <c r="AR243" s="86">
        <f>BillDetail_List[Counsel''s Base Fees]+BillDetail_List[VAT on Base Counsel Fees]+BillDetail_List[Counsel''s Success Fee]+BillDetail_List[VAT on Counsel''s Success Fee]</f>
        <v>0</v>
      </c>
      <c r="AS243" s="86">
        <f>BillDetail_List[Other Disbursements]+BillDetail_List[VAT On Other Disbursements]</f>
        <v>0</v>
      </c>
      <c r="AT243" s="86">
        <f>BillDetail_List[Counsel''s Base Fees]+BillDetail_List[Other Disbursements]+BillDetail_List[ATEI Premium]</f>
        <v>0</v>
      </c>
      <c r="AU243" s="86">
        <f>BillDetail_List[Other Disbursements]+BillDetail_List[Counsel''s Base Fees]+BillDetail_List[Base Profit Costs (including any indemnity cap)]</f>
        <v>72</v>
      </c>
      <c r="AV243" s="86">
        <f>BillDetail_List[Base Profit Costs (including any indemnity cap)]+BillDetail_List[Success Fee on Base Profit costs]</f>
        <v>140.39999999999998</v>
      </c>
      <c r="AW243" s="86">
        <f>BillDetail_List[ATEI Premium]+BillDetail_List[Other Disbursements]+BillDetail_List[Counsel''s Success Fee]+BillDetail_List[Counsel''s Base Fees]</f>
        <v>0</v>
      </c>
      <c r="AX243" s="86">
        <f>BillDetail_List[VAT On Other Disbursements]+BillDetail_List[VAT on Counsel''s Success Fee]+BillDetail_List[VAT on Base Counsel Fees]+BillDetail_List[VAT on Success Fee on Base Profit Costs]+BillDetail_List[VAT on Base Profit Costs]</f>
        <v>28.08</v>
      </c>
      <c r="AY243" s="86">
        <f>SUM(BillDetail_List[[#This Row],[Total Profit Costs]:[Total VAT]])</f>
        <v>168.47999999999996</v>
      </c>
      <c r="AZ243" s="279">
        <f>VLOOKUP(BillDetail_List[[#This Row],[Phase Code ]],phasetasklist,7,FALSE)</f>
        <v>10</v>
      </c>
      <c r="BA243" s="279">
        <f>VLOOKUP(BillDetail_List[[#This Row],[Task Code]],tasklist,7,FALSE)</f>
        <v>25</v>
      </c>
      <c r="BB243" s="279">
        <f>IFERROR(VLOOKUP(BillDetail_List[[#This Row],[Activity Code]],ActivityCodeList,4,FALSE),"")</f>
        <v>10</v>
      </c>
      <c r="BC243" s="279" t="str">
        <f>IFERROR(VLOOKUP(BillDetail_List[[#This Row],[Expense Code]],expensenumbers,4,FALSE),"")</f>
        <v/>
      </c>
      <c r="BD243" s="217"/>
      <c r="BE243" s="94"/>
      <c r="BF243" s="94"/>
      <c r="BG243" s="217"/>
      <c r="BH243" s="94"/>
      <c r="BI243" s="217"/>
      <c r="BJ243" s="217"/>
      <c r="BK243" s="96"/>
      <c r="BL243" s="96"/>
      <c r="BQ243" s="96"/>
      <c r="BR243" s="96"/>
      <c r="BS243" s="96"/>
      <c r="BT243" s="96"/>
      <c r="BV243" s="96"/>
      <c r="BW243" s="72"/>
      <c r="BX243" s="72"/>
      <c r="CB243" s="98"/>
      <c r="CC243" s="99"/>
      <c r="CD243" s="99"/>
      <c r="CE243" s="84"/>
      <c r="CF243" s="84"/>
    </row>
    <row r="244" spans="1:84" ht="14.45" customHeight="1" x14ac:dyDescent="0.25">
      <c r="A244" s="74">
        <v>242</v>
      </c>
      <c r="B244" s="74">
        <v>212</v>
      </c>
      <c r="C244" s="49" t="s">
        <v>227</v>
      </c>
      <c r="D244" s="172">
        <v>41448</v>
      </c>
      <c r="E244" s="76" t="s">
        <v>311</v>
      </c>
      <c r="F244" s="76" t="s">
        <v>323</v>
      </c>
      <c r="G244" s="119">
        <v>0.2</v>
      </c>
      <c r="H244" s="87"/>
      <c r="I244" s="77"/>
      <c r="J244" s="77"/>
      <c r="K244" s="88"/>
      <c r="L244" s="79"/>
      <c r="M244" s="76" t="s">
        <v>104</v>
      </c>
      <c r="N244" s="255" t="s">
        <v>458</v>
      </c>
      <c r="O244" s="255" t="s">
        <v>488</v>
      </c>
      <c r="P244" s="255" t="s">
        <v>519</v>
      </c>
      <c r="Q244" s="255"/>
      <c r="R244" s="272" t="s">
        <v>78</v>
      </c>
      <c r="S244" s="89"/>
      <c r="T244" s="76"/>
      <c r="U244" s="76"/>
      <c r="V244" s="86">
        <f>IF(BillDetail_List[Entry Alloc%]=0,(BillDetail_List[Time]*BillDetail_List[LTM Rate])*BillDetail_List[[#This Row],[Funding PerCent Allowed]],(BillDetail_List[Time]*BillDetail_List[LTM Rate])*BillDetail_List[[#This Row],[Funding PerCent Allowed]]*BillDetail_List[Entry Alloc%])</f>
        <v>60</v>
      </c>
      <c r="W244" s="86">
        <f>BillDetail_List[Counsel''s Base Fees]+BillDetail_List[Other Disbursements]+BillDetail_List[ATEI Premium]</f>
        <v>0</v>
      </c>
      <c r="X244" s="91" t="str">
        <f>VLOOKUP(BillDetail_List[Part ID],FundingList,2,FALSE)</f>
        <v>CFA</v>
      </c>
      <c r="Y244" s="271" t="str">
        <f>VLOOKUP(BillDetail_List[[#This Row],[Phase Code ]],phasetasklist,3,FALSE)</f>
        <v>ADR / Settlement</v>
      </c>
      <c r="Z244" s="254" t="str">
        <f>VLOOKUP(BillDetail_List[[#This Row],[Task Code]],tasklist,4,FALSE)</f>
        <v>Other Settlement Matters</v>
      </c>
      <c r="AA244" s="239" t="str">
        <f>IFERROR(VLOOKUP(BillDetail_List[[#This Row],[Activity Code]],ActivityCodeList,2,FALSE), " ")</f>
        <v>Plan, Prepare, Draft, Review</v>
      </c>
      <c r="AB244" s="239" t="str">
        <f>IFERROR(VLOOKUP(BillDetail_List[[#This Row],[Expense Code]],expensenumbers,2,FALSE), " ")</f>
        <v xml:space="preserve"> </v>
      </c>
      <c r="AC244" s="92" t="str">
        <f>IFERROR(VLOOKUP(BillDetail_List[LTM],LTMList,3,FALSE),"")</f>
        <v>Partner</v>
      </c>
      <c r="AD244" s="92" t="str">
        <f>IFERROR(VLOOKUP(BillDetail_List[LTM],LTMList,4,FALSE),"")</f>
        <v>A</v>
      </c>
      <c r="AE244" s="86">
        <f>IFERROR(VLOOKUP(BillDetail_List[LTM],LTM_List[],6,FALSE),0)</f>
        <v>300</v>
      </c>
      <c r="AF244" s="83">
        <f>VLOOKUP(BillDetail_List[Part ID],FundingList,7,FALSE)</f>
        <v>1</v>
      </c>
      <c r="AG244" s="83">
        <f>IF(CounselBaseFees=0,VLOOKUP(BillDetail_List[Part ID],FundingList,3,FALSE),VLOOKUP(BillDetail_List[LTM],LTMList,8,FALSE))</f>
        <v>0.95</v>
      </c>
      <c r="AH244" s="93">
        <f>VLOOKUP(BillDetail_List[Part ID],FundingList,4,FALSE)</f>
        <v>0.2</v>
      </c>
      <c r="AI244" s="190">
        <f>IF(BillDetail_List[[#This Row],[Time]]="N/A",0, BillDetail_List[[#This Row],[Time]]*BillDetail_List[[#This Row],[LTM Rate]])</f>
        <v>60</v>
      </c>
      <c r="AJ244" s="86">
        <f>IF(BillDetail_List[Entry Alloc%]=0,(BillDetail_List[Time]*BillDetail_List[LTM Rate])*BillDetail_List[[#This Row],[Funding PerCent Allowed]],(BillDetail_List[Time]*BillDetail_List[LTM Rate])*BillDetail_List[[#This Row],[Funding PerCent Allowed]]*BillDetail_List[Entry Alloc%])</f>
        <v>60</v>
      </c>
      <c r="AK244" s="86">
        <f>BillDetail_List[Base Profit Costs (including any indemnity cap)]*BillDetail_List[VAT Rate]</f>
        <v>12</v>
      </c>
      <c r="AL244" s="86">
        <f>BillDetail_List[Base Profit Costs (including any indemnity cap)]*BillDetail_List[Success Fee %]</f>
        <v>57</v>
      </c>
      <c r="AM244" s="86">
        <f>BillDetail_List[Success Fee on Base Profit costs]*BillDetail_List[VAT Rate]</f>
        <v>11.4</v>
      </c>
      <c r="AN244" s="86">
        <f>SUM(BillDetail_List[[#This Row],[Base Profit Costs (including any indemnity cap)]:[VAT on Success Fee on Base Profit Costs]])</f>
        <v>140.4</v>
      </c>
      <c r="AO244" s="86">
        <f>BillDetail_List[Counsel''s Base Fees]*BillDetail_List[VAT Rate]</f>
        <v>0</v>
      </c>
      <c r="AP244" s="86">
        <f>BillDetail_List[Counsel''s Base Fees]*BillDetail_List[Success Fee %]</f>
        <v>0</v>
      </c>
      <c r="AQ244" s="86">
        <f>BillDetail_List[Counsel''s Success Fee]*BillDetail_List[VAT Rate]</f>
        <v>0</v>
      </c>
      <c r="AR244" s="86">
        <f>BillDetail_List[Counsel''s Base Fees]+BillDetail_List[VAT on Base Counsel Fees]+BillDetail_List[Counsel''s Success Fee]+BillDetail_List[VAT on Counsel''s Success Fee]</f>
        <v>0</v>
      </c>
      <c r="AS244" s="86">
        <f>BillDetail_List[Other Disbursements]+BillDetail_List[VAT On Other Disbursements]</f>
        <v>0</v>
      </c>
      <c r="AT244" s="86">
        <f>BillDetail_List[Counsel''s Base Fees]+BillDetail_List[Other Disbursements]+BillDetail_List[ATEI Premium]</f>
        <v>0</v>
      </c>
      <c r="AU244" s="86">
        <f>BillDetail_List[Other Disbursements]+BillDetail_List[Counsel''s Base Fees]+BillDetail_List[Base Profit Costs (including any indemnity cap)]</f>
        <v>60</v>
      </c>
      <c r="AV244" s="86">
        <f>BillDetail_List[Base Profit Costs (including any indemnity cap)]+BillDetail_List[Success Fee on Base Profit costs]</f>
        <v>117</v>
      </c>
      <c r="AW244" s="86">
        <f>BillDetail_List[ATEI Premium]+BillDetail_List[Other Disbursements]+BillDetail_List[Counsel''s Success Fee]+BillDetail_List[Counsel''s Base Fees]</f>
        <v>0</v>
      </c>
      <c r="AX244" s="86">
        <f>BillDetail_List[VAT On Other Disbursements]+BillDetail_List[VAT on Counsel''s Success Fee]+BillDetail_List[VAT on Base Counsel Fees]+BillDetail_List[VAT on Success Fee on Base Profit Costs]+BillDetail_List[VAT on Base Profit Costs]</f>
        <v>23.4</v>
      </c>
      <c r="AY244" s="86">
        <f>SUM(BillDetail_List[[#This Row],[Total Profit Costs]:[Total VAT]])</f>
        <v>140.4</v>
      </c>
      <c r="AZ244" s="279">
        <f>VLOOKUP(BillDetail_List[[#This Row],[Phase Code ]],phasetasklist,7,FALSE)</f>
        <v>10</v>
      </c>
      <c r="BA244" s="279">
        <f>VLOOKUP(BillDetail_List[[#This Row],[Task Code]],tasklist,7,FALSE)</f>
        <v>25</v>
      </c>
      <c r="BB244" s="279">
        <f>IFERROR(VLOOKUP(BillDetail_List[[#This Row],[Activity Code]],ActivityCodeList,4,FALSE),"")</f>
        <v>10</v>
      </c>
      <c r="BC244" s="279" t="str">
        <f>IFERROR(VLOOKUP(BillDetail_List[[#This Row],[Expense Code]],expensenumbers,4,FALSE),"")</f>
        <v/>
      </c>
      <c r="BD244" s="217"/>
      <c r="BE244" s="94"/>
      <c r="BF244" s="94"/>
      <c r="BG244" s="217"/>
      <c r="BH244" s="94"/>
      <c r="BI244" s="217"/>
      <c r="BJ244" s="217"/>
      <c r="BK244" s="96"/>
      <c r="BL244" s="96"/>
      <c r="BQ244" s="96"/>
      <c r="BR244" s="96"/>
      <c r="BS244" s="96"/>
      <c r="BT244" s="96"/>
      <c r="BV244" s="96"/>
      <c r="BW244" s="72"/>
      <c r="BX244" s="72"/>
      <c r="CB244" s="98"/>
      <c r="CC244" s="99"/>
      <c r="CD244" s="99"/>
      <c r="CE244" s="84"/>
      <c r="CF244" s="84"/>
    </row>
    <row r="245" spans="1:84" ht="15.75" x14ac:dyDescent="0.25">
      <c r="A245" s="74">
        <v>243</v>
      </c>
      <c r="B245" s="74">
        <v>217</v>
      </c>
      <c r="C245" s="49" t="s">
        <v>227</v>
      </c>
      <c r="D245" s="172">
        <v>41449</v>
      </c>
      <c r="E245" s="76" t="s">
        <v>315</v>
      </c>
      <c r="F245" s="97" t="s">
        <v>326</v>
      </c>
      <c r="G245" s="218"/>
      <c r="H245" s="87"/>
      <c r="I245" s="77">
        <v>50</v>
      </c>
      <c r="J245" s="77"/>
      <c r="K245" s="88"/>
      <c r="L245" s="79"/>
      <c r="M245" s="76" t="s">
        <v>104</v>
      </c>
      <c r="N245" s="255" t="s">
        <v>458</v>
      </c>
      <c r="O245" s="255" t="s">
        <v>488</v>
      </c>
      <c r="P245" s="255"/>
      <c r="Q245" s="255" t="s">
        <v>520</v>
      </c>
      <c r="R245" s="272" t="s">
        <v>78</v>
      </c>
      <c r="S245" s="89"/>
      <c r="T245" s="76"/>
      <c r="U245" s="76"/>
      <c r="V245" s="86">
        <f>IF(BillDetail_List[Entry Alloc%]=0,(BillDetail_List[Time]*BillDetail_List[LTM Rate])*BillDetail_List[[#This Row],[Funding PerCent Allowed]],(BillDetail_List[Time]*BillDetail_List[LTM Rate])*BillDetail_List[[#This Row],[Funding PerCent Allowed]]*BillDetail_List[Entry Alloc%])</f>
        <v>0</v>
      </c>
      <c r="W245" s="86">
        <f>BillDetail_List[Counsel''s Base Fees]+BillDetail_List[Other Disbursements]+BillDetail_List[ATEI Premium]</f>
        <v>50</v>
      </c>
      <c r="X245" s="91" t="str">
        <f>VLOOKUP(BillDetail_List[Part ID],FundingList,2,FALSE)</f>
        <v>CFA</v>
      </c>
      <c r="Y245" s="271" t="str">
        <f>VLOOKUP(BillDetail_List[[#This Row],[Phase Code ]],phasetasklist,3,FALSE)</f>
        <v>ADR / Settlement</v>
      </c>
      <c r="Z245" s="254" t="str">
        <f>VLOOKUP(BillDetail_List[[#This Row],[Task Code]],tasklist,4,FALSE)</f>
        <v>Other Settlement Matters</v>
      </c>
      <c r="AA245" s="239" t="str">
        <f>IFERROR(VLOOKUP(BillDetail_List[[#This Row],[Activity Code]],ActivityCodeList,2,FALSE), " ")</f>
        <v xml:space="preserve"> </v>
      </c>
      <c r="AB245" s="239" t="str">
        <f>IFERROR(VLOOKUP(BillDetail_List[[#This Row],[Expense Code]],expensenumbers,2,FALSE), " ")</f>
        <v>Counsel's Fees</v>
      </c>
      <c r="AC245" s="92" t="str">
        <f>IFERROR(VLOOKUP(BillDetail_List[LTM],LTMList,3,FALSE),"")</f>
        <v>Junior Counsel</v>
      </c>
      <c r="AD245" s="92" t="str">
        <f>IFERROR(VLOOKUP(BillDetail_List[LTM],LTMList,4,FALSE),"")</f>
        <v>JC</v>
      </c>
      <c r="AE245" s="86">
        <f>IFERROR(VLOOKUP(BillDetail_List[LTM],LTM_List[],6,FALSE),0)</f>
        <v>0</v>
      </c>
      <c r="AF245" s="83">
        <f>VLOOKUP(BillDetail_List[Part ID],FundingList,7,FALSE)</f>
        <v>1</v>
      </c>
      <c r="AG245" s="83">
        <f>IF(CounselBaseFees=0,VLOOKUP(BillDetail_List[Part ID],FundingList,3,FALSE),VLOOKUP(BillDetail_List[LTM],LTMList,8,FALSE))</f>
        <v>0.95</v>
      </c>
      <c r="AH245" s="93">
        <f>VLOOKUP(BillDetail_List[Part ID],FundingList,4,FALSE)</f>
        <v>0.2</v>
      </c>
      <c r="AI245" s="190">
        <f>IF(BillDetail_List[[#This Row],[Time]]="N/A",0, BillDetail_List[[#This Row],[Time]]*BillDetail_List[[#This Row],[LTM Rate]])</f>
        <v>0</v>
      </c>
      <c r="AJ245" s="86">
        <f>IF(BillDetail_List[Entry Alloc%]=0,(BillDetail_List[Time]*BillDetail_List[LTM Rate])*BillDetail_List[[#This Row],[Funding PerCent Allowed]],(BillDetail_List[Time]*BillDetail_List[LTM Rate])*BillDetail_List[[#This Row],[Funding PerCent Allowed]]*BillDetail_List[Entry Alloc%])</f>
        <v>0</v>
      </c>
      <c r="AK245" s="86">
        <f>BillDetail_List[Base Profit Costs (including any indemnity cap)]*BillDetail_List[VAT Rate]</f>
        <v>0</v>
      </c>
      <c r="AL245" s="86">
        <f>BillDetail_List[Base Profit Costs (including any indemnity cap)]*BillDetail_List[Success Fee %]</f>
        <v>0</v>
      </c>
      <c r="AM245" s="86">
        <f>BillDetail_List[Success Fee on Base Profit costs]*BillDetail_List[VAT Rate]</f>
        <v>0</v>
      </c>
      <c r="AN245" s="86">
        <f>SUM(BillDetail_List[[#This Row],[Base Profit Costs (including any indemnity cap)]:[VAT on Success Fee on Base Profit Costs]])</f>
        <v>0</v>
      </c>
      <c r="AO245" s="86">
        <f>BillDetail_List[Counsel''s Base Fees]*BillDetail_List[VAT Rate]</f>
        <v>10</v>
      </c>
      <c r="AP245" s="86">
        <f>BillDetail_List[Counsel''s Base Fees]*BillDetail_List[Success Fee %]</f>
        <v>47.5</v>
      </c>
      <c r="AQ245" s="86">
        <f>BillDetail_List[Counsel''s Success Fee]*BillDetail_List[VAT Rate]</f>
        <v>9.5</v>
      </c>
      <c r="AR245" s="86">
        <f>BillDetail_List[Counsel''s Base Fees]+BillDetail_List[VAT on Base Counsel Fees]+BillDetail_List[Counsel''s Success Fee]+BillDetail_List[VAT on Counsel''s Success Fee]</f>
        <v>117</v>
      </c>
      <c r="AS245" s="86">
        <f>BillDetail_List[Other Disbursements]+BillDetail_List[VAT On Other Disbursements]</f>
        <v>0</v>
      </c>
      <c r="AT245" s="86">
        <f>BillDetail_List[Counsel''s Base Fees]+BillDetail_List[Other Disbursements]+BillDetail_List[ATEI Premium]</f>
        <v>50</v>
      </c>
      <c r="AU245" s="86">
        <f>BillDetail_List[Other Disbursements]+BillDetail_List[Counsel''s Base Fees]+BillDetail_List[Base Profit Costs (including any indemnity cap)]</f>
        <v>50</v>
      </c>
      <c r="AV245" s="86">
        <f>BillDetail_List[Base Profit Costs (including any indemnity cap)]+BillDetail_List[Success Fee on Base Profit costs]</f>
        <v>0</v>
      </c>
      <c r="AW245" s="86">
        <f>BillDetail_List[ATEI Premium]+BillDetail_List[Other Disbursements]+BillDetail_List[Counsel''s Success Fee]+BillDetail_List[Counsel''s Base Fees]</f>
        <v>97.5</v>
      </c>
      <c r="AX245" s="86">
        <f>BillDetail_List[VAT On Other Disbursements]+BillDetail_List[VAT on Counsel''s Success Fee]+BillDetail_List[VAT on Base Counsel Fees]+BillDetail_List[VAT on Success Fee on Base Profit Costs]+BillDetail_List[VAT on Base Profit Costs]</f>
        <v>19.5</v>
      </c>
      <c r="AY245" s="86">
        <f>SUM(BillDetail_List[[#This Row],[Total Profit Costs]:[Total VAT]])</f>
        <v>117</v>
      </c>
      <c r="AZ245" s="279">
        <f>VLOOKUP(BillDetail_List[[#This Row],[Phase Code ]],phasetasklist,7,FALSE)</f>
        <v>10</v>
      </c>
      <c r="BA245" s="279">
        <f>VLOOKUP(BillDetail_List[[#This Row],[Task Code]],tasklist,7,FALSE)</f>
        <v>25</v>
      </c>
      <c r="BB245" s="279" t="str">
        <f>IFERROR(VLOOKUP(BillDetail_List[[#This Row],[Activity Code]],ActivityCodeList,4,FALSE),"")</f>
        <v/>
      </c>
      <c r="BC245" s="279" t="str">
        <f>IFERROR(VLOOKUP(BillDetail_List[[#This Row],[Expense Code]],expensenumbers,4,FALSE),"")</f>
        <v/>
      </c>
      <c r="BD245" s="217"/>
      <c r="BE245" s="94"/>
      <c r="BF245" s="94"/>
      <c r="BG245" s="217"/>
      <c r="BH245" s="94"/>
      <c r="BI245" s="217"/>
      <c r="BJ245" s="217"/>
      <c r="BK245" s="96"/>
      <c r="BL245" s="96"/>
      <c r="BQ245" s="96"/>
      <c r="BR245" s="96"/>
      <c r="BS245" s="96"/>
      <c r="BT245" s="96"/>
      <c r="BV245" s="96"/>
      <c r="BW245" s="72"/>
      <c r="BX245" s="72"/>
      <c r="CB245" s="98"/>
      <c r="CC245" s="99"/>
      <c r="CD245" s="99"/>
      <c r="CE245" s="84"/>
      <c r="CF245" s="84"/>
    </row>
    <row r="246" spans="1:84" ht="15.75" x14ac:dyDescent="0.25">
      <c r="A246" s="74">
        <v>244</v>
      </c>
      <c r="B246" s="74">
        <v>225</v>
      </c>
      <c r="C246" s="49" t="s">
        <v>227</v>
      </c>
      <c r="D246" s="172">
        <v>41462</v>
      </c>
      <c r="E246" s="76" t="s">
        <v>229</v>
      </c>
      <c r="F246" s="76" t="s">
        <v>323</v>
      </c>
      <c r="G246" s="119">
        <v>0.1</v>
      </c>
      <c r="H246" s="87"/>
      <c r="I246" s="77"/>
      <c r="J246" s="77"/>
      <c r="K246" s="88"/>
      <c r="L246" s="79"/>
      <c r="M246" s="76" t="s">
        <v>217</v>
      </c>
      <c r="N246" s="255" t="s">
        <v>458</v>
      </c>
      <c r="O246" s="255" t="s">
        <v>488</v>
      </c>
      <c r="P246" s="255" t="s">
        <v>511</v>
      </c>
      <c r="Q246" s="255"/>
      <c r="R246" s="272" t="s">
        <v>78</v>
      </c>
      <c r="S246" s="89"/>
      <c r="T246" s="75" t="s">
        <v>329</v>
      </c>
      <c r="U246" s="75" t="s">
        <v>333</v>
      </c>
      <c r="V246" s="86">
        <f>IF(BillDetail_List[Entry Alloc%]=0,(BillDetail_List[Time]*BillDetail_List[LTM Rate])*BillDetail_List[[#This Row],[Funding PerCent Allowed]],(BillDetail_List[Time]*BillDetail_List[LTM Rate])*BillDetail_List[[#This Row],[Funding PerCent Allowed]]*BillDetail_List[Entry Alloc%])</f>
        <v>30</v>
      </c>
      <c r="W246" s="86">
        <f>BillDetail_List[Counsel''s Base Fees]+BillDetail_List[Other Disbursements]+BillDetail_List[ATEI Premium]</f>
        <v>0</v>
      </c>
      <c r="X246" s="91" t="str">
        <f>VLOOKUP(BillDetail_List[Part ID],FundingList,2,FALSE)</f>
        <v>CFA</v>
      </c>
      <c r="Y246" s="271" t="str">
        <f>VLOOKUP(BillDetail_List[[#This Row],[Phase Code ]],phasetasklist,3,FALSE)</f>
        <v>ADR / Settlement</v>
      </c>
      <c r="Z246" s="254" t="str">
        <f>VLOOKUP(BillDetail_List[[#This Row],[Task Code]],tasklist,4,FALSE)</f>
        <v>Other Settlement Matters</v>
      </c>
      <c r="AA246" s="239" t="str">
        <f>IFERROR(VLOOKUP(BillDetail_List[[#This Row],[Activity Code]],ActivityCodeList,2,FALSE), " ")</f>
        <v>Communicate (with Counsel)</v>
      </c>
      <c r="AB246" s="239" t="str">
        <f>IFERROR(VLOOKUP(BillDetail_List[[#This Row],[Expense Code]],expensenumbers,2,FALSE), " ")</f>
        <v xml:space="preserve"> </v>
      </c>
      <c r="AC246" s="92" t="str">
        <f>IFERROR(VLOOKUP(BillDetail_List[LTM],LTMList,3,FALSE),"")</f>
        <v>Partner</v>
      </c>
      <c r="AD246" s="92" t="str">
        <f>IFERROR(VLOOKUP(BillDetail_List[LTM],LTMList,4,FALSE),"")</f>
        <v>A</v>
      </c>
      <c r="AE246" s="86">
        <f>IFERROR(VLOOKUP(BillDetail_List[LTM],LTM_List[],6,FALSE),0)</f>
        <v>300</v>
      </c>
      <c r="AF246" s="83">
        <f>VLOOKUP(BillDetail_List[Part ID],FundingList,7,FALSE)</f>
        <v>1</v>
      </c>
      <c r="AG246" s="83">
        <f>IF(CounselBaseFees=0,VLOOKUP(BillDetail_List[Part ID],FundingList,3,FALSE),VLOOKUP(BillDetail_List[LTM],LTMList,8,FALSE))</f>
        <v>0.95</v>
      </c>
      <c r="AH246" s="93">
        <f>VLOOKUP(BillDetail_List[Part ID],FundingList,4,FALSE)</f>
        <v>0.2</v>
      </c>
      <c r="AI246" s="190">
        <f>IF(BillDetail_List[[#This Row],[Time]]="N/A",0, BillDetail_List[[#This Row],[Time]]*BillDetail_List[[#This Row],[LTM Rate]])</f>
        <v>30</v>
      </c>
      <c r="AJ246" s="86">
        <f>IF(BillDetail_List[Entry Alloc%]=0,(BillDetail_List[Time]*BillDetail_List[LTM Rate])*BillDetail_List[[#This Row],[Funding PerCent Allowed]],(BillDetail_List[Time]*BillDetail_List[LTM Rate])*BillDetail_List[[#This Row],[Funding PerCent Allowed]]*BillDetail_List[Entry Alloc%])</f>
        <v>30</v>
      </c>
      <c r="AK246" s="86">
        <f>BillDetail_List[Base Profit Costs (including any indemnity cap)]*BillDetail_List[VAT Rate]</f>
        <v>6</v>
      </c>
      <c r="AL246" s="86">
        <f>BillDetail_List[Base Profit Costs (including any indemnity cap)]*BillDetail_List[Success Fee %]</f>
        <v>28.5</v>
      </c>
      <c r="AM246" s="86">
        <f>BillDetail_List[Success Fee on Base Profit costs]*BillDetail_List[VAT Rate]</f>
        <v>5.7</v>
      </c>
      <c r="AN246" s="86">
        <f>SUM(BillDetail_List[[#This Row],[Base Profit Costs (including any indemnity cap)]:[VAT on Success Fee on Base Profit Costs]])</f>
        <v>70.2</v>
      </c>
      <c r="AO246" s="86">
        <f>BillDetail_List[Counsel''s Base Fees]*BillDetail_List[VAT Rate]</f>
        <v>0</v>
      </c>
      <c r="AP246" s="86">
        <f>BillDetail_List[Counsel''s Base Fees]*BillDetail_List[Success Fee %]</f>
        <v>0</v>
      </c>
      <c r="AQ246" s="86">
        <f>BillDetail_List[Counsel''s Success Fee]*BillDetail_List[VAT Rate]</f>
        <v>0</v>
      </c>
      <c r="AR246" s="86">
        <f>BillDetail_List[Counsel''s Base Fees]+BillDetail_List[VAT on Base Counsel Fees]+BillDetail_List[Counsel''s Success Fee]+BillDetail_List[VAT on Counsel''s Success Fee]</f>
        <v>0</v>
      </c>
      <c r="AS246" s="86">
        <f>BillDetail_List[Other Disbursements]+BillDetail_List[VAT On Other Disbursements]</f>
        <v>0</v>
      </c>
      <c r="AT246" s="86">
        <f>BillDetail_List[Counsel''s Base Fees]+BillDetail_List[Other Disbursements]+BillDetail_List[ATEI Premium]</f>
        <v>0</v>
      </c>
      <c r="AU246" s="86">
        <f>BillDetail_List[Other Disbursements]+BillDetail_List[Counsel''s Base Fees]+BillDetail_List[Base Profit Costs (including any indemnity cap)]</f>
        <v>30</v>
      </c>
      <c r="AV246" s="86">
        <f>BillDetail_List[Base Profit Costs (including any indemnity cap)]+BillDetail_List[Success Fee on Base Profit costs]</f>
        <v>58.5</v>
      </c>
      <c r="AW246" s="86">
        <f>BillDetail_List[ATEI Premium]+BillDetail_List[Other Disbursements]+BillDetail_List[Counsel''s Success Fee]+BillDetail_List[Counsel''s Base Fees]</f>
        <v>0</v>
      </c>
      <c r="AX246" s="86">
        <f>BillDetail_List[VAT On Other Disbursements]+BillDetail_List[VAT on Counsel''s Success Fee]+BillDetail_List[VAT on Base Counsel Fees]+BillDetail_List[VAT on Success Fee on Base Profit Costs]+BillDetail_List[VAT on Base Profit Costs]</f>
        <v>11.7</v>
      </c>
      <c r="AY246" s="86">
        <f>SUM(BillDetail_List[[#This Row],[Total Profit Costs]:[Total VAT]])</f>
        <v>70.2</v>
      </c>
      <c r="AZ246" s="279">
        <f>VLOOKUP(BillDetail_List[[#This Row],[Phase Code ]],phasetasklist,7,FALSE)</f>
        <v>10</v>
      </c>
      <c r="BA246" s="279">
        <f>VLOOKUP(BillDetail_List[[#This Row],[Task Code]],tasklist,7,FALSE)</f>
        <v>25</v>
      </c>
      <c r="BB246" s="279">
        <f>IFERROR(VLOOKUP(BillDetail_List[[#This Row],[Activity Code]],ActivityCodeList,4,FALSE),"")</f>
        <v>2</v>
      </c>
      <c r="BC246" s="279" t="str">
        <f>IFERROR(VLOOKUP(BillDetail_List[[#This Row],[Expense Code]],expensenumbers,4,FALSE),"")</f>
        <v/>
      </c>
      <c r="BD246" s="217"/>
      <c r="BE246" s="94"/>
      <c r="BF246" s="94"/>
      <c r="BG246" s="217"/>
      <c r="BH246" s="94"/>
      <c r="BI246" s="217"/>
      <c r="BJ246" s="217"/>
      <c r="BK246" s="96"/>
      <c r="BL246" s="96"/>
      <c r="BQ246" s="96"/>
      <c r="BR246" s="96"/>
      <c r="BS246" s="96"/>
      <c r="BT246" s="96"/>
      <c r="BV246" s="96"/>
      <c r="BW246" s="72"/>
      <c r="BX246" s="72"/>
      <c r="CB246" s="98"/>
      <c r="CC246" s="99"/>
      <c r="CD246" s="99"/>
      <c r="CE246" s="84"/>
      <c r="CF246" s="84"/>
    </row>
    <row r="247" spans="1:84" ht="15" customHeight="1" x14ac:dyDescent="0.2">
      <c r="A247" s="74">
        <v>245</v>
      </c>
      <c r="B247" s="74"/>
      <c r="C247" s="49" t="s">
        <v>227</v>
      </c>
      <c r="D247" s="172">
        <v>41729</v>
      </c>
      <c r="E247" s="215" t="s">
        <v>413</v>
      </c>
      <c r="F247" s="76" t="s">
        <v>323</v>
      </c>
      <c r="G247" s="119">
        <v>2</v>
      </c>
      <c r="H247" s="87"/>
      <c r="I247" s="77"/>
      <c r="J247" s="77"/>
      <c r="K247" s="88"/>
      <c r="L247" s="79"/>
      <c r="M247" s="216" t="s">
        <v>217</v>
      </c>
      <c r="N247" s="255" t="s">
        <v>459</v>
      </c>
      <c r="O247" s="255" t="s">
        <v>491</v>
      </c>
      <c r="P247" s="255" t="s">
        <v>519</v>
      </c>
      <c r="Q247" s="255"/>
      <c r="R247" s="81" t="s">
        <v>103</v>
      </c>
      <c r="S247" s="89"/>
      <c r="T247" s="76"/>
      <c r="U247" s="76"/>
      <c r="V247" s="86">
        <f>IF(BillDetail_List[Entry Alloc%]=0,(BillDetail_List[Time]*BillDetail_List[LTM Rate])*BillDetail_List[[#This Row],[Funding PerCent Allowed]],(BillDetail_List[Time]*BillDetail_List[LTM Rate])*BillDetail_List[[#This Row],[Funding PerCent Allowed]]*BillDetail_List[Entry Alloc%])</f>
        <v>600</v>
      </c>
      <c r="W247" s="86">
        <f>BillDetail_List[Counsel''s Base Fees]+BillDetail_List[Other Disbursements]+BillDetail_List[ATEI Premium]</f>
        <v>0</v>
      </c>
      <c r="X247" s="91" t="str">
        <f>VLOOKUP(BillDetail_List[Part ID],FundingList,2,FALSE)</f>
        <v>CFA</v>
      </c>
      <c r="Y247" s="271" t="str">
        <f>VLOOKUP(BillDetail_List[[#This Row],[Phase Code ]],phasetasklist,3,FALSE)</f>
        <v>Interim Applications and Hearings (Interlocutory Applications)</v>
      </c>
      <c r="Z247" s="254" t="str">
        <f>VLOOKUP(BillDetail_List[[#This Row],[Task Code]],tasklist,4,FALSE)</f>
        <v>Applications for disclosure or Further Information</v>
      </c>
      <c r="AA247" s="239" t="str">
        <f>IFERROR(VLOOKUP(BillDetail_List[[#This Row],[Activity Code]],ActivityCodeList,2,FALSE), " ")</f>
        <v>Plan, Prepare, Draft, Review</v>
      </c>
      <c r="AB247" s="239" t="str">
        <f>IFERROR(VLOOKUP(BillDetail_List[[#This Row],[Expense Code]],expensenumbers,2,FALSE), " ")</f>
        <v xml:space="preserve"> </v>
      </c>
      <c r="AC247" s="92" t="str">
        <f>IFERROR(VLOOKUP(BillDetail_List[LTM],LTMList,3,FALSE),"")</f>
        <v>Partner</v>
      </c>
      <c r="AD247" s="92" t="str">
        <f>IFERROR(VLOOKUP(BillDetail_List[LTM],LTMList,4,FALSE),"")</f>
        <v>A</v>
      </c>
      <c r="AE247" s="86">
        <f>IFERROR(VLOOKUP(BillDetail_List[LTM],LTM_List[],6,FALSE),0)</f>
        <v>300</v>
      </c>
      <c r="AF247" s="83">
        <f>VLOOKUP(BillDetail_List[Part ID],FundingList,7,FALSE)</f>
        <v>1</v>
      </c>
      <c r="AG247" s="83">
        <f>IF(CounselBaseFees=0,VLOOKUP(BillDetail_List[Part ID],FundingList,3,FALSE),VLOOKUP(BillDetail_List[LTM],LTMList,8,FALSE))</f>
        <v>0.95</v>
      </c>
      <c r="AH247" s="93">
        <f>VLOOKUP(BillDetail_List[Part ID],FundingList,4,FALSE)</f>
        <v>0.2</v>
      </c>
      <c r="AI247" s="190">
        <f>IF(BillDetail_List[[#This Row],[Time]]="N/A",0, BillDetail_List[[#This Row],[Time]]*BillDetail_List[[#This Row],[LTM Rate]])</f>
        <v>600</v>
      </c>
      <c r="AJ247" s="86">
        <f>IF(BillDetail_List[Entry Alloc%]=0,(BillDetail_List[Time]*BillDetail_List[LTM Rate])*BillDetail_List[[#This Row],[Funding PerCent Allowed]],(BillDetail_List[Time]*BillDetail_List[LTM Rate])*BillDetail_List[[#This Row],[Funding PerCent Allowed]]*BillDetail_List[Entry Alloc%])</f>
        <v>600</v>
      </c>
      <c r="AK247" s="86">
        <f>BillDetail_List[Base Profit Costs (including any indemnity cap)]*BillDetail_List[VAT Rate]</f>
        <v>120</v>
      </c>
      <c r="AL247" s="86">
        <f>BillDetail_List[Base Profit Costs (including any indemnity cap)]*BillDetail_List[Success Fee %]</f>
        <v>570</v>
      </c>
      <c r="AM247" s="86">
        <f>BillDetail_List[Success Fee on Base Profit costs]*BillDetail_List[VAT Rate]</f>
        <v>114</v>
      </c>
      <c r="AN247" s="86">
        <f>SUM(BillDetail_List[[#This Row],[Base Profit Costs (including any indemnity cap)]:[VAT on Success Fee on Base Profit Costs]])</f>
        <v>1404</v>
      </c>
      <c r="AO247" s="86">
        <f>BillDetail_List[Counsel''s Base Fees]*BillDetail_List[VAT Rate]</f>
        <v>0</v>
      </c>
      <c r="AP247" s="86">
        <f>BillDetail_List[Counsel''s Base Fees]*BillDetail_List[Success Fee %]</f>
        <v>0</v>
      </c>
      <c r="AQ247" s="86">
        <f>BillDetail_List[Counsel''s Success Fee]*BillDetail_List[VAT Rate]</f>
        <v>0</v>
      </c>
      <c r="AR247" s="86">
        <f>BillDetail_List[Counsel''s Base Fees]+BillDetail_List[VAT on Base Counsel Fees]+BillDetail_List[Counsel''s Success Fee]+BillDetail_List[VAT on Counsel''s Success Fee]</f>
        <v>0</v>
      </c>
      <c r="AS247" s="86">
        <f>BillDetail_List[Other Disbursements]+BillDetail_List[VAT On Other Disbursements]</f>
        <v>0</v>
      </c>
      <c r="AT247" s="86">
        <f>BillDetail_List[Counsel''s Base Fees]+BillDetail_List[Other Disbursements]+BillDetail_List[ATEI Premium]</f>
        <v>0</v>
      </c>
      <c r="AU247" s="86">
        <f>BillDetail_List[Other Disbursements]+BillDetail_List[Counsel''s Base Fees]+BillDetail_List[Base Profit Costs (including any indemnity cap)]</f>
        <v>600</v>
      </c>
      <c r="AV247" s="86">
        <f>BillDetail_List[Base Profit Costs (including any indemnity cap)]+BillDetail_List[Success Fee on Base Profit costs]</f>
        <v>1170</v>
      </c>
      <c r="AW247" s="86">
        <f>BillDetail_List[ATEI Premium]+BillDetail_List[Other Disbursements]+BillDetail_List[Counsel''s Success Fee]+BillDetail_List[Counsel''s Base Fees]</f>
        <v>0</v>
      </c>
      <c r="AX247" s="86">
        <f>BillDetail_List[VAT On Other Disbursements]+BillDetail_List[VAT on Counsel''s Success Fee]+BillDetail_List[VAT on Base Counsel Fees]+BillDetail_List[VAT on Success Fee on Base Profit Costs]+BillDetail_List[VAT on Base Profit Costs]</f>
        <v>234</v>
      </c>
      <c r="AY247" s="86">
        <f>SUM(BillDetail_List[[#This Row],[Total Profit Costs]:[Total VAT]])</f>
        <v>1404</v>
      </c>
      <c r="AZ247" s="279">
        <f>VLOOKUP(BillDetail_List[[#This Row],[Phase Code ]],phasetasklist,7,FALSE)</f>
        <v>11</v>
      </c>
      <c r="BA247" s="279">
        <f>VLOOKUP(BillDetail_List[[#This Row],[Task Code]],tasklist,7,FALSE)</f>
        <v>28</v>
      </c>
      <c r="BB247" s="279">
        <f>IFERROR(VLOOKUP(BillDetail_List[[#This Row],[Activity Code]],ActivityCodeList,4,FALSE),"")</f>
        <v>10</v>
      </c>
      <c r="BC247" s="279" t="str">
        <f>IFERROR(VLOOKUP(BillDetail_List[[#This Row],[Expense Code]],expensenumbers,4,FALSE),"")</f>
        <v/>
      </c>
      <c r="BD247" s="217"/>
      <c r="BE247" s="94"/>
      <c r="BF247" s="94"/>
      <c r="BG247" s="217"/>
      <c r="BH247" s="94"/>
      <c r="BI247" s="217"/>
      <c r="BJ247" s="217"/>
      <c r="BK247" s="96"/>
      <c r="BL247" s="96"/>
      <c r="BQ247" s="96"/>
      <c r="BR247" s="96"/>
      <c r="BS247" s="96"/>
      <c r="BT247" s="96"/>
      <c r="BV247" s="96"/>
      <c r="BW247" s="72"/>
      <c r="BX247" s="72"/>
      <c r="CB247" s="98"/>
      <c r="CC247" s="99"/>
      <c r="CD247" s="99"/>
      <c r="CE247" s="84"/>
      <c r="CF247" s="84"/>
    </row>
    <row r="248" spans="1:84" ht="30" x14ac:dyDescent="0.2">
      <c r="A248" s="74">
        <v>246</v>
      </c>
      <c r="B248" s="74"/>
      <c r="C248" s="49" t="s">
        <v>227</v>
      </c>
      <c r="D248" s="172">
        <v>41763</v>
      </c>
      <c r="E248" s="215" t="s">
        <v>414</v>
      </c>
      <c r="F248" s="76" t="s">
        <v>323</v>
      </c>
      <c r="G248" s="119">
        <v>1</v>
      </c>
      <c r="H248" s="87"/>
      <c r="I248" s="77"/>
      <c r="J248" s="77"/>
      <c r="K248" s="88"/>
      <c r="L248" s="79"/>
      <c r="M248" s="216" t="s">
        <v>217</v>
      </c>
      <c r="N248" s="255" t="s">
        <v>459</v>
      </c>
      <c r="O248" s="255" t="s">
        <v>491</v>
      </c>
      <c r="P248" s="255" t="s">
        <v>510</v>
      </c>
      <c r="Q248" s="255"/>
      <c r="R248" s="81" t="s">
        <v>103</v>
      </c>
      <c r="S248" s="89"/>
      <c r="T248" s="76"/>
      <c r="U248" s="76"/>
      <c r="V248" s="86">
        <f>IF(BillDetail_List[Entry Alloc%]=0,(BillDetail_List[Time]*BillDetail_List[LTM Rate])*BillDetail_List[[#This Row],[Funding PerCent Allowed]],(BillDetail_List[Time]*BillDetail_List[LTM Rate])*BillDetail_List[[#This Row],[Funding PerCent Allowed]]*BillDetail_List[Entry Alloc%])</f>
        <v>300</v>
      </c>
      <c r="W248" s="86">
        <f>BillDetail_List[Counsel''s Base Fees]+BillDetail_List[Other Disbursements]+BillDetail_List[ATEI Premium]</f>
        <v>0</v>
      </c>
      <c r="X248" s="91" t="str">
        <f>VLOOKUP(BillDetail_List[Part ID],FundingList,2,FALSE)</f>
        <v>CFA</v>
      </c>
      <c r="Y248" s="271" t="str">
        <f>VLOOKUP(BillDetail_List[[#This Row],[Phase Code ]],phasetasklist,3,FALSE)</f>
        <v>Interim Applications and Hearings (Interlocutory Applications)</v>
      </c>
      <c r="Z248" s="254" t="str">
        <f>VLOOKUP(BillDetail_List[[#This Row],[Task Code]],tasklist,4,FALSE)</f>
        <v>Applications for disclosure or Further Information</v>
      </c>
      <c r="AA248" s="239" t="str">
        <f>IFERROR(VLOOKUP(BillDetail_List[[#This Row],[Activity Code]],ActivityCodeList,2,FALSE), " ")</f>
        <v>Appear For/Attend</v>
      </c>
      <c r="AB248" s="239" t="str">
        <f>IFERROR(VLOOKUP(BillDetail_List[[#This Row],[Expense Code]],expensenumbers,2,FALSE), " ")</f>
        <v xml:space="preserve"> </v>
      </c>
      <c r="AC248" s="92" t="str">
        <f>IFERROR(VLOOKUP(BillDetail_List[LTM],LTMList,3,FALSE),"")</f>
        <v>Partner</v>
      </c>
      <c r="AD248" s="92" t="str">
        <f>IFERROR(VLOOKUP(BillDetail_List[LTM],LTMList,4,FALSE),"")</f>
        <v>A</v>
      </c>
      <c r="AE248" s="86">
        <f>IFERROR(VLOOKUP(BillDetail_List[LTM],LTM_List[],6,FALSE),0)</f>
        <v>300</v>
      </c>
      <c r="AF248" s="83">
        <f>VLOOKUP(BillDetail_List[Part ID],FundingList,7,FALSE)</f>
        <v>1</v>
      </c>
      <c r="AG248" s="83">
        <f>IF(CounselBaseFees=0,VLOOKUP(BillDetail_List[Part ID],FundingList,3,FALSE),VLOOKUP(BillDetail_List[LTM],LTMList,8,FALSE))</f>
        <v>0.95</v>
      </c>
      <c r="AH248" s="93">
        <f>VLOOKUP(BillDetail_List[Part ID],FundingList,4,FALSE)</f>
        <v>0.2</v>
      </c>
      <c r="AI248" s="190">
        <f>IF(BillDetail_List[[#This Row],[Time]]="N/A",0, BillDetail_List[[#This Row],[Time]]*BillDetail_List[[#This Row],[LTM Rate]])</f>
        <v>300</v>
      </c>
      <c r="AJ248" s="86">
        <f>IF(BillDetail_List[Entry Alloc%]=0,(BillDetail_List[Time]*BillDetail_List[LTM Rate])*BillDetail_List[[#This Row],[Funding PerCent Allowed]],(BillDetail_List[Time]*BillDetail_List[LTM Rate])*BillDetail_List[[#This Row],[Funding PerCent Allowed]]*BillDetail_List[Entry Alloc%])</f>
        <v>300</v>
      </c>
      <c r="AK248" s="86">
        <f>BillDetail_List[Base Profit Costs (including any indemnity cap)]*BillDetail_List[VAT Rate]</f>
        <v>60</v>
      </c>
      <c r="AL248" s="86">
        <f>BillDetail_List[Base Profit Costs (including any indemnity cap)]*BillDetail_List[Success Fee %]</f>
        <v>285</v>
      </c>
      <c r="AM248" s="86">
        <f>BillDetail_List[Success Fee on Base Profit costs]*BillDetail_List[VAT Rate]</f>
        <v>57</v>
      </c>
      <c r="AN248" s="86">
        <f>SUM(BillDetail_List[[#This Row],[Base Profit Costs (including any indemnity cap)]:[VAT on Success Fee on Base Profit Costs]])</f>
        <v>702</v>
      </c>
      <c r="AO248" s="86">
        <f>BillDetail_List[Counsel''s Base Fees]*BillDetail_List[VAT Rate]</f>
        <v>0</v>
      </c>
      <c r="AP248" s="86">
        <f>BillDetail_List[Counsel''s Base Fees]*BillDetail_List[Success Fee %]</f>
        <v>0</v>
      </c>
      <c r="AQ248" s="86">
        <f>BillDetail_List[Counsel''s Success Fee]*BillDetail_List[VAT Rate]</f>
        <v>0</v>
      </c>
      <c r="AR248" s="86">
        <f>BillDetail_List[Counsel''s Base Fees]+BillDetail_List[VAT on Base Counsel Fees]+BillDetail_List[Counsel''s Success Fee]+BillDetail_List[VAT on Counsel''s Success Fee]</f>
        <v>0</v>
      </c>
      <c r="AS248" s="86">
        <f>BillDetail_List[Other Disbursements]+BillDetail_List[VAT On Other Disbursements]</f>
        <v>0</v>
      </c>
      <c r="AT248" s="86">
        <f>BillDetail_List[Counsel''s Base Fees]+BillDetail_List[Other Disbursements]+BillDetail_List[ATEI Premium]</f>
        <v>0</v>
      </c>
      <c r="AU248" s="86">
        <f>BillDetail_List[Other Disbursements]+BillDetail_List[Counsel''s Base Fees]+BillDetail_List[Base Profit Costs (including any indemnity cap)]</f>
        <v>300</v>
      </c>
      <c r="AV248" s="86">
        <f>BillDetail_List[Base Profit Costs (including any indemnity cap)]+BillDetail_List[Success Fee on Base Profit costs]</f>
        <v>585</v>
      </c>
      <c r="AW248" s="86">
        <f>BillDetail_List[ATEI Premium]+BillDetail_List[Other Disbursements]+BillDetail_List[Counsel''s Success Fee]+BillDetail_List[Counsel''s Base Fees]</f>
        <v>0</v>
      </c>
      <c r="AX248" s="86">
        <f>BillDetail_List[VAT On Other Disbursements]+BillDetail_List[VAT on Counsel''s Success Fee]+BillDetail_List[VAT on Base Counsel Fees]+BillDetail_List[VAT on Success Fee on Base Profit Costs]+BillDetail_List[VAT on Base Profit Costs]</f>
        <v>117</v>
      </c>
      <c r="AY248" s="86">
        <f>SUM(BillDetail_List[[#This Row],[Total Profit Costs]:[Total VAT]])</f>
        <v>702</v>
      </c>
      <c r="AZ248" s="279">
        <f>VLOOKUP(BillDetail_List[[#This Row],[Phase Code ]],phasetasklist,7,FALSE)</f>
        <v>11</v>
      </c>
      <c r="BA248" s="279">
        <f>VLOOKUP(BillDetail_List[[#This Row],[Task Code]],tasklist,7,FALSE)</f>
        <v>28</v>
      </c>
      <c r="BB248" s="279">
        <f>IFERROR(VLOOKUP(BillDetail_List[[#This Row],[Activity Code]],ActivityCodeList,4,FALSE),"")</f>
        <v>1</v>
      </c>
      <c r="BC248" s="279" t="str">
        <f>IFERROR(VLOOKUP(BillDetail_List[[#This Row],[Expense Code]],expensenumbers,4,FALSE),"")</f>
        <v/>
      </c>
      <c r="BD248" s="217"/>
      <c r="BE248" s="94"/>
      <c r="BF248" s="94"/>
      <c r="BG248" s="217"/>
      <c r="BH248" s="94"/>
      <c r="BI248" s="217"/>
      <c r="BJ248" s="217"/>
      <c r="BK248" s="96"/>
      <c r="BL248" s="96"/>
      <c r="BQ248" s="96"/>
      <c r="BR248" s="96"/>
      <c r="BS248" s="96"/>
      <c r="BT248" s="96"/>
      <c r="BV248" s="96"/>
      <c r="BW248" s="72"/>
      <c r="BX248" s="72"/>
      <c r="CB248" s="98"/>
      <c r="CC248" s="99"/>
      <c r="CD248" s="99"/>
      <c r="CE248" s="84"/>
      <c r="CF248" s="84"/>
    </row>
    <row r="249" spans="1:84" ht="29.1" customHeight="1" x14ac:dyDescent="0.25">
      <c r="A249" s="74">
        <v>247</v>
      </c>
      <c r="B249" s="74">
        <v>235</v>
      </c>
      <c r="C249" s="49" t="s">
        <v>227</v>
      </c>
      <c r="D249" s="172">
        <v>41725</v>
      </c>
      <c r="E249" s="76" t="s">
        <v>319</v>
      </c>
      <c r="F249" s="76"/>
      <c r="G249" s="218"/>
      <c r="H249" s="87"/>
      <c r="I249" s="77"/>
      <c r="J249" s="100"/>
      <c r="K249" s="88"/>
      <c r="L249" s="77">
        <v>11130</v>
      </c>
      <c r="M249" s="80" t="s">
        <v>104</v>
      </c>
      <c r="N249" s="255" t="s">
        <v>460</v>
      </c>
      <c r="O249" s="255" t="s">
        <v>496</v>
      </c>
      <c r="P249" s="255"/>
      <c r="Q249" s="255" t="s">
        <v>530</v>
      </c>
      <c r="R249" s="81"/>
      <c r="S249" s="89"/>
      <c r="T249" s="76"/>
      <c r="U249" s="76"/>
      <c r="V249" s="86">
        <f>IF(BillDetail_List[Entry Alloc%]=0,(BillDetail_List[Time]*BillDetail_List[LTM Rate])*BillDetail_List[[#This Row],[Funding PerCent Allowed]],(BillDetail_List[Time]*BillDetail_List[LTM Rate])*BillDetail_List[[#This Row],[Funding PerCent Allowed]]*BillDetail_List[Entry Alloc%])</f>
        <v>0</v>
      </c>
      <c r="W249" s="86">
        <f>BillDetail_List[Counsel''s Base Fees]+BillDetail_List[Other Disbursements]+BillDetail_List[ATEI Premium]</f>
        <v>11130</v>
      </c>
      <c r="X249" s="91" t="str">
        <f>VLOOKUP(BillDetail_List[Part ID],FundingList,2,FALSE)</f>
        <v>CFA</v>
      </c>
      <c r="Y249" s="271" t="str">
        <f>VLOOKUP(BillDetail_List[[#This Row],[Phase Code ]],phasetasklist,3,FALSE)</f>
        <v>Funding</v>
      </c>
      <c r="Z249" s="254" t="str">
        <f>VLOOKUP(BillDetail_List[[#This Row],[Task Code]],tasklist,4,FALSE)</f>
        <v>Funding</v>
      </c>
      <c r="AA249" s="239" t="str">
        <f>IFERROR(VLOOKUP(BillDetail_List[[#This Row],[Activity Code]],ActivityCodeList,2,FALSE), " ")</f>
        <v xml:space="preserve"> </v>
      </c>
      <c r="AB249" s="239" t="str">
        <f>IFERROR(VLOOKUP(BillDetail_List[[#This Row],[Expense Code]],expensenumbers,2,FALSE), " ")</f>
        <v>ATEI Premiums</v>
      </c>
      <c r="AC249" s="92" t="str">
        <f>IFERROR(VLOOKUP(BillDetail_List[LTM],LTMList,3,FALSE),"")</f>
        <v/>
      </c>
      <c r="AD249" s="92" t="str">
        <f>IFERROR(VLOOKUP(BillDetail_List[LTM],LTMList,4,FALSE),"")</f>
        <v/>
      </c>
      <c r="AE249" s="86">
        <f>IFERROR(VLOOKUP(BillDetail_List[LTM],LTM_List[],6,FALSE),0)</f>
        <v>0</v>
      </c>
      <c r="AF249" s="83">
        <f>VLOOKUP(BillDetail_List[Part ID],FundingList,7,FALSE)</f>
        <v>1</v>
      </c>
      <c r="AG249" s="83">
        <f>IF(CounselBaseFees=0,VLOOKUP(BillDetail_List[Part ID],FundingList,3,FALSE),VLOOKUP(BillDetail_List[LTM],LTMList,8,FALSE))</f>
        <v>0.95</v>
      </c>
      <c r="AH249" s="93">
        <f>VLOOKUP(BillDetail_List[Part ID],FundingList,4,FALSE)</f>
        <v>0.2</v>
      </c>
      <c r="AI249" s="190">
        <f>IF(BillDetail_List[[#This Row],[Time]]="N/A",0, BillDetail_List[[#This Row],[Time]]*BillDetail_List[[#This Row],[LTM Rate]])</f>
        <v>0</v>
      </c>
      <c r="AJ249" s="86">
        <f>IF(BillDetail_List[Entry Alloc%]=0,(BillDetail_List[Time]*BillDetail_List[LTM Rate])*BillDetail_List[[#This Row],[Funding PerCent Allowed]],(BillDetail_List[Time]*BillDetail_List[LTM Rate])*BillDetail_List[[#This Row],[Funding PerCent Allowed]]*BillDetail_List[Entry Alloc%])</f>
        <v>0</v>
      </c>
      <c r="AK249" s="86">
        <f>BillDetail_List[Base Profit Costs (including any indemnity cap)]*BillDetail_List[VAT Rate]</f>
        <v>0</v>
      </c>
      <c r="AL249" s="86">
        <f>BillDetail_List[Base Profit Costs (including any indemnity cap)]*BillDetail_List[Success Fee %]</f>
        <v>0</v>
      </c>
      <c r="AM249" s="86">
        <f>BillDetail_List[Success Fee on Base Profit costs]*BillDetail_List[VAT Rate]</f>
        <v>0</v>
      </c>
      <c r="AN249" s="86">
        <f>SUM(BillDetail_List[[#This Row],[Base Profit Costs (including any indemnity cap)]:[VAT on Success Fee on Base Profit Costs]])</f>
        <v>0</v>
      </c>
      <c r="AO249" s="86">
        <f>BillDetail_List[Counsel''s Base Fees]*BillDetail_List[VAT Rate]</f>
        <v>0</v>
      </c>
      <c r="AP249" s="86">
        <f>BillDetail_List[Counsel''s Base Fees]*BillDetail_List[Success Fee %]</f>
        <v>0</v>
      </c>
      <c r="AQ249" s="86">
        <f>BillDetail_List[Counsel''s Success Fee]*BillDetail_List[VAT Rate]</f>
        <v>0</v>
      </c>
      <c r="AR249" s="86">
        <f>BillDetail_List[Counsel''s Base Fees]+BillDetail_List[VAT on Base Counsel Fees]+BillDetail_List[Counsel''s Success Fee]+BillDetail_List[VAT on Counsel''s Success Fee]</f>
        <v>0</v>
      </c>
      <c r="AS249" s="86">
        <f>BillDetail_List[Other Disbursements]+BillDetail_List[VAT On Other Disbursements]</f>
        <v>0</v>
      </c>
      <c r="AT249" s="86">
        <f>BillDetail_List[Counsel''s Base Fees]+BillDetail_List[Other Disbursements]+BillDetail_List[ATEI Premium]</f>
        <v>11130</v>
      </c>
      <c r="AU249" s="86">
        <f>BillDetail_List[Other Disbursements]+BillDetail_List[Counsel''s Base Fees]+BillDetail_List[Base Profit Costs (including any indemnity cap)]</f>
        <v>0</v>
      </c>
      <c r="AV249" s="86">
        <f>BillDetail_List[Base Profit Costs (including any indemnity cap)]+BillDetail_List[Success Fee on Base Profit costs]</f>
        <v>0</v>
      </c>
      <c r="AW249" s="86">
        <f>BillDetail_List[ATEI Premium]+BillDetail_List[Other Disbursements]+BillDetail_List[Counsel''s Success Fee]+BillDetail_List[Counsel''s Base Fees]</f>
        <v>11130</v>
      </c>
      <c r="AX249" s="86">
        <f>BillDetail_List[VAT On Other Disbursements]+BillDetail_List[VAT on Counsel''s Success Fee]+BillDetail_List[VAT on Base Counsel Fees]+BillDetail_List[VAT on Success Fee on Base Profit Costs]+BillDetail_List[VAT on Base Profit Costs]</f>
        <v>0</v>
      </c>
      <c r="AY249" s="86">
        <f>SUM(BillDetail_List[[#This Row],[Total Profit Costs]:[Total VAT]])</f>
        <v>11130</v>
      </c>
      <c r="AZ249" s="279">
        <f>VLOOKUP(BillDetail_List[[#This Row],[Phase Code ]],phasetasklist,7,FALSE)</f>
        <v>12</v>
      </c>
      <c r="BA249" s="279">
        <f>VLOOKUP(BillDetail_List[[#This Row],[Task Code]],tasklist,7,FALSE)</f>
        <v>33</v>
      </c>
      <c r="BB249" s="279" t="str">
        <f>IFERROR(VLOOKUP(BillDetail_List[[#This Row],[Activity Code]],ActivityCodeList,4,FALSE),"")</f>
        <v/>
      </c>
      <c r="BC249" s="279" t="str">
        <f>IFERROR(VLOOKUP(BillDetail_List[[#This Row],[Expense Code]],expensenumbers,4,FALSE),"")</f>
        <v/>
      </c>
      <c r="BD249" s="217"/>
      <c r="BE249" s="94"/>
      <c r="BF249" s="94"/>
      <c r="BG249" s="217"/>
      <c r="BH249" s="94"/>
      <c r="BI249" s="217"/>
      <c r="BJ249" s="217"/>
      <c r="BK249" s="96"/>
      <c r="BL249" s="96"/>
      <c r="BQ249" s="96"/>
      <c r="BR249" s="96"/>
      <c r="BS249" s="96"/>
      <c r="BT249" s="96"/>
      <c r="BV249" s="96"/>
      <c r="BW249" s="72"/>
      <c r="BX249" s="72"/>
      <c r="CB249" s="98"/>
      <c r="CC249" s="99"/>
      <c r="CD249" s="99"/>
      <c r="CE249" s="84"/>
      <c r="CF249" s="84"/>
    </row>
    <row r="250" spans="1:84" x14ac:dyDescent="0.2">
      <c r="A250" s="74">
        <v>248</v>
      </c>
      <c r="B250" s="74">
        <v>238</v>
      </c>
      <c r="C250" s="49" t="s">
        <v>227</v>
      </c>
      <c r="D250" s="172">
        <v>41725</v>
      </c>
      <c r="E250" s="129" t="s">
        <v>365</v>
      </c>
      <c r="F250" s="126" t="s">
        <v>325</v>
      </c>
      <c r="G250" s="119">
        <v>8.4</v>
      </c>
      <c r="H250" s="87"/>
      <c r="I250" s="77"/>
      <c r="J250" s="77"/>
      <c r="K250" s="88"/>
      <c r="L250" s="79"/>
      <c r="M250" s="80" t="s">
        <v>347</v>
      </c>
      <c r="N250" s="255" t="s">
        <v>461</v>
      </c>
      <c r="O250" s="255" t="s">
        <v>499</v>
      </c>
      <c r="P250" s="255" t="s">
        <v>519</v>
      </c>
      <c r="Q250" s="255"/>
      <c r="R250" s="81"/>
      <c r="S250" s="89"/>
      <c r="T250" s="76"/>
      <c r="U250" s="76"/>
      <c r="V250" s="86">
        <f>IF(BillDetail_List[Entry Alloc%]=0,(BillDetail_List[Time]*BillDetail_List[LTM Rate])*BillDetail_List[[#This Row],[Funding PerCent Allowed]],(BillDetail_List[Time]*BillDetail_List[LTM Rate])*BillDetail_List[[#This Row],[Funding PerCent Allowed]]*BillDetail_List[Entry Alloc%])</f>
        <v>1226.4000000000001</v>
      </c>
      <c r="W250" s="86">
        <f>BillDetail_List[Counsel''s Base Fees]+BillDetail_List[Other Disbursements]+BillDetail_List[ATEI Premium]</f>
        <v>0</v>
      </c>
      <c r="X250" s="91" t="str">
        <f>VLOOKUP(BillDetail_List[Part ID],FundingList,2,FALSE)</f>
        <v>CFA</v>
      </c>
      <c r="Y250" s="271" t="str">
        <f>VLOOKUP(BillDetail_List[[#This Row],[Phase Code ]],phasetasklist,3,FALSE)</f>
        <v>Budgeting incl. costs estimates</v>
      </c>
      <c r="Z250" s="254" t="str">
        <f>VLOOKUP(BillDetail_List[[#This Row],[Task Code]],tasklist,4,FALSE)</f>
        <v>Budgeting - between the parties</v>
      </c>
      <c r="AA250" s="239" t="str">
        <f>IFERROR(VLOOKUP(BillDetail_List[[#This Row],[Activity Code]],ActivityCodeList,2,FALSE), " ")</f>
        <v>Plan, Prepare, Draft, Review</v>
      </c>
      <c r="AB250" s="239" t="str">
        <f>IFERROR(VLOOKUP(BillDetail_List[[#This Row],[Expense Code]],expensenumbers,2,FALSE), " ")</f>
        <v xml:space="preserve"> </v>
      </c>
      <c r="AC250" s="92" t="str">
        <f>IFERROR(VLOOKUP(BillDetail_List[LTM],LTMList,3,FALSE),"")</f>
        <v>Costs Draftsman</v>
      </c>
      <c r="AD250" s="92" t="str">
        <f>IFERROR(VLOOKUP(BillDetail_List[LTM],LTMList,4,FALSE),"")</f>
        <v>D</v>
      </c>
      <c r="AE250" s="86">
        <f>IFERROR(VLOOKUP(BillDetail_List[LTM],LTM_List[],6,FALSE),0)</f>
        <v>146</v>
      </c>
      <c r="AF250" s="83">
        <f>VLOOKUP(BillDetail_List[Part ID],FundingList,7,FALSE)</f>
        <v>1</v>
      </c>
      <c r="AG250" s="83">
        <f>IF(CounselBaseFees=0,VLOOKUP(BillDetail_List[Part ID],FundingList,3,FALSE),VLOOKUP(BillDetail_List[LTM],LTMList,8,FALSE))</f>
        <v>0.95</v>
      </c>
      <c r="AH250" s="93">
        <f>VLOOKUP(BillDetail_List[Part ID],FundingList,4,FALSE)</f>
        <v>0.2</v>
      </c>
      <c r="AI250" s="190">
        <f>IF(BillDetail_List[[#This Row],[Time]]="N/A",0, BillDetail_List[[#This Row],[Time]]*BillDetail_List[[#This Row],[LTM Rate]])</f>
        <v>1226.4000000000001</v>
      </c>
      <c r="AJ250" s="86">
        <f>IF(BillDetail_List[Entry Alloc%]=0,(BillDetail_List[Time]*BillDetail_List[LTM Rate])*BillDetail_List[[#This Row],[Funding PerCent Allowed]],(BillDetail_List[Time]*BillDetail_List[LTM Rate])*BillDetail_List[[#This Row],[Funding PerCent Allowed]]*BillDetail_List[Entry Alloc%])</f>
        <v>1226.4000000000001</v>
      </c>
      <c r="AK250" s="86">
        <f>BillDetail_List[Base Profit Costs (including any indemnity cap)]*BillDetail_List[VAT Rate]</f>
        <v>245.28000000000003</v>
      </c>
      <c r="AL250" s="86">
        <f>BillDetail_List[Base Profit Costs (including any indemnity cap)]*BillDetail_List[Success Fee %]</f>
        <v>1165.08</v>
      </c>
      <c r="AM250" s="86">
        <f>BillDetail_List[Success Fee on Base Profit costs]*BillDetail_List[VAT Rate]</f>
        <v>233.01599999999999</v>
      </c>
      <c r="AN250" s="86">
        <f>SUM(BillDetail_List[[#This Row],[Base Profit Costs (including any indemnity cap)]:[VAT on Success Fee on Base Profit Costs]])</f>
        <v>2869.7760000000003</v>
      </c>
      <c r="AO250" s="86">
        <f>BillDetail_List[Counsel''s Base Fees]*BillDetail_List[VAT Rate]</f>
        <v>0</v>
      </c>
      <c r="AP250" s="86">
        <f>BillDetail_List[Counsel''s Base Fees]*BillDetail_List[Success Fee %]</f>
        <v>0</v>
      </c>
      <c r="AQ250" s="86">
        <f>BillDetail_List[Counsel''s Success Fee]*BillDetail_List[VAT Rate]</f>
        <v>0</v>
      </c>
      <c r="AR250" s="86">
        <f>BillDetail_List[Counsel''s Base Fees]+BillDetail_List[VAT on Base Counsel Fees]+BillDetail_List[Counsel''s Success Fee]+BillDetail_List[VAT on Counsel''s Success Fee]</f>
        <v>0</v>
      </c>
      <c r="AS250" s="86">
        <f>BillDetail_List[Other Disbursements]+BillDetail_List[VAT On Other Disbursements]</f>
        <v>0</v>
      </c>
      <c r="AT250" s="86">
        <f>BillDetail_List[Counsel''s Base Fees]+BillDetail_List[Other Disbursements]+BillDetail_List[ATEI Premium]</f>
        <v>0</v>
      </c>
      <c r="AU250" s="86">
        <f>BillDetail_List[Other Disbursements]+BillDetail_List[Counsel''s Base Fees]+BillDetail_List[Base Profit Costs (including any indemnity cap)]</f>
        <v>1226.4000000000001</v>
      </c>
      <c r="AV250" s="86">
        <f>BillDetail_List[Base Profit Costs (including any indemnity cap)]+BillDetail_List[Success Fee on Base Profit costs]</f>
        <v>2391.48</v>
      </c>
      <c r="AW250" s="86">
        <f>BillDetail_List[ATEI Premium]+BillDetail_List[Other Disbursements]+BillDetail_List[Counsel''s Success Fee]+BillDetail_List[Counsel''s Base Fees]</f>
        <v>0</v>
      </c>
      <c r="AX250" s="86">
        <f>BillDetail_List[VAT On Other Disbursements]+BillDetail_List[VAT on Counsel''s Success Fee]+BillDetail_List[VAT on Base Counsel Fees]+BillDetail_List[VAT on Success Fee on Base Profit Costs]+BillDetail_List[VAT on Base Profit Costs]</f>
        <v>478.29600000000005</v>
      </c>
      <c r="AY250" s="86">
        <f>SUM(BillDetail_List[[#This Row],[Total Profit Costs]:[Total VAT]])</f>
        <v>2869.7759999999998</v>
      </c>
      <c r="AZ250" s="279">
        <f>VLOOKUP(BillDetail_List[[#This Row],[Phase Code ]],phasetasklist,7,FALSE)</f>
        <v>13</v>
      </c>
      <c r="BA250" s="279">
        <f>VLOOKUP(BillDetail_List[[#This Row],[Task Code]],tasklist,7,FALSE)</f>
        <v>36</v>
      </c>
      <c r="BB250" s="279">
        <f>IFERROR(VLOOKUP(BillDetail_List[[#This Row],[Activity Code]],ActivityCodeList,4,FALSE),"")</f>
        <v>10</v>
      </c>
      <c r="BC250" s="279" t="str">
        <f>IFERROR(VLOOKUP(BillDetail_List[[#This Row],[Expense Code]],expensenumbers,4,FALSE),"")</f>
        <v/>
      </c>
      <c r="BD250" s="217"/>
      <c r="BE250" s="94"/>
      <c r="BF250" s="94"/>
      <c r="BG250" s="217"/>
      <c r="BH250" s="94"/>
      <c r="BI250" s="217"/>
      <c r="BJ250" s="217"/>
      <c r="BK250" s="96"/>
      <c r="BL250" s="96"/>
      <c r="BQ250" s="96"/>
      <c r="BR250" s="96"/>
      <c r="BS250" s="96"/>
      <c r="BT250" s="96"/>
      <c r="BV250" s="96"/>
      <c r="BW250" s="72"/>
      <c r="BX250" s="72"/>
      <c r="CB250" s="98"/>
      <c r="CC250" s="99"/>
      <c r="CD250" s="99"/>
      <c r="CE250" s="84"/>
      <c r="CF250" s="84"/>
    </row>
    <row r="251" spans="1:84" x14ac:dyDescent="0.2">
      <c r="A251" s="74">
        <v>249</v>
      </c>
      <c r="B251" s="74">
        <v>239</v>
      </c>
      <c r="C251" s="49" t="s">
        <v>227</v>
      </c>
      <c r="D251" s="172">
        <v>41725</v>
      </c>
      <c r="E251" s="126" t="s">
        <v>363</v>
      </c>
      <c r="F251" s="126" t="s">
        <v>323</v>
      </c>
      <c r="G251" s="119">
        <v>3.5</v>
      </c>
      <c r="H251" s="87"/>
      <c r="I251" s="77"/>
      <c r="J251" s="77"/>
      <c r="K251" s="88"/>
      <c r="L251" s="79"/>
      <c r="M251" s="80" t="s">
        <v>347</v>
      </c>
      <c r="N251" s="255" t="s">
        <v>461</v>
      </c>
      <c r="O251" s="255" t="s">
        <v>499</v>
      </c>
      <c r="P251" s="255" t="s">
        <v>519</v>
      </c>
      <c r="Q251" s="255"/>
      <c r="R251" s="81"/>
      <c r="S251" s="89"/>
      <c r="T251" s="76"/>
      <c r="U251" s="76"/>
      <c r="V251" s="86">
        <f>IF(BillDetail_List[Entry Alloc%]=0,(BillDetail_List[Time]*BillDetail_List[LTM Rate])*BillDetail_List[[#This Row],[Funding PerCent Allowed]],(BillDetail_List[Time]*BillDetail_List[LTM Rate])*BillDetail_List[[#This Row],[Funding PerCent Allowed]]*BillDetail_List[Entry Alloc%])</f>
        <v>1050</v>
      </c>
      <c r="W251" s="86">
        <f>BillDetail_List[Counsel''s Base Fees]+BillDetail_List[Other Disbursements]+BillDetail_List[ATEI Premium]</f>
        <v>0</v>
      </c>
      <c r="X251" s="91" t="str">
        <f>VLOOKUP(BillDetail_List[Part ID],FundingList,2,FALSE)</f>
        <v>CFA</v>
      </c>
      <c r="Y251" s="271" t="str">
        <f>VLOOKUP(BillDetail_List[[#This Row],[Phase Code ]],phasetasklist,3,FALSE)</f>
        <v>Budgeting incl. costs estimates</v>
      </c>
      <c r="Z251" s="254" t="str">
        <f>VLOOKUP(BillDetail_List[[#This Row],[Task Code]],tasklist,4,FALSE)</f>
        <v>Budgeting - between the parties</v>
      </c>
      <c r="AA251" s="239" t="str">
        <f>IFERROR(VLOOKUP(BillDetail_List[[#This Row],[Activity Code]],ActivityCodeList,2,FALSE), " ")</f>
        <v>Plan, Prepare, Draft, Review</v>
      </c>
      <c r="AB251" s="239" t="str">
        <f>IFERROR(VLOOKUP(BillDetail_List[[#This Row],[Expense Code]],expensenumbers,2,FALSE), " ")</f>
        <v xml:space="preserve"> </v>
      </c>
      <c r="AC251" s="92" t="str">
        <f>IFERROR(VLOOKUP(BillDetail_List[LTM],LTMList,3,FALSE),"")</f>
        <v>Partner</v>
      </c>
      <c r="AD251" s="92" t="str">
        <f>IFERROR(VLOOKUP(BillDetail_List[LTM],LTMList,4,FALSE),"")</f>
        <v>A</v>
      </c>
      <c r="AE251" s="86">
        <f>IFERROR(VLOOKUP(BillDetail_List[LTM],LTM_List[],6,FALSE),0)</f>
        <v>300</v>
      </c>
      <c r="AF251" s="83">
        <f>VLOOKUP(BillDetail_List[Part ID],FundingList,7,FALSE)</f>
        <v>1</v>
      </c>
      <c r="AG251" s="83">
        <f>IF(CounselBaseFees=0,VLOOKUP(BillDetail_List[Part ID],FundingList,3,FALSE),VLOOKUP(BillDetail_List[LTM],LTMList,8,FALSE))</f>
        <v>0.95</v>
      </c>
      <c r="AH251" s="93">
        <f>VLOOKUP(BillDetail_List[Part ID],FundingList,4,FALSE)</f>
        <v>0.2</v>
      </c>
      <c r="AI251" s="190">
        <f>IF(BillDetail_List[[#This Row],[Time]]="N/A",0, BillDetail_List[[#This Row],[Time]]*BillDetail_List[[#This Row],[LTM Rate]])</f>
        <v>1050</v>
      </c>
      <c r="AJ251" s="86">
        <f>IF(BillDetail_List[Entry Alloc%]=0,(BillDetail_List[Time]*BillDetail_List[LTM Rate])*BillDetail_List[[#This Row],[Funding PerCent Allowed]],(BillDetail_List[Time]*BillDetail_List[LTM Rate])*BillDetail_List[[#This Row],[Funding PerCent Allowed]]*BillDetail_List[Entry Alloc%])</f>
        <v>1050</v>
      </c>
      <c r="AK251" s="86">
        <f>BillDetail_List[Base Profit Costs (including any indemnity cap)]*BillDetail_List[VAT Rate]</f>
        <v>210</v>
      </c>
      <c r="AL251" s="86">
        <f>BillDetail_List[Base Profit Costs (including any indemnity cap)]*BillDetail_List[Success Fee %]</f>
        <v>997.5</v>
      </c>
      <c r="AM251" s="86">
        <f>BillDetail_List[Success Fee on Base Profit costs]*BillDetail_List[VAT Rate]</f>
        <v>199.5</v>
      </c>
      <c r="AN251" s="86">
        <f>SUM(BillDetail_List[[#This Row],[Base Profit Costs (including any indemnity cap)]:[VAT on Success Fee on Base Profit Costs]])</f>
        <v>2457</v>
      </c>
      <c r="AO251" s="86">
        <f>BillDetail_List[Counsel''s Base Fees]*BillDetail_List[VAT Rate]</f>
        <v>0</v>
      </c>
      <c r="AP251" s="86">
        <f>BillDetail_List[Counsel''s Base Fees]*BillDetail_List[Success Fee %]</f>
        <v>0</v>
      </c>
      <c r="AQ251" s="86">
        <f>BillDetail_List[Counsel''s Success Fee]*BillDetail_List[VAT Rate]</f>
        <v>0</v>
      </c>
      <c r="AR251" s="86">
        <f>BillDetail_List[Counsel''s Base Fees]+BillDetail_List[VAT on Base Counsel Fees]+BillDetail_List[Counsel''s Success Fee]+BillDetail_List[VAT on Counsel''s Success Fee]</f>
        <v>0</v>
      </c>
      <c r="AS251" s="86">
        <f>BillDetail_List[Other Disbursements]+BillDetail_List[VAT On Other Disbursements]</f>
        <v>0</v>
      </c>
      <c r="AT251" s="86">
        <f>BillDetail_List[Counsel''s Base Fees]+BillDetail_List[Other Disbursements]+BillDetail_List[ATEI Premium]</f>
        <v>0</v>
      </c>
      <c r="AU251" s="86">
        <f>BillDetail_List[Other Disbursements]+BillDetail_List[Counsel''s Base Fees]+BillDetail_List[Base Profit Costs (including any indemnity cap)]</f>
        <v>1050</v>
      </c>
      <c r="AV251" s="86">
        <f>BillDetail_List[Base Profit Costs (including any indemnity cap)]+BillDetail_List[Success Fee on Base Profit costs]</f>
        <v>2047.5</v>
      </c>
      <c r="AW251" s="86">
        <f>BillDetail_List[ATEI Premium]+BillDetail_List[Other Disbursements]+BillDetail_List[Counsel''s Success Fee]+BillDetail_List[Counsel''s Base Fees]</f>
        <v>0</v>
      </c>
      <c r="AX251" s="86">
        <f>BillDetail_List[VAT On Other Disbursements]+BillDetail_List[VAT on Counsel''s Success Fee]+BillDetail_List[VAT on Base Counsel Fees]+BillDetail_List[VAT on Success Fee on Base Profit Costs]+BillDetail_List[VAT on Base Profit Costs]</f>
        <v>409.5</v>
      </c>
      <c r="AY251" s="86">
        <f>SUM(BillDetail_List[[#This Row],[Total Profit Costs]:[Total VAT]])</f>
        <v>2457</v>
      </c>
      <c r="AZ251" s="279">
        <f>VLOOKUP(BillDetail_List[[#This Row],[Phase Code ]],phasetasklist,7,FALSE)</f>
        <v>13</v>
      </c>
      <c r="BA251" s="279">
        <f>VLOOKUP(BillDetail_List[[#This Row],[Task Code]],tasklist,7,FALSE)</f>
        <v>36</v>
      </c>
      <c r="BB251" s="279">
        <f>IFERROR(VLOOKUP(BillDetail_List[[#This Row],[Activity Code]],ActivityCodeList,4,FALSE),"")</f>
        <v>10</v>
      </c>
      <c r="BC251" s="279" t="str">
        <f>IFERROR(VLOOKUP(BillDetail_List[[#This Row],[Expense Code]],expensenumbers,4,FALSE),"")</f>
        <v/>
      </c>
      <c r="BD251" s="217"/>
      <c r="BE251" s="94"/>
      <c r="BF251" s="94"/>
      <c r="BG251" s="217"/>
      <c r="BH251" s="94"/>
      <c r="BI251" s="217"/>
      <c r="BJ251" s="217"/>
      <c r="BK251" s="96"/>
      <c r="BL251" s="96"/>
      <c r="BQ251" s="96"/>
      <c r="BR251" s="96"/>
      <c r="BS251" s="96"/>
      <c r="BT251" s="96"/>
      <c r="BV251" s="96"/>
      <c r="BW251" s="72"/>
      <c r="BX251" s="72"/>
      <c r="CB251" s="98"/>
      <c r="CC251" s="99"/>
      <c r="CD251" s="99"/>
      <c r="CE251" s="84"/>
      <c r="CF251" s="84"/>
    </row>
    <row r="252" spans="1:84" x14ac:dyDescent="0.2">
      <c r="A252" s="74">
        <v>250</v>
      </c>
      <c r="B252" s="74">
        <v>236</v>
      </c>
      <c r="C252" s="49" t="s">
        <v>227</v>
      </c>
      <c r="D252" s="172">
        <v>42538</v>
      </c>
      <c r="E252" s="290" t="s">
        <v>539</v>
      </c>
      <c r="F252" s="76" t="s">
        <v>325</v>
      </c>
      <c r="G252" s="119">
        <v>6</v>
      </c>
      <c r="H252" s="87"/>
      <c r="I252" s="77"/>
      <c r="J252" s="77"/>
      <c r="K252" s="88"/>
      <c r="L252" s="79"/>
      <c r="M252" s="80" t="s">
        <v>347</v>
      </c>
      <c r="N252" s="255" t="s">
        <v>463</v>
      </c>
      <c r="O252" s="255" t="s">
        <v>501</v>
      </c>
      <c r="P252" s="255" t="s">
        <v>519</v>
      </c>
      <c r="Q252" s="255"/>
      <c r="R252" s="81"/>
      <c r="S252" s="89"/>
      <c r="T252" s="76"/>
      <c r="U252" s="76"/>
      <c r="V252" s="86">
        <f>IF(BillDetail_List[Entry Alloc%]=0,(BillDetail_List[Time]*BillDetail_List[LTM Rate])*BillDetail_List[[#This Row],[Funding PerCent Allowed]],(BillDetail_List[Time]*BillDetail_List[LTM Rate])*BillDetail_List[[#This Row],[Funding PerCent Allowed]]*BillDetail_List[Entry Alloc%])</f>
        <v>876</v>
      </c>
      <c r="W252" s="86">
        <f>BillDetail_List[Counsel''s Base Fees]+BillDetail_List[Other Disbursements]+BillDetail_List[ATEI Premium]</f>
        <v>0</v>
      </c>
      <c r="X252" s="91" t="str">
        <f>VLOOKUP(BillDetail_List[Part ID],FundingList,2,FALSE)</f>
        <v>CFA</v>
      </c>
      <c r="Y252" s="271" t="str">
        <f>VLOOKUP(BillDetail_List[[#This Row],[Phase Code ]],phasetasklist,3,FALSE)</f>
        <v>Costs Assessment</v>
      </c>
      <c r="Z252" s="254" t="str">
        <f>VLOOKUP(BillDetail_List[[#This Row],[Task Code]],tasklist,4,FALSE)</f>
        <v>Preparing costs claim</v>
      </c>
      <c r="AA252" s="239" t="str">
        <f>IFERROR(VLOOKUP(BillDetail_List[[#This Row],[Activity Code]],ActivityCodeList,2,FALSE), " ")</f>
        <v>Plan, Prepare, Draft, Review</v>
      </c>
      <c r="AB252" s="239" t="str">
        <f>IFERROR(VLOOKUP(BillDetail_List[[#This Row],[Expense Code]],expensenumbers,2,FALSE), " ")</f>
        <v xml:space="preserve"> </v>
      </c>
      <c r="AC252" s="92" t="str">
        <f>IFERROR(VLOOKUP(BillDetail_List[LTM],LTMList,3,FALSE),"")</f>
        <v>Costs Draftsman</v>
      </c>
      <c r="AD252" s="92" t="str">
        <f>IFERROR(VLOOKUP(BillDetail_List[LTM],LTMList,4,FALSE),"")</f>
        <v>D</v>
      </c>
      <c r="AE252" s="86">
        <f>IFERROR(VLOOKUP(BillDetail_List[LTM],LTM_List[],6,FALSE),0)</f>
        <v>146</v>
      </c>
      <c r="AF252" s="83">
        <f>VLOOKUP(BillDetail_List[Part ID],FundingList,7,FALSE)</f>
        <v>1</v>
      </c>
      <c r="AG252" s="83">
        <f>IF(CounselBaseFees=0,VLOOKUP(BillDetail_List[Part ID],FundingList,3,FALSE),VLOOKUP(BillDetail_List[LTM],LTMList,8,FALSE))</f>
        <v>0.95</v>
      </c>
      <c r="AH252" s="93">
        <f>VLOOKUP(BillDetail_List[Part ID],FundingList,4,FALSE)</f>
        <v>0.2</v>
      </c>
      <c r="AI252" s="190">
        <f>IF(BillDetail_List[[#This Row],[Time]]="N/A",0, BillDetail_List[[#This Row],[Time]]*BillDetail_List[[#This Row],[LTM Rate]])</f>
        <v>876</v>
      </c>
      <c r="AJ252" s="86">
        <f>IF(BillDetail_List[Entry Alloc%]=0,(BillDetail_List[Time]*BillDetail_List[LTM Rate])*BillDetail_List[[#This Row],[Funding PerCent Allowed]],(BillDetail_List[Time]*BillDetail_List[LTM Rate])*BillDetail_List[[#This Row],[Funding PerCent Allowed]]*BillDetail_List[Entry Alloc%])</f>
        <v>876</v>
      </c>
      <c r="AK252" s="86">
        <f>BillDetail_List[Base Profit Costs (including any indemnity cap)]*BillDetail_List[VAT Rate]</f>
        <v>175.20000000000002</v>
      </c>
      <c r="AL252" s="86">
        <f>BillDetail_List[Base Profit Costs (including any indemnity cap)]*BillDetail_List[Success Fee %]</f>
        <v>832.19999999999993</v>
      </c>
      <c r="AM252" s="86">
        <f>BillDetail_List[Success Fee on Base Profit costs]*BillDetail_List[VAT Rate]</f>
        <v>166.44</v>
      </c>
      <c r="AN252" s="86">
        <f>SUM(BillDetail_List[[#This Row],[Base Profit Costs (including any indemnity cap)]:[VAT on Success Fee on Base Profit Costs]])</f>
        <v>2049.84</v>
      </c>
      <c r="AO252" s="86">
        <f>BillDetail_List[Counsel''s Base Fees]*BillDetail_List[VAT Rate]</f>
        <v>0</v>
      </c>
      <c r="AP252" s="86">
        <f>BillDetail_List[Counsel''s Base Fees]*BillDetail_List[Success Fee %]</f>
        <v>0</v>
      </c>
      <c r="AQ252" s="86">
        <f>BillDetail_List[Counsel''s Success Fee]*BillDetail_List[VAT Rate]</f>
        <v>0</v>
      </c>
      <c r="AR252" s="86">
        <f>BillDetail_List[Counsel''s Base Fees]+BillDetail_List[VAT on Base Counsel Fees]+BillDetail_List[Counsel''s Success Fee]+BillDetail_List[VAT on Counsel''s Success Fee]</f>
        <v>0</v>
      </c>
      <c r="AS252" s="86">
        <f>BillDetail_List[Other Disbursements]+BillDetail_List[VAT On Other Disbursements]</f>
        <v>0</v>
      </c>
      <c r="AT252" s="86">
        <f>BillDetail_List[Counsel''s Base Fees]+BillDetail_List[Other Disbursements]+BillDetail_List[ATEI Premium]</f>
        <v>0</v>
      </c>
      <c r="AU252" s="86">
        <f>BillDetail_List[Other Disbursements]+BillDetail_List[Counsel''s Base Fees]+BillDetail_List[Base Profit Costs (including any indemnity cap)]</f>
        <v>876</v>
      </c>
      <c r="AV252" s="86">
        <f>BillDetail_List[Base Profit Costs (including any indemnity cap)]+BillDetail_List[Success Fee on Base Profit costs]</f>
        <v>1708.1999999999998</v>
      </c>
      <c r="AW252" s="86">
        <f>BillDetail_List[ATEI Premium]+BillDetail_List[Other Disbursements]+BillDetail_List[Counsel''s Success Fee]+BillDetail_List[Counsel''s Base Fees]</f>
        <v>0</v>
      </c>
      <c r="AX252" s="86">
        <f>BillDetail_List[VAT On Other Disbursements]+BillDetail_List[VAT on Counsel''s Success Fee]+BillDetail_List[VAT on Base Counsel Fees]+BillDetail_List[VAT on Success Fee on Base Profit Costs]+BillDetail_List[VAT on Base Profit Costs]</f>
        <v>341.64</v>
      </c>
      <c r="AY252" s="86">
        <f>SUM(BillDetail_List[[#This Row],[Total Profit Costs]:[Total VAT]])</f>
        <v>2049.8399999999997</v>
      </c>
      <c r="AZ252" s="279">
        <f>VLOOKUP(BillDetail_List[[#This Row],[Phase Code ]],phasetasklist,7,FALSE)</f>
        <v>15</v>
      </c>
      <c r="BA252" s="279">
        <f>VLOOKUP(BillDetail_List[[#This Row],[Task Code]],tasklist,7,FALSE)</f>
        <v>38</v>
      </c>
      <c r="BB252" s="279">
        <f>IFERROR(VLOOKUP(BillDetail_List[[#This Row],[Activity Code]],ActivityCodeList,4,FALSE),"")</f>
        <v>10</v>
      </c>
      <c r="BC252" s="279" t="str">
        <f>IFERROR(VLOOKUP(BillDetail_List[[#This Row],[Expense Code]],expensenumbers,4,FALSE),"")</f>
        <v/>
      </c>
      <c r="BD252" s="217"/>
      <c r="BE252" s="94"/>
      <c r="BF252" s="94"/>
      <c r="BG252" s="217"/>
      <c r="BH252" s="94"/>
      <c r="BI252" s="217"/>
      <c r="BJ252" s="217"/>
      <c r="BK252" s="96"/>
      <c r="BL252" s="96"/>
      <c r="BQ252" s="96"/>
      <c r="BR252" s="96"/>
      <c r="BS252" s="96"/>
      <c r="BT252" s="96"/>
      <c r="BV252" s="96"/>
      <c r="BW252" s="72"/>
      <c r="BX252" s="72"/>
      <c r="CB252" s="98"/>
      <c r="CC252" s="99"/>
      <c r="CD252" s="99"/>
      <c r="CE252" s="84"/>
      <c r="CF252" s="84"/>
    </row>
    <row r="253" spans="1:84" x14ac:dyDescent="0.2">
      <c r="A253" s="74">
        <v>251</v>
      </c>
      <c r="B253" s="74">
        <v>237</v>
      </c>
      <c r="C253" s="49" t="s">
        <v>227</v>
      </c>
      <c r="D253" s="172">
        <v>42539</v>
      </c>
      <c r="E253" s="76" t="s">
        <v>320</v>
      </c>
      <c r="F253" s="76" t="s">
        <v>323</v>
      </c>
      <c r="G253" s="119">
        <v>0.9</v>
      </c>
      <c r="H253" s="87"/>
      <c r="I253" s="77"/>
      <c r="J253" s="77"/>
      <c r="K253" s="88"/>
      <c r="L253" s="79"/>
      <c r="M253" s="80" t="s">
        <v>347</v>
      </c>
      <c r="N253" s="255" t="s">
        <v>463</v>
      </c>
      <c r="O253" s="255" t="s">
        <v>501</v>
      </c>
      <c r="P253" s="255" t="s">
        <v>519</v>
      </c>
      <c r="Q253" s="255"/>
      <c r="R253" s="81"/>
      <c r="S253" s="89"/>
      <c r="T253" s="76"/>
      <c r="U253" s="76"/>
      <c r="V253" s="86">
        <f>IF(BillDetail_List[Entry Alloc%]=0,(BillDetail_List[Time]*BillDetail_List[LTM Rate])*BillDetail_List[[#This Row],[Funding PerCent Allowed]],(BillDetail_List[Time]*BillDetail_List[LTM Rate])*BillDetail_List[[#This Row],[Funding PerCent Allowed]]*BillDetail_List[Entry Alloc%])</f>
        <v>270</v>
      </c>
      <c r="W253" s="86">
        <f>BillDetail_List[Counsel''s Base Fees]+BillDetail_List[Other Disbursements]+BillDetail_List[ATEI Premium]</f>
        <v>0</v>
      </c>
      <c r="X253" s="91" t="str">
        <f>VLOOKUP(BillDetail_List[Part ID],FundingList,2,FALSE)</f>
        <v>CFA</v>
      </c>
      <c r="Y253" s="271" t="str">
        <f>VLOOKUP(BillDetail_List[[#This Row],[Phase Code ]],phasetasklist,3,FALSE)</f>
        <v>Costs Assessment</v>
      </c>
      <c r="Z253" s="254" t="str">
        <f>VLOOKUP(BillDetail_List[[#This Row],[Task Code]],tasklist,4,FALSE)</f>
        <v>Preparing costs claim</v>
      </c>
      <c r="AA253" s="239" t="str">
        <f>IFERROR(VLOOKUP(BillDetail_List[[#This Row],[Activity Code]],ActivityCodeList,2,FALSE), " ")</f>
        <v>Plan, Prepare, Draft, Review</v>
      </c>
      <c r="AB253" s="239" t="str">
        <f>IFERROR(VLOOKUP(BillDetail_List[[#This Row],[Expense Code]],expensenumbers,2,FALSE), " ")</f>
        <v xml:space="preserve"> </v>
      </c>
      <c r="AC253" s="92" t="str">
        <f>IFERROR(VLOOKUP(BillDetail_List[LTM],LTMList,3,FALSE),"")</f>
        <v>Partner</v>
      </c>
      <c r="AD253" s="92" t="str">
        <f>IFERROR(VLOOKUP(BillDetail_List[LTM],LTMList,4,FALSE),"")</f>
        <v>A</v>
      </c>
      <c r="AE253" s="86">
        <f>IFERROR(VLOOKUP(BillDetail_List[LTM],LTM_List[],6,FALSE),0)</f>
        <v>300</v>
      </c>
      <c r="AF253" s="83">
        <f>VLOOKUP(BillDetail_List[Part ID],FundingList,7,FALSE)</f>
        <v>1</v>
      </c>
      <c r="AG253" s="83">
        <f>IF(CounselBaseFees=0,VLOOKUP(BillDetail_List[Part ID],FundingList,3,FALSE),VLOOKUP(BillDetail_List[LTM],LTMList,8,FALSE))</f>
        <v>0.95</v>
      </c>
      <c r="AH253" s="93">
        <f>VLOOKUP(BillDetail_List[Part ID],FundingList,4,FALSE)</f>
        <v>0.2</v>
      </c>
      <c r="AI253" s="190">
        <f>IF(BillDetail_List[[#This Row],[Time]]="N/A",0, BillDetail_List[[#This Row],[Time]]*BillDetail_List[[#This Row],[LTM Rate]])</f>
        <v>270</v>
      </c>
      <c r="AJ253" s="86">
        <f>IF(BillDetail_List[Entry Alloc%]=0,(BillDetail_List[Time]*BillDetail_List[LTM Rate])*BillDetail_List[[#This Row],[Funding PerCent Allowed]],(BillDetail_List[Time]*BillDetail_List[LTM Rate])*BillDetail_List[[#This Row],[Funding PerCent Allowed]]*BillDetail_List[Entry Alloc%])</f>
        <v>270</v>
      </c>
      <c r="AK253" s="86">
        <f>BillDetail_List[Base Profit Costs (including any indemnity cap)]*BillDetail_List[VAT Rate]</f>
        <v>54</v>
      </c>
      <c r="AL253" s="86">
        <f>BillDetail_List[Base Profit Costs (including any indemnity cap)]*BillDetail_List[Success Fee %]</f>
        <v>256.5</v>
      </c>
      <c r="AM253" s="86">
        <f>BillDetail_List[Success Fee on Base Profit costs]*BillDetail_List[VAT Rate]</f>
        <v>51.300000000000004</v>
      </c>
      <c r="AN253" s="86">
        <f>SUM(BillDetail_List[[#This Row],[Base Profit Costs (including any indemnity cap)]:[VAT on Success Fee on Base Profit Costs]])</f>
        <v>631.79999999999995</v>
      </c>
      <c r="AO253" s="86">
        <f>BillDetail_List[Counsel''s Base Fees]*BillDetail_List[VAT Rate]</f>
        <v>0</v>
      </c>
      <c r="AP253" s="86">
        <f>BillDetail_List[Counsel''s Base Fees]*BillDetail_List[Success Fee %]</f>
        <v>0</v>
      </c>
      <c r="AQ253" s="86">
        <f>BillDetail_List[Counsel''s Success Fee]*BillDetail_List[VAT Rate]</f>
        <v>0</v>
      </c>
      <c r="AR253" s="86">
        <f>BillDetail_List[Counsel''s Base Fees]+BillDetail_List[VAT on Base Counsel Fees]+BillDetail_List[Counsel''s Success Fee]+BillDetail_List[VAT on Counsel''s Success Fee]</f>
        <v>0</v>
      </c>
      <c r="AS253" s="86">
        <f>BillDetail_List[Other Disbursements]+BillDetail_List[VAT On Other Disbursements]</f>
        <v>0</v>
      </c>
      <c r="AT253" s="86">
        <f>BillDetail_List[Counsel''s Base Fees]+BillDetail_List[Other Disbursements]+BillDetail_List[ATEI Premium]</f>
        <v>0</v>
      </c>
      <c r="AU253" s="86">
        <f>BillDetail_List[Other Disbursements]+BillDetail_List[Counsel''s Base Fees]+BillDetail_List[Base Profit Costs (including any indemnity cap)]</f>
        <v>270</v>
      </c>
      <c r="AV253" s="86">
        <f>BillDetail_List[Base Profit Costs (including any indemnity cap)]+BillDetail_List[Success Fee on Base Profit costs]</f>
        <v>526.5</v>
      </c>
      <c r="AW253" s="86">
        <f>BillDetail_List[ATEI Premium]+BillDetail_List[Other Disbursements]+BillDetail_List[Counsel''s Success Fee]+BillDetail_List[Counsel''s Base Fees]</f>
        <v>0</v>
      </c>
      <c r="AX253" s="86">
        <f>BillDetail_List[VAT On Other Disbursements]+BillDetail_List[VAT on Counsel''s Success Fee]+BillDetail_List[VAT on Base Counsel Fees]+BillDetail_List[VAT on Success Fee on Base Profit Costs]+BillDetail_List[VAT on Base Profit Costs]</f>
        <v>105.30000000000001</v>
      </c>
      <c r="AY253" s="86">
        <f>SUM(BillDetail_List[[#This Row],[Total Profit Costs]:[Total VAT]])</f>
        <v>631.79999999999995</v>
      </c>
      <c r="AZ253" s="279">
        <f>VLOOKUP(BillDetail_List[[#This Row],[Phase Code ]],phasetasklist,7,FALSE)</f>
        <v>15</v>
      </c>
      <c r="BA253" s="279">
        <f>VLOOKUP(BillDetail_List[[#This Row],[Task Code]],tasklist,7,FALSE)</f>
        <v>38</v>
      </c>
      <c r="BB253" s="279">
        <f>IFERROR(VLOOKUP(BillDetail_List[[#This Row],[Activity Code]],ActivityCodeList,4,FALSE),"")</f>
        <v>10</v>
      </c>
      <c r="BC253" s="279" t="str">
        <f>IFERROR(VLOOKUP(BillDetail_List[[#This Row],[Expense Code]],expensenumbers,4,FALSE),"")</f>
        <v/>
      </c>
      <c r="BD253" s="217"/>
      <c r="BE253" s="94"/>
      <c r="BF253" s="94"/>
      <c r="BG253" s="217"/>
      <c r="BH253" s="94"/>
      <c r="BI253" s="217"/>
      <c r="BJ253" s="217"/>
      <c r="BK253" s="96"/>
      <c r="BL253" s="96"/>
      <c r="BQ253" s="96"/>
      <c r="BR253" s="96"/>
      <c r="BS253" s="96"/>
      <c r="BT253" s="96"/>
      <c r="BV253" s="96"/>
      <c r="BW253" s="72"/>
      <c r="BX253" s="72"/>
      <c r="CB253" s="98"/>
      <c r="CC253" s="99"/>
      <c r="CD253" s="99"/>
      <c r="CE253" s="84"/>
      <c r="CF253" s="84"/>
    </row>
    <row r="254" spans="1:84" x14ac:dyDescent="0.2">
      <c r="B254" s="101"/>
      <c r="I254" s="101"/>
      <c r="L254" s="101"/>
      <c r="M254" s="105"/>
      <c r="N254" s="256"/>
      <c r="O254" s="256"/>
      <c r="P254" s="256"/>
      <c r="Q254" s="256"/>
      <c r="R254" s="219"/>
      <c r="S254" s="219"/>
      <c r="T254" s="219"/>
      <c r="U254" s="219"/>
      <c r="V254" s="217"/>
      <c r="X254" s="106"/>
      <c r="Y254" s="217"/>
      <c r="Z254" s="217"/>
      <c r="AA254" s="217"/>
      <c r="AB254" s="94"/>
      <c r="AC254" s="217"/>
      <c r="AD254" s="217"/>
      <c r="AE254" s="217"/>
      <c r="AF254" s="217"/>
      <c r="AG254" s="217"/>
      <c r="AH254" s="217"/>
      <c r="AI254" s="94"/>
      <c r="AJ254" s="217"/>
      <c r="AK254" s="217"/>
      <c r="AL254" s="217"/>
      <c r="AM254" s="217"/>
      <c r="AN254" s="217"/>
      <c r="AO254" s="94"/>
      <c r="AP254" s="217"/>
      <c r="AQ254" s="217"/>
      <c r="AR254" s="217"/>
      <c r="AU254" s="217"/>
      <c r="AW254" s="217"/>
      <c r="AX254" s="217"/>
      <c r="BE254" s="94"/>
      <c r="BF254" s="217"/>
      <c r="BG254" s="94"/>
      <c r="BH254" s="94"/>
      <c r="BI254" s="217"/>
      <c r="BJ254" s="94"/>
      <c r="BK254" s="217"/>
      <c r="BL254" s="217"/>
      <c r="BQ254" s="96"/>
      <c r="BR254" s="96"/>
      <c r="BS254" s="96"/>
      <c r="BT254" s="96"/>
      <c r="BV254" s="96"/>
      <c r="BW254" s="96"/>
    </row>
    <row r="255" spans="1:84" x14ac:dyDescent="0.2">
      <c r="A255" s="105"/>
      <c r="B255" s="101"/>
      <c r="I255" s="101"/>
      <c r="L255" s="101"/>
      <c r="M255" s="105"/>
      <c r="N255" s="256"/>
      <c r="O255" s="256"/>
      <c r="P255" s="256"/>
      <c r="Q255" s="256"/>
      <c r="R255" s="219"/>
      <c r="S255" s="219"/>
      <c r="T255" s="219"/>
      <c r="U255" s="219"/>
      <c r="V255" s="217"/>
      <c r="X255" s="106"/>
      <c r="Y255" s="217"/>
      <c r="Z255" s="217"/>
      <c r="AA255" s="217"/>
      <c r="AB255" s="94"/>
      <c r="AC255" s="217"/>
      <c r="AD255" s="217"/>
      <c r="AE255" s="217"/>
      <c r="AF255" s="217"/>
      <c r="AG255" s="217"/>
      <c r="AH255" s="217"/>
      <c r="AI255" s="94"/>
      <c r="AJ255" s="217"/>
      <c r="AK255" s="217"/>
      <c r="AL255" s="217"/>
      <c r="AM255" s="217"/>
      <c r="AN255" s="217"/>
      <c r="AO255" s="94"/>
      <c r="AP255" s="217"/>
      <c r="AQ255" s="217"/>
      <c r="AR255" s="217"/>
      <c r="AU255" s="217"/>
      <c r="AW255" s="217"/>
      <c r="AX255" s="217"/>
      <c r="BE255" s="94"/>
      <c r="BF255" s="217"/>
      <c r="BG255" s="94"/>
      <c r="BH255" s="94"/>
      <c r="BI255" s="217"/>
      <c r="BJ255" s="94"/>
      <c r="BK255" s="217"/>
      <c r="BL255" s="217"/>
      <c r="BQ255" s="96"/>
      <c r="BR255" s="96"/>
      <c r="BS255" s="96"/>
      <c r="BT255" s="96"/>
      <c r="BV255" s="96"/>
      <c r="BW255" s="96"/>
    </row>
    <row r="256" spans="1:84" x14ac:dyDescent="0.2">
      <c r="A256" s="107"/>
      <c r="B256" s="101"/>
      <c r="I256" s="101"/>
      <c r="L256" s="101"/>
      <c r="M256" s="105"/>
      <c r="N256" s="256"/>
      <c r="O256" s="256"/>
      <c r="P256" s="256"/>
      <c r="Q256" s="256"/>
      <c r="R256" s="219"/>
      <c r="S256" s="219"/>
      <c r="T256" s="219"/>
      <c r="U256" s="219"/>
      <c r="V256" s="217"/>
      <c r="X256" s="106"/>
      <c r="Y256" s="217"/>
      <c r="Z256" s="217"/>
      <c r="AA256" s="217"/>
      <c r="AB256" s="94"/>
      <c r="AC256" s="217"/>
      <c r="AD256" s="217"/>
      <c r="AE256" s="217"/>
      <c r="AF256" s="217"/>
      <c r="AG256" s="217"/>
      <c r="AH256" s="217"/>
      <c r="AI256" s="94"/>
      <c r="AJ256" s="217"/>
      <c r="AK256" s="217"/>
      <c r="AL256" s="217"/>
      <c r="AM256" s="217"/>
      <c r="AN256" s="217"/>
      <c r="AO256" s="94"/>
      <c r="AP256" s="217"/>
      <c r="AQ256" s="217"/>
      <c r="AR256" s="217"/>
      <c r="AU256" s="217"/>
      <c r="AW256" s="217"/>
      <c r="AX256" s="217"/>
      <c r="BE256" s="94"/>
      <c r="BF256" s="217"/>
      <c r="BG256" s="94"/>
      <c r="BH256" s="94"/>
      <c r="BI256" s="217"/>
      <c r="BJ256" s="94"/>
      <c r="BK256" s="217"/>
      <c r="BL256" s="217"/>
      <c r="BQ256" s="96"/>
      <c r="BR256" s="96"/>
      <c r="BS256" s="96"/>
      <c r="BT256" s="96"/>
      <c r="BV256" s="96"/>
      <c r="BW256" s="96"/>
    </row>
    <row r="257" spans="1:75" x14ac:dyDescent="0.2">
      <c r="A257" s="108"/>
      <c r="B257" s="101"/>
      <c r="I257" s="101"/>
      <c r="L257" s="101"/>
      <c r="M257" s="105"/>
      <c r="N257" s="256"/>
      <c r="O257" s="256"/>
      <c r="P257" s="256"/>
      <c r="Q257" s="256"/>
      <c r="R257" s="219"/>
      <c r="S257" s="219"/>
      <c r="T257" s="219"/>
      <c r="U257" s="219"/>
      <c r="V257" s="217"/>
      <c r="X257" s="106"/>
      <c r="Y257" s="217"/>
      <c r="Z257" s="217"/>
      <c r="AA257" s="217"/>
      <c r="AB257" s="94"/>
      <c r="AC257" s="217"/>
      <c r="AD257" s="217"/>
      <c r="AE257" s="217"/>
      <c r="AF257" s="217"/>
      <c r="AG257" s="217"/>
      <c r="AH257" s="217"/>
      <c r="AI257" s="94"/>
      <c r="AJ257" s="217"/>
      <c r="AK257" s="217"/>
      <c r="AL257" s="217"/>
      <c r="AM257" s="217"/>
      <c r="AN257" s="217"/>
      <c r="AO257" s="94"/>
      <c r="AP257" s="217"/>
      <c r="AQ257" s="217"/>
      <c r="AR257" s="217"/>
      <c r="AU257" s="217"/>
      <c r="AW257" s="217"/>
      <c r="AX257" s="217"/>
      <c r="BE257" s="94"/>
      <c r="BF257" s="217"/>
      <c r="BG257" s="94"/>
      <c r="BH257" s="94"/>
      <c r="BI257" s="217"/>
      <c r="BJ257" s="94"/>
      <c r="BK257" s="217"/>
      <c r="BL257" s="217"/>
      <c r="BQ257" s="96"/>
      <c r="BR257" s="96"/>
      <c r="BS257" s="96"/>
      <c r="BT257" s="96"/>
      <c r="BV257" s="96"/>
      <c r="BW257" s="96"/>
    </row>
    <row r="258" spans="1:75" x14ac:dyDescent="0.2">
      <c r="A258" s="104"/>
      <c r="B258" s="101"/>
      <c r="I258" s="101"/>
      <c r="L258" s="101"/>
      <c r="M258" s="105"/>
      <c r="N258" s="256"/>
      <c r="O258" s="256"/>
      <c r="P258" s="256"/>
      <c r="Q258" s="256"/>
      <c r="R258" s="219"/>
      <c r="S258" s="219"/>
      <c r="T258" s="219"/>
      <c r="U258" s="219"/>
      <c r="V258" s="217"/>
      <c r="X258" s="106"/>
      <c r="Y258" s="217"/>
      <c r="Z258" s="217"/>
      <c r="AA258" s="217"/>
      <c r="AB258" s="94"/>
      <c r="AC258" s="217"/>
      <c r="AD258" s="217"/>
      <c r="AE258" s="217"/>
      <c r="AF258" s="217"/>
      <c r="AG258" s="217"/>
      <c r="AH258" s="217"/>
      <c r="AI258" s="94"/>
      <c r="AJ258" s="217"/>
      <c r="AK258" s="217"/>
      <c r="AL258" s="217"/>
      <c r="AM258" s="217"/>
      <c r="AN258" s="217"/>
      <c r="AO258" s="94"/>
      <c r="AP258" s="217"/>
      <c r="AQ258" s="217"/>
      <c r="AR258" s="217"/>
      <c r="AU258" s="217"/>
      <c r="AW258" s="217"/>
      <c r="AX258" s="217"/>
      <c r="BE258" s="94"/>
      <c r="BF258" s="217"/>
      <c r="BG258" s="94"/>
      <c r="BH258" s="94"/>
      <c r="BI258" s="217"/>
      <c r="BJ258" s="94"/>
      <c r="BK258" s="217"/>
      <c r="BL258" s="217"/>
      <c r="BQ258" s="96"/>
      <c r="BR258" s="96"/>
      <c r="BS258" s="96"/>
      <c r="BT258" s="96"/>
      <c r="BV258" s="96"/>
      <c r="BW258" s="96"/>
    </row>
    <row r="259" spans="1:75" x14ac:dyDescent="0.2">
      <c r="A259" s="102"/>
      <c r="B259" s="101"/>
      <c r="I259" s="101"/>
      <c r="L259" s="101"/>
      <c r="M259" s="105"/>
      <c r="N259" s="256"/>
      <c r="O259" s="256"/>
      <c r="P259" s="256"/>
      <c r="Q259" s="256"/>
      <c r="R259" s="219"/>
      <c r="S259" s="219"/>
      <c r="T259" s="219"/>
      <c r="U259" s="219"/>
      <c r="V259" s="217"/>
      <c r="X259" s="106"/>
      <c r="Y259" s="217"/>
      <c r="Z259" s="217"/>
      <c r="AA259" s="217"/>
      <c r="AB259" s="94"/>
      <c r="AC259" s="217"/>
      <c r="AD259" s="217"/>
      <c r="AE259" s="217"/>
      <c r="AF259" s="217"/>
      <c r="AG259" s="217"/>
      <c r="AH259" s="217"/>
      <c r="AI259" s="94"/>
      <c r="AJ259" s="217"/>
      <c r="AK259" s="217"/>
      <c r="AL259" s="217"/>
      <c r="AM259" s="217"/>
      <c r="AN259" s="217"/>
      <c r="AO259" s="94"/>
      <c r="AP259" s="217"/>
      <c r="AQ259" s="217"/>
      <c r="AR259" s="217"/>
      <c r="AU259" s="217"/>
      <c r="AW259" s="217"/>
      <c r="AX259" s="217"/>
      <c r="BE259" s="94"/>
      <c r="BF259" s="217"/>
      <c r="BG259" s="94"/>
      <c r="BH259" s="94"/>
      <c r="BI259" s="217"/>
      <c r="BJ259" s="94"/>
      <c r="BK259" s="217"/>
      <c r="BL259" s="217"/>
      <c r="BQ259" s="96"/>
      <c r="BR259" s="96"/>
      <c r="BS259" s="96"/>
      <c r="BT259" s="96"/>
      <c r="BV259" s="96"/>
      <c r="BW259" s="96"/>
    </row>
    <row r="260" spans="1:75" x14ac:dyDescent="0.2">
      <c r="A260" s="104"/>
      <c r="B260" s="101"/>
      <c r="I260" s="101"/>
      <c r="L260" s="101"/>
      <c r="M260" s="105"/>
      <c r="N260" s="256"/>
      <c r="O260" s="256"/>
      <c r="P260" s="256"/>
      <c r="Q260" s="256"/>
      <c r="R260" s="219"/>
      <c r="S260" s="219"/>
      <c r="T260" s="219"/>
      <c r="U260" s="219"/>
      <c r="V260" s="217"/>
      <c r="X260" s="106"/>
      <c r="Y260" s="217"/>
      <c r="Z260" s="217"/>
      <c r="AA260" s="217"/>
      <c r="AB260" s="94"/>
      <c r="AC260" s="217"/>
      <c r="AD260" s="217"/>
      <c r="AE260" s="217"/>
      <c r="AF260" s="217"/>
      <c r="AG260" s="217"/>
      <c r="AH260" s="217"/>
      <c r="AI260" s="94"/>
      <c r="AJ260" s="217"/>
      <c r="AK260" s="217"/>
      <c r="AL260" s="217"/>
      <c r="AM260" s="217"/>
      <c r="AN260" s="217"/>
      <c r="AO260" s="94"/>
      <c r="AP260" s="217"/>
      <c r="AQ260" s="217"/>
      <c r="AR260" s="217"/>
      <c r="AU260" s="217"/>
      <c r="AW260" s="217"/>
      <c r="AX260" s="217"/>
      <c r="BE260" s="94"/>
      <c r="BF260" s="217"/>
      <c r="BG260" s="94"/>
      <c r="BH260" s="94"/>
      <c r="BI260" s="217"/>
      <c r="BJ260" s="94"/>
      <c r="BK260" s="217"/>
      <c r="BL260" s="217"/>
      <c r="BQ260" s="96"/>
      <c r="BR260" s="96"/>
      <c r="BS260" s="96"/>
      <c r="BT260" s="96"/>
      <c r="BV260" s="96"/>
      <c r="BW260" s="96"/>
    </row>
    <row r="261" spans="1:75" x14ac:dyDescent="0.2">
      <c r="A261" s="104"/>
      <c r="B261" s="101"/>
      <c r="I261" s="101"/>
      <c r="L261" s="101"/>
      <c r="M261" s="105"/>
      <c r="N261" s="256"/>
      <c r="O261" s="256"/>
      <c r="P261" s="256"/>
      <c r="Q261" s="256"/>
      <c r="R261" s="219"/>
      <c r="S261" s="219"/>
      <c r="T261" s="219"/>
      <c r="U261" s="219"/>
      <c r="V261" s="217"/>
      <c r="X261" s="106"/>
      <c r="Y261" s="217"/>
      <c r="Z261" s="217"/>
      <c r="AA261" s="217"/>
      <c r="AB261" s="94"/>
      <c r="AC261" s="217"/>
      <c r="AD261" s="217"/>
      <c r="AE261" s="217"/>
      <c r="AF261" s="217"/>
      <c r="AG261" s="217"/>
      <c r="AH261" s="217"/>
      <c r="AI261" s="94"/>
      <c r="AJ261" s="217"/>
      <c r="AK261" s="217"/>
      <c r="AL261" s="217"/>
      <c r="AM261" s="217"/>
      <c r="AN261" s="217"/>
      <c r="AO261" s="94"/>
      <c r="AP261" s="217"/>
      <c r="AQ261" s="217"/>
      <c r="AR261" s="217"/>
      <c r="AU261" s="217"/>
      <c r="AW261" s="217"/>
      <c r="AX261" s="217"/>
      <c r="BE261" s="94"/>
      <c r="BF261" s="217"/>
      <c r="BG261" s="94"/>
      <c r="BH261" s="94"/>
      <c r="BI261" s="217"/>
      <c r="BJ261" s="94"/>
      <c r="BK261" s="217"/>
      <c r="BL261" s="217"/>
      <c r="BQ261" s="96"/>
      <c r="BR261" s="96"/>
      <c r="BS261" s="96"/>
      <c r="BT261" s="96"/>
      <c r="BV261" s="96"/>
      <c r="BW261" s="96"/>
    </row>
    <row r="262" spans="1:75" x14ac:dyDescent="0.2">
      <c r="A262" s="109"/>
      <c r="B262" s="101"/>
      <c r="I262" s="101"/>
      <c r="L262" s="101"/>
      <c r="M262" s="105"/>
      <c r="N262" s="256"/>
      <c r="O262" s="256"/>
      <c r="P262" s="256"/>
      <c r="Q262" s="256"/>
      <c r="R262" s="219"/>
      <c r="S262" s="219"/>
      <c r="T262" s="219"/>
      <c r="U262" s="219"/>
      <c r="V262" s="217"/>
      <c r="X262" s="106"/>
      <c r="Y262" s="217"/>
      <c r="Z262" s="217"/>
      <c r="AA262" s="217"/>
      <c r="AB262" s="94"/>
      <c r="AC262" s="217"/>
      <c r="AD262" s="217"/>
      <c r="AE262" s="217"/>
      <c r="AF262" s="217"/>
      <c r="AG262" s="217"/>
      <c r="AH262" s="217"/>
      <c r="AI262" s="94"/>
      <c r="AJ262" s="217"/>
      <c r="AK262" s="217"/>
      <c r="AL262" s="217"/>
      <c r="AM262" s="217"/>
      <c r="AN262" s="217"/>
      <c r="AO262" s="94"/>
      <c r="AP262" s="217"/>
      <c r="AQ262" s="217"/>
      <c r="AR262" s="217"/>
      <c r="AU262" s="217"/>
      <c r="AW262" s="217"/>
      <c r="AX262" s="217"/>
      <c r="BE262" s="94"/>
      <c r="BF262" s="217"/>
      <c r="BG262" s="94"/>
      <c r="BH262" s="94"/>
      <c r="BI262" s="217"/>
      <c r="BJ262" s="94"/>
      <c r="BK262" s="217"/>
      <c r="BL262" s="217"/>
      <c r="BQ262" s="96"/>
      <c r="BR262" s="96"/>
      <c r="BS262" s="96"/>
      <c r="BT262" s="96"/>
      <c r="BV262" s="96"/>
      <c r="BW262" s="96"/>
    </row>
    <row r="263" spans="1:75" x14ac:dyDescent="0.2">
      <c r="A263" s="110"/>
      <c r="B263" s="101"/>
      <c r="I263" s="101"/>
      <c r="L263" s="101"/>
      <c r="M263" s="105"/>
      <c r="N263" s="256"/>
      <c r="O263" s="256"/>
      <c r="P263" s="256"/>
      <c r="Q263" s="256"/>
      <c r="R263" s="219"/>
      <c r="S263" s="219"/>
      <c r="T263" s="219"/>
      <c r="U263" s="219"/>
      <c r="V263" s="217"/>
      <c r="X263" s="106"/>
      <c r="Y263" s="217"/>
      <c r="Z263" s="217"/>
      <c r="AA263" s="217"/>
      <c r="AB263" s="94"/>
      <c r="AC263" s="217"/>
      <c r="AD263" s="217"/>
      <c r="AE263" s="217"/>
      <c r="AF263" s="217"/>
      <c r="AG263" s="217"/>
      <c r="AH263" s="217"/>
      <c r="AI263" s="94"/>
      <c r="AJ263" s="217"/>
      <c r="AK263" s="217"/>
      <c r="AL263" s="217"/>
      <c r="AM263" s="217"/>
      <c r="AN263" s="217"/>
      <c r="AO263" s="94"/>
      <c r="AP263" s="217"/>
      <c r="AQ263" s="217"/>
      <c r="AR263" s="217"/>
      <c r="AU263" s="217"/>
      <c r="AW263" s="217"/>
      <c r="AX263" s="217"/>
      <c r="BE263" s="94"/>
      <c r="BF263" s="217"/>
      <c r="BG263" s="94"/>
      <c r="BH263" s="94"/>
      <c r="BI263" s="217"/>
      <c r="BJ263" s="94"/>
      <c r="BK263" s="217"/>
      <c r="BL263" s="217"/>
      <c r="BQ263" s="96"/>
      <c r="BR263" s="96"/>
      <c r="BS263" s="96"/>
      <c r="BT263" s="96"/>
      <c r="BV263" s="96"/>
      <c r="BW263" s="96"/>
    </row>
    <row r="264" spans="1:75" x14ac:dyDescent="0.2">
      <c r="A264" s="104"/>
      <c r="B264" s="101"/>
      <c r="I264" s="101"/>
      <c r="L264" s="101"/>
      <c r="M264" s="105"/>
      <c r="N264" s="256"/>
      <c r="O264" s="256"/>
      <c r="P264" s="256"/>
      <c r="Q264" s="256"/>
      <c r="R264" s="219"/>
      <c r="S264" s="219"/>
      <c r="T264" s="219"/>
      <c r="U264" s="219"/>
      <c r="V264" s="217"/>
      <c r="X264" s="106"/>
      <c r="Y264" s="217"/>
      <c r="Z264" s="217"/>
      <c r="AA264" s="217"/>
      <c r="AB264" s="94"/>
      <c r="AC264" s="217"/>
      <c r="AD264" s="217"/>
      <c r="AE264" s="217"/>
      <c r="AF264" s="217"/>
      <c r="AG264" s="217"/>
      <c r="AH264" s="217"/>
      <c r="AI264" s="94"/>
      <c r="AJ264" s="217"/>
      <c r="AK264" s="217"/>
      <c r="AL264" s="217"/>
      <c r="AM264" s="217"/>
      <c r="AN264" s="217"/>
      <c r="AO264" s="94"/>
      <c r="AP264" s="217"/>
      <c r="AQ264" s="217"/>
      <c r="AR264" s="217"/>
      <c r="AU264" s="217"/>
      <c r="AW264" s="217"/>
      <c r="AX264" s="217"/>
      <c r="BE264" s="94"/>
      <c r="BF264" s="217"/>
      <c r="BG264" s="94"/>
      <c r="BH264" s="94"/>
      <c r="BI264" s="217"/>
      <c r="BJ264" s="94"/>
      <c r="BK264" s="217"/>
      <c r="BL264" s="217"/>
      <c r="BQ264" s="96"/>
      <c r="BR264" s="96"/>
      <c r="BS264" s="96"/>
      <c r="BT264" s="96"/>
      <c r="BV264" s="96"/>
      <c r="BW264" s="96"/>
    </row>
    <row r="265" spans="1:75" x14ac:dyDescent="0.2">
      <c r="B265" s="101"/>
      <c r="I265" s="101"/>
      <c r="L265" s="101"/>
      <c r="M265" s="105"/>
      <c r="N265" s="256"/>
      <c r="O265" s="256"/>
      <c r="P265" s="256"/>
      <c r="Q265" s="256"/>
      <c r="R265" s="219"/>
      <c r="S265" s="219"/>
      <c r="T265" s="219"/>
      <c r="U265" s="219"/>
      <c r="V265" s="217"/>
      <c r="X265" s="106"/>
      <c r="Y265" s="217"/>
      <c r="Z265" s="217"/>
      <c r="AA265" s="217"/>
      <c r="AB265" s="94"/>
      <c r="AC265" s="217"/>
      <c r="AD265" s="217"/>
      <c r="AE265" s="217"/>
      <c r="AF265" s="217"/>
      <c r="AG265" s="217"/>
      <c r="AH265" s="217"/>
      <c r="AI265" s="94"/>
      <c r="AJ265" s="217"/>
      <c r="AK265" s="217"/>
      <c r="AL265" s="217"/>
      <c r="AM265" s="217"/>
      <c r="AN265" s="217"/>
      <c r="AO265" s="94"/>
      <c r="AP265" s="217"/>
      <c r="AQ265" s="217"/>
      <c r="AR265" s="217"/>
      <c r="AU265" s="217"/>
      <c r="AW265" s="217"/>
      <c r="AX265" s="217"/>
      <c r="BE265" s="94"/>
      <c r="BF265" s="217"/>
      <c r="BG265" s="94"/>
      <c r="BH265" s="94"/>
      <c r="BI265" s="217"/>
      <c r="BJ265" s="94"/>
      <c r="BK265" s="217"/>
      <c r="BL265" s="217"/>
      <c r="BQ265" s="96"/>
      <c r="BR265" s="96"/>
      <c r="BS265" s="96"/>
      <c r="BT265" s="96"/>
      <c r="BV265" s="96"/>
      <c r="BW265" s="96"/>
    </row>
    <row r="266" spans="1:75" x14ac:dyDescent="0.2">
      <c r="B266" s="101"/>
      <c r="I266" s="101"/>
      <c r="L266" s="101"/>
      <c r="M266" s="105"/>
      <c r="N266" s="256"/>
      <c r="O266" s="256"/>
      <c r="P266" s="256"/>
      <c r="Q266" s="256"/>
      <c r="R266" s="219"/>
      <c r="S266" s="219"/>
      <c r="T266" s="219"/>
      <c r="U266" s="219"/>
      <c r="V266" s="217"/>
      <c r="X266" s="106"/>
      <c r="Y266" s="217"/>
      <c r="Z266" s="217"/>
      <c r="AA266" s="217"/>
      <c r="AB266" s="94"/>
      <c r="AC266" s="217"/>
      <c r="AD266" s="217"/>
      <c r="AE266" s="217"/>
      <c r="AF266" s="217"/>
      <c r="AG266" s="217"/>
      <c r="AH266" s="217"/>
      <c r="AI266" s="94"/>
      <c r="AJ266" s="217"/>
      <c r="AK266" s="217"/>
      <c r="AL266" s="217"/>
      <c r="AM266" s="217"/>
      <c r="AN266" s="217"/>
      <c r="AO266" s="94"/>
      <c r="AP266" s="217"/>
      <c r="AQ266" s="217"/>
      <c r="AR266" s="217"/>
      <c r="AU266" s="217"/>
      <c r="AW266" s="217"/>
      <c r="AX266" s="217"/>
      <c r="BE266" s="94"/>
      <c r="BF266" s="217"/>
      <c r="BG266" s="94"/>
      <c r="BH266" s="94"/>
      <c r="BI266" s="217"/>
      <c r="BJ266" s="94"/>
      <c r="BK266" s="217"/>
      <c r="BL266" s="217"/>
      <c r="BQ266" s="96"/>
      <c r="BR266" s="96"/>
      <c r="BS266" s="96"/>
      <c r="BT266" s="96"/>
      <c r="BV266" s="96"/>
      <c r="BW266" s="96"/>
    </row>
    <row r="267" spans="1:75" x14ac:dyDescent="0.2">
      <c r="B267" s="101"/>
      <c r="I267" s="101"/>
      <c r="L267" s="101"/>
      <c r="M267" s="105"/>
      <c r="N267" s="256"/>
      <c r="O267" s="256"/>
      <c r="P267" s="256"/>
      <c r="Q267" s="256"/>
      <c r="R267" s="219"/>
      <c r="S267" s="219"/>
      <c r="T267" s="219"/>
      <c r="U267" s="219"/>
      <c r="V267" s="217"/>
      <c r="X267" s="106"/>
      <c r="Y267" s="217"/>
      <c r="Z267" s="217"/>
      <c r="AA267" s="217"/>
      <c r="AB267" s="94"/>
      <c r="AC267" s="217"/>
      <c r="AD267" s="217"/>
      <c r="AE267" s="217"/>
      <c r="AF267" s="217"/>
      <c r="AG267" s="217"/>
      <c r="AH267" s="217"/>
      <c r="AI267" s="94"/>
      <c r="AJ267" s="217"/>
      <c r="AK267" s="217"/>
      <c r="AL267" s="217"/>
      <c r="AM267" s="217"/>
      <c r="AN267" s="217"/>
      <c r="AO267" s="94"/>
      <c r="AP267" s="217"/>
      <c r="AQ267" s="217"/>
      <c r="AR267" s="217"/>
      <c r="AU267" s="217"/>
      <c r="AW267" s="217"/>
      <c r="AX267" s="217"/>
      <c r="BE267" s="94"/>
      <c r="BF267" s="217"/>
      <c r="BG267" s="94"/>
      <c r="BH267" s="94"/>
      <c r="BI267" s="217"/>
      <c r="BJ267" s="94"/>
      <c r="BK267" s="217"/>
      <c r="BL267" s="217"/>
      <c r="BQ267" s="96"/>
      <c r="BR267" s="96"/>
      <c r="BS267" s="96"/>
      <c r="BT267" s="96"/>
      <c r="BV267" s="96"/>
      <c r="BW267" s="96"/>
    </row>
    <row r="268" spans="1:75" x14ac:dyDescent="0.2">
      <c r="B268" s="101"/>
      <c r="I268" s="101"/>
      <c r="L268" s="101"/>
      <c r="M268" s="105"/>
      <c r="N268" s="256"/>
      <c r="O268" s="256"/>
      <c r="P268" s="256"/>
      <c r="Q268" s="256"/>
      <c r="R268" s="219"/>
      <c r="S268" s="219"/>
      <c r="T268" s="219"/>
      <c r="U268" s="219"/>
      <c r="V268" s="217"/>
      <c r="X268" s="106"/>
      <c r="Y268" s="217"/>
      <c r="Z268" s="217"/>
      <c r="AA268" s="217"/>
      <c r="AB268" s="94"/>
      <c r="AC268" s="217"/>
      <c r="AD268" s="217"/>
      <c r="AE268" s="217"/>
      <c r="AF268" s="217"/>
      <c r="AG268" s="217"/>
      <c r="AH268" s="217"/>
      <c r="AI268" s="94"/>
      <c r="AJ268" s="217"/>
      <c r="AK268" s="217"/>
      <c r="AL268" s="217"/>
      <c r="AM268" s="217"/>
      <c r="AN268" s="217"/>
      <c r="AO268" s="94"/>
      <c r="AP268" s="217"/>
      <c r="AQ268" s="217"/>
      <c r="AR268" s="217"/>
      <c r="AU268" s="217"/>
      <c r="AW268" s="217"/>
      <c r="AX268" s="217"/>
      <c r="BE268" s="94"/>
      <c r="BF268" s="217"/>
      <c r="BG268" s="94"/>
      <c r="BH268" s="94"/>
      <c r="BI268" s="217"/>
      <c r="BJ268" s="94"/>
      <c r="BK268" s="217"/>
      <c r="BL268" s="217"/>
      <c r="BQ268" s="96"/>
      <c r="BR268" s="96"/>
      <c r="BS268" s="96"/>
      <c r="BT268" s="96"/>
      <c r="BV268" s="96"/>
      <c r="BW268" s="96"/>
    </row>
    <row r="269" spans="1:75" x14ac:dyDescent="0.2">
      <c r="B269" s="101"/>
      <c r="I269" s="101"/>
      <c r="L269" s="101"/>
      <c r="M269" s="105"/>
      <c r="N269" s="256"/>
      <c r="O269" s="256"/>
      <c r="P269" s="256"/>
      <c r="Q269" s="256"/>
      <c r="R269" s="219"/>
      <c r="S269" s="219"/>
      <c r="T269" s="219"/>
      <c r="U269" s="219"/>
      <c r="V269" s="217"/>
      <c r="X269" s="106"/>
      <c r="Y269" s="217"/>
      <c r="Z269" s="217"/>
      <c r="AA269" s="217"/>
      <c r="AB269" s="94"/>
      <c r="AC269" s="217"/>
      <c r="AD269" s="217"/>
      <c r="AE269" s="217"/>
      <c r="AF269" s="217"/>
      <c r="AG269" s="217"/>
      <c r="AH269" s="217"/>
      <c r="AI269" s="94"/>
      <c r="AJ269" s="217"/>
      <c r="AK269" s="217"/>
      <c r="AL269" s="217"/>
      <c r="AM269" s="217"/>
      <c r="AN269" s="217"/>
      <c r="AO269" s="94"/>
      <c r="AP269" s="217"/>
      <c r="AQ269" s="217"/>
      <c r="AR269" s="217"/>
      <c r="AU269" s="217"/>
      <c r="AW269" s="217"/>
      <c r="AX269" s="217"/>
      <c r="BE269" s="94"/>
      <c r="BF269" s="217"/>
      <c r="BG269" s="94"/>
      <c r="BH269" s="94"/>
      <c r="BI269" s="217"/>
      <c r="BJ269" s="94"/>
      <c r="BK269" s="217"/>
      <c r="BL269" s="217"/>
      <c r="BQ269" s="96"/>
      <c r="BR269" s="96"/>
      <c r="BS269" s="96"/>
      <c r="BT269" s="96"/>
      <c r="BV269" s="96"/>
      <c r="BW269" s="96"/>
    </row>
    <row r="270" spans="1:75" x14ac:dyDescent="0.2">
      <c r="A270" s="104"/>
      <c r="B270" s="101"/>
      <c r="I270" s="101"/>
      <c r="L270" s="101"/>
      <c r="M270" s="105"/>
      <c r="N270" s="256"/>
      <c r="O270" s="256"/>
      <c r="P270" s="256"/>
      <c r="Q270" s="256"/>
      <c r="R270" s="219"/>
      <c r="S270" s="219"/>
      <c r="T270" s="219"/>
      <c r="U270" s="219"/>
      <c r="V270" s="217"/>
      <c r="X270" s="106"/>
      <c r="Y270" s="217"/>
      <c r="Z270" s="217"/>
      <c r="AA270" s="217"/>
      <c r="AB270" s="94"/>
      <c r="AC270" s="217"/>
      <c r="AD270" s="217"/>
      <c r="AE270" s="217"/>
      <c r="AF270" s="217"/>
      <c r="AG270" s="217"/>
      <c r="AH270" s="217"/>
      <c r="AI270" s="94"/>
      <c r="AJ270" s="217"/>
      <c r="AK270" s="217"/>
      <c r="AL270" s="217"/>
      <c r="AM270" s="217"/>
      <c r="AN270" s="217"/>
      <c r="AO270" s="94"/>
      <c r="AP270" s="217"/>
      <c r="AQ270" s="217"/>
      <c r="AR270" s="217"/>
      <c r="AU270" s="217"/>
      <c r="AW270" s="217"/>
      <c r="AX270" s="217"/>
      <c r="BE270" s="94"/>
      <c r="BF270" s="217"/>
      <c r="BG270" s="94"/>
      <c r="BH270" s="94"/>
      <c r="BI270" s="217"/>
      <c r="BJ270" s="94"/>
      <c r="BK270" s="217"/>
      <c r="BL270" s="217"/>
      <c r="BQ270" s="96"/>
      <c r="BR270" s="96"/>
      <c r="BS270" s="96"/>
      <c r="BT270" s="96"/>
      <c r="BV270" s="96"/>
      <c r="BW270" s="96"/>
    </row>
    <row r="271" spans="1:75" x14ac:dyDescent="0.2">
      <c r="A271" s="104"/>
      <c r="B271" s="101"/>
      <c r="I271" s="101"/>
      <c r="L271" s="101"/>
      <c r="M271" s="105"/>
      <c r="N271" s="256"/>
      <c r="O271" s="256"/>
      <c r="P271" s="256"/>
      <c r="Q271" s="256"/>
      <c r="R271" s="219"/>
      <c r="S271" s="219"/>
      <c r="T271" s="219"/>
      <c r="U271" s="219"/>
      <c r="V271" s="217"/>
      <c r="X271" s="106"/>
      <c r="Y271" s="217"/>
      <c r="Z271" s="217"/>
      <c r="AA271" s="217"/>
      <c r="AB271" s="94"/>
      <c r="AC271" s="217"/>
      <c r="AD271" s="217"/>
      <c r="AE271" s="217"/>
      <c r="AF271" s="217"/>
      <c r="AG271" s="217"/>
      <c r="AH271" s="217"/>
      <c r="AI271" s="94"/>
      <c r="AJ271" s="217"/>
      <c r="AK271" s="217"/>
      <c r="AL271" s="217"/>
      <c r="AM271" s="217"/>
      <c r="AN271" s="217"/>
      <c r="AO271" s="94"/>
      <c r="AP271" s="217"/>
      <c r="AQ271" s="217"/>
      <c r="AR271" s="217"/>
      <c r="AU271" s="217"/>
      <c r="AW271" s="217"/>
      <c r="AX271" s="217"/>
      <c r="BE271" s="94"/>
      <c r="BF271" s="217"/>
      <c r="BG271" s="94"/>
      <c r="BH271" s="94"/>
      <c r="BI271" s="217"/>
      <c r="BJ271" s="94"/>
      <c r="BK271" s="217"/>
      <c r="BL271" s="217"/>
      <c r="BQ271" s="96"/>
      <c r="BR271" s="96"/>
      <c r="BS271" s="96"/>
      <c r="BT271" s="96"/>
      <c r="BV271" s="96"/>
      <c r="BW271" s="96"/>
    </row>
    <row r="272" spans="1:75" x14ac:dyDescent="0.2">
      <c r="A272" s="104"/>
      <c r="B272" s="101"/>
      <c r="I272" s="101"/>
      <c r="L272" s="101"/>
      <c r="M272" s="105"/>
      <c r="N272" s="256"/>
      <c r="O272" s="256"/>
      <c r="P272" s="256"/>
      <c r="Q272" s="256"/>
      <c r="R272" s="219"/>
      <c r="S272" s="219"/>
      <c r="T272" s="219"/>
      <c r="U272" s="219"/>
      <c r="V272" s="217"/>
      <c r="X272" s="106"/>
      <c r="Y272" s="217"/>
      <c r="Z272" s="217"/>
      <c r="AA272" s="217"/>
      <c r="AB272" s="94"/>
      <c r="AC272" s="217"/>
      <c r="AD272" s="217"/>
      <c r="AE272" s="217"/>
      <c r="AF272" s="217"/>
      <c r="AG272" s="217"/>
      <c r="AH272" s="217"/>
      <c r="AI272" s="94"/>
      <c r="AJ272" s="217"/>
      <c r="AK272" s="217"/>
      <c r="AL272" s="217"/>
      <c r="AM272" s="217"/>
      <c r="AN272" s="217"/>
      <c r="AO272" s="94"/>
      <c r="AP272" s="217"/>
      <c r="AQ272" s="217"/>
      <c r="AR272" s="217"/>
      <c r="AU272" s="217"/>
      <c r="AW272" s="217"/>
      <c r="AX272" s="217"/>
      <c r="BE272" s="94"/>
      <c r="BF272" s="217"/>
      <c r="BG272" s="94"/>
      <c r="BH272" s="94"/>
      <c r="BI272" s="217"/>
      <c r="BJ272" s="94"/>
      <c r="BK272" s="217"/>
      <c r="BL272" s="217"/>
      <c r="BQ272" s="96"/>
      <c r="BR272" s="96"/>
      <c r="BS272" s="96"/>
      <c r="BT272" s="96"/>
      <c r="BV272" s="96"/>
      <c r="BW272" s="96"/>
    </row>
    <row r="273" spans="1:75" x14ac:dyDescent="0.2">
      <c r="A273" s="104"/>
      <c r="B273" s="101"/>
      <c r="I273" s="101"/>
      <c r="L273" s="101"/>
      <c r="M273" s="105"/>
      <c r="N273" s="256"/>
      <c r="O273" s="256"/>
      <c r="P273" s="256"/>
      <c r="Q273" s="256"/>
      <c r="R273" s="219"/>
      <c r="S273" s="219"/>
      <c r="T273" s="219"/>
      <c r="U273" s="219"/>
      <c r="V273" s="217"/>
      <c r="X273" s="106"/>
      <c r="Y273" s="217"/>
      <c r="Z273" s="217"/>
      <c r="AA273" s="217"/>
      <c r="AB273" s="94"/>
      <c r="AC273" s="217"/>
      <c r="AD273" s="217"/>
      <c r="AE273" s="217"/>
      <c r="AF273" s="217"/>
      <c r="AG273" s="217"/>
      <c r="AH273" s="217"/>
      <c r="AI273" s="94"/>
      <c r="AJ273" s="217"/>
      <c r="AK273" s="217"/>
      <c r="AL273" s="217"/>
      <c r="AM273" s="217"/>
      <c r="AN273" s="217"/>
      <c r="AO273" s="94"/>
      <c r="AP273" s="217"/>
      <c r="AQ273" s="217"/>
      <c r="AR273" s="217"/>
      <c r="AU273" s="217"/>
      <c r="AW273" s="217"/>
      <c r="AX273" s="217"/>
      <c r="BE273" s="94"/>
      <c r="BF273" s="217"/>
      <c r="BG273" s="94"/>
      <c r="BH273" s="94"/>
      <c r="BI273" s="217"/>
      <c r="BJ273" s="94"/>
      <c r="BK273" s="217"/>
      <c r="BL273" s="217"/>
      <c r="BQ273" s="96"/>
      <c r="BR273" s="96"/>
      <c r="BS273" s="96"/>
      <c r="BT273" s="96"/>
      <c r="BV273" s="96"/>
      <c r="BW273" s="96"/>
    </row>
    <row r="274" spans="1:75" x14ac:dyDescent="0.2">
      <c r="A274" s="104"/>
      <c r="B274" s="101"/>
      <c r="I274" s="101"/>
      <c r="L274" s="101"/>
      <c r="M274" s="105"/>
      <c r="N274" s="256"/>
      <c r="O274" s="256"/>
      <c r="P274" s="256"/>
      <c r="Q274" s="256"/>
      <c r="R274" s="219"/>
      <c r="S274" s="219"/>
      <c r="T274" s="219"/>
      <c r="U274" s="219"/>
      <c r="V274" s="217"/>
      <c r="X274" s="106"/>
      <c r="Y274" s="217"/>
      <c r="Z274" s="217"/>
      <c r="AA274" s="217"/>
      <c r="AB274" s="94"/>
      <c r="AC274" s="217"/>
      <c r="AD274" s="217"/>
      <c r="AE274" s="217"/>
      <c r="AF274" s="217"/>
      <c r="AG274" s="217"/>
      <c r="AH274" s="217"/>
      <c r="AI274" s="94"/>
      <c r="AJ274" s="217"/>
      <c r="AK274" s="217"/>
      <c r="AL274" s="217"/>
      <c r="AM274" s="217"/>
      <c r="AN274" s="217"/>
      <c r="AO274" s="94"/>
      <c r="AP274" s="217"/>
      <c r="AQ274" s="217"/>
      <c r="AR274" s="217"/>
      <c r="AU274" s="217"/>
      <c r="AW274" s="217"/>
      <c r="AX274" s="217"/>
      <c r="BE274" s="94"/>
      <c r="BF274" s="217"/>
      <c r="BG274" s="94"/>
      <c r="BH274" s="94"/>
      <c r="BI274" s="217"/>
      <c r="BJ274" s="94"/>
      <c r="BK274" s="217"/>
      <c r="BL274" s="217"/>
      <c r="BQ274" s="96"/>
      <c r="BR274" s="96"/>
      <c r="BS274" s="96"/>
      <c r="BT274" s="96"/>
      <c r="BV274" s="96"/>
      <c r="BW274" s="96"/>
    </row>
    <row r="275" spans="1:75" x14ac:dyDescent="0.2">
      <c r="A275" s="104"/>
      <c r="B275" s="101"/>
      <c r="I275" s="101"/>
      <c r="L275" s="101"/>
      <c r="M275" s="105"/>
      <c r="N275" s="256"/>
      <c r="O275" s="256"/>
      <c r="P275" s="256"/>
      <c r="Q275" s="256"/>
      <c r="R275" s="219"/>
      <c r="S275" s="219"/>
      <c r="T275" s="219"/>
      <c r="U275" s="219"/>
      <c r="V275" s="217"/>
      <c r="X275" s="106"/>
      <c r="Y275" s="217"/>
      <c r="Z275" s="217"/>
      <c r="AA275" s="217"/>
      <c r="AB275" s="94"/>
      <c r="AC275" s="217"/>
      <c r="AD275" s="217"/>
      <c r="AE275" s="217"/>
      <c r="AF275" s="217"/>
      <c r="AG275" s="217"/>
      <c r="AH275" s="217"/>
      <c r="AI275" s="94"/>
      <c r="AJ275" s="217"/>
      <c r="AK275" s="217"/>
      <c r="AL275" s="217"/>
      <c r="AM275" s="217"/>
      <c r="AN275" s="217"/>
      <c r="AO275" s="94"/>
      <c r="AP275" s="217"/>
      <c r="AQ275" s="217"/>
      <c r="AR275" s="217"/>
      <c r="AU275" s="217"/>
      <c r="AW275" s="217"/>
      <c r="AX275" s="217"/>
      <c r="BE275" s="94"/>
      <c r="BF275" s="217"/>
      <c r="BG275" s="94"/>
      <c r="BH275" s="94"/>
      <c r="BI275" s="217"/>
      <c r="BJ275" s="94"/>
      <c r="BK275" s="217"/>
      <c r="BL275" s="217"/>
      <c r="BQ275" s="96"/>
      <c r="BR275" s="96"/>
      <c r="BS275" s="96"/>
      <c r="BT275" s="96"/>
      <c r="BV275" s="96"/>
      <c r="BW275" s="96"/>
    </row>
    <row r="276" spans="1:75" x14ac:dyDescent="0.2">
      <c r="A276" s="104"/>
      <c r="B276" s="101"/>
      <c r="I276" s="101"/>
      <c r="L276" s="101"/>
      <c r="M276" s="105"/>
      <c r="N276" s="256"/>
      <c r="O276" s="256"/>
      <c r="P276" s="256"/>
      <c r="Q276" s="256"/>
      <c r="R276" s="219"/>
      <c r="S276" s="219"/>
      <c r="T276" s="219"/>
      <c r="U276" s="219"/>
      <c r="V276" s="217"/>
      <c r="X276" s="106"/>
      <c r="Y276" s="217"/>
      <c r="Z276" s="217"/>
      <c r="AA276" s="217"/>
      <c r="AB276" s="94"/>
      <c r="AC276" s="217"/>
      <c r="AD276" s="217"/>
      <c r="AE276" s="217"/>
      <c r="AF276" s="217"/>
      <c r="AG276" s="217"/>
      <c r="AH276" s="217"/>
      <c r="AI276" s="94"/>
      <c r="AJ276" s="217"/>
      <c r="AK276" s="217"/>
      <c r="AL276" s="217"/>
      <c r="AM276" s="217"/>
      <c r="AN276" s="217"/>
      <c r="AO276" s="94"/>
      <c r="AP276" s="217"/>
      <c r="AQ276" s="217"/>
      <c r="AR276" s="217"/>
      <c r="AU276" s="217"/>
      <c r="AW276" s="217"/>
      <c r="AX276" s="217"/>
      <c r="BE276" s="94"/>
      <c r="BF276" s="217"/>
      <c r="BG276" s="94"/>
      <c r="BH276" s="94"/>
      <c r="BI276" s="217"/>
      <c r="BJ276" s="94"/>
      <c r="BK276" s="217"/>
      <c r="BL276" s="217"/>
      <c r="BQ276" s="96"/>
      <c r="BR276" s="96"/>
      <c r="BS276" s="96"/>
      <c r="BT276" s="96"/>
      <c r="BV276" s="96"/>
      <c r="BW276" s="96"/>
    </row>
    <row r="277" spans="1:75" x14ac:dyDescent="0.2">
      <c r="A277" s="104"/>
      <c r="B277" s="101"/>
      <c r="I277" s="101"/>
      <c r="L277" s="101"/>
      <c r="M277" s="105"/>
      <c r="N277" s="256"/>
      <c r="O277" s="256"/>
      <c r="P277" s="256"/>
      <c r="Q277" s="256"/>
      <c r="R277" s="219"/>
      <c r="S277" s="219"/>
      <c r="T277" s="219"/>
      <c r="U277" s="219"/>
      <c r="V277" s="217"/>
      <c r="X277" s="106"/>
      <c r="Y277" s="217"/>
      <c r="Z277" s="217"/>
      <c r="AA277" s="217"/>
      <c r="AB277" s="94"/>
      <c r="AC277" s="217"/>
      <c r="AD277" s="217"/>
      <c r="AE277" s="217"/>
      <c r="AF277" s="217"/>
      <c r="AG277" s="217"/>
      <c r="AH277" s="217"/>
      <c r="AI277" s="94"/>
      <c r="AJ277" s="217"/>
      <c r="AK277" s="217"/>
      <c r="AL277" s="217"/>
      <c r="AM277" s="217"/>
      <c r="AN277" s="217"/>
      <c r="AO277" s="94"/>
      <c r="AP277" s="217"/>
      <c r="AQ277" s="217"/>
      <c r="AR277" s="217"/>
      <c r="AU277" s="217"/>
      <c r="AW277" s="217"/>
      <c r="AX277" s="217"/>
      <c r="BE277" s="94"/>
      <c r="BF277" s="217"/>
      <c r="BG277" s="94"/>
      <c r="BH277" s="94"/>
      <c r="BI277" s="217"/>
      <c r="BJ277" s="94"/>
      <c r="BK277" s="217"/>
      <c r="BL277" s="217"/>
      <c r="BQ277" s="96"/>
      <c r="BR277" s="96"/>
      <c r="BS277" s="96"/>
      <c r="BT277" s="96"/>
      <c r="BV277" s="96"/>
      <c r="BW277" s="96"/>
    </row>
    <row r="278" spans="1:75" x14ac:dyDescent="0.2">
      <c r="A278" s="104"/>
      <c r="B278" s="101"/>
      <c r="I278" s="101"/>
      <c r="L278" s="101"/>
      <c r="M278" s="105"/>
      <c r="N278" s="256"/>
      <c r="O278" s="256"/>
      <c r="P278" s="256"/>
      <c r="Q278" s="256"/>
      <c r="R278" s="219"/>
      <c r="S278" s="219"/>
      <c r="T278" s="219"/>
      <c r="U278" s="219"/>
      <c r="V278" s="217"/>
      <c r="X278" s="106"/>
      <c r="Y278" s="217"/>
      <c r="Z278" s="217"/>
      <c r="AA278" s="217"/>
      <c r="AB278" s="94"/>
      <c r="AC278" s="217"/>
      <c r="AD278" s="217"/>
      <c r="AE278" s="217"/>
      <c r="AF278" s="217"/>
      <c r="AG278" s="217"/>
      <c r="AH278" s="217"/>
      <c r="AI278" s="94"/>
      <c r="AJ278" s="217"/>
      <c r="AK278" s="217"/>
      <c r="AL278" s="217"/>
      <c r="AM278" s="217"/>
      <c r="AN278" s="217"/>
      <c r="AO278" s="94"/>
      <c r="AP278" s="217"/>
      <c r="AQ278" s="217"/>
      <c r="AR278" s="217"/>
      <c r="AU278" s="217"/>
      <c r="AW278" s="217"/>
      <c r="AX278" s="217"/>
      <c r="BE278" s="94"/>
      <c r="BF278" s="217"/>
      <c r="BG278" s="94"/>
      <c r="BH278" s="94"/>
      <c r="BI278" s="217"/>
      <c r="BJ278" s="94"/>
      <c r="BK278" s="217"/>
      <c r="BL278" s="217"/>
      <c r="BQ278" s="96"/>
      <c r="BR278" s="96"/>
      <c r="BS278" s="96"/>
      <c r="BT278" s="96"/>
      <c r="BV278" s="96"/>
      <c r="BW278" s="96"/>
    </row>
    <row r="279" spans="1:75" x14ac:dyDescent="0.2">
      <c r="A279" s="104"/>
      <c r="B279" s="101"/>
      <c r="I279" s="101"/>
      <c r="L279" s="101"/>
      <c r="M279" s="105"/>
      <c r="N279" s="256"/>
      <c r="O279" s="256"/>
      <c r="P279" s="256"/>
      <c r="Q279" s="256"/>
      <c r="R279" s="219"/>
      <c r="S279" s="219"/>
      <c r="T279" s="219"/>
      <c r="U279" s="219"/>
      <c r="V279" s="217"/>
      <c r="X279" s="106"/>
      <c r="Y279" s="217"/>
      <c r="Z279" s="217"/>
      <c r="AA279" s="217"/>
      <c r="AB279" s="94"/>
      <c r="AC279" s="217"/>
      <c r="AD279" s="217"/>
      <c r="AE279" s="217"/>
      <c r="AF279" s="217"/>
      <c r="AG279" s="217"/>
      <c r="AH279" s="217"/>
      <c r="AI279" s="94"/>
      <c r="AJ279" s="217"/>
      <c r="AK279" s="217"/>
      <c r="AL279" s="217"/>
      <c r="AM279" s="217"/>
      <c r="AN279" s="217"/>
      <c r="AO279" s="94"/>
      <c r="AP279" s="217"/>
      <c r="AQ279" s="217"/>
      <c r="AR279" s="217"/>
      <c r="AU279" s="217"/>
      <c r="AW279" s="217"/>
      <c r="AX279" s="217"/>
      <c r="BE279" s="94"/>
      <c r="BF279" s="217"/>
      <c r="BG279" s="94"/>
      <c r="BH279" s="94"/>
      <c r="BI279" s="217"/>
      <c r="BJ279" s="94"/>
      <c r="BK279" s="217"/>
      <c r="BL279" s="217"/>
      <c r="BQ279" s="96"/>
      <c r="BR279" s="96"/>
      <c r="BS279" s="96"/>
      <c r="BT279" s="96"/>
      <c r="BV279" s="96"/>
      <c r="BW279" s="96"/>
    </row>
    <row r="280" spans="1:75" x14ac:dyDescent="0.2">
      <c r="A280" s="104"/>
      <c r="B280" s="101"/>
      <c r="I280" s="101"/>
      <c r="L280" s="101"/>
      <c r="M280" s="105"/>
      <c r="N280" s="256"/>
      <c r="O280" s="256"/>
      <c r="P280" s="256"/>
      <c r="Q280" s="256"/>
      <c r="R280" s="219"/>
      <c r="S280" s="219"/>
      <c r="T280" s="219"/>
      <c r="U280" s="219"/>
      <c r="V280" s="217"/>
      <c r="X280" s="106"/>
      <c r="Y280" s="217"/>
      <c r="Z280" s="217"/>
      <c r="AA280" s="217"/>
      <c r="AB280" s="94"/>
      <c r="AC280" s="217"/>
      <c r="AD280" s="217"/>
      <c r="AE280" s="217"/>
      <c r="AF280" s="217"/>
      <c r="AG280" s="217"/>
      <c r="AH280" s="217"/>
      <c r="AI280" s="94"/>
      <c r="AJ280" s="217"/>
      <c r="AK280" s="217"/>
      <c r="AL280" s="217"/>
      <c r="AM280" s="217"/>
      <c r="AN280" s="217"/>
      <c r="AO280" s="94"/>
      <c r="AP280" s="217"/>
      <c r="AQ280" s="217"/>
      <c r="AR280" s="217"/>
      <c r="AU280" s="217"/>
      <c r="AW280" s="217"/>
      <c r="AX280" s="217"/>
      <c r="BE280" s="94"/>
      <c r="BF280" s="217"/>
      <c r="BG280" s="94"/>
      <c r="BH280" s="94"/>
      <c r="BI280" s="217"/>
      <c r="BJ280" s="94"/>
      <c r="BK280" s="217"/>
      <c r="BL280" s="217"/>
      <c r="BQ280" s="96"/>
      <c r="BR280" s="96"/>
      <c r="BS280" s="96"/>
      <c r="BT280" s="96"/>
      <c r="BV280" s="96"/>
      <c r="BW280" s="96"/>
    </row>
    <row r="281" spans="1:75" x14ac:dyDescent="0.2">
      <c r="A281" s="104"/>
      <c r="B281" s="101"/>
      <c r="I281" s="101"/>
      <c r="L281" s="101"/>
      <c r="M281" s="105"/>
      <c r="N281" s="256"/>
      <c r="O281" s="256"/>
      <c r="P281" s="256"/>
      <c r="Q281" s="256"/>
      <c r="R281" s="219"/>
      <c r="S281" s="219"/>
      <c r="T281" s="219"/>
      <c r="U281" s="219"/>
      <c r="V281" s="217"/>
      <c r="X281" s="106"/>
      <c r="Y281" s="217"/>
      <c r="Z281" s="217"/>
      <c r="AA281" s="217"/>
      <c r="AB281" s="94"/>
      <c r="AC281" s="217"/>
      <c r="AD281" s="217"/>
      <c r="AE281" s="217"/>
      <c r="AF281" s="217"/>
      <c r="AG281" s="217"/>
      <c r="AH281" s="217"/>
      <c r="AI281" s="94"/>
      <c r="AJ281" s="217"/>
      <c r="AK281" s="217"/>
      <c r="AL281" s="217"/>
      <c r="AM281" s="217"/>
      <c r="AN281" s="217"/>
      <c r="AO281" s="94"/>
      <c r="AP281" s="217"/>
      <c r="AQ281" s="217"/>
      <c r="AR281" s="217"/>
      <c r="AU281" s="217"/>
      <c r="AW281" s="217"/>
      <c r="AX281" s="217"/>
      <c r="BE281" s="94"/>
      <c r="BF281" s="217"/>
      <c r="BG281" s="94"/>
      <c r="BH281" s="94"/>
      <c r="BI281" s="217"/>
      <c r="BJ281" s="94"/>
      <c r="BK281" s="217"/>
      <c r="BL281" s="217"/>
      <c r="BQ281" s="96"/>
      <c r="BR281" s="96"/>
      <c r="BS281" s="96"/>
      <c r="BT281" s="96"/>
      <c r="BV281" s="96"/>
      <c r="BW281" s="96"/>
    </row>
    <row r="282" spans="1:75" x14ac:dyDescent="0.2">
      <c r="A282" s="104"/>
      <c r="B282" s="101"/>
      <c r="I282" s="101"/>
      <c r="L282" s="101"/>
      <c r="M282" s="105"/>
      <c r="N282" s="256"/>
      <c r="O282" s="256"/>
      <c r="P282" s="256"/>
      <c r="Q282" s="256"/>
      <c r="R282" s="219"/>
      <c r="S282" s="219"/>
      <c r="T282" s="219"/>
      <c r="U282" s="219"/>
      <c r="V282" s="217"/>
      <c r="X282" s="106"/>
      <c r="Y282" s="217"/>
      <c r="Z282" s="217"/>
      <c r="AA282" s="217"/>
      <c r="AB282" s="94"/>
      <c r="AC282" s="217"/>
      <c r="AD282" s="217"/>
      <c r="AE282" s="217"/>
      <c r="AF282" s="217"/>
      <c r="AG282" s="217"/>
      <c r="AH282" s="217"/>
      <c r="AI282" s="94"/>
      <c r="AJ282" s="217"/>
      <c r="AK282" s="217"/>
      <c r="AL282" s="217"/>
      <c r="AM282" s="217"/>
      <c r="AN282" s="217"/>
      <c r="AO282" s="94"/>
      <c r="AP282" s="217"/>
      <c r="AQ282" s="217"/>
      <c r="AR282" s="217"/>
      <c r="AU282" s="217"/>
      <c r="AW282" s="217"/>
      <c r="AX282" s="217"/>
      <c r="BE282" s="94"/>
      <c r="BF282" s="217"/>
      <c r="BG282" s="94"/>
      <c r="BH282" s="94"/>
      <c r="BI282" s="217"/>
      <c r="BJ282" s="94"/>
      <c r="BK282" s="217"/>
      <c r="BL282" s="217"/>
      <c r="BQ282" s="96"/>
      <c r="BR282" s="96"/>
      <c r="BS282" s="96"/>
      <c r="BT282" s="96"/>
      <c r="BV282" s="96"/>
      <c r="BW282" s="96"/>
    </row>
    <row r="283" spans="1:75" x14ac:dyDescent="0.2">
      <c r="A283" s="104"/>
      <c r="B283" s="101"/>
      <c r="I283" s="101"/>
      <c r="L283" s="101"/>
      <c r="M283" s="105"/>
      <c r="N283" s="256"/>
      <c r="O283" s="256"/>
      <c r="P283" s="256"/>
      <c r="Q283" s="256"/>
      <c r="R283" s="219"/>
      <c r="S283" s="219"/>
      <c r="T283" s="219"/>
      <c r="U283" s="219"/>
      <c r="V283" s="217"/>
      <c r="X283" s="106"/>
      <c r="Y283" s="217"/>
      <c r="Z283" s="217"/>
      <c r="AA283" s="217"/>
      <c r="AB283" s="94"/>
      <c r="AC283" s="217"/>
      <c r="AD283" s="217"/>
      <c r="AE283" s="217"/>
      <c r="AF283" s="217"/>
      <c r="AG283" s="217"/>
      <c r="AH283" s="217"/>
      <c r="AI283" s="94"/>
      <c r="AJ283" s="217"/>
      <c r="AK283" s="217"/>
      <c r="AL283" s="217"/>
      <c r="AM283" s="217"/>
      <c r="AN283" s="217"/>
      <c r="AO283" s="94"/>
      <c r="AP283" s="217"/>
      <c r="AQ283" s="217"/>
      <c r="AR283" s="217"/>
      <c r="AU283" s="217"/>
      <c r="AW283" s="217"/>
      <c r="AX283" s="217"/>
      <c r="BE283" s="94"/>
      <c r="BF283" s="217"/>
      <c r="BG283" s="94"/>
      <c r="BH283" s="94"/>
      <c r="BI283" s="217"/>
      <c r="BJ283" s="94"/>
      <c r="BK283" s="217"/>
      <c r="BL283" s="217"/>
      <c r="BQ283" s="96"/>
      <c r="BR283" s="96"/>
      <c r="BS283" s="96"/>
      <c r="BT283" s="96"/>
      <c r="BV283" s="96"/>
      <c r="BW283" s="96"/>
    </row>
    <row r="284" spans="1:75" x14ac:dyDescent="0.2">
      <c r="A284" s="104"/>
      <c r="B284" s="101"/>
      <c r="I284" s="101"/>
      <c r="L284" s="101"/>
      <c r="M284" s="105"/>
      <c r="N284" s="256"/>
      <c r="O284" s="256"/>
      <c r="P284" s="256"/>
      <c r="Q284" s="256"/>
      <c r="R284" s="219"/>
      <c r="S284" s="219"/>
      <c r="T284" s="219"/>
      <c r="U284" s="219"/>
      <c r="V284" s="217"/>
      <c r="X284" s="106"/>
      <c r="Y284" s="217"/>
      <c r="Z284" s="217"/>
      <c r="AA284" s="217"/>
      <c r="AB284" s="94"/>
      <c r="AC284" s="217"/>
      <c r="AD284" s="217"/>
      <c r="AE284" s="217"/>
      <c r="AF284" s="217"/>
      <c r="AG284" s="217"/>
      <c r="AH284" s="217"/>
      <c r="AI284" s="94"/>
      <c r="AJ284" s="217"/>
      <c r="AK284" s="217"/>
      <c r="AL284" s="217"/>
      <c r="AM284" s="217"/>
      <c r="AN284" s="217"/>
      <c r="AO284" s="94"/>
      <c r="AP284" s="217"/>
      <c r="AQ284" s="217"/>
      <c r="AR284" s="217"/>
      <c r="AU284" s="217"/>
      <c r="AW284" s="217"/>
      <c r="AX284" s="217"/>
      <c r="BE284" s="94"/>
      <c r="BF284" s="217"/>
      <c r="BG284" s="94"/>
      <c r="BH284" s="94"/>
      <c r="BI284" s="217"/>
      <c r="BJ284" s="94"/>
      <c r="BK284" s="217"/>
      <c r="BL284" s="217"/>
      <c r="BQ284" s="96"/>
      <c r="BR284" s="96"/>
      <c r="BS284" s="96"/>
      <c r="BT284" s="96"/>
      <c r="BV284" s="96"/>
      <c r="BW284" s="96"/>
    </row>
    <row r="285" spans="1:75" x14ac:dyDescent="0.2">
      <c r="A285" s="104"/>
      <c r="B285" s="101"/>
      <c r="I285" s="101"/>
      <c r="L285" s="101"/>
      <c r="M285" s="105"/>
      <c r="N285" s="256"/>
      <c r="O285" s="256"/>
      <c r="P285" s="256"/>
      <c r="Q285" s="256"/>
      <c r="R285" s="219"/>
      <c r="S285" s="219"/>
      <c r="T285" s="219"/>
      <c r="U285" s="219"/>
      <c r="V285" s="217"/>
      <c r="X285" s="106"/>
      <c r="Y285" s="217"/>
      <c r="Z285" s="217"/>
      <c r="AA285" s="217"/>
      <c r="AB285" s="94"/>
      <c r="AC285" s="217"/>
      <c r="AD285" s="217"/>
      <c r="AE285" s="217"/>
      <c r="AF285" s="217"/>
      <c r="AG285" s="217"/>
      <c r="AH285" s="217"/>
      <c r="AI285" s="94"/>
      <c r="AJ285" s="217"/>
      <c r="AK285" s="217"/>
      <c r="AL285" s="217"/>
      <c r="AM285" s="217"/>
      <c r="AN285" s="217"/>
      <c r="AO285" s="94"/>
      <c r="AP285" s="217"/>
      <c r="AQ285" s="217"/>
      <c r="AR285" s="217"/>
      <c r="AU285" s="217"/>
      <c r="AW285" s="217"/>
      <c r="AX285" s="217"/>
      <c r="BE285" s="94"/>
      <c r="BF285" s="217"/>
      <c r="BG285" s="94"/>
      <c r="BH285" s="94"/>
      <c r="BI285" s="217"/>
      <c r="BJ285" s="94"/>
      <c r="BK285" s="217"/>
      <c r="BL285" s="217"/>
      <c r="BQ285" s="96"/>
      <c r="BR285" s="96"/>
      <c r="BS285" s="96"/>
      <c r="BT285" s="96"/>
      <c r="BV285" s="96"/>
      <c r="BW285" s="96"/>
    </row>
    <row r="286" spans="1:75" x14ac:dyDescent="0.2">
      <c r="A286" s="104"/>
      <c r="B286" s="101"/>
      <c r="I286" s="101"/>
      <c r="L286" s="101"/>
      <c r="M286" s="105"/>
      <c r="N286" s="256"/>
      <c r="O286" s="256"/>
      <c r="P286" s="256"/>
      <c r="Q286" s="256"/>
      <c r="R286" s="219"/>
      <c r="S286" s="219"/>
      <c r="T286" s="219"/>
      <c r="U286" s="219"/>
      <c r="V286" s="217"/>
      <c r="X286" s="106"/>
      <c r="Y286" s="217"/>
      <c r="Z286" s="217"/>
      <c r="AA286" s="217"/>
      <c r="AB286" s="94"/>
      <c r="AC286" s="217"/>
      <c r="AD286" s="217"/>
      <c r="AE286" s="217"/>
      <c r="AF286" s="217"/>
      <c r="AG286" s="217"/>
      <c r="AH286" s="217"/>
      <c r="AI286" s="94"/>
      <c r="AJ286" s="217"/>
      <c r="AK286" s="217"/>
      <c r="AL286" s="217"/>
      <c r="AM286" s="217"/>
      <c r="AN286" s="217"/>
      <c r="AO286" s="94"/>
      <c r="AP286" s="217"/>
      <c r="AQ286" s="217"/>
      <c r="AR286" s="217"/>
      <c r="AU286" s="217"/>
      <c r="AW286" s="217"/>
      <c r="AX286" s="217"/>
      <c r="BE286" s="94"/>
      <c r="BF286" s="217"/>
      <c r="BG286" s="94"/>
      <c r="BH286" s="94"/>
      <c r="BI286" s="217"/>
      <c r="BJ286" s="94"/>
      <c r="BK286" s="217"/>
      <c r="BL286" s="217"/>
      <c r="BQ286" s="96"/>
      <c r="BR286" s="96"/>
      <c r="BS286" s="96"/>
      <c r="BT286" s="96"/>
      <c r="BV286" s="96"/>
      <c r="BW286" s="96"/>
    </row>
    <row r="287" spans="1:75" x14ac:dyDescent="0.2">
      <c r="A287" s="104"/>
      <c r="B287" s="101"/>
      <c r="I287" s="101"/>
      <c r="L287" s="101"/>
      <c r="M287" s="105"/>
      <c r="N287" s="256"/>
      <c r="O287" s="256"/>
      <c r="P287" s="256"/>
      <c r="Q287" s="256"/>
      <c r="R287" s="219"/>
      <c r="S287" s="219"/>
      <c r="T287" s="219"/>
      <c r="U287" s="219"/>
      <c r="V287" s="217"/>
      <c r="X287" s="106"/>
      <c r="Y287" s="217"/>
      <c r="Z287" s="217"/>
      <c r="AA287" s="217"/>
      <c r="AB287" s="94"/>
      <c r="AC287" s="217"/>
      <c r="AD287" s="217"/>
      <c r="AE287" s="217"/>
      <c r="AF287" s="217"/>
      <c r="AG287" s="217"/>
      <c r="AH287" s="217"/>
      <c r="AI287" s="94"/>
      <c r="AJ287" s="217"/>
      <c r="AK287" s="217"/>
      <c r="AL287" s="217"/>
      <c r="AM287" s="217"/>
      <c r="AN287" s="217"/>
      <c r="AO287" s="94"/>
      <c r="AP287" s="217"/>
      <c r="AQ287" s="217"/>
      <c r="AR287" s="217"/>
      <c r="AU287" s="217"/>
      <c r="AW287" s="217"/>
      <c r="AX287" s="217"/>
      <c r="BE287" s="94"/>
      <c r="BF287" s="217"/>
      <c r="BG287" s="94"/>
      <c r="BH287" s="94"/>
      <c r="BI287" s="217"/>
      <c r="BJ287" s="94"/>
      <c r="BK287" s="217"/>
      <c r="BL287" s="217"/>
      <c r="BQ287" s="96"/>
      <c r="BR287" s="96"/>
      <c r="BS287" s="96"/>
      <c r="BT287" s="96"/>
      <c r="BV287" s="96"/>
      <c r="BW287" s="96"/>
    </row>
    <row r="288" spans="1:75" x14ac:dyDescent="0.2">
      <c r="A288" s="104"/>
      <c r="B288" s="101"/>
      <c r="I288" s="101"/>
      <c r="L288" s="101"/>
      <c r="M288" s="105"/>
      <c r="N288" s="256"/>
      <c r="O288" s="256"/>
      <c r="P288" s="256"/>
      <c r="Q288" s="256"/>
      <c r="R288" s="219"/>
      <c r="S288" s="219"/>
      <c r="T288" s="219"/>
      <c r="U288" s="219"/>
      <c r="V288" s="217"/>
      <c r="X288" s="106"/>
      <c r="Y288" s="217"/>
      <c r="Z288" s="217"/>
      <c r="AA288" s="217"/>
      <c r="AB288" s="94"/>
      <c r="AC288" s="217"/>
      <c r="AD288" s="217"/>
      <c r="AE288" s="217"/>
      <c r="AF288" s="217"/>
      <c r="AG288" s="217"/>
      <c r="AH288" s="217"/>
      <c r="AI288" s="94"/>
      <c r="AJ288" s="217"/>
      <c r="AK288" s="217"/>
      <c r="AL288" s="217"/>
      <c r="AM288" s="217"/>
      <c r="AN288" s="217"/>
      <c r="AO288" s="94"/>
      <c r="AP288" s="217"/>
      <c r="AQ288" s="217"/>
      <c r="AR288" s="217"/>
      <c r="AU288" s="217"/>
      <c r="AW288" s="217"/>
      <c r="AX288" s="217"/>
      <c r="BE288" s="94"/>
      <c r="BF288" s="217"/>
      <c r="BG288" s="94"/>
      <c r="BH288" s="94"/>
      <c r="BI288" s="217"/>
      <c r="BJ288" s="94"/>
      <c r="BK288" s="217"/>
      <c r="BL288" s="217"/>
      <c r="BQ288" s="96"/>
      <c r="BR288" s="96"/>
      <c r="BS288" s="96"/>
      <c r="BT288" s="96"/>
      <c r="BV288" s="96"/>
      <c r="BW288" s="96"/>
    </row>
    <row r="289" spans="2:75" x14ac:dyDescent="0.2">
      <c r="B289" s="101"/>
      <c r="I289" s="101"/>
      <c r="L289" s="101"/>
      <c r="M289" s="105"/>
      <c r="N289" s="256"/>
      <c r="O289" s="256"/>
      <c r="P289" s="256"/>
      <c r="Q289" s="256"/>
      <c r="R289" s="219"/>
      <c r="S289" s="219"/>
      <c r="T289" s="219"/>
      <c r="U289" s="219"/>
      <c r="V289" s="217"/>
      <c r="X289" s="106"/>
      <c r="Y289" s="217"/>
      <c r="Z289" s="217"/>
      <c r="AA289" s="217"/>
      <c r="AB289" s="94"/>
      <c r="AC289" s="217"/>
      <c r="AD289" s="217"/>
      <c r="AE289" s="217"/>
      <c r="AF289" s="217"/>
      <c r="AG289" s="217"/>
      <c r="AH289" s="217"/>
      <c r="AI289" s="94"/>
      <c r="AJ289" s="217"/>
      <c r="AK289" s="217"/>
      <c r="AL289" s="217"/>
      <c r="AM289" s="217"/>
      <c r="AN289" s="217"/>
      <c r="AO289" s="94"/>
      <c r="AP289" s="217"/>
      <c r="AQ289" s="217"/>
      <c r="AR289" s="217"/>
      <c r="AU289" s="217"/>
      <c r="AW289" s="217"/>
      <c r="AX289" s="217"/>
      <c r="BE289" s="94"/>
      <c r="BF289" s="217"/>
      <c r="BG289" s="94"/>
      <c r="BH289" s="94"/>
      <c r="BI289" s="217"/>
      <c r="BJ289" s="94"/>
      <c r="BK289" s="217"/>
      <c r="BL289" s="217"/>
      <c r="BQ289" s="96"/>
      <c r="BR289" s="96"/>
      <c r="BS289" s="96"/>
      <c r="BT289" s="96"/>
      <c r="BV289" s="96"/>
      <c r="BW289" s="96"/>
    </row>
    <row r="290" spans="2:75" x14ac:dyDescent="0.2">
      <c r="B290" s="101"/>
      <c r="I290" s="101"/>
      <c r="L290" s="101"/>
      <c r="M290" s="105"/>
      <c r="N290" s="256"/>
      <c r="O290" s="256"/>
      <c r="P290" s="256"/>
      <c r="Q290" s="256"/>
      <c r="R290" s="219"/>
      <c r="S290" s="219"/>
      <c r="T290" s="219"/>
      <c r="U290" s="219"/>
      <c r="V290" s="217"/>
      <c r="X290" s="106"/>
      <c r="Y290" s="217"/>
      <c r="Z290" s="217"/>
      <c r="AA290" s="217"/>
      <c r="AB290" s="94"/>
      <c r="AC290" s="217"/>
      <c r="AD290" s="217"/>
      <c r="AE290" s="217"/>
      <c r="AF290" s="217"/>
      <c r="AG290" s="217"/>
      <c r="AH290" s="217"/>
      <c r="AI290" s="94"/>
      <c r="AJ290" s="217"/>
      <c r="AK290" s="217"/>
      <c r="AL290" s="217"/>
      <c r="AM290" s="217"/>
      <c r="AN290" s="217"/>
      <c r="AO290" s="94"/>
      <c r="AP290" s="217"/>
      <c r="AQ290" s="217"/>
      <c r="AR290" s="217"/>
      <c r="AU290" s="217"/>
      <c r="AW290" s="217"/>
      <c r="AX290" s="217"/>
      <c r="BE290" s="94"/>
      <c r="BF290" s="217"/>
      <c r="BG290" s="94"/>
      <c r="BH290" s="94"/>
      <c r="BI290" s="217"/>
      <c r="BJ290" s="94"/>
      <c r="BK290" s="217"/>
      <c r="BL290" s="217"/>
      <c r="BQ290" s="96"/>
      <c r="BR290" s="96"/>
      <c r="BS290" s="96"/>
      <c r="BT290" s="96"/>
      <c r="BV290" s="96"/>
      <c r="BW290" s="96"/>
    </row>
    <row r="291" spans="2:75" x14ac:dyDescent="0.2">
      <c r="B291" s="101"/>
      <c r="I291" s="101"/>
      <c r="L291" s="101"/>
      <c r="M291" s="105"/>
      <c r="N291" s="256"/>
      <c r="O291" s="256"/>
      <c r="P291" s="256"/>
      <c r="Q291" s="256"/>
      <c r="R291" s="219"/>
      <c r="S291" s="219"/>
      <c r="T291" s="219"/>
      <c r="U291" s="219"/>
      <c r="V291" s="217"/>
      <c r="X291" s="106"/>
      <c r="Y291" s="217"/>
      <c r="Z291" s="217"/>
      <c r="AA291" s="217"/>
      <c r="AB291" s="94"/>
      <c r="AC291" s="217"/>
      <c r="AD291" s="217"/>
      <c r="AE291" s="217"/>
      <c r="AF291" s="217"/>
      <c r="AG291" s="217"/>
      <c r="AH291" s="217"/>
      <c r="AI291" s="94"/>
      <c r="AJ291" s="217"/>
      <c r="AK291" s="217"/>
      <c r="AL291" s="217"/>
      <c r="AM291" s="217"/>
      <c r="AN291" s="217"/>
      <c r="AO291" s="94"/>
      <c r="AP291" s="217"/>
      <c r="AQ291" s="217"/>
      <c r="AR291" s="217"/>
      <c r="AU291" s="217"/>
      <c r="AW291" s="217"/>
      <c r="AX291" s="217"/>
      <c r="BE291" s="94"/>
      <c r="BF291" s="217"/>
      <c r="BG291" s="94"/>
      <c r="BH291" s="94"/>
      <c r="BI291" s="217"/>
      <c r="BJ291" s="94"/>
      <c r="BK291" s="217"/>
      <c r="BL291" s="217"/>
      <c r="BQ291" s="96"/>
      <c r="BR291" s="96"/>
      <c r="BS291" s="96"/>
      <c r="BT291" s="96"/>
      <c r="BV291" s="96"/>
      <c r="BW291" s="96"/>
    </row>
    <row r="292" spans="2:75" x14ac:dyDescent="0.2">
      <c r="B292" s="101"/>
      <c r="I292" s="101"/>
      <c r="L292" s="101"/>
      <c r="M292" s="105"/>
      <c r="N292" s="256"/>
      <c r="O292" s="256"/>
      <c r="P292" s="256"/>
      <c r="Q292" s="256"/>
      <c r="R292" s="219"/>
      <c r="S292" s="219"/>
      <c r="T292" s="219"/>
      <c r="U292" s="219"/>
      <c r="V292" s="217"/>
      <c r="X292" s="106"/>
      <c r="Y292" s="217"/>
      <c r="Z292" s="217"/>
      <c r="AA292" s="217"/>
      <c r="AB292" s="94"/>
      <c r="AC292" s="217"/>
      <c r="AD292" s="217"/>
      <c r="AE292" s="217"/>
      <c r="AF292" s="217"/>
      <c r="AG292" s="217"/>
      <c r="AH292" s="217"/>
      <c r="AI292" s="94"/>
      <c r="AJ292" s="217"/>
      <c r="AK292" s="217"/>
      <c r="AL292" s="217"/>
      <c r="AM292" s="217"/>
      <c r="AN292" s="217"/>
      <c r="AO292" s="94"/>
      <c r="AP292" s="217"/>
      <c r="AQ292" s="217"/>
      <c r="AR292" s="217"/>
      <c r="AU292" s="217"/>
      <c r="AW292" s="217"/>
      <c r="AX292" s="217"/>
      <c r="BE292" s="94"/>
      <c r="BF292" s="217"/>
      <c r="BG292" s="94"/>
      <c r="BH292" s="94"/>
      <c r="BI292" s="217"/>
      <c r="BJ292" s="94"/>
      <c r="BK292" s="217"/>
      <c r="BL292" s="217"/>
      <c r="BQ292" s="96"/>
      <c r="BR292" s="96"/>
      <c r="BS292" s="96"/>
      <c r="BT292" s="96"/>
      <c r="BV292" s="96"/>
      <c r="BW292" s="96"/>
    </row>
    <row r="293" spans="2:75" x14ac:dyDescent="0.2">
      <c r="B293" s="101"/>
      <c r="I293" s="101"/>
      <c r="L293" s="101"/>
      <c r="M293" s="105"/>
      <c r="N293" s="256"/>
      <c r="O293" s="256"/>
      <c r="P293" s="256"/>
      <c r="Q293" s="256"/>
      <c r="R293" s="219"/>
      <c r="S293" s="219"/>
      <c r="T293" s="219"/>
      <c r="U293" s="219"/>
      <c r="V293" s="217"/>
      <c r="X293" s="106"/>
      <c r="Y293" s="217"/>
      <c r="Z293" s="217"/>
      <c r="AA293" s="217"/>
      <c r="AB293" s="94"/>
      <c r="AC293" s="217"/>
      <c r="AD293" s="217"/>
      <c r="AE293" s="217"/>
      <c r="AF293" s="217"/>
      <c r="AG293" s="217"/>
      <c r="AH293" s="217"/>
      <c r="AI293" s="94"/>
      <c r="AJ293" s="217"/>
      <c r="AK293" s="217"/>
      <c r="AL293" s="217"/>
      <c r="AM293" s="217"/>
      <c r="AN293" s="217"/>
      <c r="AO293" s="94"/>
      <c r="AP293" s="217"/>
      <c r="AQ293" s="217"/>
      <c r="AR293" s="217"/>
      <c r="AU293" s="217"/>
      <c r="AW293" s="217"/>
      <c r="AX293" s="217"/>
      <c r="BE293" s="94"/>
      <c r="BF293" s="217"/>
      <c r="BG293" s="94"/>
      <c r="BH293" s="94"/>
      <c r="BI293" s="217"/>
      <c r="BJ293" s="94"/>
      <c r="BK293" s="217"/>
      <c r="BL293" s="217"/>
      <c r="BQ293" s="96"/>
      <c r="BR293" s="96"/>
      <c r="BS293" s="96"/>
      <c r="BT293" s="96"/>
      <c r="BV293" s="96"/>
      <c r="BW293" s="96"/>
    </row>
    <row r="294" spans="2:75" x14ac:dyDescent="0.2">
      <c r="B294" s="101"/>
      <c r="I294" s="101"/>
      <c r="L294" s="101"/>
      <c r="M294" s="105"/>
      <c r="N294" s="256"/>
      <c r="O294" s="256"/>
      <c r="P294" s="256"/>
      <c r="Q294" s="256"/>
      <c r="R294" s="219"/>
      <c r="S294" s="219"/>
      <c r="T294" s="219"/>
      <c r="U294" s="219"/>
      <c r="V294" s="217"/>
      <c r="X294" s="106"/>
      <c r="Y294" s="217"/>
      <c r="Z294" s="217"/>
      <c r="AA294" s="217"/>
      <c r="AB294" s="94"/>
      <c r="AC294" s="217"/>
      <c r="AD294" s="217"/>
      <c r="AE294" s="217"/>
      <c r="AF294" s="217"/>
      <c r="AG294" s="217"/>
      <c r="AH294" s="217"/>
      <c r="AI294" s="94"/>
      <c r="AJ294" s="217"/>
      <c r="AK294" s="217"/>
      <c r="AL294" s="217"/>
      <c r="AM294" s="217"/>
      <c r="AN294" s="217"/>
      <c r="AO294" s="94"/>
      <c r="AP294" s="217"/>
      <c r="AQ294" s="217"/>
      <c r="AR294" s="217"/>
      <c r="AU294" s="217"/>
      <c r="AW294" s="217"/>
      <c r="AX294" s="217"/>
      <c r="BE294" s="94"/>
      <c r="BF294" s="217"/>
      <c r="BG294" s="94"/>
      <c r="BH294" s="94"/>
      <c r="BI294" s="217"/>
      <c r="BJ294" s="94"/>
      <c r="BK294" s="217"/>
      <c r="BL294" s="217"/>
      <c r="BQ294" s="96"/>
      <c r="BR294" s="96"/>
      <c r="BS294" s="96"/>
      <c r="BT294" s="96"/>
      <c r="BV294" s="96"/>
      <c r="BW294" s="96"/>
    </row>
    <row r="295" spans="2:75" x14ac:dyDescent="0.2">
      <c r="B295" s="101"/>
      <c r="I295" s="101"/>
      <c r="L295" s="101"/>
      <c r="M295" s="105"/>
      <c r="N295" s="256"/>
      <c r="O295" s="256"/>
      <c r="P295" s="256"/>
      <c r="Q295" s="256"/>
      <c r="R295" s="219"/>
      <c r="S295" s="219"/>
      <c r="T295" s="219"/>
      <c r="U295" s="219"/>
      <c r="V295" s="217"/>
      <c r="X295" s="106"/>
      <c r="Y295" s="217"/>
      <c r="Z295" s="217"/>
      <c r="AA295" s="217"/>
      <c r="AB295" s="94"/>
      <c r="AC295" s="217"/>
      <c r="AD295" s="217"/>
      <c r="AE295" s="217"/>
      <c r="AF295" s="217"/>
      <c r="AG295" s="217"/>
      <c r="AH295" s="217"/>
      <c r="AI295" s="94"/>
      <c r="AJ295" s="217"/>
      <c r="AK295" s="217"/>
      <c r="AL295" s="217"/>
      <c r="AM295" s="217"/>
      <c r="AN295" s="217"/>
      <c r="AO295" s="94"/>
      <c r="AP295" s="217"/>
      <c r="AQ295" s="217"/>
      <c r="AR295" s="217"/>
      <c r="AU295" s="217"/>
      <c r="AW295" s="217"/>
      <c r="AX295" s="217"/>
      <c r="BE295" s="94"/>
      <c r="BF295" s="217"/>
      <c r="BG295" s="94"/>
      <c r="BH295" s="94"/>
      <c r="BI295" s="217"/>
      <c r="BJ295" s="94"/>
      <c r="BK295" s="217"/>
      <c r="BL295" s="217"/>
      <c r="BQ295" s="96"/>
      <c r="BR295" s="96"/>
      <c r="BS295" s="96"/>
      <c r="BT295" s="96"/>
      <c r="BV295" s="96"/>
      <c r="BW295" s="96"/>
    </row>
    <row r="296" spans="2:75" x14ac:dyDescent="0.2">
      <c r="B296" s="101"/>
      <c r="I296" s="101"/>
      <c r="L296" s="101"/>
      <c r="M296" s="105"/>
      <c r="N296" s="256"/>
      <c r="O296" s="256"/>
      <c r="P296" s="256"/>
      <c r="Q296" s="256"/>
      <c r="R296" s="219"/>
      <c r="S296" s="219"/>
      <c r="T296" s="219"/>
      <c r="U296" s="219"/>
      <c r="V296" s="217"/>
      <c r="X296" s="106"/>
      <c r="Y296" s="217"/>
      <c r="Z296" s="217"/>
      <c r="AA296" s="217"/>
      <c r="AB296" s="94"/>
      <c r="AC296" s="217"/>
      <c r="AD296" s="217"/>
      <c r="AE296" s="217"/>
      <c r="AF296" s="217"/>
      <c r="AG296" s="217"/>
      <c r="AH296" s="217"/>
      <c r="AI296" s="94"/>
      <c r="AJ296" s="217"/>
      <c r="AK296" s="217"/>
      <c r="AL296" s="217"/>
      <c r="AM296" s="217"/>
      <c r="AN296" s="217"/>
      <c r="AO296" s="94"/>
      <c r="AP296" s="217"/>
      <c r="AQ296" s="217"/>
      <c r="AR296" s="217"/>
      <c r="AU296" s="217"/>
      <c r="AW296" s="217"/>
      <c r="AX296" s="217"/>
      <c r="BE296" s="94"/>
      <c r="BF296" s="217"/>
      <c r="BG296" s="94"/>
      <c r="BH296" s="94"/>
      <c r="BI296" s="217"/>
      <c r="BJ296" s="94"/>
      <c r="BK296" s="217"/>
      <c r="BL296" s="217"/>
      <c r="BQ296" s="96"/>
      <c r="BR296" s="96"/>
      <c r="BS296" s="96"/>
      <c r="BT296" s="96"/>
      <c r="BV296" s="96"/>
      <c r="BW296" s="96"/>
    </row>
    <row r="297" spans="2:75" x14ac:dyDescent="0.2">
      <c r="B297" s="101"/>
      <c r="I297" s="101"/>
      <c r="L297" s="101"/>
      <c r="M297" s="105"/>
      <c r="N297" s="256"/>
      <c r="O297" s="256"/>
      <c r="P297" s="256"/>
      <c r="Q297" s="256"/>
      <c r="R297" s="219"/>
      <c r="S297" s="219"/>
      <c r="T297" s="219"/>
      <c r="U297" s="219"/>
      <c r="V297" s="217"/>
      <c r="X297" s="106"/>
      <c r="Y297" s="217"/>
      <c r="Z297" s="217"/>
      <c r="AA297" s="217"/>
      <c r="AB297" s="94"/>
      <c r="AC297" s="217"/>
      <c r="AD297" s="217"/>
      <c r="AE297" s="217"/>
      <c r="AF297" s="217"/>
      <c r="AG297" s="217"/>
      <c r="AH297" s="217"/>
      <c r="AI297" s="94"/>
      <c r="AJ297" s="217"/>
      <c r="AK297" s="217"/>
      <c r="AL297" s="217"/>
      <c r="AM297" s="217"/>
      <c r="AN297" s="217"/>
      <c r="AO297" s="94"/>
      <c r="AP297" s="217"/>
      <c r="AQ297" s="217"/>
      <c r="AR297" s="217"/>
      <c r="AU297" s="217"/>
      <c r="AW297" s="217"/>
      <c r="AX297" s="217"/>
      <c r="BE297" s="94"/>
      <c r="BF297" s="217"/>
      <c r="BG297" s="94"/>
      <c r="BH297" s="94"/>
      <c r="BI297" s="217"/>
      <c r="BJ297" s="94"/>
      <c r="BK297" s="217"/>
      <c r="BL297" s="217"/>
      <c r="BQ297" s="96"/>
      <c r="BR297" s="96"/>
      <c r="BS297" s="96"/>
      <c r="BT297" s="96"/>
      <c r="BV297" s="96"/>
      <c r="BW297" s="96"/>
    </row>
    <row r="298" spans="2:75" x14ac:dyDescent="0.2">
      <c r="B298" s="101"/>
      <c r="I298" s="101"/>
      <c r="L298" s="101"/>
      <c r="M298" s="105"/>
      <c r="N298" s="256"/>
      <c r="O298" s="256"/>
      <c r="P298" s="256"/>
      <c r="Q298" s="256"/>
      <c r="R298" s="219"/>
      <c r="S298" s="219"/>
      <c r="T298" s="219"/>
      <c r="U298" s="219"/>
      <c r="V298" s="217"/>
      <c r="X298" s="106"/>
      <c r="Y298" s="217"/>
      <c r="Z298" s="217"/>
      <c r="AA298" s="217"/>
      <c r="AB298" s="94"/>
      <c r="AC298" s="217"/>
      <c r="AD298" s="217"/>
      <c r="AE298" s="217"/>
      <c r="AF298" s="217"/>
      <c r="AG298" s="217"/>
      <c r="AH298" s="217"/>
      <c r="AI298" s="94"/>
      <c r="AJ298" s="217"/>
      <c r="AK298" s="217"/>
      <c r="AL298" s="217"/>
      <c r="AM298" s="217"/>
      <c r="AN298" s="217"/>
      <c r="AO298" s="94"/>
      <c r="AP298" s="217"/>
      <c r="AQ298" s="217"/>
      <c r="AR298" s="217"/>
      <c r="AU298" s="217"/>
      <c r="AW298" s="217"/>
      <c r="AX298" s="217"/>
      <c r="BE298" s="94"/>
      <c r="BF298" s="217"/>
      <c r="BG298" s="94"/>
      <c r="BH298" s="94"/>
      <c r="BI298" s="217"/>
      <c r="BJ298" s="94"/>
      <c r="BK298" s="217"/>
      <c r="BL298" s="217"/>
      <c r="BQ298" s="96"/>
      <c r="BR298" s="96"/>
      <c r="BS298" s="96"/>
      <c r="BT298" s="96"/>
      <c r="BV298" s="96"/>
      <c r="BW298" s="96"/>
    </row>
    <row r="299" spans="2:75" x14ac:dyDescent="0.2">
      <c r="B299" s="101"/>
      <c r="I299" s="101"/>
      <c r="L299" s="101"/>
      <c r="M299" s="105"/>
      <c r="N299" s="256"/>
      <c r="O299" s="256"/>
      <c r="P299" s="256"/>
      <c r="Q299" s="256"/>
      <c r="R299" s="219"/>
      <c r="S299" s="219"/>
      <c r="T299" s="219"/>
      <c r="U299" s="219"/>
      <c r="V299" s="217"/>
      <c r="X299" s="106"/>
      <c r="Y299" s="217"/>
      <c r="Z299" s="217"/>
      <c r="AA299" s="217"/>
      <c r="AB299" s="94"/>
      <c r="AC299" s="217"/>
      <c r="AD299" s="217"/>
      <c r="AE299" s="217"/>
      <c r="AF299" s="217"/>
      <c r="AG299" s="217"/>
      <c r="AH299" s="217"/>
      <c r="AI299" s="94"/>
      <c r="AJ299" s="217"/>
      <c r="AK299" s="217"/>
      <c r="AL299" s="217"/>
      <c r="AM299" s="217"/>
      <c r="AN299" s="217"/>
      <c r="AO299" s="94"/>
      <c r="AP299" s="217"/>
      <c r="AQ299" s="217"/>
      <c r="AR299" s="217"/>
      <c r="AU299" s="217"/>
      <c r="AW299" s="217"/>
      <c r="AX299" s="217"/>
      <c r="BE299" s="94"/>
      <c r="BF299" s="217"/>
      <c r="BG299" s="94"/>
      <c r="BH299" s="94"/>
      <c r="BI299" s="217"/>
      <c r="BJ299" s="94"/>
      <c r="BK299" s="217"/>
      <c r="BL299" s="217"/>
      <c r="BQ299" s="96"/>
      <c r="BR299" s="96"/>
      <c r="BS299" s="96"/>
      <c r="BT299" s="96"/>
      <c r="BV299" s="96"/>
      <c r="BW299" s="96"/>
    </row>
    <row r="300" spans="2:75" x14ac:dyDescent="0.2">
      <c r="B300" s="101"/>
      <c r="I300" s="101"/>
      <c r="L300" s="101"/>
      <c r="M300" s="105"/>
      <c r="N300" s="256"/>
      <c r="O300" s="256"/>
      <c r="P300" s="256"/>
      <c r="Q300" s="256"/>
      <c r="R300" s="219"/>
      <c r="S300" s="219"/>
      <c r="T300" s="219"/>
      <c r="U300" s="219"/>
      <c r="V300" s="217"/>
      <c r="X300" s="106"/>
      <c r="Y300" s="217"/>
      <c r="Z300" s="217"/>
      <c r="AA300" s="217"/>
      <c r="AB300" s="94"/>
      <c r="AC300" s="217"/>
      <c r="AD300" s="217"/>
      <c r="AE300" s="217"/>
      <c r="AF300" s="217"/>
      <c r="AG300" s="217"/>
      <c r="AH300" s="217"/>
      <c r="AI300" s="94"/>
      <c r="AJ300" s="217"/>
      <c r="AK300" s="217"/>
      <c r="AL300" s="217"/>
      <c r="AM300" s="217"/>
      <c r="AN300" s="217"/>
      <c r="AO300" s="94"/>
      <c r="AP300" s="217"/>
      <c r="AQ300" s="217"/>
      <c r="AR300" s="217"/>
      <c r="AU300" s="217"/>
      <c r="AW300" s="217"/>
      <c r="AX300" s="217"/>
      <c r="BE300" s="94"/>
      <c r="BF300" s="217"/>
      <c r="BG300" s="94"/>
      <c r="BH300" s="94"/>
      <c r="BI300" s="217"/>
      <c r="BJ300" s="94"/>
      <c r="BK300" s="217"/>
      <c r="BL300" s="217"/>
      <c r="BQ300" s="96"/>
      <c r="BR300" s="96"/>
      <c r="BS300" s="96"/>
      <c r="BT300" s="96"/>
      <c r="BV300" s="96"/>
      <c r="BW300" s="96"/>
    </row>
    <row r="301" spans="2:75" x14ac:dyDescent="0.2">
      <c r="B301" s="101"/>
      <c r="I301" s="101"/>
      <c r="L301" s="101"/>
      <c r="M301" s="105"/>
      <c r="N301" s="256"/>
      <c r="O301" s="256"/>
      <c r="P301" s="256"/>
      <c r="Q301" s="256"/>
      <c r="R301" s="219"/>
      <c r="S301" s="219"/>
      <c r="T301" s="219"/>
      <c r="U301" s="219"/>
      <c r="V301" s="217"/>
      <c r="X301" s="106"/>
      <c r="Y301" s="217"/>
      <c r="Z301" s="217"/>
      <c r="AA301" s="217"/>
      <c r="AB301" s="94"/>
      <c r="AC301" s="217"/>
      <c r="AD301" s="217"/>
      <c r="AE301" s="217"/>
      <c r="AF301" s="217"/>
      <c r="AG301" s="217"/>
      <c r="AH301" s="217"/>
      <c r="AI301" s="94"/>
      <c r="AJ301" s="217"/>
      <c r="AK301" s="217"/>
      <c r="AL301" s="217"/>
      <c r="AM301" s="217"/>
      <c r="AN301" s="217"/>
      <c r="AO301" s="94"/>
      <c r="AP301" s="217"/>
      <c r="AQ301" s="217"/>
      <c r="AR301" s="217"/>
      <c r="AU301" s="217"/>
      <c r="AW301" s="217"/>
      <c r="AX301" s="217"/>
      <c r="BE301" s="94"/>
      <c r="BF301" s="217"/>
      <c r="BG301" s="94"/>
      <c r="BH301" s="94"/>
      <c r="BI301" s="217"/>
      <c r="BJ301" s="94"/>
      <c r="BK301" s="217"/>
      <c r="BL301" s="217"/>
      <c r="BQ301" s="96"/>
      <c r="BR301" s="96"/>
      <c r="BS301" s="96"/>
      <c r="BT301" s="96"/>
      <c r="BV301" s="96"/>
      <c r="BW301" s="96"/>
    </row>
    <row r="302" spans="2:75" x14ac:dyDescent="0.2">
      <c r="B302" s="101"/>
      <c r="I302" s="101"/>
      <c r="L302" s="101"/>
      <c r="M302" s="105"/>
      <c r="N302" s="256"/>
      <c r="O302" s="256"/>
      <c r="P302" s="256"/>
      <c r="Q302" s="256"/>
      <c r="R302" s="219"/>
      <c r="S302" s="219"/>
      <c r="T302" s="219"/>
      <c r="U302" s="219"/>
      <c r="V302" s="217"/>
      <c r="X302" s="106"/>
      <c r="Y302" s="217"/>
      <c r="Z302" s="217"/>
      <c r="AA302" s="217"/>
      <c r="AB302" s="94"/>
      <c r="AC302" s="217"/>
      <c r="AD302" s="217"/>
      <c r="AE302" s="217"/>
      <c r="AF302" s="217"/>
      <c r="AG302" s="217"/>
      <c r="AH302" s="217"/>
      <c r="AI302" s="94"/>
      <c r="AJ302" s="217"/>
      <c r="AK302" s="217"/>
      <c r="AL302" s="217"/>
      <c r="AM302" s="217"/>
      <c r="AN302" s="217"/>
      <c r="AO302" s="94"/>
      <c r="AP302" s="217"/>
      <c r="AQ302" s="217"/>
      <c r="AR302" s="217"/>
      <c r="AU302" s="217"/>
      <c r="AW302" s="217"/>
      <c r="AX302" s="217"/>
      <c r="BE302" s="94"/>
      <c r="BF302" s="217"/>
      <c r="BG302" s="94"/>
      <c r="BH302" s="94"/>
      <c r="BI302" s="217"/>
      <c r="BJ302" s="94"/>
      <c r="BK302" s="217"/>
      <c r="BL302" s="217"/>
      <c r="BQ302" s="96"/>
      <c r="BR302" s="96"/>
      <c r="BS302" s="96"/>
      <c r="BT302" s="96"/>
      <c r="BV302" s="96"/>
      <c r="BW302" s="96"/>
    </row>
    <row r="303" spans="2:75" x14ac:dyDescent="0.2">
      <c r="B303" s="101"/>
      <c r="I303" s="101"/>
      <c r="L303" s="101"/>
      <c r="M303" s="105"/>
      <c r="N303" s="256"/>
      <c r="O303" s="256"/>
      <c r="P303" s="256"/>
      <c r="Q303" s="256"/>
      <c r="R303" s="219"/>
      <c r="S303" s="219"/>
      <c r="T303" s="219"/>
      <c r="U303" s="219"/>
      <c r="V303" s="217"/>
      <c r="X303" s="106"/>
      <c r="Y303" s="217"/>
      <c r="Z303" s="217"/>
      <c r="AA303" s="217"/>
      <c r="AB303" s="94"/>
      <c r="AC303" s="217"/>
      <c r="AD303" s="217"/>
      <c r="AE303" s="217"/>
      <c r="AF303" s="217"/>
      <c r="AG303" s="217"/>
      <c r="AH303" s="217"/>
      <c r="AI303" s="94"/>
      <c r="AJ303" s="217"/>
      <c r="AK303" s="217"/>
      <c r="AL303" s="217"/>
      <c r="AM303" s="217"/>
      <c r="AN303" s="217"/>
      <c r="AO303" s="94"/>
      <c r="AP303" s="217"/>
      <c r="AQ303" s="217"/>
      <c r="AR303" s="217"/>
      <c r="AU303" s="217"/>
      <c r="AW303" s="217"/>
      <c r="AX303" s="217"/>
      <c r="BE303" s="94"/>
      <c r="BF303" s="217"/>
      <c r="BG303" s="94"/>
      <c r="BH303" s="94"/>
      <c r="BI303" s="217"/>
      <c r="BJ303" s="94"/>
      <c r="BK303" s="217"/>
      <c r="BL303" s="217"/>
      <c r="BQ303" s="96"/>
      <c r="BR303" s="96"/>
      <c r="BS303" s="96"/>
      <c r="BT303" s="96"/>
      <c r="BV303" s="96"/>
      <c r="BW303" s="96"/>
    </row>
    <row r="304" spans="2:75" x14ac:dyDescent="0.2">
      <c r="B304" s="101"/>
      <c r="I304" s="101"/>
      <c r="L304" s="101"/>
      <c r="M304" s="105"/>
      <c r="N304" s="256"/>
      <c r="O304" s="256"/>
      <c r="P304" s="256"/>
      <c r="Q304" s="256"/>
      <c r="R304" s="219"/>
      <c r="S304" s="219"/>
      <c r="T304" s="219"/>
      <c r="U304" s="219"/>
      <c r="V304" s="217"/>
      <c r="X304" s="106"/>
      <c r="Y304" s="217"/>
      <c r="Z304" s="217"/>
      <c r="AA304" s="217"/>
      <c r="AB304" s="94"/>
      <c r="AC304" s="217"/>
      <c r="AD304" s="217"/>
      <c r="AE304" s="217"/>
      <c r="AF304" s="217"/>
      <c r="AG304" s="217"/>
      <c r="AH304" s="217"/>
      <c r="AI304" s="94"/>
      <c r="AJ304" s="217"/>
      <c r="AK304" s="217"/>
      <c r="AL304" s="217"/>
      <c r="AM304" s="217"/>
      <c r="AN304" s="217"/>
      <c r="AO304" s="94"/>
      <c r="AP304" s="217"/>
      <c r="AQ304" s="217"/>
      <c r="AR304" s="217"/>
      <c r="AU304" s="217"/>
      <c r="AW304" s="217"/>
      <c r="AX304" s="217"/>
      <c r="BE304" s="94"/>
      <c r="BF304" s="217"/>
      <c r="BG304" s="94"/>
      <c r="BH304" s="94"/>
      <c r="BI304" s="217"/>
      <c r="BJ304" s="94"/>
      <c r="BK304" s="217"/>
      <c r="BL304" s="217"/>
      <c r="BQ304" s="96"/>
      <c r="BR304" s="96"/>
      <c r="BS304" s="96"/>
      <c r="BT304" s="96"/>
      <c r="BV304" s="96"/>
      <c r="BW304" s="96"/>
    </row>
    <row r="305" spans="2:75" x14ac:dyDescent="0.2">
      <c r="B305" s="101"/>
      <c r="I305" s="101"/>
      <c r="L305" s="101"/>
      <c r="M305" s="105"/>
      <c r="N305" s="256"/>
      <c r="O305" s="256"/>
      <c r="P305" s="256"/>
      <c r="Q305" s="256"/>
      <c r="R305" s="219"/>
      <c r="S305" s="219"/>
      <c r="T305" s="219"/>
      <c r="U305" s="219"/>
      <c r="V305" s="217"/>
      <c r="X305" s="106"/>
      <c r="Y305" s="217"/>
      <c r="Z305" s="217"/>
      <c r="AA305" s="217"/>
      <c r="AB305" s="94"/>
      <c r="AC305" s="217"/>
      <c r="AD305" s="217"/>
      <c r="AE305" s="217"/>
      <c r="AF305" s="217"/>
      <c r="AG305" s="217"/>
      <c r="AH305" s="217"/>
      <c r="AI305" s="94"/>
      <c r="AJ305" s="217"/>
      <c r="AK305" s="217"/>
      <c r="AL305" s="217"/>
      <c r="AM305" s="217"/>
      <c r="AN305" s="217"/>
      <c r="AO305" s="94"/>
      <c r="AP305" s="217"/>
      <c r="AQ305" s="217"/>
      <c r="AR305" s="217"/>
      <c r="AU305" s="217"/>
      <c r="AW305" s="217"/>
      <c r="AX305" s="217"/>
      <c r="BE305" s="94"/>
      <c r="BF305" s="217"/>
      <c r="BG305" s="94"/>
      <c r="BH305" s="94"/>
      <c r="BI305" s="217"/>
      <c r="BJ305" s="94"/>
      <c r="BK305" s="217"/>
      <c r="BL305" s="217"/>
      <c r="BQ305" s="96"/>
      <c r="BR305" s="96"/>
      <c r="BS305" s="96"/>
      <c r="BT305" s="96"/>
      <c r="BV305" s="96"/>
      <c r="BW305" s="96"/>
    </row>
    <row r="306" spans="2:75" x14ac:dyDescent="0.2">
      <c r="B306" s="101"/>
      <c r="I306" s="101"/>
      <c r="L306" s="101"/>
      <c r="M306" s="105"/>
      <c r="N306" s="256"/>
      <c r="O306" s="256"/>
      <c r="P306" s="256"/>
      <c r="Q306" s="256"/>
      <c r="R306" s="219"/>
      <c r="S306" s="219"/>
      <c r="T306" s="219"/>
      <c r="U306" s="219"/>
      <c r="V306" s="217"/>
      <c r="X306" s="106"/>
      <c r="Y306" s="217"/>
      <c r="Z306" s="217"/>
      <c r="AA306" s="217"/>
      <c r="AB306" s="94"/>
      <c r="AC306" s="217"/>
      <c r="AD306" s="217"/>
      <c r="AE306" s="217"/>
      <c r="AF306" s="217"/>
      <c r="AG306" s="217"/>
      <c r="AH306" s="217"/>
      <c r="AI306" s="94"/>
      <c r="AJ306" s="217"/>
      <c r="AK306" s="217"/>
      <c r="AL306" s="217"/>
      <c r="AM306" s="217"/>
      <c r="AN306" s="217"/>
      <c r="AO306" s="94"/>
      <c r="AP306" s="217"/>
      <c r="AQ306" s="217"/>
      <c r="AR306" s="217"/>
      <c r="AU306" s="217"/>
      <c r="AW306" s="217"/>
      <c r="AX306" s="217"/>
      <c r="BE306" s="94"/>
      <c r="BF306" s="217"/>
      <c r="BG306" s="94"/>
      <c r="BH306" s="94"/>
      <c r="BI306" s="217"/>
      <c r="BJ306" s="94"/>
      <c r="BK306" s="217"/>
      <c r="BL306" s="217"/>
      <c r="BQ306" s="96"/>
      <c r="BR306" s="96"/>
      <c r="BS306" s="96"/>
      <c r="BT306" s="96"/>
      <c r="BV306" s="96"/>
      <c r="BW306" s="96"/>
    </row>
    <row r="307" spans="2:75" x14ac:dyDescent="0.2">
      <c r="B307" s="101"/>
      <c r="I307" s="101"/>
      <c r="L307" s="101"/>
      <c r="M307" s="105"/>
      <c r="N307" s="256"/>
      <c r="O307" s="256"/>
      <c r="P307" s="256"/>
      <c r="Q307" s="256"/>
      <c r="R307" s="219"/>
      <c r="S307" s="219"/>
      <c r="T307" s="219"/>
      <c r="U307" s="219"/>
      <c r="V307" s="217"/>
      <c r="X307" s="106"/>
      <c r="Y307" s="217"/>
      <c r="Z307" s="217"/>
      <c r="AA307" s="217"/>
      <c r="AB307" s="94"/>
      <c r="AC307" s="217"/>
      <c r="AD307" s="217"/>
      <c r="AE307" s="217"/>
      <c r="AF307" s="217"/>
      <c r="AG307" s="217"/>
      <c r="AH307" s="217"/>
      <c r="AI307" s="94"/>
      <c r="AJ307" s="217"/>
      <c r="AK307" s="217"/>
      <c r="AL307" s="217"/>
      <c r="AM307" s="217"/>
      <c r="AN307" s="217"/>
      <c r="AO307" s="94"/>
      <c r="AP307" s="217"/>
      <c r="AQ307" s="217"/>
      <c r="AR307" s="217"/>
      <c r="AU307" s="217"/>
      <c r="AW307" s="217"/>
      <c r="AX307" s="217"/>
      <c r="BE307" s="94"/>
      <c r="BF307" s="217"/>
      <c r="BG307" s="94"/>
      <c r="BH307" s="94"/>
      <c r="BI307" s="217"/>
      <c r="BJ307" s="94"/>
      <c r="BK307" s="217"/>
      <c r="BL307" s="217"/>
      <c r="BQ307" s="96"/>
      <c r="BR307" s="96"/>
      <c r="BS307" s="96"/>
      <c r="BT307" s="96"/>
      <c r="BV307" s="96"/>
      <c r="BW307" s="96"/>
    </row>
    <row r="308" spans="2:75" x14ac:dyDescent="0.2">
      <c r="B308" s="101"/>
      <c r="I308" s="101"/>
      <c r="L308" s="101"/>
      <c r="M308" s="105"/>
      <c r="N308" s="256"/>
      <c r="O308" s="256"/>
      <c r="P308" s="256"/>
      <c r="Q308" s="256"/>
      <c r="R308" s="219"/>
      <c r="S308" s="219"/>
      <c r="T308" s="219"/>
      <c r="U308" s="219"/>
      <c r="V308" s="217"/>
      <c r="X308" s="106"/>
      <c r="Y308" s="217"/>
      <c r="Z308" s="217"/>
      <c r="AA308" s="217"/>
      <c r="AB308" s="94"/>
      <c r="AC308" s="217"/>
      <c r="AD308" s="217"/>
      <c r="AE308" s="217"/>
      <c r="AF308" s="217"/>
      <c r="AG308" s="217"/>
      <c r="AH308" s="217"/>
      <c r="AI308" s="94"/>
      <c r="AJ308" s="217"/>
      <c r="AK308" s="217"/>
      <c r="AL308" s="217"/>
      <c r="AM308" s="217"/>
      <c r="AN308" s="217"/>
      <c r="AO308" s="94"/>
      <c r="AP308" s="217"/>
      <c r="AQ308" s="217"/>
      <c r="AR308" s="217"/>
      <c r="AU308" s="217"/>
      <c r="AW308" s="217"/>
      <c r="AX308" s="217"/>
      <c r="BE308" s="94"/>
      <c r="BF308" s="217"/>
      <c r="BG308" s="94"/>
      <c r="BH308" s="94"/>
      <c r="BI308" s="217"/>
      <c r="BJ308" s="94"/>
      <c r="BK308" s="217"/>
      <c r="BL308" s="217"/>
      <c r="BQ308" s="96"/>
      <c r="BR308" s="96"/>
      <c r="BS308" s="96"/>
      <c r="BT308" s="96"/>
      <c r="BV308" s="96"/>
      <c r="BW308" s="96"/>
    </row>
    <row r="309" spans="2:75" x14ac:dyDescent="0.2">
      <c r="B309" s="101"/>
      <c r="I309" s="101"/>
      <c r="L309" s="101"/>
      <c r="M309" s="105"/>
      <c r="N309" s="256"/>
      <c r="O309" s="256"/>
      <c r="P309" s="256"/>
      <c r="Q309" s="256"/>
      <c r="R309" s="219"/>
      <c r="S309" s="219"/>
      <c r="T309" s="219"/>
      <c r="U309" s="219"/>
      <c r="V309" s="217"/>
      <c r="X309" s="106"/>
      <c r="Y309" s="217"/>
      <c r="Z309" s="217"/>
      <c r="AA309" s="217"/>
      <c r="AB309" s="94"/>
      <c r="AC309" s="217"/>
      <c r="AD309" s="217"/>
      <c r="AE309" s="217"/>
      <c r="AF309" s="217"/>
      <c r="AG309" s="217"/>
      <c r="AH309" s="217"/>
      <c r="AI309" s="94"/>
      <c r="AJ309" s="217"/>
      <c r="AK309" s="217"/>
      <c r="AL309" s="217"/>
      <c r="AM309" s="217"/>
      <c r="AN309" s="217"/>
      <c r="AO309" s="94"/>
      <c r="AP309" s="217"/>
      <c r="AQ309" s="217"/>
      <c r="AR309" s="217"/>
      <c r="AU309" s="217"/>
      <c r="AW309" s="217"/>
      <c r="AX309" s="217"/>
      <c r="BE309" s="94"/>
      <c r="BF309" s="217"/>
      <c r="BG309" s="94"/>
      <c r="BH309" s="94"/>
      <c r="BI309" s="217"/>
      <c r="BJ309" s="94"/>
      <c r="BK309" s="217"/>
      <c r="BL309" s="217"/>
      <c r="BQ309" s="96"/>
      <c r="BR309" s="96"/>
      <c r="BS309" s="96"/>
      <c r="BT309" s="96"/>
      <c r="BV309" s="96"/>
      <c r="BW309" s="96"/>
    </row>
    <row r="310" spans="2:75" x14ac:dyDescent="0.2">
      <c r="B310" s="101"/>
      <c r="I310" s="101"/>
      <c r="L310" s="101"/>
      <c r="M310" s="105"/>
      <c r="N310" s="256"/>
      <c r="O310" s="256"/>
      <c r="P310" s="256"/>
      <c r="Q310" s="256"/>
      <c r="R310" s="219"/>
      <c r="S310" s="219"/>
      <c r="T310" s="219"/>
      <c r="U310" s="219"/>
      <c r="V310" s="217"/>
      <c r="X310" s="106"/>
      <c r="Y310" s="217"/>
      <c r="Z310" s="217"/>
      <c r="AA310" s="217"/>
      <c r="AB310" s="94"/>
      <c r="AC310" s="217"/>
      <c r="AD310" s="217"/>
      <c r="AE310" s="217"/>
      <c r="AF310" s="217"/>
      <c r="AG310" s="217"/>
      <c r="AH310" s="217"/>
      <c r="AI310" s="94"/>
      <c r="AJ310" s="217"/>
      <c r="AK310" s="217"/>
      <c r="AL310" s="217"/>
      <c r="AM310" s="217"/>
      <c r="AN310" s="217"/>
      <c r="AO310" s="94"/>
      <c r="AP310" s="217"/>
      <c r="AQ310" s="217"/>
      <c r="AR310" s="217"/>
      <c r="AU310" s="217"/>
      <c r="AW310" s="217"/>
      <c r="AX310" s="217"/>
      <c r="BE310" s="94"/>
      <c r="BF310" s="217"/>
      <c r="BG310" s="94"/>
      <c r="BH310" s="94"/>
      <c r="BI310" s="217"/>
      <c r="BJ310" s="94"/>
      <c r="BK310" s="217"/>
      <c r="BL310" s="217"/>
      <c r="BQ310" s="96"/>
      <c r="BR310" s="96"/>
      <c r="BS310" s="96"/>
      <c r="BT310" s="96"/>
      <c r="BV310" s="96"/>
      <c r="BW310" s="96"/>
    </row>
    <row r="311" spans="2:75" x14ac:dyDescent="0.2">
      <c r="B311" s="101"/>
      <c r="I311" s="101"/>
      <c r="L311" s="101"/>
      <c r="M311" s="105"/>
      <c r="N311" s="256"/>
      <c r="O311" s="256"/>
      <c r="P311" s="256"/>
      <c r="Q311" s="256"/>
      <c r="R311" s="219"/>
      <c r="S311" s="219"/>
      <c r="T311" s="219"/>
      <c r="U311" s="219"/>
      <c r="V311" s="217"/>
      <c r="X311" s="106"/>
      <c r="Y311" s="217"/>
      <c r="Z311" s="217"/>
      <c r="AA311" s="217"/>
      <c r="AB311" s="94"/>
      <c r="AC311" s="217"/>
      <c r="AD311" s="217"/>
      <c r="AE311" s="217"/>
      <c r="AF311" s="217"/>
      <c r="AG311" s="217"/>
      <c r="AH311" s="217"/>
      <c r="AI311" s="94"/>
      <c r="AJ311" s="217"/>
      <c r="AK311" s="217"/>
      <c r="AL311" s="217"/>
      <c r="AM311" s="217"/>
      <c r="AN311" s="217"/>
      <c r="AO311" s="94"/>
      <c r="AP311" s="217"/>
      <c r="AQ311" s="217"/>
      <c r="AR311" s="217"/>
      <c r="AU311" s="217"/>
      <c r="AW311" s="217"/>
      <c r="AX311" s="217"/>
      <c r="BE311" s="94"/>
      <c r="BF311" s="217"/>
      <c r="BG311" s="94"/>
      <c r="BH311" s="94"/>
      <c r="BI311" s="217"/>
      <c r="BJ311" s="94"/>
      <c r="BK311" s="217"/>
      <c r="BL311" s="217"/>
      <c r="BQ311" s="96"/>
      <c r="BR311" s="96"/>
      <c r="BS311" s="96"/>
      <c r="BT311" s="96"/>
      <c r="BV311" s="96"/>
      <c r="BW311" s="96"/>
    </row>
    <row r="312" spans="2:75" x14ac:dyDescent="0.2">
      <c r="B312" s="101"/>
      <c r="I312" s="101"/>
      <c r="L312" s="101"/>
      <c r="M312" s="105"/>
      <c r="N312" s="256"/>
      <c r="O312" s="256"/>
      <c r="P312" s="256"/>
      <c r="Q312" s="256"/>
      <c r="R312" s="219"/>
      <c r="S312" s="219"/>
      <c r="T312" s="219"/>
      <c r="U312" s="219"/>
      <c r="V312" s="217"/>
      <c r="X312" s="106"/>
      <c r="Y312" s="217"/>
      <c r="Z312" s="217"/>
      <c r="AA312" s="217"/>
      <c r="AB312" s="94"/>
      <c r="AC312" s="217"/>
      <c r="AD312" s="217"/>
      <c r="AE312" s="217"/>
      <c r="AF312" s="217"/>
      <c r="AG312" s="217"/>
      <c r="AH312" s="217"/>
      <c r="AI312" s="94"/>
      <c r="AJ312" s="217"/>
      <c r="AK312" s="217"/>
      <c r="AL312" s="217"/>
      <c r="AM312" s="217"/>
      <c r="AN312" s="217"/>
      <c r="AO312" s="94"/>
      <c r="AP312" s="217"/>
      <c r="AQ312" s="217"/>
      <c r="AR312" s="217"/>
      <c r="AU312" s="217"/>
      <c r="AW312" s="217"/>
      <c r="AX312" s="217"/>
      <c r="BE312" s="94"/>
      <c r="BF312" s="217"/>
      <c r="BG312" s="94"/>
      <c r="BH312" s="94"/>
      <c r="BI312" s="217"/>
      <c r="BJ312" s="94"/>
      <c r="BK312" s="217"/>
      <c r="BL312" s="217"/>
      <c r="BQ312" s="96"/>
      <c r="BR312" s="96"/>
      <c r="BS312" s="96"/>
      <c r="BT312" s="96"/>
      <c r="BV312" s="96"/>
      <c r="BW312" s="96"/>
    </row>
    <row r="313" spans="2:75" x14ac:dyDescent="0.2">
      <c r="B313" s="101"/>
      <c r="I313" s="101"/>
      <c r="L313" s="101"/>
      <c r="M313" s="105"/>
      <c r="N313" s="256"/>
      <c r="O313" s="256"/>
      <c r="P313" s="256"/>
      <c r="Q313" s="256"/>
      <c r="R313" s="219"/>
      <c r="S313" s="219"/>
      <c r="T313" s="219"/>
      <c r="U313" s="219"/>
      <c r="V313" s="217"/>
      <c r="X313" s="106"/>
      <c r="Y313" s="217"/>
      <c r="Z313" s="217"/>
      <c r="AA313" s="217"/>
      <c r="AB313" s="94"/>
      <c r="AC313" s="217"/>
      <c r="AD313" s="217"/>
      <c r="AE313" s="217"/>
      <c r="AF313" s="217"/>
      <c r="AG313" s="217"/>
      <c r="AH313" s="217"/>
      <c r="AI313" s="94"/>
      <c r="AJ313" s="217"/>
      <c r="AK313" s="217"/>
      <c r="AL313" s="217"/>
      <c r="AM313" s="217"/>
      <c r="AN313" s="217"/>
      <c r="AO313" s="94"/>
      <c r="AP313" s="217"/>
      <c r="AQ313" s="217"/>
      <c r="AR313" s="217"/>
      <c r="AU313" s="217"/>
      <c r="AW313" s="217"/>
      <c r="AX313" s="217"/>
      <c r="BE313" s="94"/>
      <c r="BF313" s="217"/>
      <c r="BG313" s="94"/>
      <c r="BH313" s="94"/>
      <c r="BI313" s="217"/>
      <c r="BJ313" s="94"/>
      <c r="BK313" s="217"/>
      <c r="BL313" s="217"/>
      <c r="BQ313" s="96"/>
      <c r="BR313" s="96"/>
      <c r="BS313" s="96"/>
      <c r="BT313" s="96"/>
      <c r="BV313" s="96"/>
      <c r="BW313" s="96"/>
    </row>
    <row r="314" spans="2:75" x14ac:dyDescent="0.2">
      <c r="B314" s="101"/>
      <c r="I314" s="101"/>
      <c r="L314" s="101"/>
      <c r="M314" s="105"/>
      <c r="N314" s="256"/>
      <c r="O314" s="256"/>
      <c r="P314" s="256"/>
      <c r="Q314" s="256"/>
      <c r="R314" s="219"/>
      <c r="S314" s="219"/>
      <c r="T314" s="219"/>
      <c r="U314" s="219"/>
      <c r="V314" s="217"/>
      <c r="X314" s="106"/>
      <c r="Y314" s="217"/>
      <c r="Z314" s="217"/>
      <c r="AA314" s="217"/>
      <c r="AB314" s="94"/>
      <c r="AC314" s="217"/>
      <c r="AD314" s="217"/>
      <c r="AE314" s="217"/>
      <c r="AF314" s="217"/>
      <c r="AG314" s="217"/>
      <c r="AH314" s="217"/>
      <c r="AI314" s="94"/>
      <c r="AJ314" s="217"/>
      <c r="AK314" s="217"/>
      <c r="AL314" s="217"/>
      <c r="AM314" s="217"/>
      <c r="AN314" s="217"/>
      <c r="AO314" s="94"/>
      <c r="AP314" s="217"/>
      <c r="AQ314" s="217"/>
      <c r="AR314" s="217"/>
      <c r="AU314" s="217"/>
      <c r="AW314" s="217"/>
      <c r="AX314" s="217"/>
      <c r="BE314" s="94"/>
      <c r="BF314" s="217"/>
      <c r="BG314" s="94"/>
      <c r="BH314" s="94"/>
      <c r="BI314" s="217"/>
      <c r="BJ314" s="94"/>
      <c r="BK314" s="217"/>
      <c r="BL314" s="217"/>
      <c r="BQ314" s="96"/>
      <c r="BR314" s="96"/>
      <c r="BS314" s="96"/>
      <c r="BT314" s="96"/>
      <c r="BV314" s="96"/>
      <c r="BW314" s="96"/>
    </row>
    <row r="315" spans="2:75" x14ac:dyDescent="0.2">
      <c r="B315" s="101"/>
      <c r="I315" s="101"/>
      <c r="L315" s="101"/>
      <c r="M315" s="105"/>
      <c r="N315" s="256"/>
      <c r="O315" s="256"/>
      <c r="P315" s="256"/>
      <c r="Q315" s="256"/>
      <c r="R315" s="219"/>
      <c r="S315" s="219"/>
      <c r="T315" s="219"/>
      <c r="U315" s="219"/>
      <c r="V315" s="217"/>
      <c r="X315" s="106"/>
      <c r="Y315" s="217"/>
      <c r="Z315" s="217"/>
      <c r="AA315" s="217"/>
      <c r="AB315" s="94"/>
      <c r="AC315" s="217"/>
      <c r="AD315" s="217"/>
      <c r="AE315" s="217"/>
      <c r="AF315" s="217"/>
      <c r="AG315" s="217"/>
      <c r="AH315" s="217"/>
      <c r="AI315" s="94"/>
      <c r="AJ315" s="217"/>
      <c r="AK315" s="217"/>
      <c r="AL315" s="217"/>
      <c r="AM315" s="217"/>
      <c r="AN315" s="217"/>
      <c r="AO315" s="94"/>
      <c r="AP315" s="217"/>
      <c r="AQ315" s="217"/>
      <c r="AR315" s="217"/>
      <c r="AU315" s="217"/>
      <c r="AW315" s="217"/>
      <c r="AX315" s="217"/>
      <c r="BE315" s="94"/>
      <c r="BF315" s="217"/>
      <c r="BG315" s="94"/>
      <c r="BH315" s="94"/>
      <c r="BI315" s="217"/>
      <c r="BJ315" s="94"/>
      <c r="BK315" s="217"/>
      <c r="BL315" s="217"/>
      <c r="BQ315" s="96"/>
      <c r="BR315" s="96"/>
      <c r="BS315" s="96"/>
      <c r="BT315" s="96"/>
      <c r="BV315" s="96"/>
      <c r="BW315" s="96"/>
    </row>
    <row r="316" spans="2:75" x14ac:dyDescent="0.2">
      <c r="B316" s="101"/>
      <c r="I316" s="101"/>
      <c r="L316" s="101"/>
      <c r="M316" s="105"/>
      <c r="N316" s="256"/>
      <c r="O316" s="256"/>
      <c r="P316" s="256"/>
      <c r="Q316" s="256"/>
      <c r="R316" s="219"/>
      <c r="S316" s="219"/>
      <c r="T316" s="219"/>
      <c r="U316" s="219"/>
      <c r="V316" s="217"/>
      <c r="X316" s="106"/>
      <c r="Y316" s="217"/>
      <c r="Z316" s="217"/>
      <c r="AA316" s="217"/>
      <c r="AB316" s="94"/>
      <c r="AC316" s="217"/>
      <c r="AD316" s="217"/>
      <c r="AE316" s="217"/>
      <c r="AF316" s="217"/>
      <c r="AG316" s="217"/>
      <c r="AH316" s="217"/>
      <c r="AI316" s="94"/>
      <c r="AJ316" s="217"/>
      <c r="AK316" s="217"/>
      <c r="AL316" s="217"/>
      <c r="AM316" s="217"/>
      <c r="AN316" s="217"/>
      <c r="AO316" s="94"/>
      <c r="AP316" s="217"/>
      <c r="AQ316" s="217"/>
      <c r="AR316" s="217"/>
      <c r="AU316" s="217"/>
      <c r="AW316" s="217"/>
      <c r="AX316" s="217"/>
      <c r="BE316" s="94"/>
      <c r="BF316" s="217"/>
      <c r="BG316" s="94"/>
      <c r="BH316" s="94"/>
      <c r="BI316" s="217"/>
      <c r="BJ316" s="94"/>
      <c r="BK316" s="217"/>
      <c r="BL316" s="217"/>
      <c r="BQ316" s="96"/>
      <c r="BR316" s="96"/>
      <c r="BS316" s="96"/>
      <c r="BT316" s="96"/>
      <c r="BV316" s="96"/>
      <c r="BW316" s="96"/>
    </row>
    <row r="317" spans="2:75" x14ac:dyDescent="0.2">
      <c r="B317" s="101"/>
      <c r="I317" s="101"/>
      <c r="L317" s="101"/>
      <c r="M317" s="105"/>
      <c r="N317" s="256"/>
      <c r="O317" s="256"/>
      <c r="P317" s="256"/>
      <c r="Q317" s="256"/>
      <c r="R317" s="219"/>
      <c r="S317" s="219"/>
      <c r="T317" s="219"/>
      <c r="U317" s="219"/>
      <c r="V317" s="217"/>
      <c r="X317" s="106"/>
      <c r="Y317" s="217"/>
      <c r="Z317" s="217"/>
      <c r="AA317" s="217"/>
      <c r="AB317" s="94"/>
      <c r="AC317" s="217"/>
      <c r="AD317" s="217"/>
      <c r="AE317" s="217"/>
      <c r="AF317" s="217"/>
      <c r="AG317" s="217"/>
      <c r="AH317" s="217"/>
      <c r="AI317" s="94"/>
      <c r="AJ317" s="217"/>
      <c r="AK317" s="217"/>
      <c r="AL317" s="217"/>
      <c r="AM317" s="217"/>
      <c r="AN317" s="217"/>
      <c r="AO317" s="94"/>
      <c r="AP317" s="217"/>
      <c r="AQ317" s="217"/>
      <c r="AR317" s="217"/>
      <c r="AU317" s="217"/>
      <c r="AW317" s="217"/>
      <c r="AX317" s="217"/>
      <c r="BE317" s="94"/>
      <c r="BF317" s="217"/>
      <c r="BG317" s="94"/>
      <c r="BH317" s="94"/>
      <c r="BI317" s="217"/>
      <c r="BJ317" s="94"/>
      <c r="BK317" s="217"/>
      <c r="BL317" s="217"/>
      <c r="BQ317" s="96"/>
      <c r="BR317" s="96"/>
      <c r="BS317" s="96"/>
      <c r="BT317" s="96"/>
      <c r="BV317" s="96"/>
      <c r="BW317" s="96"/>
    </row>
    <row r="318" spans="2:75" x14ac:dyDescent="0.2">
      <c r="B318" s="101"/>
      <c r="I318" s="101"/>
      <c r="L318" s="101"/>
      <c r="M318" s="105"/>
      <c r="N318" s="256"/>
      <c r="O318" s="256"/>
      <c r="P318" s="256"/>
      <c r="Q318" s="256"/>
      <c r="R318" s="219"/>
      <c r="S318" s="219"/>
      <c r="T318" s="219"/>
      <c r="U318" s="219"/>
      <c r="V318" s="217"/>
      <c r="X318" s="106"/>
      <c r="Y318" s="217"/>
      <c r="Z318" s="217"/>
      <c r="AA318" s="217"/>
      <c r="AB318" s="94"/>
      <c r="AC318" s="217"/>
      <c r="AD318" s="217"/>
      <c r="AE318" s="217"/>
      <c r="AF318" s="217"/>
      <c r="AG318" s="217"/>
      <c r="AH318" s="217"/>
      <c r="AI318" s="94"/>
      <c r="AJ318" s="217"/>
      <c r="AK318" s="217"/>
      <c r="AL318" s="217"/>
      <c r="AM318" s="217"/>
      <c r="AN318" s="217"/>
      <c r="AO318" s="94"/>
      <c r="AP318" s="217"/>
      <c r="AQ318" s="217"/>
      <c r="AR318" s="217"/>
      <c r="AU318" s="217"/>
      <c r="AW318" s="217"/>
      <c r="AX318" s="217"/>
      <c r="BE318" s="94"/>
      <c r="BF318" s="217"/>
      <c r="BG318" s="94"/>
      <c r="BH318" s="94"/>
      <c r="BI318" s="217"/>
      <c r="BJ318" s="94"/>
      <c r="BK318" s="217"/>
      <c r="BL318" s="217"/>
      <c r="BQ318" s="96"/>
      <c r="BR318" s="96"/>
      <c r="BS318" s="96"/>
      <c r="BT318" s="96"/>
      <c r="BV318" s="96"/>
      <c r="BW318" s="96"/>
    </row>
    <row r="319" spans="2:75" x14ac:dyDescent="0.2">
      <c r="B319" s="101"/>
      <c r="I319" s="101"/>
      <c r="L319" s="101"/>
      <c r="M319" s="105"/>
      <c r="N319" s="256"/>
      <c r="O319" s="256"/>
      <c r="P319" s="256"/>
      <c r="Q319" s="256"/>
      <c r="R319" s="219"/>
      <c r="S319" s="219"/>
      <c r="T319" s="219"/>
      <c r="U319" s="219"/>
      <c r="V319" s="217"/>
      <c r="X319" s="106"/>
      <c r="Y319" s="217"/>
      <c r="Z319" s="217"/>
      <c r="AA319" s="217"/>
      <c r="AB319" s="94"/>
      <c r="AC319" s="217"/>
      <c r="AD319" s="217"/>
      <c r="AE319" s="217"/>
      <c r="AF319" s="217"/>
      <c r="AG319" s="217"/>
      <c r="AH319" s="217"/>
      <c r="AI319" s="94"/>
      <c r="AJ319" s="217"/>
      <c r="AK319" s="217"/>
      <c r="AL319" s="217"/>
      <c r="AM319" s="217"/>
      <c r="AN319" s="217"/>
      <c r="AO319" s="94"/>
      <c r="AP319" s="217"/>
      <c r="AQ319" s="217"/>
      <c r="AR319" s="217"/>
      <c r="AU319" s="217"/>
      <c r="AW319" s="217"/>
      <c r="AX319" s="217"/>
      <c r="BE319" s="94"/>
      <c r="BF319" s="217"/>
      <c r="BG319" s="94"/>
      <c r="BH319" s="94"/>
      <c r="BI319" s="217"/>
      <c r="BJ319" s="94"/>
      <c r="BK319" s="217"/>
      <c r="BL319" s="217"/>
      <c r="BQ319" s="96"/>
      <c r="BR319" s="96"/>
      <c r="BS319" s="96"/>
      <c r="BT319" s="96"/>
      <c r="BV319" s="96"/>
      <c r="BW319" s="96"/>
    </row>
    <row r="320" spans="2:75" x14ac:dyDescent="0.2">
      <c r="B320" s="101"/>
      <c r="I320" s="101"/>
      <c r="L320" s="101"/>
      <c r="M320" s="105"/>
      <c r="N320" s="256"/>
      <c r="O320" s="256"/>
      <c r="P320" s="256"/>
      <c r="Q320" s="256"/>
      <c r="R320" s="219"/>
      <c r="S320" s="219"/>
      <c r="T320" s="219"/>
      <c r="U320" s="219"/>
      <c r="V320" s="217"/>
      <c r="X320" s="106"/>
      <c r="Y320" s="217"/>
      <c r="Z320" s="217"/>
      <c r="AA320" s="217"/>
      <c r="AB320" s="94"/>
      <c r="AC320" s="217"/>
      <c r="AD320" s="217"/>
      <c r="AE320" s="217"/>
      <c r="AF320" s="217"/>
      <c r="AG320" s="217"/>
      <c r="AH320" s="217"/>
      <c r="AI320" s="94"/>
      <c r="AJ320" s="217"/>
      <c r="AK320" s="217"/>
      <c r="AL320" s="217"/>
      <c r="AM320" s="217"/>
      <c r="AN320" s="217"/>
      <c r="AO320" s="94"/>
      <c r="AP320" s="217"/>
      <c r="AQ320" s="217"/>
      <c r="AR320" s="217"/>
      <c r="AU320" s="217"/>
      <c r="AW320" s="217"/>
      <c r="AX320" s="217"/>
      <c r="BE320" s="94"/>
      <c r="BF320" s="217"/>
      <c r="BG320" s="94"/>
      <c r="BH320" s="94"/>
      <c r="BI320" s="217"/>
      <c r="BJ320" s="94"/>
      <c r="BK320" s="217"/>
      <c r="BL320" s="217"/>
      <c r="BQ320" s="96"/>
      <c r="BR320" s="96"/>
      <c r="BS320" s="96"/>
      <c r="BT320" s="96"/>
      <c r="BV320" s="96"/>
      <c r="BW320" s="96"/>
    </row>
    <row r="321" spans="2:75" x14ac:dyDescent="0.2">
      <c r="B321" s="101"/>
      <c r="I321" s="101"/>
      <c r="L321" s="101"/>
      <c r="M321" s="105"/>
      <c r="N321" s="256"/>
      <c r="O321" s="256"/>
      <c r="P321" s="256"/>
      <c r="Q321" s="256"/>
      <c r="R321" s="219"/>
      <c r="S321" s="219"/>
      <c r="T321" s="219"/>
      <c r="U321" s="219"/>
      <c r="V321" s="217"/>
      <c r="X321" s="106"/>
      <c r="Y321" s="217"/>
      <c r="Z321" s="217"/>
      <c r="AA321" s="217"/>
      <c r="AB321" s="94"/>
      <c r="AC321" s="217"/>
      <c r="AD321" s="217"/>
      <c r="AE321" s="217"/>
      <c r="AF321" s="217"/>
      <c r="AG321" s="217"/>
      <c r="AH321" s="217"/>
      <c r="AI321" s="94"/>
      <c r="AJ321" s="217"/>
      <c r="AK321" s="217"/>
      <c r="AL321" s="217"/>
      <c r="AM321" s="217"/>
      <c r="AN321" s="217"/>
      <c r="AO321" s="94"/>
      <c r="AP321" s="217"/>
      <c r="AQ321" s="217"/>
      <c r="AR321" s="217"/>
      <c r="AU321" s="217"/>
      <c r="AW321" s="217"/>
      <c r="AX321" s="217"/>
      <c r="BE321" s="94"/>
      <c r="BF321" s="217"/>
      <c r="BG321" s="94"/>
      <c r="BH321" s="94"/>
      <c r="BI321" s="217"/>
      <c r="BJ321" s="94"/>
      <c r="BK321" s="217"/>
      <c r="BL321" s="217"/>
      <c r="BQ321" s="96"/>
      <c r="BR321" s="96"/>
      <c r="BS321" s="96"/>
      <c r="BT321" s="96"/>
      <c r="BV321" s="96"/>
      <c r="BW321" s="96"/>
    </row>
    <row r="322" spans="2:75" x14ac:dyDescent="0.2">
      <c r="B322" s="101"/>
      <c r="I322" s="101"/>
      <c r="L322" s="101"/>
      <c r="M322" s="105"/>
      <c r="N322" s="256"/>
      <c r="O322" s="256"/>
      <c r="P322" s="256"/>
      <c r="Q322" s="256"/>
      <c r="R322" s="219"/>
      <c r="S322" s="219"/>
      <c r="T322" s="219"/>
      <c r="U322" s="219"/>
      <c r="V322" s="217"/>
      <c r="X322" s="106"/>
      <c r="Y322" s="217"/>
      <c r="Z322" s="217"/>
      <c r="AA322" s="217"/>
      <c r="AB322" s="94"/>
      <c r="AC322" s="217"/>
      <c r="AD322" s="217"/>
      <c r="AE322" s="217"/>
      <c r="AF322" s="217"/>
      <c r="AG322" s="217"/>
      <c r="AH322" s="217"/>
      <c r="AI322" s="94"/>
      <c r="AJ322" s="217"/>
      <c r="AK322" s="217"/>
      <c r="AL322" s="217"/>
      <c r="AM322" s="217"/>
      <c r="AN322" s="217"/>
      <c r="AO322" s="94"/>
      <c r="AP322" s="217"/>
      <c r="AQ322" s="217"/>
      <c r="AR322" s="217"/>
      <c r="AU322" s="217"/>
      <c r="AW322" s="217"/>
      <c r="AX322" s="217"/>
      <c r="BE322" s="94"/>
      <c r="BF322" s="217"/>
      <c r="BG322" s="94"/>
      <c r="BH322" s="94"/>
      <c r="BI322" s="217"/>
      <c r="BJ322" s="94"/>
      <c r="BK322" s="217"/>
      <c r="BL322" s="217"/>
      <c r="BQ322" s="96"/>
      <c r="BR322" s="96"/>
      <c r="BS322" s="96"/>
      <c r="BT322" s="96"/>
      <c r="BV322" s="96"/>
      <c r="BW322" s="96"/>
    </row>
    <row r="323" spans="2:75" x14ac:dyDescent="0.2">
      <c r="B323" s="101"/>
      <c r="I323" s="101"/>
      <c r="L323" s="101"/>
      <c r="M323" s="105"/>
      <c r="N323" s="256"/>
      <c r="O323" s="256"/>
      <c r="P323" s="256"/>
      <c r="Q323" s="256"/>
      <c r="R323" s="219"/>
      <c r="S323" s="219"/>
      <c r="T323" s="219"/>
      <c r="U323" s="219"/>
      <c r="V323" s="217"/>
      <c r="X323" s="106"/>
      <c r="Y323" s="217"/>
      <c r="Z323" s="217"/>
      <c r="AA323" s="217"/>
      <c r="AB323" s="94"/>
      <c r="AC323" s="217"/>
      <c r="AD323" s="217"/>
      <c r="AE323" s="217"/>
      <c r="AF323" s="217"/>
      <c r="AG323" s="217"/>
      <c r="AH323" s="217"/>
      <c r="AI323" s="94"/>
      <c r="AJ323" s="217"/>
      <c r="AK323" s="217"/>
      <c r="AL323" s="217"/>
      <c r="AM323" s="217"/>
      <c r="AN323" s="217"/>
      <c r="AO323" s="94"/>
      <c r="AP323" s="217"/>
      <c r="AQ323" s="217"/>
      <c r="AR323" s="217"/>
      <c r="AU323" s="217"/>
      <c r="AW323" s="217"/>
      <c r="AX323" s="217"/>
      <c r="BE323" s="94"/>
      <c r="BF323" s="217"/>
      <c r="BG323" s="94"/>
      <c r="BH323" s="94"/>
      <c r="BI323" s="217"/>
      <c r="BJ323" s="94"/>
      <c r="BK323" s="217"/>
      <c r="BL323" s="217"/>
      <c r="BQ323" s="96"/>
      <c r="BR323" s="96"/>
      <c r="BS323" s="96"/>
      <c r="BT323" s="96"/>
      <c r="BV323" s="96"/>
      <c r="BW323" s="96"/>
    </row>
    <row r="324" spans="2:75" x14ac:dyDescent="0.2">
      <c r="B324" s="101"/>
      <c r="I324" s="101"/>
      <c r="L324" s="101"/>
      <c r="M324" s="105"/>
      <c r="N324" s="256"/>
      <c r="O324" s="256"/>
      <c r="P324" s="256"/>
      <c r="Q324" s="256"/>
      <c r="R324" s="219"/>
      <c r="S324" s="219"/>
      <c r="T324" s="219"/>
      <c r="U324" s="219"/>
      <c r="V324" s="217"/>
      <c r="X324" s="106"/>
      <c r="Y324" s="217"/>
      <c r="Z324" s="217"/>
      <c r="AA324" s="217"/>
      <c r="AB324" s="94"/>
      <c r="AC324" s="217"/>
      <c r="AD324" s="217"/>
      <c r="AE324" s="217"/>
      <c r="AF324" s="217"/>
      <c r="AG324" s="217"/>
      <c r="AH324" s="217"/>
      <c r="AI324" s="94"/>
      <c r="AJ324" s="217"/>
      <c r="AK324" s="217"/>
      <c r="AL324" s="217"/>
      <c r="AM324" s="217"/>
      <c r="AN324" s="217"/>
      <c r="AO324" s="94"/>
      <c r="AP324" s="217"/>
      <c r="AQ324" s="217"/>
      <c r="AR324" s="217"/>
      <c r="AU324" s="217"/>
      <c r="AW324" s="217"/>
      <c r="AX324" s="217"/>
      <c r="BE324" s="94"/>
      <c r="BF324" s="217"/>
      <c r="BG324" s="94"/>
      <c r="BH324" s="94"/>
      <c r="BI324" s="217"/>
      <c r="BJ324" s="94"/>
      <c r="BK324" s="217"/>
      <c r="BL324" s="217"/>
      <c r="BQ324" s="96"/>
      <c r="BR324" s="96"/>
      <c r="BS324" s="96"/>
      <c r="BT324" s="96"/>
      <c r="BV324" s="96"/>
      <c r="BW324" s="96"/>
    </row>
    <row r="325" spans="2:75" x14ac:dyDescent="0.2">
      <c r="B325" s="101"/>
      <c r="I325" s="101"/>
      <c r="L325" s="101"/>
      <c r="M325" s="105"/>
      <c r="N325" s="256"/>
      <c r="O325" s="256"/>
      <c r="P325" s="256"/>
      <c r="Q325" s="256"/>
      <c r="R325" s="219"/>
      <c r="S325" s="219"/>
      <c r="T325" s="219"/>
      <c r="U325" s="219"/>
      <c r="V325" s="217"/>
      <c r="X325" s="106"/>
      <c r="Y325" s="217"/>
      <c r="Z325" s="217"/>
      <c r="AA325" s="217"/>
      <c r="AB325" s="94"/>
      <c r="AC325" s="217"/>
      <c r="AD325" s="217"/>
      <c r="AE325" s="217"/>
      <c r="AF325" s="217"/>
      <c r="AG325" s="217"/>
      <c r="AH325" s="217"/>
      <c r="AI325" s="94"/>
      <c r="AJ325" s="217"/>
      <c r="AK325" s="217"/>
      <c r="AL325" s="217"/>
      <c r="AM325" s="217"/>
      <c r="AN325" s="217"/>
      <c r="AO325" s="94"/>
      <c r="AP325" s="217"/>
      <c r="AQ325" s="217"/>
      <c r="AR325" s="217"/>
      <c r="AU325" s="217"/>
      <c r="AW325" s="217"/>
      <c r="AX325" s="217"/>
      <c r="BE325" s="94"/>
      <c r="BF325" s="217"/>
      <c r="BG325" s="94"/>
      <c r="BH325" s="94"/>
      <c r="BI325" s="217"/>
      <c r="BJ325" s="94"/>
      <c r="BK325" s="217"/>
      <c r="BL325" s="217"/>
      <c r="BQ325" s="96"/>
      <c r="BR325" s="96"/>
      <c r="BS325" s="96"/>
      <c r="BT325" s="96"/>
      <c r="BV325" s="96"/>
      <c r="BW325" s="96"/>
    </row>
    <row r="326" spans="2:75" x14ac:dyDescent="0.2">
      <c r="B326" s="101"/>
      <c r="I326" s="101"/>
      <c r="L326" s="101"/>
      <c r="M326" s="105"/>
      <c r="N326" s="256"/>
      <c r="O326" s="256"/>
      <c r="P326" s="256"/>
      <c r="Q326" s="256"/>
      <c r="R326" s="219"/>
      <c r="S326" s="219"/>
      <c r="T326" s="219"/>
      <c r="U326" s="219"/>
      <c r="V326" s="217"/>
      <c r="X326" s="106"/>
      <c r="Y326" s="217"/>
      <c r="Z326" s="217"/>
      <c r="AA326" s="217"/>
      <c r="AB326" s="94"/>
      <c r="AC326" s="217"/>
      <c r="AD326" s="217"/>
      <c r="AE326" s="217"/>
      <c r="AF326" s="217"/>
      <c r="AG326" s="217"/>
      <c r="AH326" s="217"/>
      <c r="AI326" s="94"/>
      <c r="AJ326" s="217"/>
      <c r="AK326" s="217"/>
      <c r="AL326" s="217"/>
      <c r="AM326" s="217"/>
      <c r="AN326" s="217"/>
      <c r="AO326" s="94"/>
      <c r="AP326" s="217"/>
      <c r="AQ326" s="217"/>
      <c r="AR326" s="217"/>
      <c r="AU326" s="217"/>
      <c r="AW326" s="217"/>
      <c r="AX326" s="217"/>
      <c r="BE326" s="94"/>
      <c r="BF326" s="217"/>
      <c r="BG326" s="94"/>
      <c r="BH326" s="94"/>
      <c r="BI326" s="217"/>
      <c r="BJ326" s="94"/>
      <c r="BK326" s="217"/>
      <c r="BL326" s="217"/>
      <c r="BQ326" s="96"/>
      <c r="BR326" s="96"/>
      <c r="BS326" s="96"/>
      <c r="BT326" s="96"/>
      <c r="BV326" s="96"/>
      <c r="BW326" s="96"/>
    </row>
    <row r="327" spans="2:75" x14ac:dyDescent="0.2">
      <c r="B327" s="101"/>
      <c r="I327" s="101"/>
      <c r="L327" s="101"/>
      <c r="M327" s="105"/>
      <c r="N327" s="256"/>
      <c r="O327" s="256"/>
      <c r="P327" s="256"/>
      <c r="Q327" s="256"/>
      <c r="R327" s="219"/>
      <c r="S327" s="219"/>
      <c r="T327" s="219"/>
      <c r="U327" s="219"/>
      <c r="V327" s="217"/>
      <c r="X327" s="106"/>
      <c r="Y327" s="217"/>
      <c r="Z327" s="217"/>
      <c r="AA327" s="217"/>
      <c r="AB327" s="94"/>
      <c r="AC327" s="217"/>
      <c r="AD327" s="217"/>
      <c r="AE327" s="217"/>
      <c r="AF327" s="217"/>
      <c r="AG327" s="217"/>
      <c r="AH327" s="217"/>
      <c r="AI327" s="94"/>
      <c r="AJ327" s="217"/>
      <c r="AK327" s="217"/>
      <c r="AL327" s="217"/>
      <c r="AM327" s="217"/>
      <c r="AN327" s="217"/>
      <c r="AO327" s="94"/>
      <c r="AP327" s="217"/>
      <c r="AQ327" s="217"/>
      <c r="AR327" s="217"/>
      <c r="AU327" s="217"/>
      <c r="AW327" s="217"/>
      <c r="AX327" s="217"/>
      <c r="BE327" s="94"/>
      <c r="BF327" s="217"/>
      <c r="BG327" s="94"/>
      <c r="BH327" s="94"/>
      <c r="BI327" s="217"/>
      <c r="BJ327" s="94"/>
      <c r="BK327" s="217"/>
      <c r="BL327" s="217"/>
      <c r="BQ327" s="96"/>
      <c r="BR327" s="96"/>
      <c r="BS327" s="96"/>
      <c r="BT327" s="96"/>
      <c r="BV327" s="96"/>
      <c r="BW327" s="96"/>
    </row>
    <row r="328" spans="2:75" x14ac:dyDescent="0.2">
      <c r="B328" s="101"/>
      <c r="I328" s="101"/>
      <c r="L328" s="101"/>
      <c r="M328" s="105"/>
      <c r="N328" s="256"/>
      <c r="O328" s="256"/>
      <c r="P328" s="256"/>
      <c r="Q328" s="256"/>
      <c r="R328" s="219"/>
      <c r="S328" s="219"/>
      <c r="T328" s="219"/>
      <c r="U328" s="219"/>
      <c r="V328" s="217"/>
      <c r="X328" s="106"/>
      <c r="Y328" s="217"/>
      <c r="Z328" s="217"/>
      <c r="AA328" s="217"/>
      <c r="AB328" s="94"/>
      <c r="AC328" s="217"/>
      <c r="AD328" s="217"/>
      <c r="AE328" s="217"/>
      <c r="AF328" s="217"/>
      <c r="AG328" s="217"/>
      <c r="AH328" s="217"/>
      <c r="AI328" s="94"/>
      <c r="AJ328" s="217"/>
      <c r="AK328" s="217"/>
      <c r="AL328" s="217"/>
      <c r="AM328" s="217"/>
      <c r="AN328" s="217"/>
      <c r="AO328" s="94"/>
      <c r="AP328" s="217"/>
      <c r="AQ328" s="217"/>
      <c r="AR328" s="217"/>
      <c r="AU328" s="217"/>
      <c r="AW328" s="217"/>
      <c r="AX328" s="217"/>
      <c r="BE328" s="94"/>
      <c r="BF328" s="217"/>
      <c r="BG328" s="94"/>
      <c r="BH328" s="94"/>
      <c r="BI328" s="217"/>
      <c r="BJ328" s="94"/>
      <c r="BK328" s="217"/>
      <c r="BL328" s="217"/>
      <c r="BQ328" s="96"/>
      <c r="BR328" s="96"/>
      <c r="BS328" s="96"/>
      <c r="BT328" s="96"/>
      <c r="BV328" s="96"/>
      <c r="BW328" s="96"/>
    </row>
    <row r="329" spans="2:75" x14ac:dyDescent="0.2">
      <c r="B329" s="101"/>
      <c r="I329" s="101"/>
      <c r="L329" s="101"/>
      <c r="M329" s="105"/>
      <c r="N329" s="256"/>
      <c r="O329" s="256"/>
      <c r="P329" s="256"/>
      <c r="Q329" s="256"/>
      <c r="R329" s="219"/>
      <c r="S329" s="219"/>
      <c r="T329" s="219"/>
      <c r="U329" s="219"/>
      <c r="V329" s="217"/>
      <c r="X329" s="106"/>
      <c r="Y329" s="217"/>
      <c r="Z329" s="217"/>
      <c r="AA329" s="217"/>
      <c r="AB329" s="94"/>
      <c r="AC329" s="217"/>
      <c r="AD329" s="217"/>
      <c r="AE329" s="217"/>
      <c r="AF329" s="217"/>
      <c r="AG329" s="217"/>
      <c r="AH329" s="217"/>
      <c r="AI329" s="94"/>
      <c r="AJ329" s="217"/>
      <c r="AK329" s="217"/>
      <c r="AL329" s="217"/>
      <c r="AM329" s="217"/>
      <c r="AN329" s="217"/>
      <c r="AO329" s="94"/>
      <c r="AP329" s="217"/>
      <c r="AQ329" s="217"/>
      <c r="AR329" s="217"/>
      <c r="AU329" s="217"/>
      <c r="AW329" s="217"/>
      <c r="AX329" s="217"/>
      <c r="BE329" s="94"/>
      <c r="BF329" s="217"/>
      <c r="BG329" s="94"/>
      <c r="BH329" s="94"/>
      <c r="BI329" s="217"/>
      <c r="BJ329" s="94"/>
      <c r="BK329" s="217"/>
      <c r="BL329" s="217"/>
      <c r="BQ329" s="96"/>
      <c r="BR329" s="96"/>
      <c r="BS329" s="96"/>
      <c r="BT329" s="96"/>
      <c r="BV329" s="96"/>
      <c r="BW329" s="96"/>
    </row>
    <row r="330" spans="2:75" x14ac:dyDescent="0.2">
      <c r="B330" s="101"/>
      <c r="I330" s="101"/>
      <c r="L330" s="101"/>
      <c r="M330" s="105"/>
      <c r="N330" s="256"/>
      <c r="O330" s="256"/>
      <c r="P330" s="256"/>
      <c r="Q330" s="256"/>
      <c r="R330" s="219"/>
      <c r="S330" s="219"/>
      <c r="T330" s="219"/>
      <c r="U330" s="219"/>
      <c r="V330" s="217"/>
      <c r="X330" s="106"/>
      <c r="Y330" s="217"/>
      <c r="Z330" s="217"/>
      <c r="AA330" s="217"/>
      <c r="AB330" s="94"/>
      <c r="AC330" s="217"/>
      <c r="AD330" s="217"/>
      <c r="AE330" s="217"/>
      <c r="AF330" s="217"/>
      <c r="AG330" s="217"/>
      <c r="AH330" s="217"/>
      <c r="AI330" s="94"/>
      <c r="AJ330" s="217"/>
      <c r="AK330" s="217"/>
      <c r="AL330" s="217"/>
      <c r="AM330" s="217"/>
      <c r="AN330" s="217"/>
      <c r="AO330" s="94"/>
      <c r="AP330" s="217"/>
      <c r="AQ330" s="217"/>
      <c r="AR330" s="217"/>
      <c r="AU330" s="217"/>
      <c r="AW330" s="217"/>
      <c r="AX330" s="217"/>
      <c r="BE330" s="94"/>
      <c r="BF330" s="217"/>
      <c r="BG330" s="94"/>
      <c r="BH330" s="94"/>
      <c r="BI330" s="217"/>
      <c r="BJ330" s="94"/>
      <c r="BK330" s="217"/>
      <c r="BL330" s="217"/>
      <c r="BQ330" s="96"/>
      <c r="BR330" s="96"/>
      <c r="BS330" s="96"/>
      <c r="BT330" s="96"/>
      <c r="BV330" s="96"/>
      <c r="BW330" s="96"/>
    </row>
    <row r="331" spans="2:75" x14ac:dyDescent="0.2">
      <c r="B331" s="101"/>
      <c r="I331" s="101"/>
      <c r="L331" s="101"/>
      <c r="M331" s="105"/>
      <c r="N331" s="256"/>
      <c r="O331" s="256"/>
      <c r="P331" s="256"/>
      <c r="Q331" s="256"/>
      <c r="R331" s="219"/>
      <c r="S331" s="219"/>
      <c r="T331" s="219"/>
      <c r="U331" s="219"/>
      <c r="V331" s="217"/>
      <c r="X331" s="106"/>
      <c r="Y331" s="217"/>
      <c r="Z331" s="217"/>
      <c r="AA331" s="217"/>
      <c r="AB331" s="94"/>
      <c r="AC331" s="217"/>
      <c r="AD331" s="217"/>
      <c r="AE331" s="217"/>
      <c r="AF331" s="217"/>
      <c r="AG331" s="217"/>
      <c r="AH331" s="217"/>
      <c r="AI331" s="94"/>
      <c r="AJ331" s="217"/>
      <c r="AK331" s="217"/>
      <c r="AL331" s="217"/>
      <c r="AM331" s="217"/>
      <c r="AN331" s="217"/>
      <c r="AO331" s="94"/>
      <c r="AP331" s="217"/>
      <c r="AQ331" s="217"/>
      <c r="AR331" s="217"/>
      <c r="AU331" s="217"/>
      <c r="AW331" s="217"/>
      <c r="AX331" s="217"/>
      <c r="BE331" s="94"/>
      <c r="BF331" s="217"/>
      <c r="BG331" s="94"/>
      <c r="BH331" s="94"/>
      <c r="BI331" s="217"/>
      <c r="BJ331" s="94"/>
      <c r="BK331" s="217"/>
      <c r="BL331" s="217"/>
      <c r="BQ331" s="96"/>
      <c r="BR331" s="96"/>
      <c r="BS331" s="96"/>
      <c r="BT331" s="96"/>
      <c r="BV331" s="96"/>
      <c r="BW331" s="96"/>
    </row>
    <row r="332" spans="2:75" x14ac:dyDescent="0.2">
      <c r="B332" s="101"/>
      <c r="I332" s="101"/>
      <c r="L332" s="101"/>
      <c r="M332" s="105"/>
      <c r="N332" s="256"/>
      <c r="O332" s="256"/>
      <c r="P332" s="256"/>
      <c r="Q332" s="256"/>
      <c r="R332" s="219"/>
      <c r="S332" s="219"/>
      <c r="T332" s="219"/>
      <c r="U332" s="219"/>
      <c r="V332" s="217"/>
      <c r="X332" s="106"/>
      <c r="Y332" s="217"/>
      <c r="Z332" s="217"/>
      <c r="AA332" s="217"/>
      <c r="AB332" s="94"/>
      <c r="AC332" s="217"/>
      <c r="AD332" s="217"/>
      <c r="AE332" s="217"/>
      <c r="AF332" s="217"/>
      <c r="AG332" s="217"/>
      <c r="AH332" s="217"/>
      <c r="AI332" s="94"/>
      <c r="AJ332" s="217"/>
      <c r="AK332" s="217"/>
      <c r="AL332" s="217"/>
      <c r="AM332" s="217"/>
      <c r="AN332" s="217"/>
      <c r="AO332" s="94"/>
      <c r="AP332" s="217"/>
      <c r="AQ332" s="217"/>
      <c r="AR332" s="217"/>
      <c r="AU332" s="217"/>
      <c r="AW332" s="217"/>
      <c r="AX332" s="217"/>
      <c r="BE332" s="94"/>
      <c r="BF332" s="217"/>
      <c r="BG332" s="94"/>
      <c r="BH332" s="94"/>
      <c r="BI332" s="217"/>
      <c r="BJ332" s="94"/>
      <c r="BK332" s="217"/>
      <c r="BL332" s="217"/>
      <c r="BQ332" s="96"/>
      <c r="BR332" s="96"/>
      <c r="BS332" s="96"/>
      <c r="BT332" s="96"/>
      <c r="BV332" s="96"/>
      <c r="BW332" s="96"/>
    </row>
    <row r="333" spans="2:75" x14ac:dyDescent="0.2">
      <c r="B333" s="101"/>
      <c r="I333" s="101"/>
      <c r="L333" s="101"/>
      <c r="M333" s="105"/>
      <c r="N333" s="256"/>
      <c r="O333" s="256"/>
      <c r="P333" s="256"/>
      <c r="Q333" s="256"/>
      <c r="R333" s="219"/>
      <c r="S333" s="219"/>
      <c r="T333" s="219"/>
      <c r="U333" s="219"/>
      <c r="V333" s="217"/>
      <c r="X333" s="106"/>
      <c r="Y333" s="217"/>
      <c r="Z333" s="217"/>
      <c r="AA333" s="217"/>
      <c r="AB333" s="94"/>
      <c r="AC333" s="217"/>
      <c r="AD333" s="217"/>
      <c r="AE333" s="217"/>
      <c r="AF333" s="217"/>
      <c r="AG333" s="217"/>
      <c r="AH333" s="217"/>
      <c r="AI333" s="94"/>
      <c r="AJ333" s="217"/>
      <c r="AK333" s="217"/>
      <c r="AL333" s="217"/>
      <c r="AM333" s="217"/>
      <c r="AN333" s="217"/>
      <c r="AO333" s="94"/>
      <c r="AP333" s="217"/>
      <c r="AQ333" s="217"/>
      <c r="AR333" s="217"/>
      <c r="AU333" s="217"/>
      <c r="AW333" s="217"/>
      <c r="AX333" s="217"/>
      <c r="BE333" s="94"/>
      <c r="BF333" s="217"/>
      <c r="BG333" s="94"/>
      <c r="BH333" s="94"/>
      <c r="BI333" s="217"/>
      <c r="BJ333" s="94"/>
      <c r="BK333" s="217"/>
      <c r="BL333" s="217"/>
      <c r="BQ333" s="96"/>
      <c r="BR333" s="96"/>
      <c r="BS333" s="96"/>
      <c r="BT333" s="96"/>
      <c r="BV333" s="96"/>
      <c r="BW333" s="96"/>
    </row>
    <row r="334" spans="2:75" x14ac:dyDescent="0.2">
      <c r="B334" s="101"/>
      <c r="I334" s="101"/>
      <c r="L334" s="101"/>
      <c r="M334" s="105"/>
      <c r="N334" s="256"/>
      <c r="O334" s="256"/>
      <c r="P334" s="256"/>
      <c r="Q334" s="256"/>
      <c r="R334" s="219"/>
      <c r="S334" s="219"/>
      <c r="T334" s="219"/>
      <c r="U334" s="219"/>
      <c r="V334" s="217"/>
      <c r="X334" s="106"/>
      <c r="Y334" s="217"/>
      <c r="Z334" s="217"/>
      <c r="AA334" s="217"/>
      <c r="AB334" s="94"/>
      <c r="AC334" s="217"/>
      <c r="AD334" s="217"/>
      <c r="AE334" s="217"/>
      <c r="AF334" s="217"/>
      <c r="AG334" s="217"/>
      <c r="AH334" s="217"/>
      <c r="AI334" s="94"/>
      <c r="AJ334" s="217"/>
      <c r="AK334" s="217"/>
      <c r="AL334" s="217"/>
      <c r="AM334" s="217"/>
      <c r="AN334" s="217"/>
      <c r="AO334" s="94"/>
      <c r="AP334" s="217"/>
      <c r="AQ334" s="217"/>
      <c r="AR334" s="217"/>
      <c r="AU334" s="217"/>
      <c r="AW334" s="217"/>
      <c r="AX334" s="217"/>
      <c r="BE334" s="94"/>
      <c r="BF334" s="217"/>
      <c r="BG334" s="94"/>
      <c r="BH334" s="94"/>
      <c r="BI334" s="217"/>
      <c r="BJ334" s="94"/>
      <c r="BK334" s="217"/>
      <c r="BL334" s="217"/>
      <c r="BQ334" s="96"/>
      <c r="BR334" s="96"/>
      <c r="BS334" s="96"/>
      <c r="BT334" s="96"/>
      <c r="BV334" s="96"/>
      <c r="BW334" s="96"/>
    </row>
    <row r="335" spans="2:75" x14ac:dyDescent="0.2">
      <c r="B335" s="101"/>
      <c r="I335" s="101"/>
      <c r="L335" s="101"/>
      <c r="M335" s="105"/>
      <c r="N335" s="256"/>
      <c r="O335" s="256"/>
      <c r="P335" s="256"/>
      <c r="Q335" s="256"/>
      <c r="R335" s="219"/>
      <c r="S335" s="219"/>
      <c r="T335" s="219"/>
      <c r="U335" s="219"/>
      <c r="V335" s="217"/>
      <c r="X335" s="106"/>
      <c r="Y335" s="217"/>
      <c r="Z335" s="217"/>
      <c r="AA335" s="217"/>
      <c r="AB335" s="94"/>
      <c r="AC335" s="217"/>
      <c r="AD335" s="217"/>
      <c r="AE335" s="217"/>
      <c r="AF335" s="217"/>
      <c r="AG335" s="217"/>
      <c r="AH335" s="217"/>
      <c r="AI335" s="94"/>
      <c r="AJ335" s="217"/>
      <c r="AK335" s="217"/>
      <c r="AL335" s="217"/>
      <c r="AM335" s="217"/>
      <c r="AN335" s="217"/>
      <c r="AO335" s="94"/>
      <c r="AP335" s="217"/>
      <c r="AQ335" s="217"/>
      <c r="AR335" s="217"/>
      <c r="AU335" s="217"/>
      <c r="AW335" s="217"/>
      <c r="AX335" s="217"/>
      <c r="BE335" s="94"/>
      <c r="BF335" s="217"/>
      <c r="BG335" s="94"/>
      <c r="BH335" s="94"/>
      <c r="BI335" s="217"/>
      <c r="BJ335" s="94"/>
      <c r="BK335" s="217"/>
      <c r="BL335" s="217"/>
      <c r="BQ335" s="96"/>
      <c r="BR335" s="96"/>
      <c r="BS335" s="96"/>
      <c r="BT335" s="96"/>
      <c r="BV335" s="96"/>
      <c r="BW335" s="96"/>
    </row>
    <row r="336" spans="2:75" x14ac:dyDescent="0.2">
      <c r="B336" s="101"/>
      <c r="I336" s="101"/>
      <c r="L336" s="101"/>
      <c r="M336" s="105"/>
      <c r="N336" s="256"/>
      <c r="O336" s="256"/>
      <c r="P336" s="256"/>
      <c r="Q336" s="256"/>
      <c r="R336" s="219"/>
      <c r="S336" s="219"/>
      <c r="T336" s="219"/>
      <c r="U336" s="219"/>
      <c r="V336" s="217"/>
      <c r="X336" s="106"/>
      <c r="Y336" s="217"/>
      <c r="Z336" s="217"/>
      <c r="AA336" s="217"/>
      <c r="AB336" s="94"/>
      <c r="AC336" s="217"/>
      <c r="AD336" s="217"/>
      <c r="AE336" s="217"/>
      <c r="AF336" s="217"/>
      <c r="AG336" s="217"/>
      <c r="AH336" s="217"/>
      <c r="AI336" s="94"/>
      <c r="AJ336" s="217"/>
      <c r="AK336" s="217"/>
      <c r="AL336" s="217"/>
      <c r="AM336" s="217"/>
      <c r="AN336" s="217"/>
      <c r="AO336" s="94"/>
      <c r="AP336" s="217"/>
      <c r="AQ336" s="217"/>
      <c r="AR336" s="217"/>
      <c r="AU336" s="217"/>
      <c r="AW336" s="217"/>
      <c r="AX336" s="217"/>
      <c r="BE336" s="94"/>
      <c r="BF336" s="217"/>
      <c r="BG336" s="94"/>
      <c r="BH336" s="94"/>
      <c r="BI336" s="217"/>
      <c r="BJ336" s="94"/>
      <c r="BK336" s="217"/>
      <c r="BL336" s="217"/>
      <c r="BQ336" s="96"/>
      <c r="BR336" s="96"/>
      <c r="BS336" s="96"/>
      <c r="BT336" s="96"/>
      <c r="BV336" s="96"/>
      <c r="BW336" s="96"/>
    </row>
    <row r="337" spans="2:75" x14ac:dyDescent="0.2">
      <c r="B337" s="101"/>
      <c r="I337" s="101"/>
      <c r="L337" s="101"/>
      <c r="M337" s="105"/>
      <c r="N337" s="256"/>
      <c r="O337" s="256"/>
      <c r="P337" s="256"/>
      <c r="Q337" s="256"/>
      <c r="R337" s="219"/>
      <c r="S337" s="219"/>
      <c r="T337" s="219"/>
      <c r="U337" s="219"/>
      <c r="V337" s="217"/>
      <c r="X337" s="106"/>
      <c r="Y337" s="217"/>
      <c r="Z337" s="217"/>
      <c r="AA337" s="217"/>
      <c r="AB337" s="94"/>
      <c r="AC337" s="217"/>
      <c r="AD337" s="217"/>
      <c r="AE337" s="217"/>
      <c r="AF337" s="217"/>
      <c r="AG337" s="217"/>
      <c r="AH337" s="217"/>
      <c r="AI337" s="94"/>
      <c r="AJ337" s="217"/>
      <c r="AK337" s="217"/>
      <c r="AL337" s="217"/>
      <c r="AM337" s="217"/>
      <c r="AN337" s="217"/>
      <c r="AO337" s="94"/>
      <c r="AP337" s="217"/>
      <c r="AQ337" s="217"/>
      <c r="AR337" s="217"/>
      <c r="AU337" s="217"/>
      <c r="AW337" s="217"/>
      <c r="AX337" s="217"/>
      <c r="BE337" s="94"/>
      <c r="BF337" s="217"/>
      <c r="BG337" s="94"/>
      <c r="BH337" s="94"/>
      <c r="BI337" s="217"/>
      <c r="BJ337" s="94"/>
      <c r="BK337" s="217"/>
      <c r="BL337" s="217"/>
      <c r="BQ337" s="96"/>
      <c r="BR337" s="96"/>
      <c r="BS337" s="96"/>
      <c r="BT337" s="96"/>
      <c r="BV337" s="96"/>
      <c r="BW337" s="96"/>
    </row>
    <row r="338" spans="2:75" x14ac:dyDescent="0.2">
      <c r="B338" s="101"/>
      <c r="I338" s="101"/>
      <c r="L338" s="101"/>
      <c r="M338" s="105"/>
      <c r="N338" s="256"/>
      <c r="O338" s="256"/>
      <c r="P338" s="256"/>
      <c r="Q338" s="256"/>
      <c r="R338" s="219"/>
      <c r="S338" s="219"/>
      <c r="T338" s="219"/>
      <c r="U338" s="219"/>
      <c r="V338" s="217"/>
      <c r="X338" s="106"/>
      <c r="Y338" s="217"/>
      <c r="Z338" s="217"/>
      <c r="AA338" s="217"/>
      <c r="AB338" s="94"/>
      <c r="AC338" s="217"/>
      <c r="AD338" s="217"/>
      <c r="AE338" s="217"/>
      <c r="AF338" s="217"/>
      <c r="AG338" s="217"/>
      <c r="AH338" s="217"/>
      <c r="AI338" s="94"/>
      <c r="AJ338" s="217"/>
      <c r="AK338" s="217"/>
      <c r="AL338" s="217"/>
      <c r="AM338" s="217"/>
      <c r="AN338" s="217"/>
      <c r="AO338" s="94"/>
      <c r="AP338" s="217"/>
      <c r="AQ338" s="217"/>
      <c r="AR338" s="217"/>
      <c r="AU338" s="217"/>
      <c r="AW338" s="217"/>
      <c r="AX338" s="217"/>
      <c r="BE338" s="94"/>
      <c r="BF338" s="217"/>
      <c r="BG338" s="94"/>
      <c r="BH338" s="94"/>
      <c r="BI338" s="217"/>
      <c r="BJ338" s="94"/>
      <c r="BK338" s="217"/>
      <c r="BL338" s="217"/>
      <c r="BQ338" s="96"/>
      <c r="BR338" s="96"/>
      <c r="BS338" s="96"/>
      <c r="BT338" s="96"/>
      <c r="BV338" s="96"/>
      <c r="BW338" s="96"/>
    </row>
    <row r="339" spans="2:75" x14ac:dyDescent="0.2">
      <c r="B339" s="101"/>
      <c r="I339" s="101"/>
      <c r="L339" s="101"/>
      <c r="M339" s="105"/>
      <c r="N339" s="256"/>
      <c r="O339" s="256"/>
      <c r="P339" s="256"/>
      <c r="Q339" s="256"/>
      <c r="R339" s="219"/>
      <c r="S339" s="219"/>
      <c r="T339" s="219"/>
      <c r="U339" s="219"/>
      <c r="V339" s="217"/>
      <c r="X339" s="106"/>
      <c r="Y339" s="217"/>
      <c r="Z339" s="217"/>
      <c r="AA339" s="217"/>
      <c r="AB339" s="94"/>
      <c r="AC339" s="217"/>
      <c r="AD339" s="217"/>
      <c r="AE339" s="217"/>
      <c r="AF339" s="217"/>
      <c r="AG339" s="217"/>
      <c r="AH339" s="217"/>
      <c r="AI339" s="94"/>
      <c r="AJ339" s="217"/>
      <c r="AK339" s="217"/>
      <c r="AL339" s="217"/>
      <c r="AM339" s="217"/>
      <c r="AN339" s="217"/>
      <c r="AO339" s="94"/>
      <c r="AP339" s="217"/>
      <c r="AQ339" s="217"/>
      <c r="AR339" s="217"/>
      <c r="AU339" s="217"/>
      <c r="AW339" s="217"/>
      <c r="AX339" s="217"/>
      <c r="BE339" s="94"/>
      <c r="BF339" s="217"/>
      <c r="BG339" s="94"/>
      <c r="BH339" s="94"/>
      <c r="BI339" s="217"/>
      <c r="BJ339" s="94"/>
      <c r="BK339" s="217"/>
      <c r="BL339" s="217"/>
      <c r="BQ339" s="96"/>
      <c r="BR339" s="96"/>
      <c r="BS339" s="96"/>
      <c r="BT339" s="96"/>
      <c r="BV339" s="96"/>
      <c r="BW339" s="96"/>
    </row>
    <row r="340" spans="2:75" x14ac:dyDescent="0.2">
      <c r="B340" s="101"/>
      <c r="I340" s="101"/>
      <c r="L340" s="101"/>
      <c r="M340" s="105"/>
      <c r="N340" s="256"/>
      <c r="O340" s="256"/>
      <c r="P340" s="256"/>
      <c r="Q340" s="256"/>
      <c r="R340" s="219"/>
      <c r="S340" s="219"/>
      <c r="T340" s="219"/>
      <c r="U340" s="219"/>
      <c r="V340" s="217"/>
      <c r="X340" s="106"/>
      <c r="Y340" s="217"/>
      <c r="Z340" s="217"/>
      <c r="AA340" s="217"/>
      <c r="AB340" s="94"/>
      <c r="AC340" s="217"/>
      <c r="AD340" s="217"/>
      <c r="AE340" s="217"/>
      <c r="AF340" s="217"/>
      <c r="AG340" s="217"/>
      <c r="AH340" s="217"/>
      <c r="AI340" s="94"/>
      <c r="AJ340" s="217"/>
      <c r="AK340" s="217"/>
      <c r="AL340" s="217"/>
      <c r="AM340" s="217"/>
      <c r="AN340" s="217"/>
      <c r="AO340" s="94"/>
      <c r="AP340" s="217"/>
      <c r="AQ340" s="217"/>
      <c r="AR340" s="217"/>
      <c r="AU340" s="217"/>
      <c r="AW340" s="217"/>
      <c r="AX340" s="217"/>
      <c r="BE340" s="94"/>
      <c r="BF340" s="217"/>
      <c r="BG340" s="94"/>
      <c r="BH340" s="94"/>
      <c r="BI340" s="217"/>
      <c r="BJ340" s="94"/>
      <c r="BK340" s="217"/>
      <c r="BL340" s="217"/>
      <c r="BQ340" s="96"/>
      <c r="BR340" s="96"/>
      <c r="BS340" s="96"/>
      <c r="BT340" s="96"/>
      <c r="BV340" s="96"/>
      <c r="BW340" s="96"/>
    </row>
    <row r="341" spans="2:75" x14ac:dyDescent="0.2">
      <c r="B341" s="101"/>
      <c r="I341" s="101"/>
      <c r="L341" s="101"/>
      <c r="M341" s="105"/>
      <c r="N341" s="256"/>
      <c r="O341" s="256"/>
      <c r="P341" s="256"/>
      <c r="Q341" s="256"/>
      <c r="R341" s="219"/>
      <c r="S341" s="219"/>
      <c r="T341" s="219"/>
      <c r="U341" s="219"/>
      <c r="V341" s="217"/>
      <c r="X341" s="106"/>
      <c r="Y341" s="217"/>
      <c r="Z341" s="217"/>
      <c r="AA341" s="217"/>
      <c r="AB341" s="94"/>
      <c r="AC341" s="217"/>
      <c r="AD341" s="217"/>
      <c r="AE341" s="217"/>
      <c r="AF341" s="217"/>
      <c r="AG341" s="217"/>
      <c r="AH341" s="217"/>
      <c r="AI341" s="94"/>
      <c r="AJ341" s="217"/>
      <c r="AK341" s="217"/>
      <c r="AL341" s="217"/>
      <c r="AM341" s="217"/>
      <c r="AN341" s="217"/>
      <c r="AO341" s="94"/>
      <c r="AP341" s="217"/>
      <c r="AQ341" s="217"/>
      <c r="AR341" s="217"/>
      <c r="AU341" s="217"/>
      <c r="AW341" s="217"/>
      <c r="AX341" s="217"/>
      <c r="BE341" s="94"/>
      <c r="BF341" s="217"/>
      <c r="BG341" s="94"/>
      <c r="BH341" s="94"/>
      <c r="BI341" s="217"/>
      <c r="BJ341" s="94"/>
      <c r="BK341" s="217"/>
      <c r="BL341" s="217"/>
      <c r="BQ341" s="96"/>
      <c r="BR341" s="96"/>
      <c r="BS341" s="96"/>
      <c r="BT341" s="96"/>
      <c r="BV341" s="96"/>
      <c r="BW341" s="96"/>
    </row>
    <row r="342" spans="2:75" x14ac:dyDescent="0.2">
      <c r="B342" s="101"/>
      <c r="I342" s="101"/>
      <c r="L342" s="101"/>
      <c r="M342" s="105"/>
      <c r="N342" s="256"/>
      <c r="O342" s="256"/>
      <c r="P342" s="256"/>
      <c r="Q342" s="256"/>
      <c r="R342" s="219"/>
      <c r="S342" s="219"/>
      <c r="T342" s="219"/>
      <c r="U342" s="219"/>
      <c r="V342" s="217"/>
      <c r="X342" s="106"/>
      <c r="Y342" s="217"/>
      <c r="Z342" s="217"/>
      <c r="AA342" s="217"/>
      <c r="AB342" s="94"/>
      <c r="AC342" s="217"/>
      <c r="AD342" s="217"/>
      <c r="AE342" s="217"/>
      <c r="AF342" s="217"/>
      <c r="AG342" s="217"/>
      <c r="AH342" s="217"/>
      <c r="AI342" s="94"/>
      <c r="AJ342" s="217"/>
      <c r="AK342" s="217"/>
      <c r="AL342" s="217"/>
      <c r="AM342" s="217"/>
      <c r="AN342" s="217"/>
      <c r="AO342" s="94"/>
      <c r="AP342" s="217"/>
      <c r="AQ342" s="217"/>
      <c r="AR342" s="217"/>
      <c r="AU342" s="217"/>
      <c r="AW342" s="217"/>
      <c r="AX342" s="217"/>
      <c r="BE342" s="94"/>
      <c r="BF342" s="217"/>
      <c r="BG342" s="94"/>
      <c r="BH342" s="94"/>
      <c r="BI342" s="217"/>
      <c r="BJ342" s="94"/>
      <c r="BK342" s="217"/>
      <c r="BL342" s="217"/>
      <c r="BQ342" s="96"/>
      <c r="BR342" s="96"/>
      <c r="BS342" s="96"/>
      <c r="BT342" s="96"/>
      <c r="BV342" s="96"/>
      <c r="BW342" s="96"/>
    </row>
    <row r="343" spans="2:75" x14ac:dyDescent="0.2">
      <c r="B343" s="101"/>
      <c r="I343" s="101"/>
      <c r="L343" s="101"/>
      <c r="M343" s="105"/>
      <c r="N343" s="256"/>
      <c r="O343" s="256"/>
      <c r="P343" s="256"/>
      <c r="Q343" s="256"/>
      <c r="R343" s="219"/>
      <c r="S343" s="219"/>
      <c r="T343" s="219"/>
      <c r="U343" s="219"/>
      <c r="V343" s="217"/>
      <c r="X343" s="106"/>
      <c r="Y343" s="217"/>
      <c r="Z343" s="217"/>
      <c r="AA343" s="217"/>
      <c r="AB343" s="94"/>
      <c r="AC343" s="217"/>
      <c r="AD343" s="217"/>
      <c r="AE343" s="217"/>
      <c r="AF343" s="217"/>
      <c r="AG343" s="217"/>
      <c r="AH343" s="217"/>
      <c r="AI343" s="94"/>
      <c r="AJ343" s="217"/>
      <c r="AK343" s="217"/>
      <c r="AL343" s="217"/>
      <c r="AM343" s="217"/>
      <c r="AN343" s="217"/>
      <c r="AO343" s="94"/>
      <c r="AP343" s="217"/>
      <c r="AQ343" s="217"/>
      <c r="AR343" s="217"/>
      <c r="AU343" s="217"/>
      <c r="AW343" s="217"/>
      <c r="AX343" s="217"/>
      <c r="BE343" s="94"/>
      <c r="BF343" s="217"/>
      <c r="BG343" s="94"/>
      <c r="BH343" s="94"/>
      <c r="BI343" s="217"/>
      <c r="BJ343" s="94"/>
      <c r="BK343" s="217"/>
      <c r="BL343" s="217"/>
      <c r="BQ343" s="96"/>
      <c r="BR343" s="96"/>
      <c r="BS343" s="96"/>
      <c r="BT343" s="96"/>
      <c r="BV343" s="96"/>
      <c r="BW343" s="96"/>
    </row>
    <row r="344" spans="2:75" x14ac:dyDescent="0.2">
      <c r="B344" s="101"/>
      <c r="I344" s="101"/>
      <c r="L344" s="101"/>
      <c r="M344" s="105"/>
      <c r="N344" s="256"/>
      <c r="O344" s="256"/>
      <c r="P344" s="256"/>
      <c r="Q344" s="256"/>
      <c r="R344" s="219"/>
      <c r="S344" s="219"/>
      <c r="T344" s="219"/>
      <c r="U344" s="219"/>
      <c r="V344" s="217"/>
      <c r="X344" s="106"/>
      <c r="Y344" s="217"/>
      <c r="Z344" s="217"/>
      <c r="AA344" s="217"/>
      <c r="AB344" s="94"/>
      <c r="AC344" s="217"/>
      <c r="AD344" s="217"/>
      <c r="AE344" s="217"/>
      <c r="AF344" s="217"/>
      <c r="AG344" s="217"/>
      <c r="AH344" s="217"/>
      <c r="AI344" s="94"/>
      <c r="AJ344" s="217"/>
      <c r="AK344" s="217"/>
      <c r="AL344" s="217"/>
      <c r="AM344" s="217"/>
      <c r="AN344" s="217"/>
      <c r="AO344" s="94"/>
      <c r="AP344" s="217"/>
      <c r="AQ344" s="217"/>
      <c r="AR344" s="217"/>
      <c r="AU344" s="217"/>
      <c r="AW344" s="217"/>
      <c r="AX344" s="217"/>
      <c r="BE344" s="94"/>
      <c r="BF344" s="217"/>
      <c r="BG344" s="94"/>
      <c r="BH344" s="94"/>
      <c r="BI344" s="217"/>
      <c r="BJ344" s="94"/>
      <c r="BK344" s="217"/>
      <c r="BL344" s="217"/>
      <c r="BQ344" s="96"/>
      <c r="BR344" s="96"/>
      <c r="BS344" s="96"/>
      <c r="BT344" s="96"/>
      <c r="BV344" s="96"/>
      <c r="BW344" s="96"/>
    </row>
    <row r="345" spans="2:75" x14ac:dyDescent="0.2">
      <c r="B345" s="101"/>
      <c r="I345" s="101"/>
      <c r="L345" s="101"/>
      <c r="M345" s="105"/>
      <c r="N345" s="256"/>
      <c r="O345" s="256"/>
      <c r="P345" s="256"/>
      <c r="Q345" s="256"/>
      <c r="R345" s="219"/>
      <c r="S345" s="219"/>
      <c r="T345" s="219"/>
      <c r="U345" s="219"/>
      <c r="V345" s="217"/>
      <c r="X345" s="106"/>
      <c r="Y345" s="217"/>
      <c r="Z345" s="217"/>
      <c r="AA345" s="217"/>
      <c r="AB345" s="94"/>
      <c r="AC345" s="217"/>
      <c r="AD345" s="217"/>
      <c r="AE345" s="217"/>
      <c r="AF345" s="217"/>
      <c r="AG345" s="217"/>
      <c r="AH345" s="217"/>
      <c r="AI345" s="94"/>
      <c r="AJ345" s="217"/>
      <c r="AK345" s="217"/>
      <c r="AL345" s="217"/>
      <c r="AM345" s="217"/>
      <c r="AN345" s="217"/>
      <c r="AO345" s="94"/>
      <c r="AP345" s="217"/>
      <c r="AQ345" s="217"/>
      <c r="AR345" s="217"/>
      <c r="AU345" s="217"/>
      <c r="AW345" s="217"/>
      <c r="AX345" s="217"/>
      <c r="BE345" s="94"/>
      <c r="BF345" s="217"/>
      <c r="BG345" s="94"/>
      <c r="BH345" s="94"/>
      <c r="BI345" s="217"/>
      <c r="BJ345" s="94"/>
      <c r="BK345" s="217"/>
      <c r="BL345" s="217"/>
      <c r="BQ345" s="96"/>
      <c r="BR345" s="96"/>
      <c r="BS345" s="96"/>
      <c r="BT345" s="96"/>
      <c r="BV345" s="96"/>
      <c r="BW345" s="96"/>
    </row>
    <row r="346" spans="2:75" x14ac:dyDescent="0.2">
      <c r="B346" s="101"/>
      <c r="I346" s="101"/>
      <c r="L346" s="101"/>
      <c r="M346" s="105"/>
      <c r="N346" s="256"/>
      <c r="O346" s="256"/>
      <c r="P346" s="256"/>
      <c r="Q346" s="256"/>
      <c r="R346" s="219"/>
      <c r="S346" s="219"/>
      <c r="T346" s="219"/>
      <c r="U346" s="219"/>
      <c r="V346" s="217"/>
      <c r="X346" s="106"/>
      <c r="Y346" s="217"/>
      <c r="Z346" s="217"/>
      <c r="AA346" s="217"/>
      <c r="AB346" s="94"/>
      <c r="AC346" s="217"/>
      <c r="AD346" s="217"/>
      <c r="AE346" s="217"/>
      <c r="AF346" s="217"/>
      <c r="AG346" s="217"/>
      <c r="AH346" s="217"/>
      <c r="AI346" s="94"/>
      <c r="AJ346" s="217"/>
      <c r="AK346" s="217"/>
      <c r="AL346" s="217"/>
      <c r="AM346" s="217"/>
      <c r="AN346" s="217"/>
      <c r="AO346" s="94"/>
      <c r="AP346" s="217"/>
      <c r="AQ346" s="217"/>
      <c r="AR346" s="217"/>
      <c r="AU346" s="217"/>
      <c r="AW346" s="217"/>
      <c r="AX346" s="217"/>
      <c r="BE346" s="94"/>
      <c r="BF346" s="217"/>
      <c r="BG346" s="94"/>
      <c r="BH346" s="94"/>
      <c r="BI346" s="217"/>
      <c r="BJ346" s="94"/>
      <c r="BK346" s="217"/>
      <c r="BL346" s="217"/>
      <c r="BQ346" s="96"/>
      <c r="BR346" s="96"/>
      <c r="BS346" s="96"/>
      <c r="BT346" s="96"/>
      <c r="BV346" s="96"/>
      <c r="BW346" s="96"/>
    </row>
    <row r="347" spans="2:75" x14ac:dyDescent="0.2">
      <c r="B347" s="101"/>
      <c r="I347" s="101"/>
      <c r="L347" s="101"/>
      <c r="M347" s="105"/>
      <c r="N347" s="256"/>
      <c r="O347" s="256"/>
      <c r="P347" s="256"/>
      <c r="Q347" s="256"/>
      <c r="R347" s="219"/>
      <c r="S347" s="219"/>
      <c r="T347" s="219"/>
      <c r="U347" s="219"/>
      <c r="V347" s="217"/>
      <c r="X347" s="106"/>
      <c r="Y347" s="217"/>
      <c r="Z347" s="217"/>
      <c r="AA347" s="217"/>
      <c r="AB347" s="94"/>
      <c r="AC347" s="217"/>
      <c r="AD347" s="217"/>
      <c r="AE347" s="217"/>
      <c r="AF347" s="217"/>
      <c r="AG347" s="217"/>
      <c r="AH347" s="217"/>
      <c r="AI347" s="94"/>
      <c r="AJ347" s="217"/>
      <c r="AK347" s="217"/>
      <c r="AL347" s="217"/>
      <c r="AM347" s="217"/>
      <c r="AN347" s="217"/>
      <c r="AO347" s="94"/>
      <c r="AP347" s="217"/>
      <c r="AQ347" s="217"/>
      <c r="AR347" s="217"/>
      <c r="AU347" s="217"/>
      <c r="AW347" s="217"/>
      <c r="AX347" s="217"/>
      <c r="BE347" s="94"/>
      <c r="BF347" s="217"/>
      <c r="BG347" s="94"/>
      <c r="BH347" s="94"/>
      <c r="BI347" s="217"/>
      <c r="BJ347" s="94"/>
      <c r="BK347" s="217"/>
      <c r="BL347" s="217"/>
      <c r="BQ347" s="96"/>
      <c r="BR347" s="96"/>
      <c r="BS347" s="96"/>
      <c r="BT347" s="96"/>
      <c r="BV347" s="96"/>
      <c r="BW347" s="96"/>
    </row>
    <row r="348" spans="2:75" x14ac:dyDescent="0.2">
      <c r="B348" s="101"/>
      <c r="I348" s="101"/>
      <c r="L348" s="101"/>
      <c r="M348" s="105"/>
      <c r="N348" s="256"/>
      <c r="O348" s="256"/>
      <c r="P348" s="256"/>
      <c r="Q348" s="256"/>
      <c r="R348" s="219"/>
      <c r="S348" s="219"/>
      <c r="T348" s="219"/>
      <c r="U348" s="219"/>
      <c r="V348" s="217"/>
      <c r="X348" s="106"/>
      <c r="Y348" s="217"/>
      <c r="Z348" s="217"/>
      <c r="AA348" s="217"/>
      <c r="AB348" s="94"/>
      <c r="AC348" s="217"/>
      <c r="AD348" s="217"/>
      <c r="AE348" s="217"/>
      <c r="AF348" s="217"/>
      <c r="AG348" s="217"/>
      <c r="AH348" s="217"/>
      <c r="AI348" s="94"/>
      <c r="AJ348" s="217"/>
      <c r="AK348" s="217"/>
      <c r="AL348" s="217"/>
      <c r="AM348" s="217"/>
      <c r="AN348" s="217"/>
      <c r="AO348" s="94"/>
      <c r="AP348" s="217"/>
      <c r="AQ348" s="217"/>
      <c r="AR348" s="217"/>
      <c r="AU348" s="217"/>
      <c r="AW348" s="217"/>
      <c r="AX348" s="217"/>
      <c r="BE348" s="94"/>
      <c r="BF348" s="217"/>
      <c r="BG348" s="94"/>
      <c r="BH348" s="94"/>
      <c r="BI348" s="217"/>
      <c r="BJ348" s="94"/>
      <c r="BK348" s="217"/>
      <c r="BL348" s="217"/>
      <c r="BQ348" s="96"/>
      <c r="BR348" s="96"/>
      <c r="BS348" s="96"/>
      <c r="BT348" s="96"/>
      <c r="BV348" s="96"/>
      <c r="BW348" s="96"/>
    </row>
    <row r="349" spans="2:75" x14ac:dyDescent="0.2">
      <c r="B349" s="101"/>
      <c r="I349" s="101"/>
      <c r="L349" s="101"/>
      <c r="M349" s="105"/>
      <c r="N349" s="256"/>
      <c r="O349" s="256"/>
      <c r="P349" s="256"/>
      <c r="Q349" s="256"/>
      <c r="R349" s="219"/>
      <c r="S349" s="219"/>
      <c r="T349" s="219"/>
      <c r="U349" s="219"/>
      <c r="V349" s="217"/>
      <c r="X349" s="106"/>
      <c r="Y349" s="217"/>
      <c r="Z349" s="217"/>
      <c r="AA349" s="217"/>
      <c r="AB349" s="94"/>
      <c r="AC349" s="217"/>
      <c r="AD349" s="217"/>
      <c r="AE349" s="217"/>
      <c r="AF349" s="217"/>
      <c r="AG349" s="217"/>
      <c r="AH349" s="217"/>
      <c r="AI349" s="94"/>
      <c r="AJ349" s="217"/>
      <c r="AK349" s="217"/>
      <c r="AL349" s="217"/>
      <c r="AM349" s="217"/>
      <c r="AN349" s="217"/>
      <c r="AO349" s="94"/>
      <c r="AP349" s="217"/>
      <c r="AQ349" s="217"/>
      <c r="AR349" s="217"/>
      <c r="AU349" s="217"/>
      <c r="AW349" s="217"/>
      <c r="AX349" s="217"/>
      <c r="BE349" s="94"/>
      <c r="BF349" s="217"/>
      <c r="BG349" s="94"/>
      <c r="BH349" s="94"/>
      <c r="BI349" s="217"/>
      <c r="BJ349" s="94"/>
      <c r="BK349" s="217"/>
      <c r="BL349" s="217"/>
      <c r="BQ349" s="96"/>
      <c r="BR349" s="96"/>
      <c r="BS349" s="96"/>
      <c r="BT349" s="96"/>
      <c r="BV349" s="96"/>
      <c r="BW349" s="96"/>
    </row>
    <row r="350" spans="2:75" x14ac:dyDescent="0.2">
      <c r="B350" s="101"/>
      <c r="I350" s="101"/>
      <c r="L350" s="101"/>
      <c r="M350" s="105"/>
      <c r="N350" s="256"/>
      <c r="O350" s="256"/>
      <c r="P350" s="256"/>
      <c r="Q350" s="256"/>
      <c r="R350" s="219"/>
      <c r="S350" s="219"/>
      <c r="T350" s="219"/>
      <c r="U350" s="219"/>
      <c r="V350" s="217"/>
      <c r="X350" s="106"/>
      <c r="Y350" s="217"/>
      <c r="Z350" s="217"/>
      <c r="AA350" s="217"/>
      <c r="AB350" s="94"/>
      <c r="AC350" s="217"/>
      <c r="AD350" s="217"/>
      <c r="AE350" s="217"/>
      <c r="AF350" s="217"/>
      <c r="AG350" s="217"/>
      <c r="AH350" s="217"/>
      <c r="AI350" s="94"/>
      <c r="AJ350" s="217"/>
      <c r="AK350" s="217"/>
      <c r="AL350" s="217"/>
      <c r="AM350" s="217"/>
      <c r="AN350" s="217"/>
      <c r="AO350" s="94"/>
      <c r="AP350" s="217"/>
      <c r="AQ350" s="217"/>
      <c r="AR350" s="217"/>
      <c r="AU350" s="217"/>
      <c r="AW350" s="217"/>
      <c r="AX350" s="217"/>
      <c r="BE350" s="94"/>
      <c r="BF350" s="217"/>
      <c r="BG350" s="94"/>
      <c r="BH350" s="94"/>
      <c r="BI350" s="217"/>
      <c r="BJ350" s="94"/>
      <c r="BK350" s="217"/>
      <c r="BL350" s="217"/>
      <c r="BQ350" s="96"/>
      <c r="BR350" s="96"/>
      <c r="BS350" s="96"/>
      <c r="BT350" s="96"/>
      <c r="BV350" s="96"/>
      <c r="BW350" s="96"/>
    </row>
    <row r="351" spans="2:75" x14ac:dyDescent="0.2">
      <c r="B351" s="101"/>
      <c r="I351" s="101"/>
      <c r="L351" s="101"/>
      <c r="M351" s="105"/>
      <c r="N351" s="256"/>
      <c r="O351" s="256"/>
      <c r="P351" s="256"/>
      <c r="Q351" s="256"/>
      <c r="R351" s="219"/>
      <c r="S351" s="219"/>
      <c r="T351" s="219"/>
      <c r="U351" s="219"/>
      <c r="V351" s="217"/>
      <c r="X351" s="106"/>
      <c r="Y351" s="217"/>
      <c r="Z351" s="217"/>
      <c r="AA351" s="217"/>
      <c r="AB351" s="94"/>
      <c r="AC351" s="217"/>
      <c r="AD351" s="217"/>
      <c r="AE351" s="217"/>
      <c r="AF351" s="217"/>
      <c r="AG351" s="217"/>
      <c r="AH351" s="217"/>
      <c r="AI351" s="94"/>
      <c r="AJ351" s="217"/>
      <c r="AK351" s="217"/>
      <c r="AL351" s="217"/>
      <c r="AM351" s="217"/>
      <c r="AN351" s="217"/>
      <c r="AO351" s="94"/>
      <c r="AP351" s="217"/>
      <c r="AQ351" s="217"/>
      <c r="AR351" s="217"/>
      <c r="AU351" s="217"/>
      <c r="AW351" s="217"/>
      <c r="AX351" s="217"/>
      <c r="BE351" s="94"/>
      <c r="BF351" s="217"/>
      <c r="BG351" s="94"/>
      <c r="BH351" s="94"/>
      <c r="BI351" s="217"/>
      <c r="BJ351" s="94"/>
      <c r="BK351" s="217"/>
      <c r="BL351" s="217"/>
      <c r="BQ351" s="96"/>
      <c r="BR351" s="96"/>
      <c r="BS351" s="96"/>
      <c r="BT351" s="96"/>
      <c r="BV351" s="96"/>
      <c r="BW351" s="96"/>
    </row>
    <row r="352" spans="2:75" x14ac:dyDescent="0.2">
      <c r="B352" s="101"/>
      <c r="I352" s="101"/>
      <c r="L352" s="101"/>
      <c r="M352" s="105"/>
      <c r="N352" s="256"/>
      <c r="O352" s="256"/>
      <c r="P352" s="256"/>
      <c r="Q352" s="256"/>
      <c r="R352" s="219"/>
      <c r="S352" s="219"/>
      <c r="T352" s="219"/>
      <c r="U352" s="219"/>
      <c r="V352" s="217"/>
      <c r="X352" s="106"/>
      <c r="Y352" s="217"/>
      <c r="Z352" s="217"/>
      <c r="AA352" s="217"/>
      <c r="AB352" s="94"/>
      <c r="AC352" s="217"/>
      <c r="AD352" s="217"/>
      <c r="AE352" s="217"/>
      <c r="AF352" s="217"/>
      <c r="AG352" s="217"/>
      <c r="AH352" s="217"/>
      <c r="AI352" s="94"/>
      <c r="AJ352" s="217"/>
      <c r="AK352" s="217"/>
      <c r="AL352" s="217"/>
      <c r="AM352" s="217"/>
      <c r="AN352" s="217"/>
      <c r="AO352" s="94"/>
      <c r="AP352" s="217"/>
      <c r="AQ352" s="217"/>
      <c r="AR352" s="217"/>
      <c r="AU352" s="217"/>
      <c r="AW352" s="217"/>
      <c r="AX352" s="217"/>
      <c r="BE352" s="94"/>
      <c r="BF352" s="217"/>
      <c r="BG352" s="94"/>
      <c r="BH352" s="94"/>
      <c r="BI352" s="217"/>
      <c r="BJ352" s="94"/>
      <c r="BK352" s="217"/>
      <c r="BL352" s="217"/>
      <c r="BQ352" s="96"/>
      <c r="BR352" s="96"/>
      <c r="BS352" s="96"/>
      <c r="BT352" s="96"/>
      <c r="BV352" s="96"/>
      <c r="BW352" s="96"/>
    </row>
    <row r="353" spans="2:75" x14ac:dyDescent="0.2">
      <c r="B353" s="101"/>
      <c r="I353" s="101"/>
      <c r="L353" s="101"/>
      <c r="M353" s="105"/>
      <c r="N353" s="256"/>
      <c r="O353" s="256"/>
      <c r="P353" s="256"/>
      <c r="Q353" s="256"/>
      <c r="R353" s="219"/>
      <c r="S353" s="219"/>
      <c r="T353" s="219"/>
      <c r="U353" s="219"/>
      <c r="V353" s="217"/>
      <c r="X353" s="106"/>
      <c r="Y353" s="217"/>
      <c r="Z353" s="217"/>
      <c r="AA353" s="217"/>
      <c r="AB353" s="94"/>
      <c r="AC353" s="217"/>
      <c r="AD353" s="217"/>
      <c r="AE353" s="217"/>
      <c r="AF353" s="217"/>
      <c r="AG353" s="217"/>
      <c r="AH353" s="217"/>
      <c r="AI353" s="94"/>
      <c r="AJ353" s="217"/>
      <c r="AK353" s="217"/>
      <c r="AL353" s="217"/>
      <c r="AM353" s="217"/>
      <c r="AN353" s="217"/>
      <c r="AO353" s="94"/>
      <c r="AP353" s="217"/>
      <c r="AQ353" s="217"/>
      <c r="AR353" s="217"/>
      <c r="AU353" s="217"/>
      <c r="AW353" s="217"/>
      <c r="AX353" s="217"/>
      <c r="BE353" s="94"/>
      <c r="BF353" s="217"/>
      <c r="BG353" s="94"/>
      <c r="BH353" s="94"/>
      <c r="BI353" s="217"/>
      <c r="BJ353" s="94"/>
      <c r="BK353" s="217"/>
      <c r="BL353" s="217"/>
      <c r="BQ353" s="96"/>
      <c r="BR353" s="96"/>
      <c r="BS353" s="96"/>
      <c r="BT353" s="96"/>
      <c r="BV353" s="96"/>
      <c r="BW353" s="96"/>
    </row>
    <row r="354" spans="2:75" x14ac:dyDescent="0.2">
      <c r="B354" s="101"/>
      <c r="I354" s="101"/>
      <c r="L354" s="101"/>
      <c r="M354" s="105"/>
      <c r="N354" s="256"/>
      <c r="O354" s="256"/>
      <c r="P354" s="256"/>
      <c r="Q354" s="256"/>
      <c r="R354" s="219"/>
      <c r="S354" s="219"/>
      <c r="T354" s="219"/>
      <c r="U354" s="219"/>
      <c r="V354" s="217"/>
      <c r="X354" s="106"/>
      <c r="Y354" s="217"/>
      <c r="Z354" s="217"/>
      <c r="AA354" s="217"/>
      <c r="AB354" s="94"/>
      <c r="AC354" s="217"/>
      <c r="AD354" s="217"/>
      <c r="AE354" s="217"/>
      <c r="AF354" s="217"/>
      <c r="AG354" s="217"/>
      <c r="AH354" s="217"/>
      <c r="AI354" s="94"/>
      <c r="AJ354" s="217"/>
      <c r="AK354" s="217"/>
      <c r="AL354" s="217"/>
      <c r="AM354" s="217"/>
      <c r="AN354" s="217"/>
      <c r="AO354" s="94"/>
      <c r="AP354" s="217"/>
      <c r="AQ354" s="217"/>
      <c r="AR354" s="217"/>
      <c r="AU354" s="217"/>
      <c r="AW354" s="217"/>
      <c r="AX354" s="217"/>
      <c r="BE354" s="94"/>
      <c r="BF354" s="217"/>
      <c r="BG354" s="94"/>
      <c r="BH354" s="94"/>
      <c r="BI354" s="217"/>
      <c r="BJ354" s="94"/>
      <c r="BK354" s="217"/>
      <c r="BL354" s="217"/>
      <c r="BQ354" s="96"/>
      <c r="BR354" s="96"/>
      <c r="BS354" s="96"/>
      <c r="BT354" s="96"/>
      <c r="BV354" s="96"/>
      <c r="BW354" s="96"/>
    </row>
    <row r="355" spans="2:75" x14ac:dyDescent="0.2">
      <c r="B355" s="101"/>
      <c r="I355" s="101"/>
      <c r="L355" s="101"/>
      <c r="M355" s="105"/>
      <c r="N355" s="256"/>
      <c r="O355" s="256"/>
      <c r="P355" s="256"/>
      <c r="Q355" s="256"/>
      <c r="R355" s="219"/>
      <c r="S355" s="219"/>
      <c r="T355" s="219"/>
      <c r="U355" s="219"/>
      <c r="V355" s="217"/>
      <c r="X355" s="106"/>
      <c r="Y355" s="217"/>
      <c r="Z355" s="217"/>
      <c r="AA355" s="217"/>
      <c r="AB355" s="94"/>
      <c r="AC355" s="217"/>
      <c r="AD355" s="217"/>
      <c r="AE355" s="217"/>
      <c r="AF355" s="217"/>
      <c r="AG355" s="217"/>
      <c r="AH355" s="217"/>
      <c r="AI355" s="94"/>
      <c r="AJ355" s="217"/>
      <c r="AK355" s="217"/>
      <c r="AL355" s="217"/>
      <c r="AM355" s="217"/>
      <c r="AN355" s="217"/>
      <c r="AO355" s="94"/>
      <c r="AP355" s="217"/>
      <c r="AQ355" s="217"/>
      <c r="AR355" s="217"/>
      <c r="AU355" s="217"/>
      <c r="AW355" s="217"/>
      <c r="AX355" s="217"/>
      <c r="BE355" s="94"/>
      <c r="BF355" s="217"/>
      <c r="BG355" s="94"/>
      <c r="BH355" s="94"/>
      <c r="BI355" s="217"/>
      <c r="BJ355" s="94"/>
      <c r="BK355" s="217"/>
      <c r="BL355" s="217"/>
      <c r="BQ355" s="96"/>
      <c r="BR355" s="96"/>
      <c r="BS355" s="96"/>
      <c r="BT355" s="96"/>
      <c r="BV355" s="96"/>
      <c r="BW355" s="96"/>
    </row>
    <row r="356" spans="2:75" x14ac:dyDescent="0.2">
      <c r="B356" s="101"/>
      <c r="I356" s="101"/>
      <c r="L356" s="101"/>
      <c r="M356" s="105"/>
      <c r="N356" s="256"/>
      <c r="O356" s="256"/>
      <c r="P356" s="256"/>
      <c r="Q356" s="256"/>
      <c r="R356" s="219"/>
      <c r="S356" s="219"/>
      <c r="T356" s="219"/>
      <c r="U356" s="219"/>
      <c r="V356" s="217"/>
      <c r="X356" s="106"/>
      <c r="Y356" s="217"/>
      <c r="Z356" s="217"/>
      <c r="AA356" s="217"/>
      <c r="AB356" s="94"/>
      <c r="AC356" s="217"/>
      <c r="AD356" s="217"/>
      <c r="AE356" s="217"/>
      <c r="AF356" s="217"/>
      <c r="AG356" s="217"/>
      <c r="AH356" s="217"/>
      <c r="AI356" s="94"/>
      <c r="AJ356" s="217"/>
      <c r="AK356" s="217"/>
      <c r="AL356" s="217"/>
      <c r="AM356" s="217"/>
      <c r="AN356" s="217"/>
      <c r="AO356" s="94"/>
      <c r="AP356" s="217"/>
      <c r="AQ356" s="217"/>
      <c r="AR356" s="217"/>
      <c r="AU356" s="217"/>
      <c r="AW356" s="217"/>
      <c r="AX356" s="217"/>
      <c r="BE356" s="94"/>
      <c r="BF356" s="217"/>
      <c r="BG356" s="94"/>
      <c r="BH356" s="94"/>
      <c r="BI356" s="217"/>
      <c r="BJ356" s="94"/>
      <c r="BK356" s="217"/>
      <c r="BL356" s="217"/>
      <c r="BQ356" s="96"/>
      <c r="BR356" s="96"/>
      <c r="BS356" s="96"/>
      <c r="BT356" s="96"/>
      <c r="BV356" s="96"/>
      <c r="BW356" s="96"/>
    </row>
    <row r="357" spans="2:75" x14ac:dyDescent="0.2">
      <c r="B357" s="101"/>
      <c r="I357" s="101"/>
      <c r="L357" s="101"/>
      <c r="M357" s="105"/>
      <c r="N357" s="256"/>
      <c r="O357" s="256"/>
      <c r="P357" s="256"/>
      <c r="Q357" s="256"/>
      <c r="R357" s="219"/>
      <c r="S357" s="219"/>
      <c r="T357" s="219"/>
      <c r="U357" s="219"/>
      <c r="V357" s="217"/>
      <c r="X357" s="106"/>
      <c r="Y357" s="217"/>
      <c r="Z357" s="217"/>
      <c r="AA357" s="217"/>
      <c r="AB357" s="94"/>
      <c r="AC357" s="217"/>
      <c r="AD357" s="217"/>
      <c r="AE357" s="217"/>
      <c r="AF357" s="217"/>
      <c r="AG357" s="217"/>
      <c r="AH357" s="217"/>
      <c r="AI357" s="94"/>
      <c r="AJ357" s="217"/>
      <c r="AK357" s="217"/>
      <c r="AL357" s="217"/>
      <c r="AM357" s="217"/>
      <c r="AN357" s="217"/>
      <c r="AO357" s="94"/>
      <c r="AP357" s="217"/>
      <c r="AQ357" s="217"/>
      <c r="AR357" s="217"/>
      <c r="AU357" s="217"/>
      <c r="AW357" s="217"/>
      <c r="AX357" s="217"/>
      <c r="BE357" s="94"/>
      <c r="BF357" s="217"/>
      <c r="BG357" s="94"/>
      <c r="BH357" s="94"/>
      <c r="BI357" s="217"/>
      <c r="BJ357" s="94"/>
      <c r="BK357" s="217"/>
      <c r="BL357" s="217"/>
      <c r="BQ357" s="96"/>
      <c r="BR357" s="96"/>
      <c r="BS357" s="96"/>
      <c r="BT357" s="96"/>
      <c r="BV357" s="96"/>
      <c r="BW357" s="96"/>
    </row>
    <row r="358" spans="2:75" x14ac:dyDescent="0.2">
      <c r="B358" s="101"/>
      <c r="I358" s="101"/>
      <c r="L358" s="101"/>
      <c r="M358" s="105"/>
      <c r="N358" s="256"/>
      <c r="O358" s="256"/>
      <c r="P358" s="256"/>
      <c r="Q358" s="256"/>
      <c r="R358" s="219"/>
      <c r="S358" s="219"/>
      <c r="T358" s="219"/>
      <c r="U358" s="219"/>
      <c r="V358" s="217"/>
      <c r="X358" s="106"/>
      <c r="Y358" s="217"/>
      <c r="Z358" s="217"/>
      <c r="AA358" s="217"/>
      <c r="AB358" s="94"/>
      <c r="AC358" s="217"/>
      <c r="AD358" s="217"/>
      <c r="AE358" s="217"/>
      <c r="AF358" s="217"/>
      <c r="AG358" s="217"/>
      <c r="AH358" s="217"/>
      <c r="AI358" s="94"/>
      <c r="AJ358" s="217"/>
      <c r="AK358" s="217"/>
      <c r="AL358" s="217"/>
      <c r="AM358" s="217"/>
      <c r="AN358" s="217"/>
      <c r="AO358" s="94"/>
      <c r="AP358" s="217"/>
      <c r="AQ358" s="217"/>
      <c r="AR358" s="217"/>
      <c r="AU358" s="217"/>
      <c r="AW358" s="217"/>
      <c r="AX358" s="217"/>
      <c r="BE358" s="94"/>
      <c r="BF358" s="217"/>
      <c r="BG358" s="94"/>
      <c r="BH358" s="94"/>
      <c r="BI358" s="217"/>
      <c r="BJ358" s="94"/>
      <c r="BK358" s="217"/>
      <c r="BL358" s="217"/>
      <c r="BQ358" s="96"/>
      <c r="BR358" s="96"/>
      <c r="BS358" s="96"/>
      <c r="BT358" s="96"/>
      <c r="BV358" s="96"/>
      <c r="BW358" s="96"/>
    </row>
    <row r="359" spans="2:75" x14ac:dyDescent="0.2">
      <c r="B359" s="101"/>
      <c r="I359" s="101"/>
      <c r="L359" s="101"/>
      <c r="M359" s="105"/>
      <c r="N359" s="256"/>
      <c r="O359" s="256"/>
      <c r="P359" s="256"/>
      <c r="Q359" s="256"/>
      <c r="R359" s="219"/>
      <c r="S359" s="219"/>
      <c r="T359" s="219"/>
      <c r="U359" s="219"/>
      <c r="V359" s="217"/>
      <c r="X359" s="106"/>
      <c r="Y359" s="217"/>
      <c r="Z359" s="217"/>
      <c r="AA359" s="217"/>
      <c r="AB359" s="94"/>
      <c r="AC359" s="217"/>
      <c r="AD359" s="217"/>
      <c r="AE359" s="217"/>
      <c r="AF359" s="217"/>
      <c r="AG359" s="217"/>
      <c r="AH359" s="217"/>
      <c r="AI359" s="94"/>
      <c r="AJ359" s="217"/>
      <c r="AK359" s="217"/>
      <c r="AL359" s="217"/>
      <c r="AM359" s="217"/>
      <c r="AN359" s="217"/>
      <c r="AO359" s="94"/>
      <c r="AP359" s="217"/>
      <c r="AQ359" s="217"/>
      <c r="AR359" s="217"/>
      <c r="AU359" s="217"/>
      <c r="AW359" s="217"/>
      <c r="AX359" s="217"/>
      <c r="BE359" s="94"/>
      <c r="BF359" s="217"/>
      <c r="BG359" s="94"/>
      <c r="BH359" s="94"/>
      <c r="BI359" s="217"/>
      <c r="BJ359" s="94"/>
      <c r="BK359" s="217"/>
      <c r="BL359" s="217"/>
      <c r="BQ359" s="96"/>
      <c r="BR359" s="96"/>
      <c r="BS359" s="96"/>
      <c r="BT359" s="96"/>
      <c r="BV359" s="96"/>
      <c r="BW359" s="96"/>
    </row>
    <row r="360" spans="2:75" x14ac:dyDescent="0.2">
      <c r="B360" s="101"/>
      <c r="I360" s="101"/>
      <c r="L360" s="101"/>
      <c r="M360" s="105"/>
      <c r="N360" s="256"/>
      <c r="O360" s="256"/>
      <c r="P360" s="256"/>
      <c r="Q360" s="256"/>
      <c r="R360" s="219"/>
      <c r="S360" s="219"/>
      <c r="T360" s="219"/>
      <c r="U360" s="219"/>
      <c r="V360" s="217"/>
      <c r="X360" s="106"/>
      <c r="Y360" s="217"/>
      <c r="Z360" s="217"/>
      <c r="AA360" s="217"/>
      <c r="AB360" s="94"/>
      <c r="AC360" s="217"/>
      <c r="AD360" s="217"/>
      <c r="AE360" s="217"/>
      <c r="AF360" s="217"/>
      <c r="AG360" s="217"/>
      <c r="AH360" s="217"/>
      <c r="AI360" s="94"/>
      <c r="AJ360" s="217"/>
      <c r="AK360" s="217"/>
      <c r="AL360" s="217"/>
      <c r="AM360" s="217"/>
      <c r="AN360" s="217"/>
      <c r="AO360" s="94"/>
      <c r="AP360" s="217"/>
      <c r="AQ360" s="217"/>
      <c r="AR360" s="217"/>
      <c r="AU360" s="217"/>
      <c r="AW360" s="217"/>
      <c r="AX360" s="217"/>
      <c r="BE360" s="94"/>
      <c r="BF360" s="217"/>
      <c r="BG360" s="94"/>
      <c r="BH360" s="94"/>
      <c r="BI360" s="217"/>
      <c r="BJ360" s="94"/>
      <c r="BK360" s="217"/>
      <c r="BL360" s="217"/>
      <c r="BQ360" s="96"/>
      <c r="BR360" s="96"/>
      <c r="BS360" s="96"/>
      <c r="BT360" s="96"/>
      <c r="BV360" s="96"/>
      <c r="BW360" s="96"/>
    </row>
    <row r="361" spans="2:75" x14ac:dyDescent="0.2">
      <c r="B361" s="101"/>
      <c r="I361" s="101"/>
      <c r="L361" s="101"/>
      <c r="M361" s="105"/>
      <c r="N361" s="256"/>
      <c r="O361" s="256"/>
      <c r="P361" s="256"/>
      <c r="Q361" s="256"/>
      <c r="R361" s="219"/>
      <c r="S361" s="219"/>
      <c r="T361" s="219"/>
      <c r="U361" s="219"/>
      <c r="V361" s="217"/>
      <c r="X361" s="106"/>
      <c r="Y361" s="217"/>
      <c r="Z361" s="217"/>
      <c r="AA361" s="217"/>
      <c r="AB361" s="94"/>
      <c r="AC361" s="217"/>
      <c r="AD361" s="217"/>
      <c r="AE361" s="217"/>
      <c r="AF361" s="217"/>
      <c r="AG361" s="217"/>
      <c r="AH361" s="217"/>
      <c r="AI361" s="94"/>
      <c r="AJ361" s="217"/>
      <c r="AK361" s="217"/>
      <c r="AL361" s="217"/>
      <c r="AM361" s="217"/>
      <c r="AN361" s="217"/>
      <c r="AO361" s="94"/>
      <c r="AP361" s="217"/>
      <c r="AQ361" s="217"/>
      <c r="AR361" s="217"/>
      <c r="AU361" s="217"/>
      <c r="AW361" s="217"/>
      <c r="AX361" s="217"/>
      <c r="BE361" s="94"/>
      <c r="BF361" s="217"/>
      <c r="BG361" s="94"/>
      <c r="BH361" s="94"/>
      <c r="BI361" s="217"/>
      <c r="BJ361" s="94"/>
      <c r="BK361" s="217"/>
      <c r="BL361" s="217"/>
      <c r="BQ361" s="96"/>
      <c r="BR361" s="96"/>
      <c r="BS361" s="96"/>
      <c r="BT361" s="96"/>
      <c r="BV361" s="96"/>
      <c r="BW361" s="96"/>
    </row>
    <row r="362" spans="2:75" x14ac:dyDescent="0.2">
      <c r="B362" s="101"/>
      <c r="I362" s="101"/>
      <c r="L362" s="101"/>
      <c r="M362" s="105"/>
      <c r="N362" s="256"/>
      <c r="O362" s="256"/>
      <c r="P362" s="256"/>
      <c r="Q362" s="256"/>
      <c r="R362" s="219"/>
      <c r="S362" s="219"/>
      <c r="T362" s="219"/>
      <c r="U362" s="219"/>
      <c r="V362" s="217"/>
      <c r="X362" s="106"/>
      <c r="Y362" s="217"/>
      <c r="Z362" s="217"/>
      <c r="AA362" s="217"/>
      <c r="AB362" s="94"/>
      <c r="AC362" s="217"/>
      <c r="AD362" s="217"/>
      <c r="AE362" s="217"/>
      <c r="AF362" s="217"/>
      <c r="AG362" s="217"/>
      <c r="AH362" s="217"/>
      <c r="AI362" s="94"/>
      <c r="AJ362" s="217"/>
      <c r="AK362" s="217"/>
      <c r="AL362" s="217"/>
      <c r="AM362" s="217"/>
      <c r="AN362" s="217"/>
      <c r="AO362" s="94"/>
      <c r="AP362" s="217"/>
      <c r="AQ362" s="217"/>
      <c r="AR362" s="217"/>
      <c r="AU362" s="217"/>
      <c r="AW362" s="217"/>
      <c r="AX362" s="217"/>
      <c r="BE362" s="94"/>
      <c r="BF362" s="217"/>
      <c r="BG362" s="94"/>
      <c r="BH362" s="94"/>
      <c r="BI362" s="217"/>
      <c r="BJ362" s="94"/>
      <c r="BK362" s="217"/>
      <c r="BL362" s="217"/>
      <c r="BQ362" s="96"/>
      <c r="BR362" s="96"/>
      <c r="BS362" s="96"/>
      <c r="BT362" s="96"/>
      <c r="BV362" s="96"/>
      <c r="BW362" s="96"/>
    </row>
    <row r="363" spans="2:75" x14ac:dyDescent="0.2">
      <c r="B363" s="101"/>
      <c r="I363" s="101"/>
      <c r="L363" s="101"/>
      <c r="M363" s="105"/>
      <c r="N363" s="256"/>
      <c r="O363" s="256"/>
      <c r="P363" s="256"/>
      <c r="Q363" s="256"/>
      <c r="R363" s="219"/>
      <c r="S363" s="219"/>
      <c r="T363" s="219"/>
      <c r="U363" s="219"/>
      <c r="V363" s="217"/>
      <c r="X363" s="106"/>
      <c r="Y363" s="217"/>
      <c r="Z363" s="217"/>
      <c r="AA363" s="217"/>
      <c r="AB363" s="94"/>
      <c r="AC363" s="217"/>
      <c r="AD363" s="217"/>
      <c r="AE363" s="217"/>
      <c r="AF363" s="217"/>
      <c r="AG363" s="217"/>
      <c r="AH363" s="217"/>
      <c r="AI363" s="94"/>
      <c r="AJ363" s="217"/>
      <c r="AK363" s="217"/>
      <c r="AL363" s="217"/>
      <c r="AM363" s="217"/>
      <c r="AN363" s="217"/>
      <c r="AO363" s="94"/>
      <c r="AP363" s="217"/>
      <c r="AQ363" s="217"/>
      <c r="AR363" s="217"/>
      <c r="AU363" s="217"/>
      <c r="AW363" s="217"/>
      <c r="AX363" s="217"/>
      <c r="BE363" s="94"/>
      <c r="BF363" s="217"/>
      <c r="BG363" s="94"/>
      <c r="BH363" s="94"/>
      <c r="BI363" s="217"/>
      <c r="BJ363" s="94"/>
      <c r="BK363" s="217"/>
      <c r="BL363" s="217"/>
      <c r="BQ363" s="96"/>
      <c r="BR363" s="96"/>
      <c r="BS363" s="96"/>
      <c r="BT363" s="96"/>
      <c r="BV363" s="96"/>
      <c r="BW363" s="96"/>
    </row>
    <row r="364" spans="2:75" x14ac:dyDescent="0.2">
      <c r="B364" s="101"/>
      <c r="I364" s="101"/>
      <c r="L364" s="101"/>
      <c r="M364" s="105"/>
      <c r="N364" s="256"/>
      <c r="O364" s="256"/>
      <c r="P364" s="256"/>
      <c r="Q364" s="256"/>
      <c r="R364" s="219"/>
      <c r="S364" s="219"/>
      <c r="T364" s="219"/>
      <c r="U364" s="219"/>
      <c r="V364" s="217"/>
      <c r="X364" s="106"/>
      <c r="Y364" s="217"/>
      <c r="Z364" s="217"/>
      <c r="AA364" s="217"/>
      <c r="AB364" s="94"/>
      <c r="AC364" s="217"/>
      <c r="AD364" s="217"/>
      <c r="AE364" s="217"/>
      <c r="AF364" s="217"/>
      <c r="AG364" s="217"/>
      <c r="AH364" s="217"/>
      <c r="AI364" s="94"/>
      <c r="AJ364" s="217"/>
      <c r="AK364" s="217"/>
      <c r="AL364" s="217"/>
      <c r="AM364" s="217"/>
      <c r="AN364" s="217"/>
      <c r="AO364" s="94"/>
      <c r="AP364" s="217"/>
      <c r="AQ364" s="217"/>
      <c r="AR364" s="217"/>
      <c r="AU364" s="217"/>
      <c r="AW364" s="217"/>
      <c r="AX364" s="217"/>
      <c r="BE364" s="94"/>
      <c r="BF364" s="217"/>
      <c r="BG364" s="94"/>
      <c r="BH364" s="94"/>
      <c r="BI364" s="217"/>
      <c r="BJ364" s="94"/>
      <c r="BK364" s="217"/>
      <c r="BL364" s="217"/>
      <c r="BQ364" s="96"/>
      <c r="BR364" s="96"/>
      <c r="BS364" s="96"/>
      <c r="BT364" s="96"/>
      <c r="BV364" s="96"/>
      <c r="BW364" s="96"/>
    </row>
    <row r="365" spans="2:75" x14ac:dyDescent="0.2">
      <c r="B365" s="101"/>
      <c r="I365" s="101"/>
      <c r="L365" s="101"/>
      <c r="M365" s="105"/>
      <c r="N365" s="256"/>
      <c r="O365" s="256"/>
      <c r="P365" s="256"/>
      <c r="Q365" s="256"/>
      <c r="R365" s="219"/>
      <c r="S365" s="219"/>
      <c r="T365" s="219"/>
      <c r="U365" s="219"/>
      <c r="V365" s="217"/>
      <c r="X365" s="106"/>
      <c r="Y365" s="217"/>
      <c r="Z365" s="217"/>
      <c r="AA365" s="217"/>
      <c r="AB365" s="94"/>
      <c r="AC365" s="217"/>
      <c r="AD365" s="217"/>
      <c r="AE365" s="217"/>
      <c r="AF365" s="217"/>
      <c r="AG365" s="217"/>
      <c r="AH365" s="217"/>
      <c r="AI365" s="94"/>
      <c r="AJ365" s="217"/>
      <c r="AK365" s="217"/>
      <c r="AL365" s="217"/>
      <c r="AM365" s="217"/>
      <c r="AN365" s="217"/>
      <c r="AO365" s="94"/>
      <c r="AP365" s="217"/>
      <c r="AQ365" s="217"/>
      <c r="AR365" s="217"/>
      <c r="AU365" s="217"/>
      <c r="AW365" s="217"/>
      <c r="AX365" s="217"/>
      <c r="BE365" s="94"/>
      <c r="BF365" s="217"/>
      <c r="BG365" s="94"/>
      <c r="BH365" s="94"/>
      <c r="BI365" s="217"/>
      <c r="BJ365" s="94"/>
      <c r="BK365" s="217"/>
      <c r="BL365" s="217"/>
      <c r="BQ365" s="96"/>
      <c r="BR365" s="96"/>
      <c r="BS365" s="96"/>
      <c r="BT365" s="96"/>
      <c r="BV365" s="96"/>
      <c r="BW365" s="96"/>
    </row>
    <row r="366" spans="2:75" x14ac:dyDescent="0.2">
      <c r="B366" s="101"/>
      <c r="I366" s="101"/>
      <c r="L366" s="101"/>
      <c r="M366" s="105"/>
      <c r="N366" s="256"/>
      <c r="O366" s="256"/>
      <c r="P366" s="256"/>
      <c r="Q366" s="256"/>
      <c r="R366" s="219"/>
      <c r="S366" s="219"/>
      <c r="T366" s="219"/>
      <c r="U366" s="219"/>
      <c r="V366" s="217"/>
      <c r="X366" s="106"/>
      <c r="Y366" s="217"/>
      <c r="Z366" s="217"/>
      <c r="AA366" s="217"/>
      <c r="AB366" s="94"/>
      <c r="AC366" s="217"/>
      <c r="AD366" s="217"/>
      <c r="AE366" s="217"/>
      <c r="AF366" s="217"/>
      <c r="AG366" s="217"/>
      <c r="AH366" s="217"/>
      <c r="AI366" s="94"/>
      <c r="AJ366" s="217"/>
      <c r="AK366" s="217"/>
      <c r="AL366" s="217"/>
      <c r="AM366" s="217"/>
      <c r="AN366" s="217"/>
      <c r="AO366" s="94"/>
      <c r="AP366" s="217"/>
      <c r="AQ366" s="217"/>
      <c r="AR366" s="217"/>
      <c r="AU366" s="217"/>
      <c r="AW366" s="217"/>
      <c r="AX366" s="217"/>
      <c r="BE366" s="94"/>
      <c r="BF366" s="217"/>
      <c r="BG366" s="94"/>
      <c r="BH366" s="94"/>
      <c r="BI366" s="217"/>
      <c r="BJ366" s="94"/>
      <c r="BK366" s="217"/>
      <c r="BL366" s="217"/>
      <c r="BQ366" s="96"/>
      <c r="BR366" s="96"/>
      <c r="BS366" s="96"/>
      <c r="BT366" s="96"/>
      <c r="BV366" s="96"/>
      <c r="BW366" s="96"/>
    </row>
    <row r="367" spans="2:75" x14ac:dyDescent="0.2">
      <c r="B367" s="101"/>
      <c r="I367" s="101"/>
      <c r="L367" s="101"/>
      <c r="M367" s="105"/>
      <c r="N367" s="256"/>
      <c r="O367" s="256"/>
      <c r="P367" s="256"/>
      <c r="Q367" s="256"/>
      <c r="R367" s="219"/>
      <c r="S367" s="219"/>
      <c r="T367" s="219"/>
      <c r="U367" s="219"/>
      <c r="V367" s="217"/>
      <c r="X367" s="106"/>
      <c r="Y367" s="217"/>
      <c r="Z367" s="217"/>
      <c r="AA367" s="217"/>
      <c r="AB367" s="94"/>
      <c r="AC367" s="217"/>
      <c r="AD367" s="217"/>
      <c r="AE367" s="217"/>
      <c r="AF367" s="217"/>
      <c r="AG367" s="217"/>
      <c r="AH367" s="217"/>
      <c r="AI367" s="94"/>
      <c r="AJ367" s="217"/>
      <c r="AK367" s="217"/>
      <c r="AL367" s="217"/>
      <c r="AM367" s="217"/>
      <c r="AN367" s="217"/>
      <c r="AO367" s="94"/>
      <c r="AP367" s="217"/>
      <c r="AQ367" s="217"/>
      <c r="AR367" s="217"/>
      <c r="AU367" s="217"/>
      <c r="AW367" s="217"/>
      <c r="AX367" s="217"/>
      <c r="BE367" s="94"/>
      <c r="BF367" s="217"/>
      <c r="BG367" s="94"/>
      <c r="BH367" s="94"/>
      <c r="BI367" s="217"/>
      <c r="BJ367" s="94"/>
      <c r="BK367" s="217"/>
      <c r="BL367" s="217"/>
      <c r="BQ367" s="96"/>
      <c r="BR367" s="96"/>
      <c r="BS367" s="96"/>
      <c r="BT367" s="96"/>
      <c r="BV367" s="96"/>
      <c r="BW367" s="96"/>
    </row>
    <row r="368" spans="2:75" x14ac:dyDescent="0.2">
      <c r="B368" s="101"/>
      <c r="I368" s="101"/>
      <c r="L368" s="101"/>
      <c r="M368" s="105"/>
      <c r="N368" s="256"/>
      <c r="O368" s="256"/>
      <c r="P368" s="256"/>
      <c r="Q368" s="256"/>
      <c r="R368" s="219"/>
      <c r="S368" s="219"/>
      <c r="T368" s="219"/>
      <c r="U368" s="219"/>
      <c r="V368" s="217"/>
      <c r="X368" s="106"/>
      <c r="Y368" s="217"/>
      <c r="Z368" s="217"/>
      <c r="AA368" s="217"/>
      <c r="AB368" s="94"/>
      <c r="AC368" s="217"/>
      <c r="AD368" s="217"/>
      <c r="AE368" s="217"/>
      <c r="AF368" s="217"/>
      <c r="AG368" s="217"/>
      <c r="AH368" s="217"/>
      <c r="AI368" s="94"/>
      <c r="AJ368" s="217"/>
      <c r="AK368" s="217"/>
      <c r="AL368" s="217"/>
      <c r="AM368" s="217"/>
      <c r="AN368" s="217"/>
      <c r="AO368" s="94"/>
      <c r="AP368" s="217"/>
      <c r="AQ368" s="217"/>
      <c r="AR368" s="217"/>
      <c r="AU368" s="217"/>
      <c r="AW368" s="217"/>
      <c r="AX368" s="217"/>
      <c r="BE368" s="94"/>
      <c r="BF368" s="217"/>
      <c r="BG368" s="94"/>
      <c r="BH368" s="94"/>
      <c r="BI368" s="217"/>
      <c r="BJ368" s="94"/>
      <c r="BK368" s="217"/>
      <c r="BL368" s="217"/>
      <c r="BQ368" s="96"/>
      <c r="BR368" s="96"/>
      <c r="BS368" s="96"/>
      <c r="BT368" s="96"/>
      <c r="BV368" s="96"/>
      <c r="BW368" s="96"/>
    </row>
    <row r="369" spans="2:75" x14ac:dyDescent="0.2">
      <c r="B369" s="101"/>
      <c r="I369" s="101"/>
      <c r="L369" s="101"/>
      <c r="M369" s="105"/>
      <c r="N369" s="256"/>
      <c r="O369" s="256"/>
      <c r="P369" s="256"/>
      <c r="Q369" s="256"/>
      <c r="R369" s="219"/>
      <c r="S369" s="219"/>
      <c r="T369" s="219"/>
      <c r="U369" s="219"/>
      <c r="V369" s="217"/>
      <c r="X369" s="106"/>
      <c r="Y369" s="217"/>
      <c r="Z369" s="217"/>
      <c r="AA369" s="217"/>
      <c r="AB369" s="94"/>
      <c r="AC369" s="217"/>
      <c r="AD369" s="217"/>
      <c r="AE369" s="217"/>
      <c r="AF369" s="217"/>
      <c r="AG369" s="217"/>
      <c r="AH369" s="217"/>
      <c r="AI369" s="94"/>
      <c r="AJ369" s="217"/>
      <c r="AK369" s="217"/>
      <c r="AL369" s="217"/>
      <c r="AM369" s="217"/>
      <c r="AN369" s="217"/>
      <c r="AO369" s="94"/>
      <c r="AP369" s="217"/>
      <c r="AQ369" s="217"/>
      <c r="AR369" s="217"/>
      <c r="AU369" s="217"/>
      <c r="AW369" s="217"/>
      <c r="AX369" s="217"/>
      <c r="BE369" s="94"/>
      <c r="BF369" s="217"/>
      <c r="BG369" s="94"/>
      <c r="BH369" s="94"/>
      <c r="BI369" s="217"/>
      <c r="BJ369" s="94"/>
      <c r="BK369" s="217"/>
      <c r="BL369" s="217"/>
      <c r="BQ369" s="96"/>
      <c r="BR369" s="96"/>
      <c r="BS369" s="96"/>
      <c r="BT369" s="96"/>
      <c r="BV369" s="96"/>
      <c r="BW369" s="96"/>
    </row>
    <row r="370" spans="2:75" x14ac:dyDescent="0.2">
      <c r="B370" s="101"/>
      <c r="I370" s="101"/>
      <c r="L370" s="101"/>
      <c r="M370" s="105"/>
      <c r="N370" s="256"/>
      <c r="O370" s="256"/>
      <c r="P370" s="256"/>
      <c r="Q370" s="256"/>
      <c r="R370" s="219"/>
      <c r="S370" s="219"/>
      <c r="T370" s="219"/>
      <c r="U370" s="219"/>
      <c r="V370" s="217"/>
      <c r="X370" s="106"/>
      <c r="Y370" s="217"/>
      <c r="Z370" s="217"/>
      <c r="AA370" s="217"/>
      <c r="AB370" s="94"/>
      <c r="AC370" s="217"/>
      <c r="AD370" s="217"/>
      <c r="AE370" s="217"/>
      <c r="AF370" s="217"/>
      <c r="AG370" s="217"/>
      <c r="AH370" s="217"/>
      <c r="AI370" s="94"/>
      <c r="AJ370" s="217"/>
      <c r="AK370" s="217"/>
      <c r="AL370" s="217"/>
      <c r="AM370" s="217"/>
      <c r="AN370" s="217"/>
      <c r="AO370" s="94"/>
      <c r="AP370" s="217"/>
      <c r="AQ370" s="217"/>
      <c r="AR370" s="217"/>
      <c r="AU370" s="217"/>
      <c r="AW370" s="217"/>
      <c r="AX370" s="217"/>
      <c r="BE370" s="94"/>
      <c r="BF370" s="217"/>
      <c r="BG370" s="94"/>
      <c r="BH370" s="94"/>
      <c r="BI370" s="217"/>
      <c r="BJ370" s="94"/>
      <c r="BK370" s="217"/>
      <c r="BL370" s="217"/>
      <c r="BQ370" s="96"/>
      <c r="BR370" s="96"/>
      <c r="BS370" s="96"/>
      <c r="BT370" s="96"/>
      <c r="BV370" s="96"/>
      <c r="BW370" s="96"/>
    </row>
    <row r="371" spans="2:75" x14ac:dyDescent="0.2">
      <c r="B371" s="101"/>
      <c r="I371" s="101"/>
      <c r="L371" s="101"/>
      <c r="M371" s="105"/>
      <c r="N371" s="256"/>
      <c r="O371" s="256"/>
      <c r="P371" s="256"/>
      <c r="Q371" s="256"/>
      <c r="R371" s="219"/>
      <c r="S371" s="219"/>
      <c r="T371" s="219"/>
      <c r="U371" s="219"/>
      <c r="V371" s="217"/>
      <c r="X371" s="106"/>
      <c r="Y371" s="217"/>
      <c r="Z371" s="217"/>
      <c r="AA371" s="217"/>
      <c r="AB371" s="94"/>
      <c r="AC371" s="217"/>
      <c r="AD371" s="217"/>
      <c r="AE371" s="217"/>
      <c r="AF371" s="217"/>
      <c r="AG371" s="217"/>
      <c r="AH371" s="217"/>
      <c r="AI371" s="94"/>
      <c r="AJ371" s="217"/>
      <c r="AK371" s="217"/>
      <c r="AL371" s="217"/>
      <c r="AM371" s="217"/>
      <c r="AN371" s="217"/>
      <c r="AO371" s="94"/>
      <c r="AP371" s="217"/>
      <c r="AQ371" s="217"/>
      <c r="AR371" s="217"/>
      <c r="AU371" s="217"/>
      <c r="AW371" s="217"/>
      <c r="AX371" s="217"/>
      <c r="BE371" s="94"/>
      <c r="BF371" s="217"/>
      <c r="BG371" s="94"/>
      <c r="BH371" s="94"/>
      <c r="BI371" s="217"/>
      <c r="BJ371" s="94"/>
      <c r="BK371" s="217"/>
      <c r="BL371" s="217"/>
      <c r="BQ371" s="96"/>
      <c r="BR371" s="96"/>
      <c r="BS371" s="96"/>
      <c r="BT371" s="96"/>
      <c r="BV371" s="96"/>
      <c r="BW371" s="96"/>
    </row>
    <row r="372" spans="2:75" x14ac:dyDescent="0.2">
      <c r="B372" s="101"/>
      <c r="I372" s="101"/>
      <c r="L372" s="101"/>
      <c r="M372" s="105"/>
      <c r="N372" s="256"/>
      <c r="O372" s="256"/>
      <c r="P372" s="256"/>
      <c r="Q372" s="256"/>
      <c r="R372" s="219"/>
      <c r="S372" s="219"/>
      <c r="T372" s="219"/>
      <c r="U372" s="219"/>
      <c r="V372" s="217"/>
      <c r="X372" s="106"/>
      <c r="Y372" s="217"/>
      <c r="Z372" s="217"/>
      <c r="AA372" s="217"/>
      <c r="AB372" s="94"/>
      <c r="AC372" s="217"/>
      <c r="AD372" s="217"/>
      <c r="AE372" s="217"/>
      <c r="AF372" s="217"/>
      <c r="AG372" s="217"/>
      <c r="AH372" s="217"/>
      <c r="AI372" s="94"/>
      <c r="AJ372" s="217"/>
      <c r="AK372" s="217"/>
      <c r="AL372" s="217"/>
      <c r="AM372" s="217"/>
      <c r="AN372" s="217"/>
      <c r="AO372" s="94"/>
      <c r="AP372" s="217"/>
      <c r="AQ372" s="217"/>
      <c r="AR372" s="217"/>
      <c r="AU372" s="217"/>
      <c r="AW372" s="217"/>
      <c r="AX372" s="217"/>
      <c r="BE372" s="94"/>
      <c r="BF372" s="217"/>
      <c r="BG372" s="94"/>
      <c r="BH372" s="94"/>
      <c r="BI372" s="217"/>
      <c r="BJ372" s="94"/>
      <c r="BK372" s="217"/>
      <c r="BL372" s="217"/>
      <c r="BQ372" s="96"/>
      <c r="BR372" s="96"/>
      <c r="BS372" s="96"/>
      <c r="BT372" s="96"/>
      <c r="BV372" s="96"/>
      <c r="BW372" s="96"/>
    </row>
    <row r="373" spans="2:75" x14ac:dyDescent="0.2">
      <c r="B373" s="101"/>
      <c r="I373" s="101"/>
      <c r="L373" s="101"/>
      <c r="M373" s="105"/>
      <c r="N373" s="256"/>
      <c r="O373" s="256"/>
      <c r="P373" s="256"/>
      <c r="Q373" s="256"/>
      <c r="R373" s="219"/>
      <c r="S373" s="219"/>
      <c r="T373" s="219"/>
      <c r="U373" s="219"/>
      <c r="V373" s="217"/>
      <c r="X373" s="106"/>
      <c r="Y373" s="217"/>
      <c r="Z373" s="217"/>
      <c r="AA373" s="217"/>
      <c r="AB373" s="94"/>
      <c r="AC373" s="217"/>
      <c r="AD373" s="217"/>
      <c r="AE373" s="217"/>
      <c r="AF373" s="217"/>
      <c r="AG373" s="217"/>
      <c r="AH373" s="217"/>
      <c r="AI373" s="94"/>
      <c r="AJ373" s="217"/>
      <c r="AK373" s="217"/>
      <c r="AL373" s="217"/>
      <c r="AM373" s="217"/>
      <c r="AN373" s="217"/>
      <c r="AO373" s="94"/>
      <c r="AP373" s="217"/>
      <c r="AQ373" s="217"/>
      <c r="AR373" s="217"/>
      <c r="AU373" s="217"/>
      <c r="AW373" s="217"/>
      <c r="AX373" s="217"/>
      <c r="BE373" s="94"/>
      <c r="BF373" s="217"/>
      <c r="BG373" s="94"/>
      <c r="BH373" s="94"/>
      <c r="BI373" s="217"/>
      <c r="BJ373" s="94"/>
      <c r="BK373" s="217"/>
      <c r="BL373" s="217"/>
      <c r="BQ373" s="96"/>
      <c r="BR373" s="96"/>
      <c r="BS373" s="96"/>
      <c r="BT373" s="96"/>
      <c r="BV373" s="96"/>
      <c r="BW373" s="96"/>
    </row>
    <row r="374" spans="2:75" x14ac:dyDescent="0.2">
      <c r="B374" s="101"/>
      <c r="I374" s="101"/>
      <c r="L374" s="101"/>
      <c r="M374" s="105"/>
      <c r="N374" s="256"/>
      <c r="O374" s="256"/>
      <c r="P374" s="256"/>
      <c r="Q374" s="256"/>
      <c r="R374" s="219"/>
      <c r="S374" s="219"/>
      <c r="T374" s="219"/>
      <c r="U374" s="219"/>
      <c r="V374" s="217"/>
      <c r="X374" s="106"/>
      <c r="Y374" s="217"/>
      <c r="Z374" s="217"/>
      <c r="AA374" s="217"/>
      <c r="AB374" s="94"/>
      <c r="AC374" s="217"/>
      <c r="AD374" s="217"/>
      <c r="AE374" s="217"/>
      <c r="AF374" s="217"/>
      <c r="AG374" s="217"/>
      <c r="AH374" s="217"/>
      <c r="AI374" s="94"/>
      <c r="AJ374" s="217"/>
      <c r="AK374" s="217"/>
      <c r="AL374" s="217"/>
      <c r="AM374" s="217"/>
      <c r="AN374" s="217"/>
      <c r="AO374" s="94"/>
      <c r="AP374" s="217"/>
      <c r="AQ374" s="217"/>
      <c r="AR374" s="217"/>
      <c r="AU374" s="217"/>
      <c r="AW374" s="217"/>
      <c r="AX374" s="217"/>
      <c r="BE374" s="94"/>
      <c r="BF374" s="217"/>
      <c r="BG374" s="94"/>
      <c r="BH374" s="94"/>
      <c r="BI374" s="217"/>
      <c r="BJ374" s="94"/>
      <c r="BK374" s="217"/>
      <c r="BL374" s="217"/>
      <c r="BQ374" s="96"/>
      <c r="BR374" s="96"/>
      <c r="BS374" s="96"/>
      <c r="BT374" s="96"/>
      <c r="BV374" s="96"/>
      <c r="BW374" s="96"/>
    </row>
    <row r="375" spans="2:75" x14ac:dyDescent="0.2">
      <c r="B375" s="101"/>
      <c r="I375" s="101"/>
      <c r="L375" s="101"/>
      <c r="M375" s="105"/>
      <c r="N375" s="256"/>
      <c r="O375" s="256"/>
      <c r="P375" s="256"/>
      <c r="Q375" s="256"/>
      <c r="R375" s="219"/>
      <c r="S375" s="219"/>
      <c r="T375" s="219"/>
      <c r="U375" s="219"/>
      <c r="V375" s="217"/>
      <c r="X375" s="106"/>
      <c r="Y375" s="217"/>
      <c r="Z375" s="217"/>
      <c r="AA375" s="217"/>
      <c r="AB375" s="94"/>
      <c r="AC375" s="217"/>
      <c r="AD375" s="217"/>
      <c r="AE375" s="217"/>
      <c r="AF375" s="217"/>
      <c r="AG375" s="217"/>
      <c r="AH375" s="217"/>
      <c r="AI375" s="94"/>
      <c r="AJ375" s="217"/>
      <c r="AK375" s="217"/>
      <c r="AL375" s="217"/>
      <c r="AM375" s="217"/>
      <c r="AN375" s="217"/>
      <c r="AO375" s="94"/>
      <c r="AP375" s="217"/>
      <c r="AQ375" s="217"/>
      <c r="AR375" s="217"/>
      <c r="AU375" s="217"/>
      <c r="AW375" s="217"/>
      <c r="AX375" s="217"/>
      <c r="BE375" s="94"/>
      <c r="BF375" s="217"/>
      <c r="BG375" s="94"/>
      <c r="BH375" s="94"/>
      <c r="BI375" s="217"/>
      <c r="BJ375" s="94"/>
      <c r="BK375" s="217"/>
      <c r="BL375" s="217"/>
      <c r="BQ375" s="96"/>
      <c r="BR375" s="96"/>
      <c r="BS375" s="96"/>
      <c r="BT375" s="96"/>
      <c r="BV375" s="96"/>
      <c r="BW375" s="96"/>
    </row>
    <row r="376" spans="2:75" x14ac:dyDescent="0.2">
      <c r="B376" s="101"/>
      <c r="I376" s="101"/>
      <c r="L376" s="101"/>
      <c r="M376" s="105"/>
      <c r="N376" s="256"/>
      <c r="O376" s="256"/>
      <c r="P376" s="256"/>
      <c r="Q376" s="256"/>
      <c r="R376" s="219"/>
      <c r="S376" s="219"/>
      <c r="T376" s="219"/>
      <c r="U376" s="219"/>
      <c r="V376" s="217"/>
      <c r="X376" s="106"/>
      <c r="Y376" s="217"/>
      <c r="Z376" s="217"/>
      <c r="AA376" s="217"/>
      <c r="AB376" s="94"/>
      <c r="AC376" s="217"/>
      <c r="AD376" s="217"/>
      <c r="AE376" s="217"/>
      <c r="AF376" s="217"/>
      <c r="AG376" s="217"/>
      <c r="AH376" s="217"/>
      <c r="AI376" s="94"/>
      <c r="AJ376" s="217"/>
      <c r="AK376" s="217"/>
      <c r="AL376" s="217"/>
      <c r="AM376" s="217"/>
      <c r="AN376" s="217"/>
      <c r="AO376" s="94"/>
      <c r="AP376" s="217"/>
      <c r="AQ376" s="217"/>
      <c r="AR376" s="217"/>
      <c r="AU376" s="217"/>
      <c r="AW376" s="217"/>
      <c r="AX376" s="217"/>
      <c r="BE376" s="94"/>
      <c r="BF376" s="217"/>
      <c r="BG376" s="94"/>
      <c r="BH376" s="94"/>
      <c r="BI376" s="217"/>
      <c r="BJ376" s="94"/>
      <c r="BK376" s="217"/>
      <c r="BL376" s="217"/>
      <c r="BQ376" s="96"/>
      <c r="BR376" s="96"/>
      <c r="BS376" s="96"/>
      <c r="BT376" s="96"/>
      <c r="BV376" s="96"/>
      <c r="BW376" s="96"/>
    </row>
    <row r="377" spans="2:75" x14ac:dyDescent="0.2">
      <c r="B377" s="101"/>
      <c r="I377" s="101"/>
      <c r="L377" s="101"/>
      <c r="M377" s="105"/>
      <c r="N377" s="256"/>
      <c r="O377" s="256"/>
      <c r="P377" s="256"/>
      <c r="Q377" s="256"/>
      <c r="R377" s="219"/>
      <c r="S377" s="219"/>
      <c r="T377" s="219"/>
      <c r="U377" s="219"/>
      <c r="V377" s="217"/>
      <c r="X377" s="106"/>
      <c r="Y377" s="217"/>
      <c r="Z377" s="217"/>
      <c r="AA377" s="217"/>
      <c r="AB377" s="94"/>
      <c r="AC377" s="217"/>
      <c r="AD377" s="217"/>
      <c r="AE377" s="217"/>
      <c r="AF377" s="217"/>
      <c r="AG377" s="217"/>
      <c r="AH377" s="217"/>
      <c r="AI377" s="94"/>
      <c r="AJ377" s="217"/>
      <c r="AK377" s="217"/>
      <c r="AL377" s="217"/>
      <c r="AM377" s="217"/>
      <c r="AN377" s="217"/>
      <c r="AO377" s="94"/>
      <c r="AP377" s="217"/>
      <c r="AQ377" s="217"/>
      <c r="AR377" s="217"/>
      <c r="AU377" s="217"/>
      <c r="AW377" s="217"/>
      <c r="AX377" s="217"/>
      <c r="BE377" s="94"/>
      <c r="BF377" s="217"/>
      <c r="BG377" s="94"/>
      <c r="BH377" s="94"/>
      <c r="BI377" s="217"/>
      <c r="BJ377" s="94"/>
      <c r="BK377" s="217"/>
      <c r="BL377" s="217"/>
      <c r="BQ377" s="96"/>
      <c r="BR377" s="96"/>
      <c r="BS377" s="96"/>
      <c r="BT377" s="96"/>
      <c r="BV377" s="96"/>
      <c r="BW377" s="96"/>
    </row>
    <row r="378" spans="2:75" x14ac:dyDescent="0.2">
      <c r="B378" s="101"/>
      <c r="I378" s="101"/>
      <c r="L378" s="101"/>
      <c r="M378" s="105"/>
      <c r="N378" s="256"/>
      <c r="O378" s="256"/>
      <c r="P378" s="256"/>
      <c r="Q378" s="256"/>
      <c r="R378" s="219"/>
      <c r="S378" s="219"/>
      <c r="T378" s="219"/>
      <c r="U378" s="219"/>
      <c r="V378" s="217"/>
      <c r="X378" s="106"/>
      <c r="Y378" s="217"/>
      <c r="Z378" s="217"/>
      <c r="AA378" s="217"/>
      <c r="AB378" s="94"/>
      <c r="AC378" s="217"/>
      <c r="AD378" s="217"/>
      <c r="AE378" s="217"/>
      <c r="AF378" s="217"/>
      <c r="AG378" s="217"/>
      <c r="AH378" s="217"/>
      <c r="AI378" s="94"/>
      <c r="AJ378" s="217"/>
      <c r="AK378" s="217"/>
      <c r="AL378" s="217"/>
      <c r="AM378" s="217"/>
      <c r="AN378" s="217"/>
      <c r="AO378" s="94"/>
      <c r="AP378" s="217"/>
      <c r="AQ378" s="217"/>
      <c r="AR378" s="217"/>
      <c r="AU378" s="217"/>
      <c r="AW378" s="217"/>
      <c r="AX378" s="217"/>
      <c r="BE378" s="94"/>
      <c r="BF378" s="217"/>
      <c r="BG378" s="94"/>
      <c r="BH378" s="94"/>
      <c r="BI378" s="217"/>
      <c r="BJ378" s="94"/>
      <c r="BK378" s="217"/>
      <c r="BL378" s="217"/>
      <c r="BQ378" s="96"/>
      <c r="BR378" s="96"/>
      <c r="BS378" s="96"/>
      <c r="BT378" s="96"/>
      <c r="BV378" s="96"/>
      <c r="BW378" s="96"/>
    </row>
    <row r="379" spans="2:75" x14ac:dyDescent="0.2">
      <c r="B379" s="101"/>
      <c r="I379" s="101"/>
      <c r="L379" s="101"/>
      <c r="M379" s="105"/>
      <c r="N379" s="256"/>
      <c r="O379" s="256"/>
      <c r="P379" s="256"/>
      <c r="Q379" s="256"/>
      <c r="R379" s="219"/>
      <c r="S379" s="219"/>
      <c r="T379" s="219"/>
      <c r="U379" s="219"/>
      <c r="V379" s="217"/>
      <c r="X379" s="106"/>
      <c r="Y379" s="217"/>
      <c r="Z379" s="217"/>
      <c r="AA379" s="217"/>
      <c r="AB379" s="94"/>
      <c r="AC379" s="217"/>
      <c r="AD379" s="217"/>
      <c r="AE379" s="217"/>
      <c r="AF379" s="217"/>
      <c r="AG379" s="217"/>
      <c r="AH379" s="217"/>
      <c r="AI379" s="94"/>
      <c r="AJ379" s="217"/>
      <c r="AK379" s="217"/>
      <c r="AL379" s="217"/>
      <c r="AM379" s="217"/>
      <c r="AN379" s="217"/>
      <c r="AO379" s="94"/>
      <c r="AP379" s="217"/>
      <c r="AQ379" s="217"/>
      <c r="AR379" s="217"/>
      <c r="AU379" s="217"/>
      <c r="AW379" s="217"/>
      <c r="AX379" s="217"/>
      <c r="BE379" s="94"/>
      <c r="BF379" s="217"/>
      <c r="BG379" s="94"/>
      <c r="BH379" s="94"/>
      <c r="BI379" s="217"/>
      <c r="BJ379" s="94"/>
      <c r="BK379" s="217"/>
      <c r="BL379" s="217"/>
      <c r="BQ379" s="96"/>
      <c r="BR379" s="96"/>
      <c r="BS379" s="96"/>
      <c r="BT379" s="96"/>
      <c r="BV379" s="96"/>
      <c r="BW379" s="96"/>
    </row>
    <row r="380" spans="2:75" x14ac:dyDescent="0.2">
      <c r="B380" s="101"/>
      <c r="I380" s="101"/>
      <c r="L380" s="101"/>
      <c r="M380" s="105"/>
      <c r="N380" s="256"/>
      <c r="O380" s="256"/>
      <c r="P380" s="256"/>
      <c r="Q380" s="256"/>
      <c r="R380" s="219"/>
      <c r="S380" s="219"/>
      <c r="T380" s="219"/>
      <c r="U380" s="219"/>
      <c r="V380" s="217"/>
      <c r="X380" s="106"/>
      <c r="Y380" s="217"/>
      <c r="Z380" s="217"/>
      <c r="AA380" s="217"/>
      <c r="AB380" s="94"/>
      <c r="AC380" s="217"/>
      <c r="AD380" s="217"/>
      <c r="AE380" s="217"/>
      <c r="AF380" s="217"/>
      <c r="AG380" s="217"/>
      <c r="AH380" s="217"/>
      <c r="AI380" s="94"/>
      <c r="AJ380" s="217"/>
      <c r="AK380" s="217"/>
      <c r="AL380" s="217"/>
      <c r="AM380" s="217"/>
      <c r="AN380" s="217"/>
      <c r="AO380" s="94"/>
      <c r="AP380" s="217"/>
      <c r="AQ380" s="217"/>
      <c r="AR380" s="217"/>
      <c r="AU380" s="217"/>
      <c r="AW380" s="217"/>
      <c r="AX380" s="217"/>
      <c r="BE380" s="94"/>
      <c r="BF380" s="217"/>
      <c r="BG380" s="94"/>
      <c r="BH380" s="94"/>
      <c r="BI380" s="217"/>
      <c r="BJ380" s="94"/>
      <c r="BK380" s="217"/>
      <c r="BL380" s="217"/>
      <c r="BQ380" s="96"/>
      <c r="BR380" s="96"/>
      <c r="BS380" s="96"/>
      <c r="BT380" s="96"/>
      <c r="BV380" s="96"/>
      <c r="BW380" s="96"/>
    </row>
    <row r="381" spans="2:75" x14ac:dyDescent="0.2">
      <c r="B381" s="101"/>
      <c r="I381" s="101"/>
      <c r="L381" s="101"/>
      <c r="M381" s="105"/>
      <c r="N381" s="256"/>
      <c r="O381" s="256"/>
      <c r="P381" s="256"/>
      <c r="Q381" s="256"/>
      <c r="R381" s="219"/>
      <c r="S381" s="219"/>
      <c r="T381" s="219"/>
      <c r="U381" s="219"/>
      <c r="V381" s="217"/>
      <c r="X381" s="106"/>
      <c r="Y381" s="217"/>
      <c r="Z381" s="217"/>
      <c r="AA381" s="217"/>
      <c r="AB381" s="94"/>
      <c r="AC381" s="217"/>
      <c r="AD381" s="217"/>
      <c r="AE381" s="217"/>
      <c r="AF381" s="217"/>
      <c r="AG381" s="217"/>
      <c r="AH381" s="217"/>
      <c r="AI381" s="94"/>
      <c r="AJ381" s="217"/>
      <c r="AK381" s="217"/>
      <c r="AL381" s="217"/>
      <c r="AM381" s="217"/>
      <c r="AN381" s="217"/>
      <c r="AO381" s="94"/>
      <c r="AP381" s="217"/>
      <c r="AQ381" s="217"/>
      <c r="AR381" s="217"/>
      <c r="AU381" s="217"/>
      <c r="AW381" s="217"/>
      <c r="AX381" s="217"/>
      <c r="BE381" s="94"/>
      <c r="BF381" s="217"/>
      <c r="BG381" s="94"/>
      <c r="BH381" s="94"/>
      <c r="BI381" s="217"/>
      <c r="BJ381" s="94"/>
      <c r="BK381" s="217"/>
      <c r="BL381" s="217"/>
      <c r="BQ381" s="96"/>
      <c r="BR381" s="96"/>
      <c r="BS381" s="96"/>
      <c r="BT381" s="96"/>
      <c r="BV381" s="96"/>
      <c r="BW381" s="96"/>
    </row>
    <row r="382" spans="2:75" x14ac:dyDescent="0.2">
      <c r="B382" s="101"/>
      <c r="I382" s="101"/>
      <c r="L382" s="101"/>
      <c r="M382" s="105"/>
      <c r="N382" s="256"/>
      <c r="O382" s="256"/>
      <c r="P382" s="256"/>
      <c r="Q382" s="256"/>
      <c r="R382" s="219"/>
      <c r="S382" s="219"/>
      <c r="T382" s="219"/>
      <c r="U382" s="219"/>
      <c r="V382" s="217"/>
      <c r="X382" s="106"/>
      <c r="Y382" s="217"/>
      <c r="Z382" s="217"/>
      <c r="AA382" s="217"/>
      <c r="AB382" s="94"/>
      <c r="AC382" s="217"/>
      <c r="AD382" s="217"/>
      <c r="AE382" s="217"/>
      <c r="AF382" s="217"/>
      <c r="AG382" s="217"/>
      <c r="AH382" s="217"/>
      <c r="AI382" s="94"/>
      <c r="AJ382" s="217"/>
      <c r="AK382" s="217"/>
      <c r="AL382" s="217"/>
      <c r="AM382" s="217"/>
      <c r="AN382" s="217"/>
      <c r="AO382" s="94"/>
      <c r="AP382" s="217"/>
      <c r="AQ382" s="217"/>
      <c r="AR382" s="217"/>
      <c r="AU382" s="217"/>
      <c r="AW382" s="217"/>
      <c r="AX382" s="217"/>
      <c r="BE382" s="94"/>
      <c r="BF382" s="217"/>
      <c r="BG382" s="94"/>
      <c r="BH382" s="94"/>
      <c r="BI382" s="217"/>
      <c r="BJ382" s="94"/>
      <c r="BK382" s="217"/>
      <c r="BL382" s="217"/>
      <c r="BQ382" s="96"/>
      <c r="BR382" s="96"/>
      <c r="BS382" s="96"/>
      <c r="BT382" s="96"/>
      <c r="BV382" s="96"/>
      <c r="BW382" s="96"/>
    </row>
    <row r="383" spans="2:75" x14ac:dyDescent="0.2">
      <c r="B383" s="101"/>
      <c r="I383" s="101"/>
      <c r="L383" s="101"/>
      <c r="M383" s="105"/>
      <c r="N383" s="256"/>
      <c r="O383" s="256"/>
      <c r="P383" s="256"/>
      <c r="Q383" s="256"/>
      <c r="R383" s="219"/>
      <c r="S383" s="219"/>
      <c r="T383" s="219"/>
      <c r="U383" s="219"/>
      <c r="V383" s="217"/>
      <c r="X383" s="106"/>
      <c r="Y383" s="217"/>
      <c r="Z383" s="217"/>
      <c r="AA383" s="217"/>
      <c r="AB383" s="94"/>
      <c r="AC383" s="217"/>
      <c r="AD383" s="217"/>
      <c r="AE383" s="217"/>
      <c r="AF383" s="217"/>
      <c r="AG383" s="217"/>
      <c r="AH383" s="217"/>
      <c r="AI383" s="94"/>
      <c r="AJ383" s="217"/>
      <c r="AK383" s="217"/>
      <c r="AL383" s="217"/>
      <c r="AM383" s="217"/>
      <c r="AN383" s="217"/>
      <c r="AO383" s="94"/>
      <c r="AP383" s="217"/>
      <c r="AQ383" s="217"/>
      <c r="AR383" s="217"/>
      <c r="AU383" s="217"/>
      <c r="AW383" s="217"/>
      <c r="AX383" s="217"/>
      <c r="BE383" s="94"/>
      <c r="BF383" s="217"/>
      <c r="BG383" s="94"/>
      <c r="BH383" s="94"/>
      <c r="BI383" s="217"/>
      <c r="BJ383" s="94"/>
      <c r="BK383" s="217"/>
      <c r="BL383" s="217"/>
      <c r="BQ383" s="96"/>
      <c r="BR383" s="96"/>
      <c r="BS383" s="96"/>
      <c r="BT383" s="96"/>
      <c r="BV383" s="96"/>
      <c r="BW383" s="96"/>
    </row>
    <row r="384" spans="2:75" x14ac:dyDescent="0.2">
      <c r="B384" s="101"/>
      <c r="I384" s="101"/>
      <c r="L384" s="101"/>
      <c r="M384" s="105"/>
      <c r="N384" s="256"/>
      <c r="O384" s="256"/>
      <c r="P384" s="256"/>
      <c r="Q384" s="256"/>
      <c r="R384" s="219"/>
      <c r="S384" s="219"/>
      <c r="T384" s="219"/>
      <c r="U384" s="219"/>
      <c r="V384" s="217"/>
      <c r="X384" s="106"/>
      <c r="Y384" s="217"/>
      <c r="Z384" s="217"/>
      <c r="AA384" s="217"/>
      <c r="AB384" s="94"/>
      <c r="AC384" s="217"/>
      <c r="AD384" s="217"/>
      <c r="AE384" s="217"/>
      <c r="AF384" s="217"/>
      <c r="AG384" s="217"/>
      <c r="AH384" s="217"/>
      <c r="AI384" s="94"/>
      <c r="AJ384" s="217"/>
      <c r="AK384" s="217"/>
      <c r="AL384" s="217"/>
      <c r="AM384" s="217"/>
      <c r="AN384" s="217"/>
      <c r="AO384" s="94"/>
      <c r="AP384" s="217"/>
      <c r="AQ384" s="217"/>
      <c r="AR384" s="217"/>
      <c r="AU384" s="217"/>
      <c r="AW384" s="217"/>
      <c r="AX384" s="217"/>
      <c r="BE384" s="94"/>
      <c r="BF384" s="217"/>
      <c r="BG384" s="94"/>
      <c r="BH384" s="94"/>
      <c r="BI384" s="217"/>
      <c r="BJ384" s="94"/>
      <c r="BK384" s="217"/>
      <c r="BL384" s="217"/>
      <c r="BQ384" s="96"/>
      <c r="BR384" s="96"/>
      <c r="BS384" s="96"/>
      <c r="BT384" s="96"/>
      <c r="BV384" s="96"/>
      <c r="BW384" s="96"/>
    </row>
    <row r="385" spans="2:75" x14ac:dyDescent="0.2">
      <c r="B385" s="101"/>
      <c r="I385" s="101"/>
      <c r="L385" s="101"/>
      <c r="M385" s="105"/>
      <c r="N385" s="256"/>
      <c r="O385" s="256"/>
      <c r="P385" s="256"/>
      <c r="Q385" s="256"/>
      <c r="R385" s="219"/>
      <c r="S385" s="219"/>
      <c r="T385" s="219"/>
      <c r="U385" s="219"/>
      <c r="V385" s="217"/>
      <c r="X385" s="106"/>
      <c r="Y385" s="217"/>
      <c r="Z385" s="217"/>
      <c r="AA385" s="217"/>
      <c r="AB385" s="94"/>
      <c r="AC385" s="217"/>
      <c r="AD385" s="217"/>
      <c r="AE385" s="217"/>
      <c r="AF385" s="217"/>
      <c r="AG385" s="217"/>
      <c r="AH385" s="217"/>
      <c r="AI385" s="94"/>
      <c r="AJ385" s="217"/>
      <c r="AK385" s="217"/>
      <c r="AL385" s="217"/>
      <c r="AM385" s="217"/>
      <c r="AN385" s="217"/>
      <c r="AO385" s="94"/>
      <c r="AP385" s="217"/>
      <c r="AQ385" s="217"/>
      <c r="AR385" s="217"/>
      <c r="AU385" s="217"/>
      <c r="AW385" s="217"/>
      <c r="AX385" s="217"/>
      <c r="BE385" s="94"/>
      <c r="BF385" s="217"/>
      <c r="BG385" s="94"/>
      <c r="BH385" s="94"/>
      <c r="BI385" s="217"/>
      <c r="BJ385" s="94"/>
      <c r="BK385" s="217"/>
      <c r="BL385" s="217"/>
      <c r="BQ385" s="96"/>
      <c r="BR385" s="96"/>
      <c r="BS385" s="96"/>
      <c r="BT385" s="96"/>
      <c r="BV385" s="96"/>
      <c r="BW385" s="96"/>
    </row>
    <row r="386" spans="2:75" x14ac:dyDescent="0.2">
      <c r="B386" s="101"/>
      <c r="I386" s="101"/>
      <c r="L386" s="101"/>
      <c r="M386" s="105"/>
      <c r="N386" s="256"/>
      <c r="O386" s="256"/>
      <c r="P386" s="256"/>
      <c r="Q386" s="256"/>
      <c r="R386" s="219"/>
      <c r="S386" s="219"/>
      <c r="T386" s="219"/>
      <c r="U386" s="219"/>
      <c r="V386" s="217"/>
      <c r="X386" s="106"/>
      <c r="Y386" s="217"/>
      <c r="Z386" s="217"/>
      <c r="AA386" s="217"/>
      <c r="AB386" s="94"/>
      <c r="AC386" s="217"/>
      <c r="AD386" s="217"/>
      <c r="AE386" s="217"/>
      <c r="AF386" s="217"/>
      <c r="AG386" s="217"/>
      <c r="AH386" s="217"/>
      <c r="AI386" s="94"/>
      <c r="AJ386" s="217"/>
      <c r="AK386" s="217"/>
      <c r="AL386" s="217"/>
      <c r="AM386" s="217"/>
      <c r="AN386" s="217"/>
      <c r="AO386" s="94"/>
      <c r="AP386" s="217"/>
      <c r="AQ386" s="217"/>
      <c r="AR386" s="217"/>
      <c r="AU386" s="217"/>
      <c r="AW386" s="217"/>
      <c r="AX386" s="217"/>
      <c r="BE386" s="94"/>
      <c r="BF386" s="217"/>
      <c r="BG386" s="94"/>
      <c r="BH386" s="94"/>
      <c r="BI386" s="217"/>
      <c r="BJ386" s="94"/>
      <c r="BK386" s="217"/>
      <c r="BL386" s="217"/>
      <c r="BQ386" s="96"/>
      <c r="BR386" s="96"/>
      <c r="BS386" s="96"/>
      <c r="BT386" s="96"/>
      <c r="BV386" s="96"/>
      <c r="BW386" s="96"/>
    </row>
    <row r="387" spans="2:75" x14ac:dyDescent="0.2">
      <c r="B387" s="101"/>
      <c r="I387" s="101"/>
      <c r="L387" s="101"/>
      <c r="M387" s="105"/>
      <c r="N387" s="256"/>
      <c r="O387" s="256"/>
      <c r="P387" s="256"/>
      <c r="Q387" s="256"/>
      <c r="R387" s="219"/>
      <c r="S387" s="219"/>
      <c r="T387" s="219"/>
      <c r="U387" s="219"/>
      <c r="V387" s="217"/>
      <c r="X387" s="106"/>
      <c r="Y387" s="217"/>
      <c r="Z387" s="217"/>
      <c r="AA387" s="217"/>
      <c r="AB387" s="94"/>
      <c r="AC387" s="217"/>
      <c r="AD387" s="217"/>
      <c r="AE387" s="217"/>
      <c r="AF387" s="217"/>
      <c r="AG387" s="217"/>
      <c r="AH387" s="217"/>
      <c r="AI387" s="94"/>
      <c r="AJ387" s="217"/>
      <c r="AK387" s="217"/>
      <c r="AL387" s="217"/>
      <c r="AM387" s="217"/>
      <c r="AN387" s="217"/>
      <c r="AO387" s="94"/>
      <c r="AP387" s="217"/>
      <c r="AQ387" s="217"/>
      <c r="AR387" s="217"/>
      <c r="AU387" s="217"/>
      <c r="AW387" s="217"/>
      <c r="AX387" s="217"/>
      <c r="BE387" s="94"/>
      <c r="BF387" s="217"/>
      <c r="BG387" s="94"/>
      <c r="BH387" s="94"/>
      <c r="BI387" s="217"/>
      <c r="BJ387" s="94"/>
      <c r="BK387" s="217"/>
      <c r="BL387" s="217"/>
      <c r="BQ387" s="96"/>
      <c r="BR387" s="96"/>
      <c r="BS387" s="96"/>
      <c r="BT387" s="96"/>
      <c r="BV387" s="96"/>
      <c r="BW387" s="96"/>
    </row>
    <row r="388" spans="2:75" x14ac:dyDescent="0.2">
      <c r="B388" s="101"/>
      <c r="I388" s="101"/>
      <c r="L388" s="101"/>
      <c r="M388" s="105"/>
      <c r="N388" s="256"/>
      <c r="O388" s="256"/>
      <c r="P388" s="256"/>
      <c r="Q388" s="256"/>
      <c r="R388" s="219"/>
      <c r="S388" s="219"/>
      <c r="T388" s="219"/>
      <c r="U388" s="219"/>
      <c r="V388" s="217"/>
      <c r="X388" s="106"/>
      <c r="Y388" s="217"/>
      <c r="Z388" s="217"/>
      <c r="AA388" s="217"/>
      <c r="AB388" s="94"/>
      <c r="AC388" s="217"/>
      <c r="AD388" s="217"/>
      <c r="AE388" s="217"/>
      <c r="AF388" s="217"/>
      <c r="AG388" s="217"/>
      <c r="AH388" s="217"/>
      <c r="AI388" s="94"/>
      <c r="AJ388" s="217"/>
      <c r="AK388" s="217"/>
      <c r="AL388" s="217"/>
      <c r="AM388" s="217"/>
      <c r="AN388" s="217"/>
      <c r="AO388" s="94"/>
      <c r="AP388" s="217"/>
      <c r="AQ388" s="217"/>
      <c r="AR388" s="217"/>
      <c r="AU388" s="217"/>
      <c r="AW388" s="217"/>
      <c r="AX388" s="217"/>
      <c r="BE388" s="94"/>
      <c r="BF388" s="217"/>
      <c r="BG388" s="94"/>
      <c r="BH388" s="94"/>
      <c r="BI388" s="217"/>
      <c r="BJ388" s="94"/>
      <c r="BK388" s="217"/>
      <c r="BL388" s="217"/>
      <c r="BQ388" s="96"/>
      <c r="BR388" s="96"/>
      <c r="BS388" s="96"/>
      <c r="BT388" s="96"/>
      <c r="BV388" s="96"/>
      <c r="BW388" s="96"/>
    </row>
    <row r="389" spans="2:75" x14ac:dyDescent="0.2">
      <c r="B389" s="101"/>
      <c r="I389" s="101"/>
      <c r="L389" s="101"/>
      <c r="M389" s="105"/>
      <c r="N389" s="256"/>
      <c r="O389" s="256"/>
      <c r="P389" s="256"/>
      <c r="Q389" s="256"/>
      <c r="R389" s="219"/>
      <c r="S389" s="219"/>
      <c r="T389" s="219"/>
      <c r="U389" s="219"/>
      <c r="V389" s="217"/>
      <c r="X389" s="106"/>
      <c r="Y389" s="217"/>
      <c r="Z389" s="217"/>
      <c r="AA389" s="217"/>
      <c r="AB389" s="94"/>
      <c r="AC389" s="217"/>
      <c r="AD389" s="217"/>
      <c r="AE389" s="217"/>
      <c r="AF389" s="217"/>
      <c r="AG389" s="217"/>
      <c r="AH389" s="217"/>
      <c r="AI389" s="94"/>
      <c r="AJ389" s="217"/>
      <c r="AK389" s="217"/>
      <c r="AL389" s="217"/>
      <c r="AM389" s="217"/>
      <c r="AN389" s="217"/>
      <c r="AO389" s="94"/>
      <c r="AP389" s="217"/>
      <c r="AQ389" s="217"/>
      <c r="AR389" s="217"/>
      <c r="AU389" s="217"/>
      <c r="AW389" s="217"/>
      <c r="AX389" s="217"/>
      <c r="BE389" s="94"/>
      <c r="BF389" s="217"/>
      <c r="BG389" s="94"/>
      <c r="BH389" s="94"/>
      <c r="BI389" s="217"/>
      <c r="BJ389" s="94"/>
      <c r="BK389" s="217"/>
      <c r="BL389" s="217"/>
      <c r="BQ389" s="96"/>
      <c r="BR389" s="96"/>
      <c r="BS389" s="96"/>
      <c r="BT389" s="96"/>
      <c r="BV389" s="96"/>
      <c r="BW389" s="96"/>
    </row>
    <row r="390" spans="2:75" x14ac:dyDescent="0.2">
      <c r="B390" s="101"/>
      <c r="I390" s="101"/>
      <c r="L390" s="101"/>
      <c r="M390" s="105"/>
      <c r="N390" s="256"/>
      <c r="O390" s="256"/>
      <c r="P390" s="256"/>
      <c r="Q390" s="256"/>
      <c r="R390" s="219"/>
      <c r="S390" s="219"/>
      <c r="T390" s="219"/>
      <c r="U390" s="219"/>
      <c r="V390" s="217"/>
      <c r="X390" s="106"/>
      <c r="Y390" s="217"/>
      <c r="Z390" s="217"/>
      <c r="AA390" s="217"/>
      <c r="AB390" s="94"/>
      <c r="AC390" s="217"/>
      <c r="AD390" s="217"/>
      <c r="AE390" s="217"/>
      <c r="AF390" s="217"/>
      <c r="AG390" s="217"/>
      <c r="AH390" s="217"/>
      <c r="AI390" s="94"/>
      <c r="AJ390" s="217"/>
      <c r="AK390" s="217"/>
      <c r="AL390" s="217"/>
      <c r="AM390" s="217"/>
      <c r="AN390" s="217"/>
      <c r="AO390" s="94"/>
      <c r="AP390" s="217"/>
      <c r="AQ390" s="217"/>
      <c r="AR390" s="217"/>
      <c r="AU390" s="217"/>
      <c r="AW390" s="217"/>
      <c r="AX390" s="217"/>
      <c r="BE390" s="94"/>
      <c r="BF390" s="217"/>
      <c r="BG390" s="94"/>
      <c r="BH390" s="94"/>
      <c r="BI390" s="217"/>
      <c r="BJ390" s="94"/>
      <c r="BK390" s="217"/>
      <c r="BL390" s="217"/>
      <c r="BQ390" s="96"/>
      <c r="BR390" s="96"/>
      <c r="BS390" s="96"/>
      <c r="BT390" s="96"/>
      <c r="BV390" s="96"/>
      <c r="BW390" s="96"/>
    </row>
    <row r="391" spans="2:75" x14ac:dyDescent="0.2">
      <c r="B391" s="101"/>
      <c r="I391" s="101"/>
      <c r="L391" s="101"/>
      <c r="M391" s="105"/>
      <c r="N391" s="256"/>
      <c r="O391" s="256"/>
      <c r="P391" s="256"/>
      <c r="Q391" s="256"/>
      <c r="R391" s="219"/>
      <c r="S391" s="219"/>
      <c r="T391" s="219"/>
      <c r="U391" s="219"/>
      <c r="V391" s="217"/>
      <c r="X391" s="106"/>
      <c r="Y391" s="217"/>
      <c r="Z391" s="217"/>
      <c r="AA391" s="217"/>
      <c r="AB391" s="94"/>
      <c r="AC391" s="217"/>
      <c r="AD391" s="217"/>
      <c r="AE391" s="217"/>
      <c r="AF391" s="217"/>
      <c r="AG391" s="217"/>
      <c r="AH391" s="217"/>
      <c r="AI391" s="94"/>
      <c r="AJ391" s="217"/>
      <c r="AK391" s="217"/>
      <c r="AL391" s="217"/>
      <c r="AM391" s="217"/>
      <c r="AN391" s="217"/>
      <c r="AO391" s="94"/>
      <c r="AP391" s="217"/>
      <c r="AQ391" s="217"/>
      <c r="AR391" s="217"/>
      <c r="AU391" s="217"/>
      <c r="AW391" s="217"/>
      <c r="AX391" s="217"/>
      <c r="BE391" s="94"/>
      <c r="BF391" s="217"/>
      <c r="BG391" s="94"/>
      <c r="BH391" s="94"/>
      <c r="BI391" s="217"/>
      <c r="BJ391" s="94"/>
      <c r="BK391" s="217"/>
      <c r="BL391" s="217"/>
      <c r="BQ391" s="96"/>
      <c r="BR391" s="96"/>
      <c r="BS391" s="96"/>
      <c r="BT391" s="96"/>
      <c r="BV391" s="96"/>
      <c r="BW391" s="96"/>
    </row>
    <row r="392" spans="2:75" x14ac:dyDescent="0.2">
      <c r="B392" s="101"/>
      <c r="I392" s="101"/>
      <c r="L392" s="101"/>
      <c r="M392" s="105"/>
      <c r="N392" s="256"/>
      <c r="O392" s="256"/>
      <c r="P392" s="256"/>
      <c r="Q392" s="256"/>
      <c r="R392" s="219"/>
      <c r="S392" s="219"/>
      <c r="T392" s="219"/>
      <c r="U392" s="219"/>
      <c r="V392" s="217"/>
      <c r="X392" s="106"/>
      <c r="Y392" s="217"/>
      <c r="Z392" s="217"/>
      <c r="AA392" s="217"/>
      <c r="AB392" s="94"/>
      <c r="AC392" s="217"/>
      <c r="AD392" s="217"/>
      <c r="AE392" s="217"/>
      <c r="AF392" s="217"/>
      <c r="AG392" s="217"/>
      <c r="AH392" s="217"/>
      <c r="AI392" s="94"/>
      <c r="AJ392" s="217"/>
      <c r="AK392" s="217"/>
      <c r="AL392" s="217"/>
      <c r="AM392" s="217"/>
      <c r="AN392" s="217"/>
      <c r="AO392" s="94"/>
      <c r="AP392" s="217"/>
      <c r="AQ392" s="217"/>
      <c r="AR392" s="217"/>
      <c r="AU392" s="217"/>
      <c r="AW392" s="217"/>
      <c r="AX392" s="217"/>
      <c r="BE392" s="94"/>
      <c r="BF392" s="217"/>
      <c r="BG392" s="94"/>
      <c r="BH392" s="94"/>
      <c r="BI392" s="217"/>
      <c r="BJ392" s="94"/>
      <c r="BK392" s="217"/>
      <c r="BL392" s="217"/>
      <c r="BQ392" s="96"/>
      <c r="BR392" s="96"/>
      <c r="BS392" s="96"/>
      <c r="BT392" s="96"/>
      <c r="BV392" s="96"/>
      <c r="BW392" s="96"/>
    </row>
    <row r="393" spans="2:75" x14ac:dyDescent="0.2">
      <c r="B393" s="101"/>
      <c r="I393" s="101"/>
      <c r="L393" s="101"/>
      <c r="M393" s="105"/>
      <c r="N393" s="256"/>
      <c r="O393" s="256"/>
      <c r="P393" s="256"/>
      <c r="Q393" s="256"/>
      <c r="R393" s="219"/>
      <c r="S393" s="219"/>
      <c r="T393" s="219"/>
      <c r="U393" s="219"/>
      <c r="V393" s="217"/>
      <c r="X393" s="106"/>
      <c r="Y393" s="217"/>
      <c r="Z393" s="217"/>
      <c r="AA393" s="217"/>
      <c r="AB393" s="94"/>
      <c r="AC393" s="217"/>
      <c r="AD393" s="217"/>
      <c r="AE393" s="217"/>
      <c r="AF393" s="217"/>
      <c r="AG393" s="217"/>
      <c r="AH393" s="217"/>
      <c r="AI393" s="94"/>
      <c r="AJ393" s="217"/>
      <c r="AK393" s="217"/>
      <c r="AL393" s="217"/>
      <c r="AM393" s="217"/>
      <c r="AN393" s="217"/>
      <c r="AO393" s="94"/>
      <c r="AP393" s="217"/>
      <c r="AQ393" s="217"/>
      <c r="AR393" s="217"/>
      <c r="AU393" s="217"/>
      <c r="AW393" s="217"/>
      <c r="AX393" s="217"/>
      <c r="BE393" s="94"/>
      <c r="BF393" s="217"/>
      <c r="BG393" s="94"/>
      <c r="BH393" s="94"/>
      <c r="BI393" s="217"/>
      <c r="BJ393" s="94"/>
      <c r="BK393" s="217"/>
      <c r="BL393" s="217"/>
      <c r="BQ393" s="96"/>
      <c r="BR393" s="96"/>
      <c r="BS393" s="96"/>
      <c r="BT393" s="96"/>
      <c r="BV393" s="96"/>
      <c r="BW393" s="96"/>
    </row>
    <row r="394" spans="2:75" x14ac:dyDescent="0.2">
      <c r="B394" s="101"/>
      <c r="I394" s="101"/>
      <c r="L394" s="101"/>
      <c r="M394" s="105"/>
      <c r="N394" s="256"/>
      <c r="O394" s="256"/>
      <c r="P394" s="256"/>
      <c r="Q394" s="256"/>
      <c r="R394" s="219"/>
      <c r="S394" s="219"/>
      <c r="T394" s="219"/>
      <c r="U394" s="219"/>
      <c r="V394" s="217"/>
      <c r="X394" s="106"/>
      <c r="Y394" s="217"/>
      <c r="Z394" s="217"/>
      <c r="AA394" s="217"/>
      <c r="AB394" s="94"/>
      <c r="AC394" s="217"/>
      <c r="AD394" s="217"/>
      <c r="AE394" s="217"/>
      <c r="AF394" s="217"/>
      <c r="AG394" s="217"/>
      <c r="AH394" s="217"/>
      <c r="AI394" s="94"/>
      <c r="AJ394" s="217"/>
      <c r="AK394" s="217"/>
      <c r="AL394" s="217"/>
      <c r="AM394" s="217"/>
      <c r="AN394" s="217"/>
      <c r="AO394" s="94"/>
      <c r="AP394" s="217"/>
      <c r="AQ394" s="217"/>
      <c r="AR394" s="217"/>
      <c r="AU394" s="217"/>
      <c r="AW394" s="217"/>
      <c r="AX394" s="217"/>
      <c r="BE394" s="94"/>
      <c r="BF394" s="217"/>
      <c r="BG394" s="94"/>
      <c r="BH394" s="94"/>
      <c r="BI394" s="217"/>
      <c r="BJ394" s="94"/>
      <c r="BK394" s="217"/>
      <c r="BL394" s="217"/>
      <c r="BQ394" s="96"/>
      <c r="BR394" s="96"/>
      <c r="BS394" s="96"/>
      <c r="BT394" s="96"/>
      <c r="BV394" s="96"/>
      <c r="BW394" s="96"/>
    </row>
    <row r="395" spans="2:75" x14ac:dyDescent="0.2">
      <c r="B395" s="101"/>
      <c r="I395" s="101"/>
      <c r="L395" s="101"/>
      <c r="M395" s="105"/>
      <c r="N395" s="256"/>
      <c r="O395" s="256"/>
      <c r="P395" s="256"/>
      <c r="Q395" s="256"/>
      <c r="R395" s="219"/>
      <c r="S395" s="219"/>
      <c r="T395" s="219"/>
      <c r="U395" s="219"/>
      <c r="V395" s="217"/>
      <c r="X395" s="106"/>
      <c r="Y395" s="217"/>
      <c r="Z395" s="217"/>
      <c r="AA395" s="217"/>
      <c r="AB395" s="94"/>
      <c r="AC395" s="217"/>
      <c r="AD395" s="217"/>
      <c r="AE395" s="217"/>
      <c r="AF395" s="217"/>
      <c r="AG395" s="217"/>
      <c r="AH395" s="217"/>
      <c r="AI395" s="94"/>
      <c r="AJ395" s="217"/>
      <c r="AK395" s="217"/>
      <c r="AL395" s="217"/>
      <c r="AM395" s="217"/>
      <c r="AN395" s="217"/>
      <c r="AO395" s="94"/>
      <c r="AP395" s="217"/>
      <c r="AQ395" s="217"/>
      <c r="AR395" s="217"/>
      <c r="AU395" s="217"/>
      <c r="AW395" s="217"/>
      <c r="AX395" s="217"/>
      <c r="BE395" s="94"/>
      <c r="BF395" s="217"/>
      <c r="BG395" s="94"/>
      <c r="BH395" s="94"/>
      <c r="BI395" s="217"/>
      <c r="BJ395" s="94"/>
      <c r="BK395" s="217"/>
      <c r="BL395" s="217"/>
      <c r="BQ395" s="96"/>
      <c r="BR395" s="96"/>
      <c r="BS395" s="96"/>
      <c r="BT395" s="96"/>
      <c r="BV395" s="96"/>
      <c r="BW395" s="96"/>
    </row>
    <row r="396" spans="2:75" x14ac:dyDescent="0.2">
      <c r="B396" s="101"/>
      <c r="I396" s="101"/>
      <c r="L396" s="101"/>
      <c r="M396" s="105"/>
      <c r="N396" s="256"/>
      <c r="O396" s="256"/>
      <c r="P396" s="256"/>
      <c r="Q396" s="256"/>
      <c r="R396" s="219"/>
      <c r="S396" s="219"/>
      <c r="T396" s="219"/>
      <c r="U396" s="219"/>
      <c r="V396" s="217"/>
      <c r="X396" s="106"/>
      <c r="Y396" s="217"/>
      <c r="Z396" s="217"/>
      <c r="AA396" s="217"/>
      <c r="AB396" s="94"/>
      <c r="AC396" s="217"/>
      <c r="AD396" s="217"/>
      <c r="AE396" s="217"/>
      <c r="AF396" s="217"/>
      <c r="AG396" s="217"/>
      <c r="AH396" s="217"/>
      <c r="AI396" s="94"/>
      <c r="AJ396" s="217"/>
      <c r="AK396" s="217"/>
      <c r="AL396" s="217"/>
      <c r="AM396" s="217"/>
      <c r="AN396" s="217"/>
      <c r="AO396" s="94"/>
      <c r="AP396" s="217"/>
      <c r="AQ396" s="217"/>
      <c r="AR396" s="217"/>
      <c r="AU396" s="217"/>
      <c r="AW396" s="217"/>
      <c r="AX396" s="217"/>
      <c r="BE396" s="94"/>
      <c r="BF396" s="217"/>
      <c r="BG396" s="94"/>
      <c r="BH396" s="94"/>
      <c r="BI396" s="217"/>
      <c r="BJ396" s="94"/>
      <c r="BK396" s="217"/>
      <c r="BL396" s="217"/>
      <c r="BQ396" s="96"/>
      <c r="BR396" s="96"/>
      <c r="BS396" s="96"/>
      <c r="BT396" s="96"/>
      <c r="BV396" s="96"/>
      <c r="BW396" s="96"/>
    </row>
    <row r="397" spans="2:75" x14ac:dyDescent="0.2">
      <c r="B397" s="101"/>
      <c r="I397" s="101"/>
      <c r="L397" s="101"/>
      <c r="M397" s="105"/>
      <c r="N397" s="256"/>
      <c r="O397" s="256"/>
      <c r="P397" s="256"/>
      <c r="Q397" s="256"/>
      <c r="R397" s="219"/>
      <c r="S397" s="219"/>
      <c r="T397" s="219"/>
      <c r="U397" s="219"/>
      <c r="V397" s="217"/>
      <c r="X397" s="106"/>
      <c r="Y397" s="217"/>
      <c r="Z397" s="217"/>
      <c r="AA397" s="217"/>
      <c r="AB397" s="94"/>
      <c r="AC397" s="217"/>
      <c r="AD397" s="217"/>
      <c r="AE397" s="217"/>
      <c r="AF397" s="217"/>
      <c r="AG397" s="217"/>
      <c r="AH397" s="217"/>
      <c r="AI397" s="94"/>
      <c r="AJ397" s="217"/>
      <c r="AK397" s="217"/>
      <c r="AL397" s="217"/>
      <c r="AM397" s="217"/>
      <c r="AN397" s="217"/>
      <c r="AO397" s="94"/>
      <c r="AP397" s="217"/>
      <c r="AQ397" s="217"/>
      <c r="AR397" s="217"/>
      <c r="AU397" s="217"/>
      <c r="AW397" s="217"/>
      <c r="AX397" s="217"/>
      <c r="BE397" s="94"/>
      <c r="BF397" s="217"/>
      <c r="BG397" s="94"/>
      <c r="BH397" s="94"/>
      <c r="BI397" s="217"/>
      <c r="BJ397" s="94"/>
      <c r="BK397" s="217"/>
      <c r="BL397" s="217"/>
      <c r="BQ397" s="96"/>
      <c r="BR397" s="96"/>
      <c r="BS397" s="96"/>
      <c r="BT397" s="96"/>
      <c r="BV397" s="96"/>
      <c r="BW397" s="96"/>
    </row>
    <row r="398" spans="2:75" x14ac:dyDescent="0.2">
      <c r="B398" s="101"/>
      <c r="I398" s="101"/>
      <c r="L398" s="101"/>
      <c r="M398" s="105"/>
      <c r="N398" s="256"/>
      <c r="O398" s="256"/>
      <c r="P398" s="256"/>
      <c r="Q398" s="256"/>
      <c r="R398" s="219"/>
      <c r="S398" s="219"/>
      <c r="T398" s="219"/>
      <c r="U398" s="219"/>
      <c r="V398" s="217"/>
      <c r="X398" s="106"/>
      <c r="Y398" s="217"/>
      <c r="Z398" s="217"/>
      <c r="AA398" s="217"/>
      <c r="AB398" s="94"/>
      <c r="AC398" s="217"/>
      <c r="AD398" s="217"/>
      <c r="AE398" s="217"/>
      <c r="AF398" s="217"/>
      <c r="AG398" s="217"/>
      <c r="AH398" s="217"/>
      <c r="AI398" s="94"/>
      <c r="AJ398" s="217"/>
      <c r="AK398" s="217"/>
      <c r="AL398" s="217"/>
      <c r="AM398" s="217"/>
      <c r="AN398" s="217"/>
      <c r="AO398" s="94"/>
      <c r="AP398" s="217"/>
      <c r="AQ398" s="217"/>
      <c r="AR398" s="217"/>
      <c r="AU398" s="217"/>
      <c r="AW398" s="217"/>
      <c r="AX398" s="217"/>
      <c r="BE398" s="94"/>
      <c r="BF398" s="217"/>
      <c r="BG398" s="94"/>
      <c r="BH398" s="94"/>
      <c r="BI398" s="217"/>
      <c r="BJ398" s="94"/>
      <c r="BK398" s="217"/>
      <c r="BL398" s="217"/>
      <c r="BQ398" s="96"/>
      <c r="BR398" s="96"/>
      <c r="BS398" s="96"/>
      <c r="BT398" s="96"/>
      <c r="BV398" s="96"/>
      <c r="BW398" s="96"/>
    </row>
    <row r="399" spans="2:75" x14ac:dyDescent="0.2">
      <c r="B399" s="101"/>
      <c r="I399" s="101"/>
      <c r="L399" s="101"/>
      <c r="M399" s="105"/>
      <c r="N399" s="256"/>
      <c r="O399" s="256"/>
      <c r="P399" s="256"/>
      <c r="Q399" s="256"/>
      <c r="R399" s="219"/>
      <c r="S399" s="219"/>
      <c r="T399" s="219"/>
      <c r="U399" s="219"/>
      <c r="V399" s="217"/>
      <c r="X399" s="106"/>
      <c r="Y399" s="217"/>
      <c r="Z399" s="217"/>
      <c r="AA399" s="217"/>
      <c r="AB399" s="94"/>
      <c r="AC399" s="217"/>
      <c r="AD399" s="217"/>
      <c r="AE399" s="217"/>
      <c r="AF399" s="217"/>
      <c r="AG399" s="217"/>
      <c r="AH399" s="217"/>
      <c r="AI399" s="94"/>
      <c r="AJ399" s="217"/>
      <c r="AK399" s="217"/>
      <c r="AL399" s="217"/>
      <c r="AM399" s="217"/>
      <c r="AN399" s="217"/>
      <c r="AO399" s="94"/>
      <c r="AP399" s="217"/>
      <c r="AQ399" s="217"/>
      <c r="AR399" s="217"/>
      <c r="AU399" s="217"/>
      <c r="AW399" s="217"/>
      <c r="AX399" s="217"/>
      <c r="BE399" s="94"/>
      <c r="BF399" s="217"/>
      <c r="BG399" s="94"/>
      <c r="BH399" s="94"/>
      <c r="BI399" s="217"/>
      <c r="BJ399" s="94"/>
      <c r="BK399" s="217"/>
      <c r="BL399" s="217"/>
      <c r="BQ399" s="96"/>
      <c r="BR399" s="96"/>
      <c r="BS399" s="96"/>
      <c r="BT399" s="96"/>
      <c r="BV399" s="96"/>
      <c r="BW399" s="96"/>
    </row>
    <row r="400" spans="2:75" x14ac:dyDescent="0.2">
      <c r="B400" s="101"/>
      <c r="I400" s="101"/>
      <c r="L400" s="101"/>
      <c r="M400" s="105"/>
      <c r="N400" s="256"/>
      <c r="O400" s="256"/>
      <c r="P400" s="256"/>
      <c r="Q400" s="256"/>
      <c r="R400" s="219"/>
      <c r="S400" s="219"/>
      <c r="T400" s="219"/>
      <c r="U400" s="219"/>
      <c r="V400" s="217"/>
      <c r="X400" s="106"/>
      <c r="Y400" s="217"/>
      <c r="Z400" s="217"/>
      <c r="AA400" s="217"/>
      <c r="AB400" s="94"/>
      <c r="AC400" s="217"/>
      <c r="AD400" s="217"/>
      <c r="AE400" s="217"/>
      <c r="AF400" s="217"/>
      <c r="AG400" s="217"/>
      <c r="AH400" s="217"/>
      <c r="AI400" s="94"/>
      <c r="AJ400" s="217"/>
      <c r="AK400" s="217"/>
      <c r="AL400" s="217"/>
      <c r="AM400" s="217"/>
      <c r="AN400" s="217"/>
      <c r="AO400" s="94"/>
      <c r="AP400" s="217"/>
      <c r="AQ400" s="217"/>
      <c r="AR400" s="217"/>
      <c r="AU400" s="217"/>
      <c r="AW400" s="217"/>
      <c r="AX400" s="217"/>
      <c r="BE400" s="94"/>
      <c r="BF400" s="217"/>
      <c r="BG400" s="94"/>
      <c r="BH400" s="94"/>
      <c r="BI400" s="217"/>
      <c r="BJ400" s="94"/>
      <c r="BK400" s="217"/>
      <c r="BL400" s="217"/>
      <c r="BQ400" s="96"/>
      <c r="BR400" s="96"/>
      <c r="BS400" s="96"/>
      <c r="BT400" s="96"/>
      <c r="BV400" s="96"/>
      <c r="BW400" s="96"/>
    </row>
    <row r="401" spans="2:75" x14ac:dyDescent="0.2">
      <c r="B401" s="101"/>
      <c r="I401" s="101"/>
      <c r="L401" s="101"/>
      <c r="M401" s="105"/>
      <c r="N401" s="256"/>
      <c r="O401" s="256"/>
      <c r="P401" s="256"/>
      <c r="Q401" s="256"/>
      <c r="R401" s="219"/>
      <c r="S401" s="219"/>
      <c r="T401" s="219"/>
      <c r="U401" s="219"/>
      <c r="V401" s="217"/>
      <c r="X401" s="106"/>
      <c r="Y401" s="217"/>
      <c r="Z401" s="217"/>
      <c r="AA401" s="217"/>
      <c r="AB401" s="94"/>
      <c r="AC401" s="217"/>
      <c r="AD401" s="217"/>
      <c r="AE401" s="217"/>
      <c r="AF401" s="217"/>
      <c r="AG401" s="217"/>
      <c r="AH401" s="217"/>
      <c r="AI401" s="94"/>
      <c r="AJ401" s="217"/>
      <c r="AK401" s="217"/>
      <c r="AL401" s="217"/>
      <c r="AM401" s="217"/>
      <c r="AN401" s="217"/>
      <c r="AO401" s="94"/>
      <c r="AP401" s="217"/>
      <c r="AQ401" s="217"/>
      <c r="AR401" s="217"/>
      <c r="AU401" s="217"/>
      <c r="AW401" s="217"/>
      <c r="AX401" s="217"/>
      <c r="BE401" s="94"/>
      <c r="BF401" s="217"/>
      <c r="BG401" s="94"/>
      <c r="BH401" s="94"/>
      <c r="BI401" s="217"/>
      <c r="BJ401" s="94"/>
      <c r="BK401" s="217"/>
      <c r="BL401" s="217"/>
      <c r="BQ401" s="96"/>
      <c r="BR401" s="96"/>
      <c r="BS401" s="96"/>
      <c r="BT401" s="96"/>
      <c r="BV401" s="96"/>
      <c r="BW401" s="96"/>
    </row>
    <row r="402" spans="2:75" x14ac:dyDescent="0.2">
      <c r="B402" s="101"/>
      <c r="I402" s="101"/>
      <c r="L402" s="101"/>
      <c r="M402" s="105"/>
      <c r="N402" s="256"/>
      <c r="O402" s="256"/>
      <c r="P402" s="256"/>
      <c r="Q402" s="256"/>
      <c r="R402" s="219"/>
      <c r="S402" s="219"/>
      <c r="T402" s="219"/>
      <c r="U402" s="219"/>
      <c r="V402" s="217"/>
      <c r="X402" s="106"/>
      <c r="Y402" s="217"/>
      <c r="Z402" s="217"/>
      <c r="AA402" s="217"/>
      <c r="AB402" s="94"/>
      <c r="AC402" s="217"/>
      <c r="AD402" s="217"/>
      <c r="AE402" s="217"/>
      <c r="AF402" s="217"/>
      <c r="AG402" s="217"/>
      <c r="AH402" s="217"/>
      <c r="AI402" s="94"/>
      <c r="AJ402" s="217"/>
      <c r="AK402" s="217"/>
      <c r="AL402" s="217"/>
      <c r="AM402" s="217"/>
      <c r="AN402" s="217"/>
      <c r="AO402" s="94"/>
      <c r="AP402" s="217"/>
      <c r="AQ402" s="217"/>
      <c r="AR402" s="217"/>
      <c r="AU402" s="217"/>
      <c r="AW402" s="217"/>
      <c r="AX402" s="217"/>
      <c r="BE402" s="94"/>
      <c r="BF402" s="217"/>
      <c r="BG402" s="94"/>
      <c r="BH402" s="94"/>
      <c r="BI402" s="217"/>
      <c r="BJ402" s="94"/>
      <c r="BK402" s="217"/>
      <c r="BL402" s="217"/>
      <c r="BQ402" s="96"/>
      <c r="BR402" s="96"/>
      <c r="BS402" s="96"/>
      <c r="BT402" s="96"/>
      <c r="BV402" s="96"/>
      <c r="BW402" s="96"/>
    </row>
    <row r="403" spans="2:75" x14ac:dyDescent="0.2">
      <c r="B403" s="101"/>
      <c r="I403" s="101"/>
      <c r="L403" s="101"/>
      <c r="M403" s="105"/>
      <c r="N403" s="256"/>
      <c r="O403" s="256"/>
      <c r="P403" s="256"/>
      <c r="Q403" s="256"/>
      <c r="R403" s="219"/>
      <c r="S403" s="219"/>
      <c r="T403" s="219"/>
      <c r="U403" s="219"/>
      <c r="V403" s="217"/>
      <c r="X403" s="106"/>
      <c r="Y403" s="217"/>
      <c r="Z403" s="217"/>
      <c r="AA403" s="217"/>
      <c r="AB403" s="94"/>
      <c r="AC403" s="217"/>
      <c r="AD403" s="217"/>
      <c r="AE403" s="217"/>
      <c r="AF403" s="217"/>
      <c r="AG403" s="217"/>
      <c r="AH403" s="217"/>
      <c r="AI403" s="94"/>
      <c r="AJ403" s="217"/>
      <c r="AK403" s="217"/>
      <c r="AL403" s="217"/>
      <c r="AM403" s="217"/>
      <c r="AN403" s="217"/>
      <c r="AO403" s="94"/>
      <c r="AP403" s="217"/>
      <c r="AQ403" s="217"/>
      <c r="AR403" s="217"/>
      <c r="AU403" s="217"/>
      <c r="AW403" s="217"/>
      <c r="AX403" s="217"/>
      <c r="BE403" s="94"/>
      <c r="BF403" s="217"/>
      <c r="BG403" s="94"/>
      <c r="BH403" s="94"/>
      <c r="BI403" s="217"/>
      <c r="BJ403" s="94"/>
      <c r="BK403" s="217"/>
      <c r="BL403" s="217"/>
      <c r="BQ403" s="96"/>
      <c r="BR403" s="96"/>
      <c r="BS403" s="96"/>
      <c r="BT403" s="96"/>
      <c r="BV403" s="96"/>
      <c r="BW403" s="96"/>
    </row>
    <row r="404" spans="2:75" x14ac:dyDescent="0.2">
      <c r="B404" s="101"/>
      <c r="I404" s="101"/>
      <c r="L404" s="101"/>
      <c r="M404" s="105"/>
      <c r="N404" s="256"/>
      <c r="O404" s="256"/>
      <c r="P404" s="256"/>
      <c r="Q404" s="256"/>
      <c r="R404" s="219"/>
      <c r="S404" s="219"/>
      <c r="T404" s="219"/>
      <c r="U404" s="219"/>
      <c r="V404" s="217"/>
      <c r="X404" s="106"/>
      <c r="Y404" s="217"/>
      <c r="Z404" s="217"/>
      <c r="AA404" s="217"/>
      <c r="AB404" s="94"/>
      <c r="AC404" s="217"/>
      <c r="AD404" s="217"/>
      <c r="AE404" s="217"/>
      <c r="AF404" s="217"/>
      <c r="AG404" s="217"/>
      <c r="AH404" s="217"/>
      <c r="AI404" s="94"/>
      <c r="AJ404" s="217"/>
      <c r="AK404" s="217"/>
      <c r="AL404" s="217"/>
      <c r="AM404" s="217"/>
      <c r="AN404" s="217"/>
      <c r="AO404" s="94"/>
      <c r="AP404" s="217"/>
      <c r="AQ404" s="217"/>
      <c r="AR404" s="217"/>
      <c r="AU404" s="217"/>
      <c r="AW404" s="217"/>
      <c r="AX404" s="217"/>
      <c r="BE404" s="94"/>
      <c r="BF404" s="217"/>
      <c r="BG404" s="94"/>
      <c r="BH404" s="94"/>
      <c r="BI404" s="217"/>
      <c r="BJ404" s="94"/>
      <c r="BK404" s="217"/>
      <c r="BL404" s="217"/>
      <c r="BQ404" s="96"/>
      <c r="BR404" s="96"/>
      <c r="BS404" s="96"/>
      <c r="BT404" s="96"/>
      <c r="BV404" s="96"/>
      <c r="BW404" s="96"/>
    </row>
    <row r="405" spans="2:75" x14ac:dyDescent="0.2">
      <c r="B405" s="101"/>
      <c r="I405" s="101"/>
      <c r="L405" s="101"/>
      <c r="M405" s="105"/>
      <c r="N405" s="256"/>
      <c r="O405" s="256"/>
      <c r="P405" s="256"/>
      <c r="Q405" s="256"/>
      <c r="R405" s="219"/>
      <c r="S405" s="219"/>
      <c r="T405" s="219"/>
      <c r="U405" s="219"/>
      <c r="V405" s="217"/>
      <c r="X405" s="106"/>
      <c r="Y405" s="217"/>
      <c r="Z405" s="217"/>
      <c r="AA405" s="217"/>
      <c r="AB405" s="94"/>
      <c r="AC405" s="217"/>
      <c r="AD405" s="217"/>
      <c r="AE405" s="217"/>
      <c r="AF405" s="217"/>
      <c r="AG405" s="217"/>
      <c r="AH405" s="217"/>
      <c r="AI405" s="94"/>
      <c r="AJ405" s="217"/>
      <c r="AK405" s="217"/>
      <c r="AL405" s="217"/>
      <c r="AM405" s="217"/>
      <c r="AN405" s="217"/>
      <c r="AO405" s="94"/>
      <c r="AP405" s="217"/>
      <c r="AQ405" s="217"/>
      <c r="AR405" s="217"/>
      <c r="AU405" s="217"/>
      <c r="AW405" s="217"/>
      <c r="AX405" s="217"/>
      <c r="BE405" s="94"/>
      <c r="BF405" s="217"/>
      <c r="BG405" s="94"/>
      <c r="BH405" s="94"/>
      <c r="BI405" s="217"/>
      <c r="BJ405" s="94"/>
      <c r="BK405" s="217"/>
      <c r="BL405" s="217"/>
      <c r="BQ405" s="96"/>
      <c r="BR405" s="96"/>
      <c r="BS405" s="96"/>
      <c r="BT405" s="96"/>
      <c r="BV405" s="96"/>
      <c r="BW405" s="96"/>
    </row>
    <row r="406" spans="2:75" x14ac:dyDescent="0.2">
      <c r="B406" s="101"/>
      <c r="I406" s="101"/>
      <c r="L406" s="101"/>
      <c r="M406" s="105"/>
      <c r="N406" s="256"/>
      <c r="O406" s="256"/>
      <c r="P406" s="256"/>
      <c r="Q406" s="256"/>
      <c r="R406" s="219"/>
      <c r="S406" s="219"/>
      <c r="T406" s="219"/>
      <c r="U406" s="219"/>
      <c r="V406" s="217"/>
      <c r="X406" s="106"/>
      <c r="Y406" s="217"/>
      <c r="Z406" s="217"/>
      <c r="AA406" s="217"/>
      <c r="AB406" s="94"/>
      <c r="AC406" s="217"/>
      <c r="AD406" s="217"/>
      <c r="AE406" s="217"/>
      <c r="AF406" s="217"/>
      <c r="AG406" s="217"/>
      <c r="AH406" s="217"/>
      <c r="AI406" s="94"/>
      <c r="AJ406" s="217"/>
      <c r="AK406" s="217"/>
      <c r="AL406" s="217"/>
      <c r="AM406" s="217"/>
      <c r="AN406" s="217"/>
      <c r="AO406" s="94"/>
      <c r="AP406" s="217"/>
      <c r="AQ406" s="217"/>
      <c r="AR406" s="217"/>
      <c r="AU406" s="217"/>
      <c r="AW406" s="217"/>
      <c r="AX406" s="217"/>
      <c r="BE406" s="94"/>
      <c r="BF406" s="217"/>
      <c r="BG406" s="94"/>
      <c r="BH406" s="94"/>
      <c r="BI406" s="217"/>
      <c r="BJ406" s="94"/>
      <c r="BK406" s="217"/>
      <c r="BL406" s="217"/>
      <c r="BQ406" s="96"/>
      <c r="BR406" s="96"/>
      <c r="BS406" s="96"/>
      <c r="BT406" s="96"/>
      <c r="BV406" s="96"/>
      <c r="BW406" s="96"/>
    </row>
    <row r="407" spans="2:75" x14ac:dyDescent="0.2">
      <c r="B407" s="101"/>
      <c r="I407" s="101"/>
      <c r="L407" s="101"/>
      <c r="M407" s="105"/>
      <c r="N407" s="256"/>
      <c r="O407" s="256"/>
      <c r="P407" s="256"/>
      <c r="Q407" s="256"/>
      <c r="R407" s="219"/>
      <c r="S407" s="219"/>
      <c r="T407" s="219"/>
      <c r="U407" s="219"/>
      <c r="V407" s="217"/>
      <c r="X407" s="106"/>
      <c r="Y407" s="217"/>
      <c r="Z407" s="217"/>
      <c r="AA407" s="217"/>
      <c r="AB407" s="94"/>
      <c r="AC407" s="217"/>
      <c r="AD407" s="217"/>
      <c r="AE407" s="217"/>
      <c r="AF407" s="217"/>
      <c r="AG407" s="217"/>
      <c r="AH407" s="217"/>
      <c r="AI407" s="94"/>
      <c r="AJ407" s="217"/>
      <c r="AK407" s="217"/>
      <c r="AL407" s="217"/>
      <c r="AM407" s="217"/>
      <c r="AN407" s="217"/>
      <c r="AO407" s="94"/>
      <c r="AP407" s="217"/>
      <c r="AQ407" s="217"/>
      <c r="AR407" s="217"/>
      <c r="AU407" s="217"/>
      <c r="AW407" s="217"/>
      <c r="AX407" s="217"/>
      <c r="BE407" s="94"/>
      <c r="BF407" s="217"/>
      <c r="BG407" s="94"/>
      <c r="BH407" s="94"/>
      <c r="BI407" s="217"/>
      <c r="BJ407" s="94"/>
      <c r="BK407" s="217"/>
      <c r="BL407" s="217"/>
      <c r="BQ407" s="96"/>
      <c r="BR407" s="96"/>
      <c r="BS407" s="96"/>
      <c r="BT407" s="96"/>
      <c r="BV407" s="96"/>
      <c r="BW407" s="96"/>
    </row>
    <row r="408" spans="2:75" x14ac:dyDescent="0.2">
      <c r="B408" s="101"/>
      <c r="I408" s="101"/>
      <c r="L408" s="101"/>
      <c r="M408" s="105"/>
      <c r="N408" s="256"/>
      <c r="O408" s="256"/>
      <c r="P408" s="256"/>
      <c r="Q408" s="256"/>
      <c r="R408" s="219"/>
      <c r="S408" s="219"/>
      <c r="T408" s="219"/>
      <c r="U408" s="219"/>
      <c r="V408" s="217"/>
      <c r="X408" s="106"/>
      <c r="Y408" s="217"/>
      <c r="Z408" s="217"/>
      <c r="AA408" s="217"/>
      <c r="AB408" s="94"/>
      <c r="AC408" s="217"/>
      <c r="AD408" s="217"/>
      <c r="AE408" s="217"/>
      <c r="AF408" s="217"/>
      <c r="AG408" s="217"/>
      <c r="AH408" s="217"/>
      <c r="AI408" s="94"/>
      <c r="AJ408" s="217"/>
      <c r="AK408" s="217"/>
      <c r="AL408" s="217"/>
      <c r="AM408" s="217"/>
      <c r="AN408" s="217"/>
      <c r="AO408" s="94"/>
      <c r="AP408" s="217"/>
      <c r="AQ408" s="217"/>
      <c r="AR408" s="217"/>
      <c r="AU408" s="217"/>
      <c r="AW408" s="217"/>
      <c r="AX408" s="217"/>
      <c r="BE408" s="94"/>
      <c r="BF408" s="217"/>
      <c r="BG408" s="94"/>
      <c r="BH408" s="94"/>
      <c r="BI408" s="217"/>
      <c r="BJ408" s="94"/>
      <c r="BK408" s="217"/>
      <c r="BL408" s="217"/>
      <c r="BQ408" s="96"/>
      <c r="BR408" s="96"/>
      <c r="BS408" s="96"/>
      <c r="BT408" s="96"/>
      <c r="BV408" s="96"/>
      <c r="BW408" s="96"/>
    </row>
    <row r="409" spans="2:75" x14ac:dyDescent="0.2">
      <c r="B409" s="101"/>
      <c r="I409" s="101"/>
      <c r="L409" s="101"/>
      <c r="M409" s="105"/>
      <c r="N409" s="256"/>
      <c r="O409" s="256"/>
      <c r="P409" s="256"/>
      <c r="Q409" s="256"/>
      <c r="R409" s="219"/>
      <c r="S409" s="219"/>
      <c r="T409" s="219"/>
      <c r="U409" s="219"/>
      <c r="V409" s="217"/>
      <c r="X409" s="106"/>
      <c r="Y409" s="217"/>
      <c r="Z409" s="217"/>
      <c r="AA409" s="217"/>
      <c r="AB409" s="94"/>
      <c r="AC409" s="217"/>
      <c r="AD409" s="217"/>
      <c r="AE409" s="217"/>
      <c r="AF409" s="217"/>
      <c r="AG409" s="217"/>
      <c r="AH409" s="217"/>
      <c r="AI409" s="94"/>
      <c r="AJ409" s="217"/>
      <c r="AK409" s="217"/>
      <c r="AL409" s="217"/>
      <c r="AM409" s="217"/>
      <c r="AN409" s="217"/>
      <c r="AO409" s="94"/>
      <c r="AP409" s="217"/>
      <c r="AQ409" s="217"/>
      <c r="AR409" s="217"/>
      <c r="AU409" s="217"/>
      <c r="AW409" s="217"/>
      <c r="AX409" s="217"/>
      <c r="BE409" s="94"/>
      <c r="BF409" s="217"/>
      <c r="BG409" s="94"/>
      <c r="BH409" s="94"/>
      <c r="BI409" s="217"/>
      <c r="BJ409" s="94"/>
      <c r="BK409" s="217"/>
      <c r="BL409" s="217"/>
      <c r="BQ409" s="96"/>
      <c r="BR409" s="96"/>
      <c r="BS409" s="96"/>
      <c r="BT409" s="96"/>
      <c r="BV409" s="96"/>
      <c r="BW409" s="96"/>
    </row>
    <row r="410" spans="2:75" x14ac:dyDescent="0.2">
      <c r="B410" s="101"/>
      <c r="I410" s="101"/>
      <c r="L410" s="101"/>
      <c r="M410" s="105"/>
      <c r="N410" s="256"/>
      <c r="O410" s="256"/>
      <c r="P410" s="256"/>
      <c r="Q410" s="256"/>
      <c r="R410" s="219"/>
      <c r="S410" s="219"/>
      <c r="T410" s="219"/>
      <c r="U410" s="219"/>
      <c r="V410" s="217"/>
      <c r="X410" s="106"/>
      <c r="Y410" s="217"/>
      <c r="Z410" s="217"/>
      <c r="AA410" s="217"/>
      <c r="AB410" s="94"/>
      <c r="AC410" s="217"/>
      <c r="AD410" s="217"/>
      <c r="AE410" s="217"/>
      <c r="AF410" s="217"/>
      <c r="AG410" s="217"/>
      <c r="AH410" s="217"/>
      <c r="AI410" s="94"/>
      <c r="AJ410" s="217"/>
      <c r="AK410" s="217"/>
      <c r="AL410" s="217"/>
      <c r="AM410" s="217"/>
      <c r="AN410" s="217"/>
      <c r="AO410" s="94"/>
      <c r="AP410" s="217"/>
      <c r="AQ410" s="217"/>
      <c r="AR410" s="217"/>
      <c r="AU410" s="217"/>
      <c r="AW410" s="217"/>
      <c r="AX410" s="217"/>
      <c r="BE410" s="94"/>
      <c r="BF410" s="217"/>
      <c r="BG410" s="94"/>
      <c r="BH410" s="94"/>
      <c r="BI410" s="217"/>
      <c r="BJ410" s="94"/>
      <c r="BK410" s="217"/>
      <c r="BL410" s="217"/>
      <c r="BQ410" s="96"/>
      <c r="BR410" s="96"/>
      <c r="BS410" s="96"/>
      <c r="BT410" s="96"/>
      <c r="BV410" s="96"/>
      <c r="BW410" s="96"/>
    </row>
    <row r="411" spans="2:75" x14ac:dyDescent="0.2">
      <c r="B411" s="101"/>
      <c r="I411" s="101"/>
      <c r="L411" s="101"/>
      <c r="M411" s="105"/>
      <c r="N411" s="256"/>
      <c r="O411" s="256"/>
      <c r="P411" s="256"/>
      <c r="Q411" s="256"/>
      <c r="R411" s="219"/>
      <c r="S411" s="219"/>
      <c r="T411" s="219"/>
      <c r="U411" s="219"/>
      <c r="V411" s="217"/>
      <c r="X411" s="106"/>
      <c r="Y411" s="217"/>
      <c r="Z411" s="217"/>
      <c r="AA411" s="217"/>
      <c r="AB411" s="94"/>
      <c r="AC411" s="217"/>
      <c r="AD411" s="217"/>
      <c r="AE411" s="217"/>
      <c r="AF411" s="217"/>
      <c r="AG411" s="217"/>
      <c r="AH411" s="217"/>
      <c r="AI411" s="94"/>
      <c r="AJ411" s="217"/>
      <c r="AK411" s="217"/>
      <c r="AL411" s="217"/>
      <c r="AM411" s="217"/>
      <c r="AN411" s="217"/>
      <c r="AO411" s="94"/>
      <c r="AP411" s="217"/>
      <c r="AQ411" s="217"/>
      <c r="AR411" s="217"/>
      <c r="AU411" s="217"/>
      <c r="AW411" s="217"/>
      <c r="AX411" s="217"/>
      <c r="BE411" s="94"/>
      <c r="BF411" s="217"/>
      <c r="BG411" s="94"/>
      <c r="BH411" s="94"/>
      <c r="BI411" s="217"/>
      <c r="BJ411" s="94"/>
      <c r="BK411" s="217"/>
      <c r="BL411" s="217"/>
      <c r="BQ411" s="96"/>
      <c r="BR411" s="96"/>
      <c r="BS411" s="96"/>
      <c r="BT411" s="96"/>
      <c r="BV411" s="96"/>
      <c r="BW411" s="96"/>
    </row>
    <row r="412" spans="2:75" x14ac:dyDescent="0.2">
      <c r="B412" s="101"/>
      <c r="I412" s="101"/>
      <c r="L412" s="101"/>
      <c r="M412" s="105"/>
      <c r="N412" s="256"/>
      <c r="O412" s="256"/>
      <c r="P412" s="256"/>
      <c r="Q412" s="256"/>
      <c r="R412" s="219"/>
      <c r="S412" s="219"/>
      <c r="T412" s="219"/>
      <c r="U412" s="219"/>
      <c r="V412" s="217"/>
      <c r="X412" s="106"/>
      <c r="Y412" s="217"/>
      <c r="Z412" s="217"/>
      <c r="AA412" s="217"/>
      <c r="AB412" s="94"/>
      <c r="AC412" s="217"/>
      <c r="AD412" s="217"/>
      <c r="AE412" s="217"/>
      <c r="AF412" s="217"/>
      <c r="AG412" s="217"/>
      <c r="AH412" s="217"/>
      <c r="AI412" s="94"/>
      <c r="AJ412" s="217"/>
      <c r="AK412" s="217"/>
      <c r="AL412" s="217"/>
      <c r="AM412" s="217"/>
      <c r="AN412" s="217"/>
      <c r="AO412" s="94"/>
      <c r="AP412" s="217"/>
      <c r="AQ412" s="217"/>
      <c r="AR412" s="217"/>
      <c r="AU412" s="217"/>
      <c r="AW412" s="217"/>
      <c r="AX412" s="217"/>
      <c r="BE412" s="94"/>
      <c r="BF412" s="217"/>
      <c r="BG412" s="94"/>
      <c r="BH412" s="94"/>
      <c r="BI412" s="217"/>
      <c r="BJ412" s="94"/>
      <c r="BK412" s="217"/>
      <c r="BL412" s="217"/>
      <c r="BQ412" s="96"/>
      <c r="BR412" s="96"/>
      <c r="BS412" s="96"/>
      <c r="BT412" s="96"/>
      <c r="BV412" s="96"/>
      <c r="BW412" s="96"/>
    </row>
    <row r="413" spans="2:75" x14ac:dyDescent="0.2">
      <c r="B413" s="101"/>
      <c r="I413" s="101"/>
      <c r="L413" s="101"/>
      <c r="M413" s="105"/>
      <c r="N413" s="256"/>
      <c r="O413" s="256"/>
      <c r="P413" s="256"/>
      <c r="Q413" s="256"/>
      <c r="R413" s="219"/>
      <c r="S413" s="219"/>
      <c r="T413" s="219"/>
      <c r="U413" s="219"/>
      <c r="V413" s="217"/>
      <c r="X413" s="106"/>
      <c r="Y413" s="217"/>
      <c r="Z413" s="217"/>
      <c r="AA413" s="217"/>
      <c r="AB413" s="94"/>
      <c r="AC413" s="217"/>
      <c r="AD413" s="217"/>
      <c r="AE413" s="217"/>
      <c r="AF413" s="217"/>
      <c r="AG413" s="217"/>
      <c r="AH413" s="217"/>
      <c r="AI413" s="94"/>
      <c r="AJ413" s="217"/>
      <c r="AK413" s="217"/>
      <c r="AL413" s="217"/>
      <c r="AM413" s="217"/>
      <c r="AN413" s="217"/>
      <c r="AO413" s="94"/>
      <c r="AP413" s="217"/>
      <c r="AQ413" s="217"/>
      <c r="AR413" s="217"/>
      <c r="AU413" s="217"/>
      <c r="AW413" s="217"/>
      <c r="AX413" s="217"/>
      <c r="BE413" s="94"/>
      <c r="BF413" s="217"/>
      <c r="BG413" s="94"/>
      <c r="BH413" s="94"/>
      <c r="BI413" s="217"/>
      <c r="BJ413" s="94"/>
      <c r="BK413" s="217"/>
      <c r="BL413" s="217"/>
      <c r="BQ413" s="96"/>
      <c r="BR413" s="96"/>
      <c r="BS413" s="96"/>
      <c r="BT413" s="96"/>
      <c r="BV413" s="96"/>
      <c r="BW413" s="96"/>
    </row>
    <row r="414" spans="2:75" x14ac:dyDescent="0.2">
      <c r="B414" s="101"/>
      <c r="I414" s="101"/>
      <c r="L414" s="101"/>
      <c r="M414" s="105"/>
      <c r="N414" s="256"/>
      <c r="O414" s="256"/>
      <c r="P414" s="256"/>
      <c r="Q414" s="256"/>
      <c r="R414" s="219"/>
      <c r="S414" s="219"/>
      <c r="T414" s="219"/>
      <c r="U414" s="219"/>
      <c r="V414" s="217"/>
      <c r="X414" s="106"/>
      <c r="Y414" s="217"/>
      <c r="Z414" s="217"/>
      <c r="AA414" s="217"/>
      <c r="AB414" s="94"/>
      <c r="AC414" s="217"/>
      <c r="AD414" s="217"/>
      <c r="AE414" s="217"/>
      <c r="AF414" s="217"/>
      <c r="AG414" s="217"/>
      <c r="AH414" s="217"/>
      <c r="AI414" s="94"/>
      <c r="AJ414" s="217"/>
      <c r="AK414" s="217"/>
      <c r="AL414" s="217"/>
      <c r="AM414" s="217"/>
      <c r="AN414" s="217"/>
      <c r="AO414" s="94"/>
      <c r="AP414" s="217"/>
      <c r="AQ414" s="217"/>
      <c r="AR414" s="217"/>
      <c r="AU414" s="217"/>
      <c r="AW414" s="217"/>
      <c r="AX414" s="217"/>
      <c r="BE414" s="94"/>
      <c r="BF414" s="217"/>
      <c r="BG414" s="94"/>
      <c r="BH414" s="94"/>
      <c r="BI414" s="217"/>
      <c r="BJ414" s="94"/>
      <c r="BK414" s="217"/>
      <c r="BL414" s="217"/>
      <c r="BQ414" s="96"/>
      <c r="BR414" s="96"/>
      <c r="BS414" s="96"/>
      <c r="BT414" s="96"/>
      <c r="BV414" s="96"/>
      <c r="BW414" s="96"/>
    </row>
    <row r="415" spans="2:75" x14ac:dyDescent="0.2">
      <c r="B415" s="101"/>
      <c r="I415" s="101"/>
      <c r="L415" s="101"/>
      <c r="M415" s="105"/>
      <c r="N415" s="256"/>
      <c r="O415" s="256"/>
      <c r="P415" s="256"/>
      <c r="Q415" s="256"/>
      <c r="R415" s="219"/>
      <c r="S415" s="219"/>
      <c r="T415" s="219"/>
      <c r="U415" s="219"/>
      <c r="V415" s="217"/>
      <c r="X415" s="106"/>
      <c r="Y415" s="217"/>
      <c r="Z415" s="217"/>
      <c r="AA415" s="217"/>
      <c r="AB415" s="94"/>
      <c r="AC415" s="217"/>
      <c r="AD415" s="217"/>
      <c r="AE415" s="217"/>
      <c r="AF415" s="217"/>
      <c r="AG415" s="217"/>
      <c r="AH415" s="217"/>
      <c r="AI415" s="94"/>
      <c r="AJ415" s="217"/>
      <c r="AK415" s="217"/>
      <c r="AL415" s="217"/>
      <c r="AM415" s="217"/>
      <c r="AN415" s="217"/>
      <c r="AO415" s="94"/>
      <c r="AP415" s="217"/>
      <c r="AQ415" s="217"/>
      <c r="AR415" s="217"/>
      <c r="AU415" s="217"/>
      <c r="AW415" s="217"/>
      <c r="AX415" s="217"/>
      <c r="BE415" s="94"/>
      <c r="BF415" s="217"/>
      <c r="BG415" s="94"/>
      <c r="BH415" s="94"/>
      <c r="BI415" s="217"/>
      <c r="BJ415" s="94"/>
      <c r="BK415" s="217"/>
      <c r="BL415" s="217"/>
      <c r="BQ415" s="96"/>
      <c r="BR415" s="96"/>
      <c r="BS415" s="96"/>
      <c r="BT415" s="96"/>
      <c r="BV415" s="96"/>
      <c r="BW415" s="96"/>
    </row>
    <row r="416" spans="2:75" x14ac:dyDescent="0.2">
      <c r="B416" s="101"/>
      <c r="I416" s="101"/>
      <c r="L416" s="101"/>
      <c r="M416" s="105"/>
      <c r="N416" s="256"/>
      <c r="O416" s="256"/>
      <c r="P416" s="256"/>
      <c r="Q416" s="256"/>
      <c r="R416" s="219"/>
      <c r="S416" s="219"/>
      <c r="T416" s="219"/>
      <c r="U416" s="219"/>
      <c r="V416" s="217"/>
      <c r="X416" s="106"/>
      <c r="Y416" s="217"/>
      <c r="Z416" s="217"/>
      <c r="AA416" s="217"/>
      <c r="AB416" s="94"/>
      <c r="AC416" s="217"/>
      <c r="AD416" s="217"/>
      <c r="AE416" s="217"/>
      <c r="AF416" s="217"/>
      <c r="AG416" s="217"/>
      <c r="AH416" s="217"/>
      <c r="AI416" s="94"/>
      <c r="AJ416" s="217"/>
      <c r="AK416" s="217"/>
      <c r="AL416" s="217"/>
      <c r="AM416" s="217"/>
      <c r="AN416" s="217"/>
      <c r="AO416" s="94"/>
      <c r="AP416" s="217"/>
      <c r="AQ416" s="217"/>
      <c r="AR416" s="217"/>
      <c r="AU416" s="217"/>
      <c r="AW416" s="217"/>
      <c r="AX416" s="217"/>
      <c r="BE416" s="94"/>
      <c r="BF416" s="217"/>
      <c r="BG416" s="94"/>
      <c r="BH416" s="94"/>
      <c r="BI416" s="217"/>
      <c r="BJ416" s="94"/>
      <c r="BK416" s="217"/>
      <c r="BL416" s="217"/>
      <c r="BQ416" s="96"/>
      <c r="BR416" s="96"/>
      <c r="BS416" s="96"/>
      <c r="BT416" s="96"/>
      <c r="BV416" s="96"/>
      <c r="BW416" s="96"/>
    </row>
    <row r="417" spans="2:75" x14ac:dyDescent="0.2">
      <c r="B417" s="101"/>
      <c r="I417" s="101"/>
      <c r="L417" s="101"/>
      <c r="M417" s="105"/>
      <c r="N417" s="256"/>
      <c r="O417" s="256"/>
      <c r="P417" s="256"/>
      <c r="Q417" s="256"/>
      <c r="R417" s="219"/>
      <c r="S417" s="219"/>
      <c r="T417" s="219"/>
      <c r="U417" s="219"/>
      <c r="V417" s="217"/>
      <c r="X417" s="106"/>
      <c r="Y417" s="217"/>
      <c r="Z417" s="217"/>
      <c r="AA417" s="217"/>
      <c r="AB417" s="94"/>
      <c r="AC417" s="217"/>
      <c r="AD417" s="217"/>
      <c r="AE417" s="217"/>
      <c r="AF417" s="217"/>
      <c r="AG417" s="217"/>
      <c r="AH417" s="217"/>
      <c r="AI417" s="94"/>
      <c r="AJ417" s="217"/>
      <c r="AK417" s="217"/>
      <c r="AL417" s="217"/>
      <c r="AM417" s="217"/>
      <c r="AN417" s="217"/>
      <c r="AO417" s="94"/>
      <c r="AP417" s="217"/>
      <c r="AQ417" s="217"/>
      <c r="AR417" s="217"/>
      <c r="AU417" s="217"/>
      <c r="AW417" s="217"/>
      <c r="AX417" s="217"/>
      <c r="BE417" s="94"/>
      <c r="BF417" s="217"/>
      <c r="BG417" s="94"/>
      <c r="BH417" s="94"/>
      <c r="BI417" s="217"/>
      <c r="BJ417" s="94"/>
      <c r="BK417" s="217"/>
      <c r="BL417" s="217"/>
      <c r="BQ417" s="96"/>
      <c r="BR417" s="96"/>
      <c r="BS417" s="96"/>
      <c r="BT417" s="96"/>
      <c r="BV417" s="96"/>
      <c r="BW417" s="96"/>
    </row>
    <row r="418" spans="2:75" x14ac:dyDescent="0.2">
      <c r="B418" s="101"/>
      <c r="I418" s="101"/>
      <c r="L418" s="101"/>
      <c r="M418" s="105"/>
      <c r="N418" s="256"/>
      <c r="O418" s="256"/>
      <c r="P418" s="256"/>
      <c r="Q418" s="256"/>
      <c r="R418" s="219"/>
      <c r="S418" s="219"/>
      <c r="T418" s="219"/>
      <c r="U418" s="219"/>
      <c r="V418" s="217"/>
      <c r="X418" s="106"/>
      <c r="Y418" s="217"/>
      <c r="Z418" s="217"/>
      <c r="AA418" s="217"/>
      <c r="AB418" s="94"/>
      <c r="AC418" s="217"/>
      <c r="AD418" s="217"/>
      <c r="AE418" s="217"/>
      <c r="AF418" s="217"/>
      <c r="AG418" s="217"/>
      <c r="AH418" s="217"/>
      <c r="AI418" s="94"/>
      <c r="AJ418" s="217"/>
      <c r="AK418" s="217"/>
      <c r="AL418" s="217"/>
      <c r="AM418" s="217"/>
      <c r="AN418" s="217"/>
      <c r="AO418" s="94"/>
      <c r="AP418" s="217"/>
      <c r="AQ418" s="217"/>
      <c r="AR418" s="217"/>
      <c r="AU418" s="217"/>
      <c r="AW418" s="217"/>
      <c r="AX418" s="217"/>
      <c r="BE418" s="94"/>
      <c r="BF418" s="217"/>
      <c r="BG418" s="94"/>
      <c r="BH418" s="94"/>
      <c r="BI418" s="217"/>
      <c r="BJ418" s="94"/>
      <c r="BK418" s="217"/>
      <c r="BL418" s="217"/>
      <c r="BQ418" s="96"/>
      <c r="BR418" s="96"/>
      <c r="BS418" s="96"/>
      <c r="BT418" s="96"/>
      <c r="BV418" s="96"/>
      <c r="BW418" s="96"/>
    </row>
    <row r="419" spans="2:75" x14ac:dyDescent="0.2">
      <c r="B419" s="101"/>
      <c r="I419" s="101"/>
      <c r="L419" s="101"/>
      <c r="M419" s="105"/>
      <c r="N419" s="256"/>
      <c r="O419" s="256"/>
      <c r="P419" s="256"/>
      <c r="Q419" s="256"/>
      <c r="R419" s="219"/>
      <c r="S419" s="219"/>
      <c r="T419" s="219"/>
      <c r="U419" s="219"/>
      <c r="V419" s="217"/>
      <c r="X419" s="106"/>
      <c r="Y419" s="217"/>
      <c r="Z419" s="217"/>
      <c r="AA419" s="217"/>
      <c r="AB419" s="94"/>
      <c r="AC419" s="217"/>
      <c r="AD419" s="217"/>
      <c r="AE419" s="217"/>
      <c r="AF419" s="217"/>
      <c r="AG419" s="217"/>
      <c r="AH419" s="217"/>
      <c r="AI419" s="94"/>
      <c r="AJ419" s="217"/>
      <c r="AK419" s="217"/>
      <c r="AL419" s="217"/>
      <c r="AM419" s="217"/>
      <c r="AN419" s="217"/>
      <c r="AO419" s="94"/>
      <c r="AP419" s="217"/>
      <c r="AQ419" s="217"/>
      <c r="AR419" s="217"/>
      <c r="AU419" s="217"/>
      <c r="AW419" s="217"/>
      <c r="AX419" s="217"/>
      <c r="BE419" s="94"/>
      <c r="BF419" s="217"/>
      <c r="BG419" s="94"/>
      <c r="BH419" s="94"/>
      <c r="BI419" s="217"/>
      <c r="BJ419" s="94"/>
      <c r="BK419" s="217"/>
      <c r="BL419" s="217"/>
      <c r="BQ419" s="96"/>
      <c r="BR419" s="96"/>
      <c r="BS419" s="96"/>
      <c r="BT419" s="96"/>
      <c r="BV419" s="96"/>
      <c r="BW419" s="96"/>
    </row>
    <row r="420" spans="2:75" x14ac:dyDescent="0.2">
      <c r="B420" s="101"/>
      <c r="I420" s="101"/>
      <c r="L420" s="101"/>
      <c r="M420" s="105"/>
      <c r="N420" s="256"/>
      <c r="O420" s="256"/>
      <c r="P420" s="256"/>
      <c r="Q420" s="256"/>
      <c r="R420" s="219"/>
      <c r="S420" s="219"/>
      <c r="T420" s="219"/>
      <c r="U420" s="219"/>
      <c r="V420" s="217"/>
      <c r="X420" s="106"/>
      <c r="Y420" s="217"/>
      <c r="Z420" s="217"/>
      <c r="AA420" s="217"/>
      <c r="AB420" s="94"/>
      <c r="AC420" s="217"/>
      <c r="AD420" s="217"/>
      <c r="AE420" s="217"/>
      <c r="AF420" s="217"/>
      <c r="AG420" s="217"/>
      <c r="AH420" s="217"/>
      <c r="AI420" s="94"/>
      <c r="AJ420" s="217"/>
      <c r="AK420" s="217"/>
      <c r="AL420" s="217"/>
      <c r="AM420" s="217"/>
      <c r="AN420" s="217"/>
      <c r="AO420" s="94"/>
      <c r="AP420" s="217"/>
      <c r="AQ420" s="217"/>
      <c r="AR420" s="217"/>
      <c r="AU420" s="217"/>
      <c r="AW420" s="217"/>
      <c r="AX420" s="217"/>
      <c r="BE420" s="94"/>
      <c r="BF420" s="217"/>
      <c r="BG420" s="94"/>
      <c r="BH420" s="94"/>
      <c r="BI420" s="217"/>
      <c r="BJ420" s="94"/>
      <c r="BK420" s="217"/>
      <c r="BL420" s="217"/>
      <c r="BQ420" s="96"/>
      <c r="BR420" s="96"/>
      <c r="BS420" s="96"/>
      <c r="BT420" s="96"/>
      <c r="BV420" s="96"/>
      <c r="BW420" s="96"/>
    </row>
    <row r="421" spans="2:75" x14ac:dyDescent="0.2">
      <c r="B421" s="101"/>
      <c r="I421" s="101"/>
      <c r="L421" s="101"/>
      <c r="M421" s="105"/>
      <c r="N421" s="256"/>
      <c r="O421" s="256"/>
      <c r="P421" s="256"/>
      <c r="Q421" s="256"/>
      <c r="R421" s="219"/>
      <c r="S421" s="219"/>
      <c r="T421" s="219"/>
      <c r="U421" s="219"/>
      <c r="V421" s="217"/>
      <c r="X421" s="106"/>
      <c r="Y421" s="217"/>
      <c r="Z421" s="217"/>
      <c r="AA421" s="217"/>
      <c r="AB421" s="94"/>
      <c r="AC421" s="217"/>
      <c r="AD421" s="217"/>
      <c r="AE421" s="217"/>
      <c r="AF421" s="217"/>
      <c r="AG421" s="217"/>
      <c r="AH421" s="217"/>
      <c r="AI421" s="94"/>
      <c r="AJ421" s="217"/>
      <c r="AK421" s="217"/>
      <c r="AL421" s="217"/>
      <c r="AM421" s="217"/>
      <c r="AN421" s="217"/>
      <c r="AO421" s="94"/>
      <c r="AP421" s="217"/>
      <c r="AQ421" s="217"/>
      <c r="AR421" s="217"/>
      <c r="AU421" s="217"/>
      <c r="AW421" s="217"/>
      <c r="AX421" s="217"/>
      <c r="BE421" s="94"/>
      <c r="BF421" s="217"/>
      <c r="BG421" s="94"/>
      <c r="BH421" s="94"/>
      <c r="BI421" s="217"/>
      <c r="BJ421" s="94"/>
      <c r="BK421" s="217"/>
      <c r="BL421" s="217"/>
      <c r="BQ421" s="96"/>
      <c r="BR421" s="96"/>
      <c r="BS421" s="96"/>
      <c r="BT421" s="96"/>
      <c r="BV421" s="96"/>
      <c r="BW421" s="96"/>
    </row>
    <row r="422" spans="2:75" x14ac:dyDescent="0.2">
      <c r="B422" s="101"/>
      <c r="I422" s="101"/>
      <c r="L422" s="101"/>
      <c r="M422" s="105"/>
      <c r="N422" s="256"/>
      <c r="O422" s="256"/>
      <c r="P422" s="256"/>
      <c r="Q422" s="256"/>
      <c r="R422" s="219"/>
      <c r="S422" s="219"/>
      <c r="T422" s="219"/>
      <c r="U422" s="219"/>
      <c r="V422" s="217"/>
      <c r="X422" s="106"/>
      <c r="Y422" s="217"/>
      <c r="Z422" s="217"/>
      <c r="AA422" s="217"/>
      <c r="AB422" s="94"/>
      <c r="AC422" s="217"/>
      <c r="AD422" s="217"/>
      <c r="AE422" s="217"/>
      <c r="AF422" s="217"/>
      <c r="AG422" s="217"/>
      <c r="AH422" s="217"/>
      <c r="AI422" s="94"/>
      <c r="AJ422" s="217"/>
      <c r="AK422" s="217"/>
      <c r="AL422" s="217"/>
      <c r="AM422" s="217"/>
      <c r="AN422" s="217"/>
      <c r="AO422" s="94"/>
      <c r="AP422" s="217"/>
      <c r="AQ422" s="217"/>
      <c r="AR422" s="217"/>
      <c r="AU422" s="217"/>
      <c r="AW422" s="217"/>
      <c r="AX422" s="217"/>
      <c r="BE422" s="94"/>
      <c r="BF422" s="217"/>
      <c r="BG422" s="94"/>
      <c r="BH422" s="94"/>
      <c r="BI422" s="217"/>
      <c r="BJ422" s="94"/>
      <c r="BK422" s="217"/>
      <c r="BL422" s="217"/>
      <c r="BQ422" s="96"/>
      <c r="BR422" s="96"/>
      <c r="BS422" s="96"/>
      <c r="BT422" s="96"/>
      <c r="BV422" s="96"/>
      <c r="BW422" s="96"/>
    </row>
    <row r="423" spans="2:75" x14ac:dyDescent="0.2">
      <c r="B423" s="101"/>
      <c r="I423" s="101"/>
      <c r="L423" s="101"/>
      <c r="M423" s="105"/>
      <c r="N423" s="256"/>
      <c r="O423" s="256"/>
      <c r="P423" s="256"/>
      <c r="Q423" s="256"/>
      <c r="R423" s="219"/>
      <c r="S423" s="219"/>
      <c r="T423" s="219"/>
      <c r="U423" s="219"/>
      <c r="V423" s="217"/>
      <c r="X423" s="106"/>
      <c r="Y423" s="217"/>
      <c r="Z423" s="217"/>
      <c r="AA423" s="217"/>
      <c r="AB423" s="94"/>
      <c r="AC423" s="217"/>
      <c r="AD423" s="217"/>
      <c r="AE423" s="217"/>
      <c r="AF423" s="217"/>
      <c r="AG423" s="217"/>
      <c r="AH423" s="217"/>
      <c r="AI423" s="94"/>
      <c r="AJ423" s="217"/>
      <c r="AK423" s="217"/>
      <c r="AL423" s="217"/>
      <c r="AM423" s="217"/>
      <c r="AN423" s="217"/>
      <c r="AO423" s="94"/>
      <c r="AP423" s="217"/>
      <c r="AQ423" s="217"/>
      <c r="AR423" s="217"/>
      <c r="AU423" s="217"/>
      <c r="AW423" s="217"/>
      <c r="AX423" s="217"/>
      <c r="BE423" s="94"/>
      <c r="BF423" s="217"/>
      <c r="BG423" s="94"/>
      <c r="BH423" s="94"/>
      <c r="BI423" s="217"/>
      <c r="BJ423" s="94"/>
      <c r="BK423" s="217"/>
      <c r="BL423" s="217"/>
      <c r="BQ423" s="96"/>
      <c r="BR423" s="96"/>
      <c r="BS423" s="96"/>
      <c r="BT423" s="96"/>
      <c r="BV423" s="96"/>
      <c r="BW423" s="96"/>
    </row>
    <row r="424" spans="2:75" x14ac:dyDescent="0.2">
      <c r="B424" s="101"/>
      <c r="I424" s="101"/>
      <c r="L424" s="101"/>
      <c r="M424" s="105"/>
      <c r="N424" s="256"/>
      <c r="O424" s="256"/>
      <c r="P424" s="256"/>
      <c r="Q424" s="256"/>
      <c r="R424" s="219"/>
      <c r="S424" s="219"/>
      <c r="T424" s="219"/>
      <c r="U424" s="219"/>
      <c r="V424" s="217"/>
      <c r="X424" s="106"/>
      <c r="Y424" s="217"/>
      <c r="Z424" s="217"/>
      <c r="AA424" s="217"/>
      <c r="AB424" s="94"/>
      <c r="AC424" s="217"/>
      <c r="AD424" s="217"/>
      <c r="AE424" s="217"/>
      <c r="AF424" s="217"/>
      <c r="AG424" s="217"/>
      <c r="AH424" s="217"/>
      <c r="AI424" s="94"/>
      <c r="AJ424" s="217"/>
      <c r="AK424" s="217"/>
      <c r="AL424" s="217"/>
      <c r="AM424" s="217"/>
      <c r="AN424" s="217"/>
      <c r="AO424" s="94"/>
      <c r="AP424" s="217"/>
      <c r="AQ424" s="217"/>
      <c r="AR424" s="217"/>
      <c r="AU424" s="217"/>
      <c r="AW424" s="217"/>
      <c r="AX424" s="217"/>
      <c r="BE424" s="94"/>
      <c r="BF424" s="217"/>
      <c r="BG424" s="94"/>
      <c r="BH424" s="94"/>
      <c r="BI424" s="217"/>
      <c r="BJ424" s="94"/>
      <c r="BK424" s="217"/>
      <c r="BL424" s="217"/>
      <c r="BQ424" s="96"/>
      <c r="BR424" s="96"/>
      <c r="BS424" s="96"/>
      <c r="BT424" s="96"/>
      <c r="BV424" s="96"/>
      <c r="BW424" s="96"/>
    </row>
    <row r="425" spans="2:75" x14ac:dyDescent="0.2">
      <c r="B425" s="101"/>
      <c r="I425" s="101"/>
      <c r="L425" s="101"/>
      <c r="M425" s="105"/>
      <c r="N425" s="256"/>
      <c r="O425" s="256"/>
      <c r="P425" s="256"/>
      <c r="Q425" s="256"/>
      <c r="R425" s="219"/>
      <c r="S425" s="219"/>
      <c r="T425" s="219"/>
      <c r="U425" s="219"/>
      <c r="V425" s="217"/>
      <c r="X425" s="106"/>
      <c r="Y425" s="217"/>
      <c r="Z425" s="217"/>
      <c r="AA425" s="217"/>
      <c r="AB425" s="94"/>
      <c r="AC425" s="217"/>
      <c r="AD425" s="217"/>
      <c r="AE425" s="217"/>
      <c r="AF425" s="217"/>
      <c r="AG425" s="217"/>
      <c r="AH425" s="217"/>
      <c r="AI425" s="94"/>
      <c r="AJ425" s="217"/>
      <c r="AK425" s="217"/>
      <c r="AL425" s="217"/>
      <c r="AM425" s="217"/>
      <c r="AN425" s="217"/>
      <c r="AO425" s="94"/>
      <c r="AP425" s="217"/>
      <c r="AQ425" s="217"/>
      <c r="AR425" s="217"/>
      <c r="AU425" s="217"/>
      <c r="AW425" s="217"/>
      <c r="AX425" s="217"/>
      <c r="BE425" s="94"/>
      <c r="BF425" s="217"/>
      <c r="BG425" s="94"/>
      <c r="BH425" s="94"/>
      <c r="BI425" s="217"/>
      <c r="BJ425" s="94"/>
      <c r="BK425" s="217"/>
      <c r="BL425" s="217"/>
      <c r="BQ425" s="96"/>
      <c r="BR425" s="96"/>
      <c r="BS425" s="96"/>
      <c r="BT425" s="96"/>
      <c r="BV425" s="96"/>
      <c r="BW425" s="96"/>
    </row>
    <row r="426" spans="2:75" x14ac:dyDescent="0.2">
      <c r="B426" s="101"/>
      <c r="I426" s="101"/>
      <c r="L426" s="101"/>
      <c r="M426" s="105"/>
      <c r="N426" s="256"/>
      <c r="O426" s="256"/>
      <c r="P426" s="256"/>
      <c r="Q426" s="256"/>
      <c r="R426" s="219"/>
      <c r="S426" s="219"/>
      <c r="T426" s="219"/>
      <c r="U426" s="219"/>
      <c r="V426" s="217"/>
      <c r="X426" s="106"/>
      <c r="Y426" s="217"/>
      <c r="Z426" s="217"/>
      <c r="AA426" s="217"/>
      <c r="AB426" s="94"/>
      <c r="AC426" s="217"/>
      <c r="AD426" s="217"/>
      <c r="AE426" s="217"/>
      <c r="AF426" s="217"/>
      <c r="AG426" s="217"/>
      <c r="AH426" s="217"/>
      <c r="AI426" s="94"/>
      <c r="AJ426" s="217"/>
      <c r="AK426" s="217"/>
      <c r="AL426" s="217"/>
      <c r="AM426" s="217"/>
      <c r="AN426" s="217"/>
      <c r="AO426" s="94"/>
      <c r="AP426" s="217"/>
      <c r="AQ426" s="217"/>
      <c r="AR426" s="217"/>
      <c r="AU426" s="217"/>
      <c r="AW426" s="217"/>
      <c r="AX426" s="217"/>
      <c r="BE426" s="94"/>
      <c r="BF426" s="217"/>
      <c r="BG426" s="94"/>
      <c r="BH426" s="94"/>
      <c r="BI426" s="217"/>
      <c r="BJ426" s="94"/>
      <c r="BK426" s="217"/>
      <c r="BL426" s="217"/>
      <c r="BQ426" s="96"/>
      <c r="BR426" s="96"/>
      <c r="BS426" s="96"/>
      <c r="BT426" s="96"/>
      <c r="BV426" s="96"/>
      <c r="BW426" s="96"/>
    </row>
    <row r="427" spans="2:75" x14ac:dyDescent="0.2">
      <c r="B427" s="101"/>
      <c r="I427" s="101"/>
      <c r="L427" s="101"/>
      <c r="M427" s="105"/>
      <c r="N427" s="256"/>
      <c r="O427" s="256"/>
      <c r="P427" s="256"/>
      <c r="Q427" s="256"/>
      <c r="R427" s="219"/>
      <c r="S427" s="219"/>
      <c r="T427" s="219"/>
      <c r="U427" s="219"/>
      <c r="V427" s="217"/>
      <c r="X427" s="106"/>
      <c r="Y427" s="217"/>
      <c r="Z427" s="217"/>
      <c r="AA427" s="217"/>
      <c r="AB427" s="94"/>
      <c r="AC427" s="217"/>
      <c r="AD427" s="217"/>
      <c r="AE427" s="217"/>
      <c r="AF427" s="217"/>
      <c r="AG427" s="217"/>
      <c r="AH427" s="217"/>
      <c r="AI427" s="94"/>
      <c r="AJ427" s="217"/>
      <c r="AK427" s="217"/>
      <c r="AL427" s="217"/>
      <c r="AM427" s="217"/>
      <c r="AN427" s="217"/>
      <c r="AO427" s="94"/>
      <c r="AP427" s="217"/>
      <c r="AQ427" s="217"/>
      <c r="AR427" s="217"/>
      <c r="AU427" s="217"/>
      <c r="AW427" s="217"/>
      <c r="AX427" s="217"/>
      <c r="BE427" s="94"/>
      <c r="BF427" s="217"/>
      <c r="BG427" s="94"/>
      <c r="BH427" s="94"/>
      <c r="BI427" s="217"/>
      <c r="BJ427" s="94"/>
      <c r="BK427" s="217"/>
      <c r="BL427" s="217"/>
      <c r="BQ427" s="96"/>
      <c r="BR427" s="96"/>
      <c r="BS427" s="96"/>
      <c r="BT427" s="96"/>
      <c r="BV427" s="96"/>
      <c r="BW427" s="96"/>
    </row>
    <row r="428" spans="2:75" x14ac:dyDescent="0.2">
      <c r="B428" s="101"/>
      <c r="I428" s="101"/>
      <c r="L428" s="101"/>
      <c r="M428" s="105"/>
      <c r="N428" s="256"/>
      <c r="O428" s="256"/>
      <c r="P428" s="256"/>
      <c r="Q428" s="256"/>
      <c r="R428" s="219"/>
      <c r="S428" s="219"/>
      <c r="T428" s="219"/>
      <c r="U428" s="219"/>
      <c r="V428" s="217"/>
      <c r="X428" s="106"/>
      <c r="Y428" s="217"/>
      <c r="Z428" s="217"/>
      <c r="AA428" s="217"/>
      <c r="AB428" s="94"/>
      <c r="AC428" s="217"/>
      <c r="AD428" s="217"/>
      <c r="AE428" s="217"/>
      <c r="AF428" s="217"/>
      <c r="AG428" s="217"/>
      <c r="AH428" s="217"/>
      <c r="AI428" s="94"/>
      <c r="AJ428" s="217"/>
      <c r="AK428" s="217"/>
      <c r="AL428" s="217"/>
      <c r="AM428" s="217"/>
      <c r="AN428" s="217"/>
      <c r="AO428" s="94"/>
      <c r="AP428" s="217"/>
      <c r="AQ428" s="217"/>
      <c r="AR428" s="217"/>
      <c r="AU428" s="217"/>
      <c r="AW428" s="217"/>
      <c r="AX428" s="217"/>
      <c r="BE428" s="94"/>
      <c r="BF428" s="217"/>
      <c r="BG428" s="94"/>
      <c r="BH428" s="94"/>
      <c r="BI428" s="217"/>
      <c r="BJ428" s="94"/>
      <c r="BK428" s="217"/>
      <c r="BL428" s="217"/>
      <c r="BQ428" s="96"/>
      <c r="BR428" s="96"/>
      <c r="BS428" s="96"/>
      <c r="BT428" s="96"/>
      <c r="BV428" s="96"/>
      <c r="BW428" s="96"/>
    </row>
    <row r="429" spans="2:75" x14ac:dyDescent="0.2">
      <c r="B429" s="101"/>
      <c r="I429" s="101"/>
      <c r="L429" s="101"/>
      <c r="M429" s="105"/>
      <c r="N429" s="256"/>
      <c r="O429" s="256"/>
      <c r="P429" s="256"/>
      <c r="Q429" s="256"/>
      <c r="R429" s="219"/>
      <c r="S429" s="219"/>
      <c r="T429" s="219"/>
      <c r="U429" s="219"/>
      <c r="V429" s="217"/>
      <c r="X429" s="106"/>
      <c r="Y429" s="217"/>
      <c r="Z429" s="217"/>
      <c r="AA429" s="217"/>
      <c r="AB429" s="94"/>
      <c r="AC429" s="217"/>
      <c r="AD429" s="217"/>
      <c r="AE429" s="217"/>
      <c r="AF429" s="217"/>
      <c r="AG429" s="217"/>
      <c r="AH429" s="217"/>
      <c r="AI429" s="94"/>
      <c r="AJ429" s="217"/>
      <c r="AK429" s="217"/>
      <c r="AL429" s="217"/>
      <c r="AM429" s="217"/>
      <c r="AN429" s="217"/>
      <c r="AO429" s="94"/>
      <c r="AP429" s="217"/>
      <c r="AQ429" s="217"/>
      <c r="AR429" s="217"/>
      <c r="AU429" s="217"/>
      <c r="AW429" s="217"/>
      <c r="AX429" s="217"/>
      <c r="BE429" s="94"/>
      <c r="BF429" s="217"/>
      <c r="BG429" s="94"/>
      <c r="BH429" s="94"/>
      <c r="BI429" s="217"/>
      <c r="BJ429" s="94"/>
      <c r="BK429" s="217"/>
      <c r="BL429" s="217"/>
      <c r="BQ429" s="96"/>
      <c r="BR429" s="96"/>
      <c r="BS429" s="96"/>
      <c r="BT429" s="96"/>
      <c r="BV429" s="96"/>
      <c r="BW429" s="96"/>
    </row>
    <row r="430" spans="2:75" x14ac:dyDescent="0.2">
      <c r="B430" s="101"/>
      <c r="I430" s="101"/>
      <c r="L430" s="101"/>
      <c r="M430" s="105"/>
      <c r="N430" s="256"/>
      <c r="O430" s="256"/>
      <c r="P430" s="256"/>
      <c r="Q430" s="256"/>
      <c r="R430" s="219"/>
      <c r="S430" s="219"/>
      <c r="T430" s="219"/>
      <c r="U430" s="219"/>
      <c r="V430" s="217"/>
      <c r="X430" s="106"/>
      <c r="Y430" s="217"/>
      <c r="Z430" s="217"/>
      <c r="AA430" s="217"/>
      <c r="AB430" s="94"/>
      <c r="AC430" s="217"/>
      <c r="AD430" s="217"/>
      <c r="AE430" s="217"/>
      <c r="AF430" s="217"/>
      <c r="AG430" s="217"/>
      <c r="AH430" s="217"/>
      <c r="AI430" s="94"/>
      <c r="AJ430" s="217"/>
      <c r="AK430" s="217"/>
      <c r="AL430" s="217"/>
      <c r="AM430" s="217"/>
      <c r="AN430" s="217"/>
      <c r="AO430" s="94"/>
      <c r="AP430" s="217"/>
      <c r="AQ430" s="217"/>
      <c r="AR430" s="217"/>
      <c r="AU430" s="217"/>
      <c r="AW430" s="217"/>
      <c r="AX430" s="217"/>
      <c r="BE430" s="94"/>
      <c r="BF430" s="217"/>
      <c r="BG430" s="94"/>
      <c r="BH430" s="94"/>
      <c r="BI430" s="217"/>
      <c r="BJ430" s="94"/>
      <c r="BK430" s="217"/>
      <c r="BL430" s="217"/>
      <c r="BQ430" s="96"/>
      <c r="BR430" s="96"/>
      <c r="BS430" s="96"/>
      <c r="BT430" s="96"/>
      <c r="BV430" s="96"/>
      <c r="BW430" s="96"/>
    </row>
    <row r="431" spans="2:75" x14ac:dyDescent="0.2">
      <c r="B431" s="101"/>
      <c r="I431" s="101"/>
      <c r="L431" s="101"/>
      <c r="M431" s="105"/>
      <c r="N431" s="256"/>
      <c r="O431" s="256"/>
      <c r="P431" s="256"/>
      <c r="Q431" s="256"/>
      <c r="R431" s="219"/>
      <c r="S431" s="219"/>
      <c r="T431" s="219"/>
      <c r="U431" s="219"/>
      <c r="V431" s="217"/>
      <c r="X431" s="106"/>
      <c r="Y431" s="217"/>
      <c r="Z431" s="217"/>
      <c r="AA431" s="217"/>
      <c r="AB431" s="94"/>
      <c r="AC431" s="217"/>
      <c r="AD431" s="217"/>
      <c r="AE431" s="217"/>
      <c r="AF431" s="217"/>
      <c r="AG431" s="217"/>
      <c r="AH431" s="217"/>
      <c r="AI431" s="94"/>
      <c r="AJ431" s="217"/>
      <c r="AK431" s="217"/>
      <c r="AL431" s="217"/>
      <c r="AM431" s="217"/>
      <c r="AN431" s="217"/>
      <c r="AO431" s="94"/>
      <c r="AP431" s="217"/>
      <c r="AQ431" s="217"/>
      <c r="AR431" s="217"/>
      <c r="AU431" s="217"/>
      <c r="AW431" s="217"/>
      <c r="AX431" s="217"/>
      <c r="BE431" s="94"/>
      <c r="BF431" s="217"/>
      <c r="BG431" s="94"/>
      <c r="BH431" s="94"/>
      <c r="BI431" s="217"/>
      <c r="BJ431" s="94"/>
      <c r="BK431" s="217"/>
      <c r="BL431" s="217"/>
      <c r="BQ431" s="96"/>
      <c r="BR431" s="96"/>
      <c r="BS431" s="96"/>
      <c r="BT431" s="96"/>
      <c r="BV431" s="96"/>
      <c r="BW431" s="96"/>
    </row>
    <row r="432" spans="2:75" x14ac:dyDescent="0.2">
      <c r="B432" s="101"/>
      <c r="I432" s="101"/>
      <c r="L432" s="101"/>
      <c r="M432" s="105"/>
      <c r="N432" s="256"/>
      <c r="O432" s="256"/>
      <c r="P432" s="256"/>
      <c r="Q432" s="256"/>
      <c r="R432" s="219"/>
      <c r="S432" s="219"/>
      <c r="T432" s="219"/>
      <c r="U432" s="219"/>
      <c r="V432" s="217"/>
      <c r="X432" s="106"/>
      <c r="Y432" s="217"/>
      <c r="Z432" s="217"/>
      <c r="AA432" s="217"/>
      <c r="AB432" s="94"/>
      <c r="AC432" s="217"/>
      <c r="AD432" s="217"/>
      <c r="AE432" s="217"/>
      <c r="AF432" s="217"/>
      <c r="AG432" s="217"/>
      <c r="AH432" s="217"/>
      <c r="AI432" s="94"/>
      <c r="AJ432" s="217"/>
      <c r="AK432" s="217"/>
      <c r="AL432" s="217"/>
      <c r="AM432" s="217"/>
      <c r="AN432" s="217"/>
      <c r="AO432" s="94"/>
      <c r="AP432" s="217"/>
      <c r="AQ432" s="217"/>
      <c r="AR432" s="217"/>
      <c r="AU432" s="217"/>
      <c r="AW432" s="217"/>
      <c r="AX432" s="217"/>
      <c r="BE432" s="94"/>
      <c r="BF432" s="217"/>
      <c r="BG432" s="94"/>
      <c r="BH432" s="94"/>
      <c r="BI432" s="217"/>
      <c r="BJ432" s="94"/>
      <c r="BK432" s="217"/>
      <c r="BL432" s="217"/>
      <c r="BQ432" s="96"/>
      <c r="BR432" s="96"/>
      <c r="BS432" s="96"/>
      <c r="BT432" s="96"/>
      <c r="BV432" s="96"/>
      <c r="BW432" s="96"/>
    </row>
    <row r="433" spans="2:75" x14ac:dyDescent="0.2">
      <c r="B433" s="101"/>
      <c r="I433" s="101"/>
      <c r="L433" s="101"/>
      <c r="M433" s="105"/>
      <c r="N433" s="256"/>
      <c r="O433" s="256"/>
      <c r="P433" s="256"/>
      <c r="Q433" s="256"/>
      <c r="R433" s="219"/>
      <c r="S433" s="219"/>
      <c r="T433" s="219"/>
      <c r="U433" s="219"/>
      <c r="V433" s="217"/>
      <c r="X433" s="106"/>
      <c r="Y433" s="217"/>
      <c r="Z433" s="217"/>
      <c r="AA433" s="217"/>
      <c r="AB433" s="94"/>
      <c r="AC433" s="217"/>
      <c r="AD433" s="217"/>
      <c r="AE433" s="217"/>
      <c r="AF433" s="217"/>
      <c r="AG433" s="217"/>
      <c r="AH433" s="217"/>
      <c r="AI433" s="94"/>
      <c r="AJ433" s="217"/>
      <c r="AK433" s="217"/>
      <c r="AL433" s="217"/>
      <c r="AM433" s="217"/>
      <c r="AN433" s="217"/>
      <c r="AO433" s="94"/>
      <c r="AP433" s="217"/>
      <c r="AQ433" s="217"/>
      <c r="AR433" s="217"/>
      <c r="AU433" s="217"/>
      <c r="AW433" s="217"/>
      <c r="AX433" s="217"/>
      <c r="BE433" s="94"/>
      <c r="BF433" s="217"/>
      <c r="BG433" s="94"/>
      <c r="BH433" s="94"/>
      <c r="BI433" s="217"/>
      <c r="BJ433" s="94"/>
      <c r="BK433" s="217"/>
      <c r="BL433" s="217"/>
      <c r="BQ433" s="96"/>
      <c r="BR433" s="96"/>
      <c r="BS433" s="96"/>
      <c r="BT433" s="96"/>
      <c r="BV433" s="96"/>
      <c r="BW433" s="96"/>
    </row>
    <row r="434" spans="2:75" x14ac:dyDescent="0.2">
      <c r="B434" s="101"/>
      <c r="I434" s="101"/>
      <c r="L434" s="101"/>
      <c r="M434" s="105"/>
      <c r="N434" s="256"/>
      <c r="O434" s="256"/>
      <c r="P434" s="256"/>
      <c r="Q434" s="256"/>
      <c r="R434" s="219"/>
      <c r="S434" s="219"/>
      <c r="T434" s="219"/>
      <c r="U434" s="219"/>
      <c r="V434" s="217"/>
      <c r="X434" s="106"/>
      <c r="Y434" s="217"/>
      <c r="Z434" s="217"/>
      <c r="AA434" s="217"/>
      <c r="AB434" s="94"/>
      <c r="AC434" s="217"/>
      <c r="AD434" s="217"/>
      <c r="AE434" s="217"/>
      <c r="AF434" s="217"/>
      <c r="AG434" s="217"/>
      <c r="AH434" s="217"/>
      <c r="AI434" s="94"/>
      <c r="AJ434" s="217"/>
      <c r="AK434" s="217"/>
      <c r="AL434" s="217"/>
      <c r="AM434" s="217"/>
      <c r="AN434" s="217"/>
      <c r="AO434" s="94"/>
      <c r="AP434" s="217"/>
      <c r="AQ434" s="217"/>
      <c r="AR434" s="217"/>
      <c r="AU434" s="217"/>
      <c r="AW434" s="217"/>
      <c r="AX434" s="217"/>
      <c r="BE434" s="94"/>
      <c r="BF434" s="217"/>
      <c r="BG434" s="94"/>
      <c r="BH434" s="94"/>
      <c r="BI434" s="217"/>
      <c r="BJ434" s="94"/>
      <c r="BK434" s="217"/>
      <c r="BL434" s="217"/>
      <c r="BQ434" s="96"/>
      <c r="BR434" s="96"/>
      <c r="BS434" s="96"/>
      <c r="BT434" s="96"/>
      <c r="BV434" s="96"/>
      <c r="BW434" s="96"/>
    </row>
    <row r="435" spans="2:75" x14ac:dyDescent="0.2">
      <c r="B435" s="101"/>
      <c r="I435" s="101"/>
      <c r="L435" s="101"/>
      <c r="M435" s="105"/>
      <c r="N435" s="256"/>
      <c r="O435" s="256"/>
      <c r="P435" s="256"/>
      <c r="Q435" s="256"/>
      <c r="R435" s="219"/>
      <c r="S435" s="219"/>
      <c r="T435" s="219"/>
      <c r="U435" s="219"/>
      <c r="V435" s="217"/>
      <c r="X435" s="106"/>
      <c r="Y435" s="217"/>
      <c r="Z435" s="217"/>
      <c r="AA435" s="217"/>
      <c r="AB435" s="94"/>
      <c r="AC435" s="217"/>
      <c r="AD435" s="217"/>
      <c r="AE435" s="217"/>
      <c r="AF435" s="217"/>
      <c r="AG435" s="217"/>
      <c r="AH435" s="217"/>
      <c r="AI435" s="94"/>
      <c r="AJ435" s="217"/>
      <c r="AK435" s="217"/>
      <c r="AL435" s="217"/>
      <c r="AM435" s="217"/>
      <c r="AN435" s="217"/>
      <c r="AO435" s="94"/>
      <c r="AP435" s="217"/>
      <c r="AQ435" s="217"/>
      <c r="AR435" s="217"/>
      <c r="AU435" s="217"/>
      <c r="AW435" s="217"/>
      <c r="AX435" s="217"/>
      <c r="BE435" s="94"/>
      <c r="BF435" s="217"/>
      <c r="BG435" s="94"/>
      <c r="BH435" s="94"/>
      <c r="BI435" s="217"/>
      <c r="BJ435" s="94"/>
      <c r="BK435" s="217"/>
      <c r="BL435" s="217"/>
      <c r="BQ435" s="96"/>
      <c r="BR435" s="96"/>
      <c r="BS435" s="96"/>
      <c r="BT435" s="96"/>
      <c r="BV435" s="96"/>
      <c r="BW435" s="96"/>
    </row>
    <row r="436" spans="2:75" x14ac:dyDescent="0.2">
      <c r="B436" s="101"/>
      <c r="I436" s="101"/>
      <c r="L436" s="101"/>
      <c r="M436" s="105"/>
      <c r="N436" s="256"/>
      <c r="O436" s="256"/>
      <c r="P436" s="256"/>
      <c r="Q436" s="256"/>
      <c r="R436" s="219"/>
      <c r="S436" s="219"/>
      <c r="T436" s="219"/>
      <c r="U436" s="219"/>
      <c r="V436" s="217"/>
      <c r="X436" s="106"/>
      <c r="Y436" s="217"/>
      <c r="Z436" s="217"/>
      <c r="AA436" s="217"/>
      <c r="AB436" s="94"/>
      <c r="AC436" s="217"/>
      <c r="AD436" s="217"/>
      <c r="AE436" s="217"/>
      <c r="AF436" s="217"/>
      <c r="AG436" s="217"/>
      <c r="AH436" s="217"/>
      <c r="AI436" s="94"/>
      <c r="AJ436" s="217"/>
      <c r="AK436" s="217"/>
      <c r="AL436" s="217"/>
      <c r="AM436" s="217"/>
      <c r="AN436" s="217"/>
      <c r="AO436" s="94"/>
      <c r="AP436" s="217"/>
      <c r="AQ436" s="217"/>
      <c r="AR436" s="217"/>
      <c r="AU436" s="217"/>
      <c r="AW436" s="217"/>
      <c r="AX436" s="217"/>
      <c r="BE436" s="94"/>
      <c r="BF436" s="217"/>
      <c r="BG436" s="94"/>
      <c r="BH436" s="94"/>
      <c r="BI436" s="217"/>
      <c r="BJ436" s="94"/>
      <c r="BK436" s="217"/>
      <c r="BL436" s="217"/>
      <c r="BQ436" s="96"/>
      <c r="BR436" s="96"/>
      <c r="BS436" s="96"/>
      <c r="BT436" s="96"/>
      <c r="BV436" s="96"/>
      <c r="BW436" s="96"/>
    </row>
    <row r="437" spans="2:75" x14ac:dyDescent="0.2">
      <c r="B437" s="101"/>
      <c r="I437" s="101"/>
      <c r="L437" s="101"/>
      <c r="M437" s="105"/>
      <c r="N437" s="256"/>
      <c r="O437" s="256"/>
      <c r="P437" s="256"/>
      <c r="Q437" s="256"/>
      <c r="R437" s="219"/>
      <c r="S437" s="219"/>
      <c r="T437" s="219"/>
      <c r="U437" s="219"/>
      <c r="V437" s="217"/>
      <c r="X437" s="106"/>
      <c r="Y437" s="217"/>
      <c r="Z437" s="217"/>
      <c r="AA437" s="217"/>
      <c r="AB437" s="94"/>
      <c r="AC437" s="217"/>
      <c r="AD437" s="217"/>
      <c r="AE437" s="217"/>
      <c r="AF437" s="217"/>
      <c r="AG437" s="217"/>
      <c r="AH437" s="217"/>
      <c r="AI437" s="94"/>
      <c r="AJ437" s="217"/>
      <c r="AK437" s="217"/>
      <c r="AL437" s="217"/>
      <c r="AM437" s="217"/>
      <c r="AN437" s="217"/>
      <c r="AO437" s="94"/>
      <c r="AP437" s="217"/>
      <c r="AQ437" s="217"/>
      <c r="AR437" s="217"/>
      <c r="AU437" s="217"/>
      <c r="AW437" s="217"/>
      <c r="AX437" s="217"/>
      <c r="BE437" s="94"/>
      <c r="BF437" s="217"/>
      <c r="BG437" s="94"/>
      <c r="BH437" s="94"/>
      <c r="BI437" s="217"/>
      <c r="BJ437" s="94"/>
      <c r="BK437" s="217"/>
      <c r="BL437" s="217"/>
      <c r="BQ437" s="96"/>
      <c r="BR437" s="96"/>
      <c r="BS437" s="96"/>
      <c r="BT437" s="96"/>
      <c r="BV437" s="96"/>
      <c r="BW437" s="96"/>
    </row>
    <row r="438" spans="2:75" x14ac:dyDescent="0.2">
      <c r="B438" s="101"/>
      <c r="I438" s="101"/>
      <c r="L438" s="101"/>
      <c r="M438" s="105"/>
      <c r="N438" s="256"/>
      <c r="O438" s="256"/>
      <c r="P438" s="256"/>
      <c r="Q438" s="256"/>
      <c r="R438" s="219"/>
      <c r="S438" s="219"/>
      <c r="T438" s="219"/>
      <c r="U438" s="219"/>
      <c r="V438" s="217"/>
      <c r="X438" s="106"/>
      <c r="Y438" s="217"/>
      <c r="Z438" s="217"/>
      <c r="AA438" s="217"/>
      <c r="AB438" s="94"/>
      <c r="AC438" s="217"/>
      <c r="AD438" s="217"/>
      <c r="AE438" s="217"/>
      <c r="AF438" s="217"/>
      <c r="AG438" s="217"/>
      <c r="AH438" s="217"/>
      <c r="AI438" s="94"/>
      <c r="AJ438" s="217"/>
      <c r="AK438" s="217"/>
      <c r="AL438" s="217"/>
      <c r="AM438" s="217"/>
      <c r="AN438" s="217"/>
      <c r="AO438" s="94"/>
      <c r="AP438" s="217"/>
      <c r="AQ438" s="217"/>
      <c r="AR438" s="217"/>
      <c r="AU438" s="217"/>
      <c r="AW438" s="217"/>
      <c r="AX438" s="217"/>
      <c r="BE438" s="94"/>
      <c r="BF438" s="217"/>
      <c r="BG438" s="94"/>
      <c r="BH438" s="94"/>
      <c r="BI438" s="217"/>
      <c r="BJ438" s="94"/>
      <c r="BK438" s="217"/>
      <c r="BL438" s="217"/>
      <c r="BQ438" s="96"/>
      <c r="BR438" s="96"/>
      <c r="BS438" s="96"/>
      <c r="BT438" s="96"/>
      <c r="BV438" s="96"/>
      <c r="BW438" s="96"/>
    </row>
    <row r="439" spans="2:75" x14ac:dyDescent="0.2">
      <c r="B439" s="101"/>
      <c r="I439" s="101"/>
      <c r="L439" s="101"/>
      <c r="M439" s="105"/>
      <c r="N439" s="256"/>
      <c r="O439" s="256"/>
      <c r="P439" s="256"/>
      <c r="Q439" s="256"/>
      <c r="R439" s="219"/>
      <c r="S439" s="219"/>
      <c r="T439" s="219"/>
      <c r="U439" s="219"/>
      <c r="V439" s="217"/>
      <c r="X439" s="106"/>
      <c r="Y439" s="217"/>
      <c r="Z439" s="217"/>
      <c r="AA439" s="217"/>
      <c r="AB439" s="94"/>
      <c r="AC439" s="217"/>
      <c r="AD439" s="217"/>
      <c r="AE439" s="217"/>
      <c r="AF439" s="217"/>
      <c r="AG439" s="217"/>
      <c r="AH439" s="217"/>
      <c r="AI439" s="94"/>
      <c r="AJ439" s="217"/>
      <c r="AK439" s="217"/>
      <c r="AL439" s="217"/>
      <c r="AM439" s="217"/>
      <c r="AN439" s="217"/>
      <c r="AO439" s="94"/>
      <c r="AP439" s="217"/>
      <c r="AQ439" s="217"/>
      <c r="AR439" s="217"/>
      <c r="AU439" s="217"/>
      <c r="AW439" s="217"/>
      <c r="AX439" s="217"/>
      <c r="BE439" s="94"/>
      <c r="BF439" s="217"/>
      <c r="BG439" s="94"/>
      <c r="BH439" s="94"/>
      <c r="BI439" s="217"/>
      <c r="BJ439" s="94"/>
      <c r="BK439" s="217"/>
      <c r="BL439" s="217"/>
      <c r="BQ439" s="96"/>
      <c r="BR439" s="96"/>
      <c r="BS439" s="96"/>
      <c r="BT439" s="96"/>
      <c r="BV439" s="96"/>
      <c r="BW439" s="96"/>
    </row>
    <row r="440" spans="2:75" x14ac:dyDescent="0.2">
      <c r="B440" s="101"/>
      <c r="I440" s="101"/>
      <c r="L440" s="101"/>
      <c r="M440" s="105"/>
      <c r="N440" s="256"/>
      <c r="O440" s="256"/>
      <c r="P440" s="256"/>
      <c r="Q440" s="256"/>
      <c r="R440" s="219"/>
      <c r="S440" s="219"/>
      <c r="T440" s="219"/>
      <c r="U440" s="219"/>
      <c r="V440" s="217"/>
      <c r="X440" s="106"/>
      <c r="Y440" s="217"/>
      <c r="Z440" s="217"/>
      <c r="AA440" s="217"/>
      <c r="AB440" s="94"/>
      <c r="AC440" s="217"/>
      <c r="AD440" s="217"/>
      <c r="AE440" s="217"/>
      <c r="AF440" s="217"/>
      <c r="AG440" s="217"/>
      <c r="AH440" s="217"/>
      <c r="AI440" s="94"/>
      <c r="AJ440" s="217"/>
      <c r="AK440" s="217"/>
      <c r="AL440" s="217"/>
      <c r="AM440" s="217"/>
      <c r="AN440" s="217"/>
      <c r="AO440" s="94"/>
      <c r="AP440" s="217"/>
      <c r="AQ440" s="217"/>
      <c r="AR440" s="217"/>
      <c r="AU440" s="217"/>
      <c r="AW440" s="217"/>
      <c r="AX440" s="217"/>
      <c r="BE440" s="94"/>
      <c r="BF440" s="217"/>
      <c r="BG440" s="94"/>
      <c r="BH440" s="94"/>
      <c r="BI440" s="217"/>
      <c r="BJ440" s="94"/>
      <c r="BK440" s="217"/>
      <c r="BL440" s="217"/>
      <c r="BQ440" s="96"/>
      <c r="BR440" s="96"/>
      <c r="BS440" s="96"/>
      <c r="BT440" s="96"/>
      <c r="BV440" s="96"/>
      <c r="BW440" s="96"/>
    </row>
    <row r="441" spans="2:75" x14ac:dyDescent="0.2">
      <c r="B441" s="101"/>
      <c r="I441" s="101"/>
      <c r="L441" s="101"/>
      <c r="M441" s="105"/>
      <c r="N441" s="256"/>
      <c r="O441" s="256"/>
      <c r="P441" s="256"/>
      <c r="Q441" s="256"/>
      <c r="R441" s="219"/>
      <c r="S441" s="219"/>
      <c r="T441" s="219"/>
      <c r="U441" s="219"/>
      <c r="V441" s="217"/>
      <c r="X441" s="106"/>
      <c r="Y441" s="217"/>
      <c r="Z441" s="217"/>
      <c r="AA441" s="217"/>
      <c r="AB441" s="94"/>
      <c r="AC441" s="217"/>
      <c r="AD441" s="217"/>
      <c r="AE441" s="217"/>
      <c r="AF441" s="217"/>
      <c r="AG441" s="217"/>
      <c r="AH441" s="217"/>
      <c r="AI441" s="94"/>
      <c r="AJ441" s="217"/>
      <c r="AK441" s="217"/>
      <c r="AL441" s="217"/>
      <c r="AM441" s="217"/>
      <c r="AN441" s="217"/>
      <c r="AO441" s="94"/>
      <c r="AP441" s="217"/>
      <c r="AQ441" s="217"/>
      <c r="AR441" s="217"/>
      <c r="AU441" s="217"/>
      <c r="AW441" s="217"/>
      <c r="AX441" s="217"/>
      <c r="BE441" s="94"/>
      <c r="BF441" s="217"/>
      <c r="BG441" s="94"/>
      <c r="BH441" s="94"/>
      <c r="BI441" s="217"/>
      <c r="BJ441" s="94"/>
      <c r="BK441" s="217"/>
      <c r="BL441" s="217"/>
      <c r="BQ441" s="96"/>
      <c r="BR441" s="96"/>
      <c r="BS441" s="96"/>
      <c r="BT441" s="96"/>
      <c r="BV441" s="96"/>
      <c r="BW441" s="96"/>
    </row>
    <row r="442" spans="2:75" x14ac:dyDescent="0.2">
      <c r="B442" s="101"/>
      <c r="I442" s="101"/>
      <c r="L442" s="101"/>
      <c r="M442" s="105"/>
      <c r="N442" s="256"/>
      <c r="O442" s="256"/>
      <c r="P442" s="256"/>
      <c r="Q442" s="256"/>
      <c r="R442" s="219"/>
      <c r="S442" s="219"/>
      <c r="T442" s="219"/>
      <c r="U442" s="219"/>
      <c r="V442" s="217"/>
      <c r="X442" s="106"/>
      <c r="Y442" s="217"/>
      <c r="Z442" s="217"/>
      <c r="AA442" s="217"/>
      <c r="AB442" s="94"/>
      <c r="AC442" s="217"/>
      <c r="AD442" s="217"/>
      <c r="AE442" s="217"/>
      <c r="AF442" s="217"/>
      <c r="AG442" s="217"/>
      <c r="AH442" s="217"/>
      <c r="AI442" s="94"/>
      <c r="AJ442" s="217"/>
      <c r="AK442" s="217"/>
      <c r="AL442" s="217"/>
      <c r="AM442" s="217"/>
      <c r="AN442" s="217"/>
      <c r="AO442" s="94"/>
      <c r="AP442" s="217"/>
      <c r="AQ442" s="217"/>
      <c r="AR442" s="217"/>
      <c r="AU442" s="217"/>
      <c r="AW442" s="217"/>
      <c r="AX442" s="217"/>
      <c r="BE442" s="94"/>
      <c r="BF442" s="217"/>
      <c r="BG442" s="94"/>
      <c r="BH442" s="94"/>
      <c r="BI442" s="217"/>
      <c r="BJ442" s="94"/>
      <c r="BK442" s="217"/>
      <c r="BL442" s="217"/>
      <c r="BQ442" s="96"/>
      <c r="BR442" s="96"/>
      <c r="BS442" s="96"/>
      <c r="BT442" s="96"/>
      <c r="BV442" s="96"/>
      <c r="BW442" s="96"/>
    </row>
    <row r="443" spans="2:75" x14ac:dyDescent="0.2">
      <c r="B443" s="101"/>
      <c r="I443" s="101"/>
      <c r="L443" s="101"/>
      <c r="M443" s="105"/>
      <c r="N443" s="256"/>
      <c r="O443" s="256"/>
      <c r="P443" s="256"/>
      <c r="Q443" s="256"/>
      <c r="R443" s="219"/>
      <c r="S443" s="219"/>
      <c r="T443" s="219"/>
      <c r="U443" s="219"/>
      <c r="V443" s="217"/>
      <c r="X443" s="106"/>
      <c r="Y443" s="217"/>
      <c r="Z443" s="217"/>
      <c r="AA443" s="217"/>
      <c r="AB443" s="94"/>
      <c r="AC443" s="217"/>
      <c r="AD443" s="217"/>
      <c r="AE443" s="217"/>
      <c r="AF443" s="217"/>
      <c r="AG443" s="217"/>
      <c r="AH443" s="217"/>
      <c r="AI443" s="94"/>
      <c r="AJ443" s="217"/>
      <c r="AK443" s="217"/>
      <c r="AL443" s="217"/>
      <c r="AM443" s="217"/>
      <c r="AN443" s="217"/>
      <c r="AO443" s="94"/>
      <c r="AP443" s="217"/>
      <c r="AQ443" s="217"/>
      <c r="AR443" s="217"/>
      <c r="AU443" s="217"/>
      <c r="AW443" s="217"/>
      <c r="AX443" s="217"/>
      <c r="BE443" s="94"/>
      <c r="BF443" s="217"/>
      <c r="BG443" s="94"/>
      <c r="BH443" s="94"/>
      <c r="BI443" s="217"/>
      <c r="BJ443" s="94"/>
      <c r="BK443" s="217"/>
      <c r="BL443" s="217"/>
      <c r="BQ443" s="96"/>
      <c r="BR443" s="96"/>
      <c r="BS443" s="96"/>
      <c r="BT443" s="96"/>
      <c r="BV443" s="96"/>
      <c r="BW443" s="96"/>
    </row>
    <row r="444" spans="2:75" x14ac:dyDescent="0.2">
      <c r="B444" s="101"/>
      <c r="I444" s="101"/>
      <c r="L444" s="101"/>
      <c r="M444" s="105"/>
      <c r="N444" s="256"/>
      <c r="O444" s="256"/>
      <c r="P444" s="256"/>
      <c r="Q444" s="256"/>
      <c r="R444" s="219"/>
      <c r="S444" s="219"/>
      <c r="T444" s="219"/>
      <c r="U444" s="219"/>
      <c r="V444" s="217"/>
      <c r="X444" s="106"/>
      <c r="Y444" s="217"/>
      <c r="Z444" s="217"/>
      <c r="AA444" s="217"/>
      <c r="AB444" s="94"/>
      <c r="AC444" s="217"/>
      <c r="AD444" s="217"/>
      <c r="AE444" s="217"/>
      <c r="AF444" s="217"/>
      <c r="AG444" s="217"/>
      <c r="AH444" s="217"/>
      <c r="AI444" s="94"/>
      <c r="AJ444" s="217"/>
      <c r="AK444" s="217"/>
      <c r="AL444" s="217"/>
      <c r="AM444" s="217"/>
      <c r="AN444" s="217"/>
      <c r="AO444" s="94"/>
      <c r="AP444" s="217"/>
      <c r="AQ444" s="217"/>
      <c r="AR444" s="217"/>
      <c r="AU444" s="217"/>
      <c r="AW444" s="217"/>
      <c r="AX444" s="217"/>
      <c r="BE444" s="94"/>
      <c r="BF444" s="217"/>
      <c r="BG444" s="94"/>
      <c r="BH444" s="94"/>
      <c r="BI444" s="217"/>
      <c r="BJ444" s="94"/>
      <c r="BK444" s="217"/>
      <c r="BL444" s="217"/>
      <c r="BQ444" s="96"/>
      <c r="BR444" s="96"/>
      <c r="BS444" s="96"/>
      <c r="BT444" s="96"/>
      <c r="BV444" s="96"/>
      <c r="BW444" s="96"/>
    </row>
    <row r="445" spans="2:75" x14ac:dyDescent="0.2">
      <c r="B445" s="101"/>
      <c r="I445" s="101"/>
      <c r="L445" s="101"/>
      <c r="M445" s="105"/>
      <c r="N445" s="256"/>
      <c r="O445" s="256"/>
      <c r="P445" s="256"/>
      <c r="Q445" s="256"/>
      <c r="R445" s="219"/>
      <c r="S445" s="219"/>
      <c r="T445" s="219"/>
      <c r="U445" s="219"/>
      <c r="V445" s="217"/>
      <c r="X445" s="106"/>
      <c r="Y445" s="217"/>
      <c r="Z445" s="217"/>
      <c r="AA445" s="217"/>
      <c r="AB445" s="94"/>
      <c r="AC445" s="217"/>
      <c r="AD445" s="217"/>
      <c r="AE445" s="217"/>
      <c r="AF445" s="217"/>
      <c r="AG445" s="217"/>
      <c r="AH445" s="217"/>
      <c r="AI445" s="94"/>
      <c r="AJ445" s="217"/>
      <c r="AK445" s="217"/>
      <c r="AL445" s="217"/>
      <c r="AM445" s="217"/>
      <c r="AN445" s="217"/>
      <c r="AO445" s="94"/>
      <c r="AP445" s="217"/>
      <c r="AQ445" s="217"/>
      <c r="AR445" s="217"/>
      <c r="AU445" s="217"/>
      <c r="AW445" s="217"/>
      <c r="AX445" s="217"/>
      <c r="BE445" s="94"/>
      <c r="BF445" s="217"/>
      <c r="BG445" s="94"/>
      <c r="BH445" s="94"/>
      <c r="BI445" s="217"/>
      <c r="BJ445" s="94"/>
      <c r="BK445" s="217"/>
      <c r="BL445" s="217"/>
      <c r="BQ445" s="96"/>
      <c r="BR445" s="96"/>
      <c r="BS445" s="96"/>
      <c r="BT445" s="96"/>
      <c r="BV445" s="96"/>
      <c r="BW445" s="96"/>
    </row>
    <row r="446" spans="2:75" x14ac:dyDescent="0.2">
      <c r="B446" s="101"/>
      <c r="I446" s="101"/>
      <c r="L446" s="101"/>
      <c r="M446" s="105"/>
      <c r="N446" s="256"/>
      <c r="O446" s="256"/>
      <c r="P446" s="256"/>
      <c r="Q446" s="256"/>
      <c r="R446" s="219"/>
      <c r="S446" s="219"/>
      <c r="T446" s="219"/>
      <c r="U446" s="219"/>
      <c r="V446" s="217"/>
      <c r="X446" s="106"/>
      <c r="Y446" s="217"/>
      <c r="Z446" s="217"/>
      <c r="AA446" s="217"/>
      <c r="AB446" s="94"/>
      <c r="AC446" s="217"/>
      <c r="AD446" s="217"/>
      <c r="AE446" s="217"/>
      <c r="AF446" s="217"/>
      <c r="AG446" s="217"/>
      <c r="AH446" s="217"/>
      <c r="AI446" s="94"/>
      <c r="AJ446" s="217"/>
      <c r="AK446" s="217"/>
      <c r="AL446" s="217"/>
      <c r="AM446" s="217"/>
      <c r="AN446" s="217"/>
      <c r="AO446" s="94"/>
      <c r="AP446" s="217"/>
      <c r="AQ446" s="217"/>
      <c r="AR446" s="217"/>
      <c r="AU446" s="217"/>
      <c r="AW446" s="217"/>
      <c r="AX446" s="217"/>
      <c r="BE446" s="94"/>
      <c r="BF446" s="217"/>
      <c r="BG446" s="94"/>
      <c r="BH446" s="94"/>
      <c r="BI446" s="217"/>
      <c r="BJ446" s="94"/>
      <c r="BK446" s="217"/>
      <c r="BL446" s="217"/>
      <c r="BQ446" s="96"/>
      <c r="BR446" s="96"/>
      <c r="BS446" s="96"/>
      <c r="BT446" s="96"/>
      <c r="BV446" s="96"/>
      <c r="BW446" s="96"/>
    </row>
    <row r="447" spans="2:75" x14ac:dyDescent="0.2">
      <c r="B447" s="101"/>
      <c r="I447" s="101"/>
      <c r="L447" s="101"/>
      <c r="M447" s="105"/>
      <c r="N447" s="256"/>
      <c r="O447" s="256"/>
      <c r="P447" s="256"/>
      <c r="Q447" s="256"/>
      <c r="R447" s="219"/>
      <c r="S447" s="219"/>
      <c r="T447" s="219"/>
      <c r="U447" s="219"/>
      <c r="V447" s="217"/>
      <c r="X447" s="106"/>
      <c r="Y447" s="217"/>
      <c r="Z447" s="217"/>
      <c r="AA447" s="217"/>
      <c r="AB447" s="94"/>
      <c r="AC447" s="217"/>
      <c r="AD447" s="217"/>
      <c r="AE447" s="217"/>
      <c r="AF447" s="217"/>
      <c r="AG447" s="217"/>
      <c r="AH447" s="217"/>
      <c r="AI447" s="94"/>
      <c r="AJ447" s="217"/>
      <c r="AK447" s="217"/>
      <c r="AL447" s="217"/>
      <c r="AM447" s="217"/>
      <c r="AN447" s="217"/>
      <c r="AO447" s="94"/>
      <c r="AP447" s="217"/>
      <c r="AQ447" s="217"/>
      <c r="AR447" s="217"/>
      <c r="AU447" s="217"/>
      <c r="AW447" s="217"/>
      <c r="AX447" s="217"/>
      <c r="BE447" s="94"/>
      <c r="BF447" s="217"/>
      <c r="BG447" s="94"/>
      <c r="BH447" s="94"/>
      <c r="BI447" s="217"/>
      <c r="BJ447" s="94"/>
      <c r="BK447" s="217"/>
      <c r="BL447" s="217"/>
      <c r="BQ447" s="96"/>
      <c r="BR447" s="96"/>
      <c r="BS447" s="96"/>
      <c r="BT447" s="96"/>
      <c r="BV447" s="96"/>
      <c r="BW447" s="96"/>
    </row>
    <row r="448" spans="2:75" x14ac:dyDescent="0.2">
      <c r="B448" s="101"/>
      <c r="I448" s="101"/>
      <c r="L448" s="101"/>
      <c r="M448" s="105"/>
      <c r="N448" s="256"/>
      <c r="O448" s="256"/>
      <c r="P448" s="256"/>
      <c r="Q448" s="256"/>
      <c r="R448" s="219"/>
      <c r="S448" s="219"/>
      <c r="T448" s="219"/>
      <c r="U448" s="219"/>
      <c r="V448" s="217"/>
      <c r="X448" s="106"/>
      <c r="Y448" s="217"/>
      <c r="Z448" s="217"/>
      <c r="AA448" s="217"/>
      <c r="AB448" s="94"/>
      <c r="AC448" s="217"/>
      <c r="AD448" s="217"/>
      <c r="AE448" s="217"/>
      <c r="AF448" s="217"/>
      <c r="AG448" s="217"/>
      <c r="AH448" s="217"/>
      <c r="AI448" s="94"/>
      <c r="AJ448" s="217"/>
      <c r="AK448" s="217"/>
      <c r="AL448" s="217"/>
      <c r="AM448" s="217"/>
      <c r="AN448" s="217"/>
      <c r="AO448" s="94"/>
      <c r="AP448" s="217"/>
      <c r="AQ448" s="217"/>
      <c r="AR448" s="217"/>
      <c r="AU448" s="217"/>
      <c r="AW448" s="217"/>
      <c r="AX448" s="217"/>
      <c r="BE448" s="94"/>
      <c r="BF448" s="217"/>
      <c r="BG448" s="94"/>
      <c r="BH448" s="94"/>
      <c r="BI448" s="217"/>
      <c r="BJ448" s="94"/>
      <c r="BK448" s="217"/>
      <c r="BL448" s="217"/>
      <c r="BQ448" s="96"/>
      <c r="BR448" s="96"/>
      <c r="BS448" s="96"/>
      <c r="BT448" s="96"/>
      <c r="BV448" s="96"/>
      <c r="BW448" s="96"/>
    </row>
    <row r="449" spans="2:75" x14ac:dyDescent="0.2">
      <c r="B449" s="101"/>
      <c r="I449" s="101"/>
      <c r="L449" s="101"/>
      <c r="M449" s="105"/>
      <c r="N449" s="256"/>
      <c r="O449" s="256"/>
      <c r="P449" s="256"/>
      <c r="Q449" s="256"/>
      <c r="R449" s="219"/>
      <c r="S449" s="219"/>
      <c r="T449" s="219"/>
      <c r="U449" s="219"/>
      <c r="V449" s="217"/>
      <c r="X449" s="106"/>
      <c r="Y449" s="217"/>
      <c r="Z449" s="217"/>
      <c r="AA449" s="217"/>
      <c r="AB449" s="94"/>
      <c r="AC449" s="217"/>
      <c r="AD449" s="217"/>
      <c r="AE449" s="217"/>
      <c r="AF449" s="217"/>
      <c r="AG449" s="217"/>
      <c r="AH449" s="217"/>
      <c r="AI449" s="94"/>
      <c r="AJ449" s="217"/>
      <c r="AK449" s="217"/>
      <c r="AL449" s="217"/>
      <c r="AM449" s="217"/>
      <c r="AN449" s="217"/>
      <c r="AO449" s="94"/>
      <c r="AP449" s="217"/>
      <c r="AQ449" s="217"/>
      <c r="AR449" s="217"/>
      <c r="AU449" s="217"/>
      <c r="AW449" s="217"/>
      <c r="AX449" s="217"/>
      <c r="BE449" s="94"/>
      <c r="BF449" s="217"/>
      <c r="BG449" s="94"/>
      <c r="BH449" s="94"/>
      <c r="BI449" s="217"/>
      <c r="BJ449" s="94"/>
      <c r="BK449" s="217"/>
      <c r="BL449" s="217"/>
      <c r="BQ449" s="96"/>
      <c r="BR449" s="96"/>
      <c r="BS449" s="96"/>
      <c r="BT449" s="96"/>
      <c r="BV449" s="96"/>
      <c r="BW449" s="96"/>
    </row>
    <row r="450" spans="2:75" x14ac:dyDescent="0.2">
      <c r="B450" s="101"/>
      <c r="I450" s="101"/>
      <c r="L450" s="101"/>
      <c r="M450" s="105"/>
      <c r="N450" s="256"/>
      <c r="O450" s="256"/>
      <c r="P450" s="256"/>
      <c r="Q450" s="256"/>
      <c r="R450" s="219"/>
      <c r="S450" s="219"/>
      <c r="T450" s="219"/>
      <c r="U450" s="219"/>
      <c r="V450" s="217"/>
      <c r="X450" s="106"/>
      <c r="Y450" s="217"/>
      <c r="Z450" s="217"/>
      <c r="AA450" s="217"/>
      <c r="AB450" s="94"/>
      <c r="AC450" s="217"/>
      <c r="AD450" s="217"/>
      <c r="AE450" s="217"/>
      <c r="AF450" s="217"/>
      <c r="AG450" s="217"/>
      <c r="AH450" s="217"/>
      <c r="AI450" s="94"/>
      <c r="AJ450" s="217"/>
      <c r="AK450" s="217"/>
      <c r="AL450" s="217"/>
      <c r="AM450" s="217"/>
      <c r="AN450" s="217"/>
      <c r="AO450" s="94"/>
      <c r="AP450" s="217"/>
      <c r="AQ450" s="217"/>
      <c r="AR450" s="217"/>
      <c r="AU450" s="217"/>
      <c r="AW450" s="217"/>
      <c r="AX450" s="217"/>
      <c r="BE450" s="94"/>
      <c r="BF450" s="217"/>
      <c r="BG450" s="94"/>
      <c r="BH450" s="94"/>
      <c r="BI450" s="217"/>
      <c r="BJ450" s="94"/>
      <c r="BK450" s="217"/>
      <c r="BL450" s="217"/>
      <c r="BQ450" s="96"/>
      <c r="BR450" s="96"/>
      <c r="BS450" s="96"/>
      <c r="BT450" s="96"/>
      <c r="BV450" s="96"/>
      <c r="BW450" s="96"/>
    </row>
    <row r="451" spans="2:75" x14ac:dyDescent="0.2">
      <c r="B451" s="101"/>
      <c r="I451" s="101"/>
      <c r="L451" s="101"/>
      <c r="M451" s="105"/>
      <c r="N451" s="256"/>
      <c r="O451" s="256"/>
      <c r="P451" s="256"/>
      <c r="Q451" s="256"/>
      <c r="R451" s="219"/>
      <c r="S451" s="219"/>
      <c r="T451" s="219"/>
      <c r="U451" s="219"/>
      <c r="V451" s="217"/>
      <c r="X451" s="106"/>
      <c r="Y451" s="217"/>
      <c r="Z451" s="217"/>
      <c r="AA451" s="217"/>
      <c r="AB451" s="94"/>
      <c r="AC451" s="217"/>
      <c r="AD451" s="217"/>
      <c r="AE451" s="217"/>
      <c r="AF451" s="217"/>
      <c r="AG451" s="217"/>
      <c r="AH451" s="217"/>
      <c r="AI451" s="94"/>
      <c r="AJ451" s="217"/>
      <c r="AK451" s="217"/>
      <c r="AL451" s="217"/>
      <c r="AM451" s="217"/>
      <c r="AN451" s="217"/>
      <c r="AO451" s="94"/>
      <c r="AP451" s="217"/>
      <c r="AQ451" s="217"/>
      <c r="AR451" s="217"/>
      <c r="AU451" s="217"/>
      <c r="AW451" s="217"/>
      <c r="AX451" s="217"/>
      <c r="BE451" s="94"/>
      <c r="BF451" s="217"/>
      <c r="BG451" s="94"/>
      <c r="BH451" s="94"/>
      <c r="BI451" s="217"/>
      <c r="BJ451" s="94"/>
      <c r="BK451" s="217"/>
      <c r="BL451" s="217"/>
      <c r="BQ451" s="96"/>
      <c r="BR451" s="96"/>
      <c r="BS451" s="96"/>
      <c r="BT451" s="96"/>
      <c r="BV451" s="96"/>
      <c r="BW451" s="96"/>
    </row>
    <row r="452" spans="2:75" x14ac:dyDescent="0.2">
      <c r="B452" s="101"/>
      <c r="I452" s="101"/>
      <c r="L452" s="101"/>
      <c r="M452" s="105"/>
      <c r="N452" s="256"/>
      <c r="O452" s="256"/>
      <c r="P452" s="256"/>
      <c r="Q452" s="256"/>
      <c r="R452" s="219"/>
      <c r="S452" s="219"/>
      <c r="T452" s="219"/>
      <c r="U452" s="219"/>
      <c r="V452" s="217"/>
      <c r="X452" s="106"/>
      <c r="Y452" s="217"/>
      <c r="Z452" s="217"/>
      <c r="AA452" s="217"/>
      <c r="AB452" s="94"/>
      <c r="AC452" s="217"/>
      <c r="AD452" s="217"/>
      <c r="AE452" s="217"/>
      <c r="AF452" s="217"/>
      <c r="AG452" s="217"/>
      <c r="AH452" s="217"/>
      <c r="AI452" s="94"/>
      <c r="AJ452" s="217"/>
      <c r="AK452" s="217"/>
      <c r="AL452" s="217"/>
      <c r="AM452" s="217"/>
      <c r="AN452" s="217"/>
      <c r="AO452" s="94"/>
      <c r="AP452" s="217"/>
      <c r="AQ452" s="217"/>
      <c r="AR452" s="217"/>
      <c r="AU452" s="217"/>
      <c r="AW452" s="217"/>
      <c r="AX452" s="217"/>
      <c r="BE452" s="94"/>
      <c r="BF452" s="217"/>
      <c r="BG452" s="94"/>
      <c r="BH452" s="94"/>
      <c r="BI452" s="217"/>
      <c r="BJ452" s="94"/>
      <c r="BK452" s="217"/>
      <c r="BL452" s="217"/>
      <c r="BQ452" s="96"/>
      <c r="BR452" s="96"/>
      <c r="BS452" s="96"/>
      <c r="BT452" s="96"/>
      <c r="BV452" s="96"/>
      <c r="BW452" s="96"/>
    </row>
    <row r="453" spans="2:75" x14ac:dyDescent="0.2">
      <c r="B453" s="101"/>
      <c r="I453" s="101"/>
      <c r="L453" s="101"/>
      <c r="M453" s="105"/>
      <c r="N453" s="256"/>
      <c r="O453" s="256"/>
      <c r="P453" s="256"/>
      <c r="Q453" s="256"/>
      <c r="R453" s="219"/>
      <c r="S453" s="219"/>
      <c r="T453" s="219"/>
      <c r="U453" s="219"/>
      <c r="V453" s="217"/>
      <c r="X453" s="106"/>
      <c r="Y453" s="217"/>
      <c r="Z453" s="217"/>
      <c r="AA453" s="217"/>
      <c r="AB453" s="94"/>
      <c r="AC453" s="217"/>
      <c r="AD453" s="217"/>
      <c r="AE453" s="217"/>
      <c r="AF453" s="217"/>
      <c r="AG453" s="217"/>
      <c r="AH453" s="217"/>
      <c r="AI453" s="94"/>
      <c r="AJ453" s="217"/>
      <c r="AK453" s="217"/>
      <c r="AL453" s="217"/>
      <c r="AM453" s="217"/>
      <c r="AN453" s="217"/>
      <c r="AO453" s="94"/>
      <c r="AP453" s="217"/>
      <c r="AQ453" s="217"/>
      <c r="AR453" s="217"/>
      <c r="AU453" s="217"/>
      <c r="AW453" s="217"/>
      <c r="AX453" s="217"/>
      <c r="BE453" s="94"/>
      <c r="BF453" s="217"/>
      <c r="BG453" s="94"/>
      <c r="BH453" s="94"/>
      <c r="BI453" s="217"/>
      <c r="BJ453" s="94"/>
      <c r="BK453" s="217"/>
      <c r="BL453" s="217"/>
      <c r="BQ453" s="96"/>
      <c r="BR453" s="96"/>
      <c r="BS453" s="96"/>
      <c r="BT453" s="96"/>
      <c r="BV453" s="96"/>
      <c r="BW453" s="96"/>
    </row>
    <row r="454" spans="2:75" x14ac:dyDescent="0.2">
      <c r="B454" s="101"/>
      <c r="I454" s="101"/>
      <c r="L454" s="101"/>
      <c r="M454" s="105"/>
      <c r="N454" s="256"/>
      <c r="O454" s="256"/>
      <c r="P454" s="256"/>
      <c r="Q454" s="256"/>
      <c r="R454" s="219"/>
      <c r="S454" s="219"/>
      <c r="T454" s="219"/>
      <c r="U454" s="219"/>
      <c r="V454" s="217"/>
      <c r="X454" s="106"/>
      <c r="Y454" s="217"/>
      <c r="Z454" s="217"/>
      <c r="AA454" s="217"/>
      <c r="AB454" s="94"/>
      <c r="AC454" s="217"/>
      <c r="AD454" s="217"/>
      <c r="AE454" s="217"/>
      <c r="AF454" s="217"/>
      <c r="AG454" s="217"/>
      <c r="AH454" s="217"/>
      <c r="AI454" s="94"/>
      <c r="AJ454" s="217"/>
      <c r="AK454" s="217"/>
      <c r="AL454" s="217"/>
      <c r="AM454" s="217"/>
      <c r="AN454" s="217"/>
      <c r="AO454" s="94"/>
      <c r="AP454" s="217"/>
      <c r="AQ454" s="217"/>
      <c r="AR454" s="217"/>
      <c r="AU454" s="217"/>
      <c r="AW454" s="217"/>
      <c r="AX454" s="217"/>
      <c r="BE454" s="94"/>
      <c r="BF454" s="217"/>
      <c r="BG454" s="94"/>
      <c r="BH454" s="94"/>
      <c r="BI454" s="217"/>
      <c r="BJ454" s="94"/>
      <c r="BK454" s="217"/>
      <c r="BL454" s="217"/>
      <c r="BQ454" s="96"/>
      <c r="BR454" s="96"/>
      <c r="BS454" s="96"/>
      <c r="BT454" s="96"/>
      <c r="BV454" s="96"/>
      <c r="BW454" s="96"/>
    </row>
    <row r="455" spans="2:75" x14ac:dyDescent="0.2">
      <c r="B455" s="101"/>
      <c r="I455" s="101"/>
      <c r="L455" s="101"/>
      <c r="M455" s="105"/>
      <c r="N455" s="256"/>
      <c r="O455" s="256"/>
      <c r="P455" s="256"/>
      <c r="Q455" s="256"/>
      <c r="R455" s="219"/>
      <c r="S455" s="219"/>
      <c r="T455" s="219"/>
      <c r="U455" s="219"/>
      <c r="V455" s="217"/>
      <c r="X455" s="106"/>
      <c r="Y455" s="217"/>
      <c r="Z455" s="217"/>
      <c r="AA455" s="217"/>
      <c r="AB455" s="94"/>
      <c r="AC455" s="217"/>
      <c r="AD455" s="217"/>
      <c r="AE455" s="217"/>
      <c r="AF455" s="217"/>
      <c r="AG455" s="217"/>
      <c r="AH455" s="217"/>
      <c r="AI455" s="94"/>
      <c r="AJ455" s="217"/>
      <c r="AK455" s="217"/>
      <c r="AL455" s="217"/>
      <c r="AM455" s="217"/>
      <c r="AN455" s="217"/>
      <c r="AO455" s="94"/>
      <c r="AP455" s="217"/>
      <c r="AQ455" s="217"/>
      <c r="AR455" s="217"/>
      <c r="AU455" s="217"/>
      <c r="AW455" s="217"/>
      <c r="AX455" s="217"/>
      <c r="BE455" s="94"/>
      <c r="BF455" s="217"/>
      <c r="BG455" s="94"/>
      <c r="BH455" s="94"/>
      <c r="BI455" s="217"/>
      <c r="BJ455" s="94"/>
      <c r="BK455" s="217"/>
      <c r="BL455" s="217"/>
      <c r="BQ455" s="96"/>
      <c r="BR455" s="96"/>
      <c r="BS455" s="96"/>
      <c r="BT455" s="96"/>
      <c r="BV455" s="96"/>
      <c r="BW455" s="96"/>
    </row>
    <row r="456" spans="2:75" x14ac:dyDescent="0.2">
      <c r="B456" s="101"/>
      <c r="I456" s="101"/>
      <c r="L456" s="101"/>
      <c r="M456" s="105"/>
      <c r="N456" s="256"/>
      <c r="O456" s="256"/>
      <c r="P456" s="256"/>
      <c r="Q456" s="256"/>
      <c r="R456" s="219"/>
      <c r="S456" s="219"/>
      <c r="T456" s="219"/>
      <c r="U456" s="219"/>
      <c r="V456" s="217"/>
      <c r="X456" s="106"/>
      <c r="Y456" s="217"/>
      <c r="Z456" s="217"/>
      <c r="AA456" s="217"/>
      <c r="AB456" s="94"/>
      <c r="AC456" s="217"/>
      <c r="AD456" s="217"/>
      <c r="AE456" s="217"/>
      <c r="AF456" s="217"/>
      <c r="AG456" s="217"/>
      <c r="AH456" s="217"/>
      <c r="AI456" s="94"/>
      <c r="AJ456" s="217"/>
      <c r="AK456" s="217"/>
      <c r="AL456" s="217"/>
      <c r="AM456" s="217"/>
      <c r="AN456" s="217"/>
      <c r="AO456" s="94"/>
      <c r="AP456" s="217"/>
      <c r="AQ456" s="217"/>
      <c r="AR456" s="217"/>
      <c r="AU456" s="217"/>
      <c r="AW456" s="217"/>
      <c r="AX456" s="217"/>
      <c r="BE456" s="94"/>
      <c r="BF456" s="217"/>
      <c r="BG456" s="94"/>
      <c r="BH456" s="94"/>
      <c r="BI456" s="217"/>
      <c r="BJ456" s="94"/>
      <c r="BK456" s="217"/>
      <c r="BL456" s="217"/>
      <c r="BQ456" s="96"/>
      <c r="BR456" s="96"/>
      <c r="BS456" s="96"/>
      <c r="BT456" s="96"/>
      <c r="BV456" s="96"/>
      <c r="BW456" s="96"/>
    </row>
    <row r="457" spans="2:75" x14ac:dyDescent="0.2">
      <c r="B457" s="101"/>
      <c r="I457" s="101"/>
      <c r="L457" s="101"/>
      <c r="M457" s="105"/>
      <c r="N457" s="256"/>
      <c r="O457" s="256"/>
      <c r="P457" s="256"/>
      <c r="Q457" s="256"/>
      <c r="R457" s="219"/>
      <c r="S457" s="219"/>
      <c r="T457" s="219"/>
      <c r="U457" s="219"/>
      <c r="V457" s="217"/>
      <c r="X457" s="106"/>
      <c r="Y457" s="217"/>
      <c r="Z457" s="217"/>
      <c r="AA457" s="217"/>
      <c r="AB457" s="94"/>
      <c r="AC457" s="217"/>
      <c r="AD457" s="217"/>
      <c r="AE457" s="217"/>
      <c r="AF457" s="217"/>
      <c r="AG457" s="217"/>
      <c r="AH457" s="217"/>
      <c r="AI457" s="94"/>
      <c r="AJ457" s="217"/>
      <c r="AK457" s="217"/>
      <c r="AL457" s="217"/>
      <c r="AM457" s="217"/>
      <c r="AN457" s="217"/>
      <c r="AO457" s="94"/>
      <c r="AP457" s="217"/>
      <c r="AQ457" s="217"/>
      <c r="AR457" s="217"/>
      <c r="AU457" s="217"/>
      <c r="AW457" s="217"/>
      <c r="AX457" s="217"/>
      <c r="BE457" s="94"/>
      <c r="BF457" s="217"/>
      <c r="BG457" s="94"/>
      <c r="BH457" s="94"/>
      <c r="BI457" s="217"/>
      <c r="BJ457" s="94"/>
      <c r="BK457" s="217"/>
      <c r="BL457" s="217"/>
      <c r="BQ457" s="96"/>
      <c r="BR457" s="96"/>
      <c r="BS457" s="96"/>
      <c r="BT457" s="96"/>
      <c r="BV457" s="96"/>
      <c r="BW457" s="96"/>
    </row>
    <row r="458" spans="2:75" x14ac:dyDescent="0.2">
      <c r="B458" s="101"/>
      <c r="I458" s="101"/>
      <c r="L458" s="101"/>
      <c r="M458" s="105"/>
      <c r="N458" s="256"/>
      <c r="O458" s="256"/>
      <c r="P458" s="256"/>
      <c r="Q458" s="256"/>
      <c r="R458" s="219"/>
      <c r="S458" s="219"/>
      <c r="T458" s="219"/>
      <c r="U458" s="219"/>
      <c r="V458" s="217"/>
      <c r="X458" s="106"/>
      <c r="Y458" s="217"/>
      <c r="Z458" s="217"/>
      <c r="AA458" s="217"/>
      <c r="AB458" s="94"/>
      <c r="AC458" s="217"/>
      <c r="AD458" s="217"/>
      <c r="AE458" s="217"/>
      <c r="AF458" s="217"/>
      <c r="AG458" s="217"/>
      <c r="AH458" s="217"/>
      <c r="AI458" s="94"/>
      <c r="AJ458" s="217"/>
      <c r="AK458" s="217"/>
      <c r="AL458" s="217"/>
      <c r="AM458" s="217"/>
      <c r="AN458" s="217"/>
      <c r="AO458" s="94"/>
      <c r="AP458" s="217"/>
      <c r="AQ458" s="217"/>
      <c r="AR458" s="217"/>
      <c r="AU458" s="217"/>
      <c r="AW458" s="217"/>
      <c r="AX458" s="217"/>
      <c r="BE458" s="94"/>
      <c r="BF458" s="217"/>
      <c r="BG458" s="94"/>
      <c r="BH458" s="94"/>
      <c r="BI458" s="217"/>
      <c r="BJ458" s="94"/>
      <c r="BK458" s="217"/>
      <c r="BL458" s="217"/>
      <c r="BQ458" s="96"/>
      <c r="BR458" s="96"/>
      <c r="BS458" s="96"/>
      <c r="BT458" s="96"/>
      <c r="BV458" s="96"/>
      <c r="BW458" s="96"/>
    </row>
    <row r="459" spans="2:75" x14ac:dyDescent="0.2">
      <c r="B459" s="101"/>
      <c r="I459" s="101"/>
      <c r="L459" s="101"/>
      <c r="M459" s="105"/>
      <c r="N459" s="256"/>
      <c r="O459" s="256"/>
      <c r="P459" s="256"/>
      <c r="Q459" s="256"/>
      <c r="R459" s="219"/>
      <c r="S459" s="219"/>
      <c r="T459" s="219"/>
      <c r="U459" s="219"/>
      <c r="V459" s="217"/>
      <c r="X459" s="106"/>
      <c r="Y459" s="217"/>
      <c r="Z459" s="217"/>
      <c r="AA459" s="217"/>
      <c r="AB459" s="94"/>
      <c r="AC459" s="217"/>
      <c r="AD459" s="217"/>
      <c r="AE459" s="217"/>
      <c r="AF459" s="217"/>
      <c r="AG459" s="217"/>
      <c r="AH459" s="217"/>
      <c r="AI459" s="94"/>
      <c r="AJ459" s="217"/>
      <c r="AK459" s="217"/>
      <c r="AL459" s="217"/>
      <c r="AM459" s="217"/>
      <c r="AN459" s="217"/>
      <c r="AO459" s="94"/>
      <c r="AP459" s="217"/>
      <c r="AQ459" s="217"/>
      <c r="AR459" s="217"/>
      <c r="AU459" s="217"/>
      <c r="AW459" s="217"/>
      <c r="AX459" s="217"/>
      <c r="BE459" s="94"/>
      <c r="BF459" s="217"/>
      <c r="BG459" s="94"/>
      <c r="BH459" s="94"/>
      <c r="BI459" s="217"/>
      <c r="BJ459" s="94"/>
      <c r="BK459" s="217"/>
      <c r="BL459" s="217"/>
      <c r="BQ459" s="96"/>
      <c r="BR459" s="96"/>
      <c r="BS459" s="96"/>
      <c r="BT459" s="96"/>
      <c r="BV459" s="96"/>
      <c r="BW459" s="96"/>
    </row>
    <row r="460" spans="2:75" x14ac:dyDescent="0.2">
      <c r="B460" s="101"/>
      <c r="I460" s="101"/>
      <c r="L460" s="101"/>
      <c r="M460" s="105"/>
      <c r="N460" s="256"/>
      <c r="O460" s="256"/>
      <c r="P460" s="256"/>
      <c r="Q460" s="256"/>
      <c r="R460" s="219"/>
      <c r="S460" s="219"/>
      <c r="T460" s="219"/>
      <c r="U460" s="219"/>
      <c r="V460" s="217"/>
      <c r="X460" s="106"/>
      <c r="Y460" s="217"/>
      <c r="Z460" s="217"/>
      <c r="AA460" s="217"/>
      <c r="AB460" s="94"/>
      <c r="AC460" s="217"/>
      <c r="AD460" s="217"/>
      <c r="AE460" s="217"/>
      <c r="AF460" s="217"/>
      <c r="AG460" s="217"/>
      <c r="AH460" s="217"/>
      <c r="AI460" s="94"/>
      <c r="AJ460" s="217"/>
      <c r="AK460" s="217"/>
      <c r="AL460" s="217"/>
      <c r="AM460" s="217"/>
      <c r="AN460" s="217"/>
      <c r="AO460" s="94"/>
      <c r="AP460" s="217"/>
      <c r="AQ460" s="217"/>
      <c r="AR460" s="217"/>
      <c r="AU460" s="217"/>
      <c r="AW460" s="217"/>
      <c r="AX460" s="217"/>
      <c r="BE460" s="94"/>
      <c r="BF460" s="217"/>
      <c r="BG460" s="94"/>
      <c r="BH460" s="94"/>
      <c r="BI460" s="217"/>
      <c r="BJ460" s="94"/>
      <c r="BK460" s="217"/>
      <c r="BL460" s="217"/>
      <c r="BQ460" s="96"/>
      <c r="BR460" s="96"/>
      <c r="BS460" s="96"/>
      <c r="BT460" s="96"/>
      <c r="BV460" s="96"/>
      <c r="BW460" s="96"/>
    </row>
    <row r="461" spans="2:75" x14ac:dyDescent="0.2">
      <c r="B461" s="101"/>
      <c r="I461" s="101"/>
      <c r="L461" s="101"/>
      <c r="M461" s="105"/>
      <c r="N461" s="256"/>
      <c r="O461" s="256"/>
      <c r="P461" s="256"/>
      <c r="Q461" s="256"/>
      <c r="R461" s="219"/>
      <c r="S461" s="219"/>
      <c r="T461" s="219"/>
      <c r="U461" s="219"/>
      <c r="V461" s="217"/>
      <c r="X461" s="106"/>
      <c r="Y461" s="217"/>
      <c r="Z461" s="217"/>
      <c r="AA461" s="217"/>
      <c r="AB461" s="94"/>
      <c r="AC461" s="217"/>
      <c r="AD461" s="217"/>
      <c r="AE461" s="217"/>
      <c r="AF461" s="217"/>
      <c r="AG461" s="217"/>
      <c r="AH461" s="217"/>
      <c r="AI461" s="94"/>
      <c r="AJ461" s="217"/>
      <c r="AK461" s="217"/>
      <c r="AL461" s="217"/>
      <c r="AM461" s="217"/>
      <c r="AN461" s="217"/>
      <c r="AO461" s="94"/>
      <c r="AP461" s="217"/>
      <c r="AQ461" s="217"/>
      <c r="AR461" s="217"/>
      <c r="AU461" s="217"/>
      <c r="AW461" s="217"/>
      <c r="AX461" s="217"/>
      <c r="BE461" s="94"/>
      <c r="BF461" s="217"/>
      <c r="BG461" s="94"/>
      <c r="BH461" s="94"/>
      <c r="BI461" s="217"/>
      <c r="BJ461" s="94"/>
      <c r="BK461" s="217"/>
      <c r="BL461" s="217"/>
      <c r="BQ461" s="96"/>
      <c r="BR461" s="96"/>
      <c r="BS461" s="96"/>
      <c r="BT461" s="96"/>
      <c r="BV461" s="96"/>
      <c r="BW461" s="96"/>
    </row>
    <row r="462" spans="2:75" x14ac:dyDescent="0.2">
      <c r="B462" s="101"/>
      <c r="I462" s="101"/>
      <c r="L462" s="101"/>
      <c r="M462" s="105"/>
      <c r="N462" s="256"/>
      <c r="O462" s="256"/>
      <c r="P462" s="256"/>
      <c r="Q462" s="256"/>
      <c r="R462" s="219"/>
      <c r="S462" s="219"/>
      <c r="T462" s="219"/>
      <c r="U462" s="219"/>
      <c r="V462" s="217"/>
      <c r="X462" s="106"/>
      <c r="Y462" s="217"/>
      <c r="Z462" s="217"/>
      <c r="AA462" s="217"/>
      <c r="AB462" s="94"/>
      <c r="AC462" s="217"/>
      <c r="AD462" s="217"/>
      <c r="AE462" s="217"/>
      <c r="AF462" s="217"/>
      <c r="AG462" s="217"/>
      <c r="AH462" s="217"/>
      <c r="AI462" s="94"/>
      <c r="AJ462" s="217"/>
      <c r="AK462" s="217"/>
      <c r="AL462" s="217"/>
      <c r="AM462" s="217"/>
      <c r="AN462" s="217"/>
      <c r="AO462" s="94"/>
      <c r="AP462" s="217"/>
      <c r="AQ462" s="217"/>
      <c r="AR462" s="217"/>
      <c r="AU462" s="217"/>
      <c r="AW462" s="217"/>
      <c r="AX462" s="217"/>
      <c r="BE462" s="94"/>
      <c r="BF462" s="217"/>
      <c r="BG462" s="94"/>
      <c r="BH462" s="94"/>
      <c r="BI462" s="217"/>
      <c r="BJ462" s="94"/>
      <c r="BK462" s="217"/>
      <c r="BL462" s="217"/>
      <c r="BQ462" s="96"/>
      <c r="BR462" s="96"/>
      <c r="BS462" s="96"/>
      <c r="BT462" s="96"/>
      <c r="BV462" s="96"/>
      <c r="BW462" s="96"/>
    </row>
    <row r="463" spans="2:75" x14ac:dyDescent="0.2">
      <c r="B463" s="101"/>
      <c r="I463" s="101"/>
      <c r="L463" s="101"/>
      <c r="M463" s="105"/>
      <c r="N463" s="256"/>
      <c r="O463" s="256"/>
      <c r="P463" s="256"/>
      <c r="Q463" s="256"/>
      <c r="R463" s="219"/>
      <c r="S463" s="219"/>
      <c r="T463" s="219"/>
      <c r="U463" s="219"/>
      <c r="V463" s="217"/>
      <c r="X463" s="106"/>
      <c r="Y463" s="217"/>
      <c r="Z463" s="217"/>
      <c r="AA463" s="217"/>
      <c r="AB463" s="94"/>
      <c r="AC463" s="217"/>
      <c r="AD463" s="217"/>
      <c r="AE463" s="217"/>
      <c r="AF463" s="217"/>
      <c r="AG463" s="217"/>
      <c r="AH463" s="217"/>
      <c r="AI463" s="94"/>
      <c r="AJ463" s="217"/>
      <c r="AK463" s="217"/>
      <c r="AL463" s="217"/>
      <c r="AM463" s="217"/>
      <c r="AN463" s="217"/>
      <c r="AO463" s="94"/>
      <c r="AP463" s="217"/>
      <c r="AQ463" s="217"/>
      <c r="AR463" s="217"/>
      <c r="AU463" s="217"/>
      <c r="AW463" s="217"/>
      <c r="AX463" s="217"/>
      <c r="BE463" s="94"/>
      <c r="BF463" s="217"/>
      <c r="BG463" s="94"/>
      <c r="BH463" s="94"/>
      <c r="BI463" s="217"/>
      <c r="BJ463" s="94"/>
      <c r="BK463" s="217"/>
      <c r="BL463" s="217"/>
      <c r="BQ463" s="96"/>
      <c r="BR463" s="96"/>
      <c r="BS463" s="96"/>
      <c r="BT463" s="96"/>
      <c r="BV463" s="96"/>
      <c r="BW463" s="96"/>
    </row>
    <row r="464" spans="2:75" x14ac:dyDescent="0.2">
      <c r="B464" s="101"/>
      <c r="I464" s="101"/>
      <c r="L464" s="101"/>
      <c r="M464" s="105"/>
      <c r="N464" s="256"/>
      <c r="O464" s="256"/>
      <c r="P464" s="256"/>
      <c r="Q464" s="256"/>
      <c r="R464" s="219"/>
      <c r="S464" s="219"/>
      <c r="T464" s="219"/>
      <c r="U464" s="219"/>
      <c r="V464" s="217"/>
      <c r="X464" s="106"/>
      <c r="Y464" s="217"/>
      <c r="Z464" s="217"/>
      <c r="AA464" s="217"/>
      <c r="AB464" s="94"/>
      <c r="AC464" s="217"/>
      <c r="AD464" s="217"/>
      <c r="AE464" s="217"/>
      <c r="AF464" s="217"/>
      <c r="AG464" s="217"/>
      <c r="AH464" s="217"/>
      <c r="AI464" s="94"/>
      <c r="AJ464" s="217"/>
      <c r="AK464" s="217"/>
      <c r="AL464" s="217"/>
      <c r="AM464" s="217"/>
      <c r="AN464" s="217"/>
      <c r="AO464" s="94"/>
      <c r="AP464" s="217"/>
      <c r="AQ464" s="217"/>
      <c r="AR464" s="217"/>
      <c r="AU464" s="217"/>
      <c r="AW464" s="217"/>
      <c r="AX464" s="217"/>
      <c r="BE464" s="94"/>
      <c r="BF464" s="217"/>
      <c r="BG464" s="94"/>
      <c r="BH464" s="94"/>
      <c r="BI464" s="217"/>
      <c r="BJ464" s="94"/>
      <c r="BK464" s="217"/>
      <c r="BL464" s="217"/>
      <c r="BQ464" s="96"/>
      <c r="BR464" s="96"/>
      <c r="BS464" s="96"/>
      <c r="BT464" s="96"/>
      <c r="BV464" s="96"/>
      <c r="BW464" s="96"/>
    </row>
    <row r="465" spans="2:75" x14ac:dyDescent="0.2">
      <c r="B465" s="101"/>
      <c r="I465" s="101"/>
      <c r="L465" s="101"/>
      <c r="M465" s="105"/>
      <c r="N465" s="256"/>
      <c r="O465" s="256"/>
      <c r="P465" s="256"/>
      <c r="Q465" s="256"/>
      <c r="R465" s="219"/>
      <c r="S465" s="219"/>
      <c r="T465" s="219"/>
      <c r="U465" s="219"/>
      <c r="V465" s="217"/>
      <c r="X465" s="106"/>
      <c r="Y465" s="217"/>
      <c r="Z465" s="217"/>
      <c r="AA465" s="217"/>
      <c r="AB465" s="94"/>
      <c r="AC465" s="217"/>
      <c r="AD465" s="217"/>
      <c r="AE465" s="217"/>
      <c r="AF465" s="217"/>
      <c r="AG465" s="217"/>
      <c r="AH465" s="217"/>
      <c r="AI465" s="94"/>
      <c r="AJ465" s="217"/>
      <c r="AK465" s="217"/>
      <c r="AL465" s="217"/>
      <c r="AM465" s="217"/>
      <c r="AN465" s="217"/>
      <c r="AO465" s="94"/>
      <c r="AP465" s="217"/>
      <c r="AQ465" s="217"/>
      <c r="AR465" s="217"/>
      <c r="AU465" s="217"/>
      <c r="AW465" s="217"/>
      <c r="AX465" s="217"/>
      <c r="BE465" s="94"/>
      <c r="BF465" s="217"/>
      <c r="BG465" s="94"/>
      <c r="BH465" s="94"/>
      <c r="BI465" s="217"/>
      <c r="BJ465" s="94"/>
      <c r="BK465" s="217"/>
      <c r="BL465" s="217"/>
      <c r="BQ465" s="96"/>
      <c r="BR465" s="96"/>
      <c r="BS465" s="96"/>
      <c r="BT465" s="96"/>
      <c r="BV465" s="96"/>
      <c r="BW465" s="96"/>
    </row>
    <row r="466" spans="2:75" x14ac:dyDescent="0.2">
      <c r="B466" s="101"/>
      <c r="I466" s="101"/>
      <c r="L466" s="101"/>
      <c r="M466" s="105"/>
      <c r="N466" s="256"/>
      <c r="O466" s="256"/>
      <c r="P466" s="256"/>
      <c r="Q466" s="256"/>
      <c r="R466" s="219"/>
      <c r="S466" s="219"/>
      <c r="T466" s="219"/>
      <c r="U466" s="219"/>
      <c r="V466" s="217"/>
      <c r="X466" s="106"/>
      <c r="Y466" s="217"/>
      <c r="Z466" s="217"/>
      <c r="AA466" s="217"/>
      <c r="AB466" s="94"/>
      <c r="AC466" s="217"/>
      <c r="AD466" s="217"/>
      <c r="AE466" s="217"/>
      <c r="AF466" s="217"/>
      <c r="AG466" s="217"/>
      <c r="AH466" s="217"/>
      <c r="AI466" s="94"/>
      <c r="AJ466" s="217"/>
      <c r="AK466" s="217"/>
      <c r="AL466" s="217"/>
      <c r="AM466" s="217"/>
      <c r="AN466" s="217"/>
      <c r="AO466" s="94"/>
      <c r="AP466" s="217"/>
      <c r="AQ466" s="217"/>
      <c r="AR466" s="217"/>
      <c r="AU466" s="217"/>
      <c r="AW466" s="217"/>
      <c r="AX466" s="217"/>
      <c r="BE466" s="94"/>
      <c r="BF466" s="217"/>
      <c r="BG466" s="94"/>
      <c r="BH466" s="94"/>
      <c r="BI466" s="217"/>
      <c r="BJ466" s="94"/>
      <c r="BK466" s="217"/>
      <c r="BL466" s="217"/>
      <c r="BQ466" s="96"/>
      <c r="BR466" s="96"/>
      <c r="BS466" s="96"/>
      <c r="BT466" s="96"/>
      <c r="BV466" s="96"/>
      <c r="BW466" s="96"/>
    </row>
    <row r="467" spans="2:75" x14ac:dyDescent="0.2">
      <c r="B467" s="101"/>
      <c r="I467" s="101"/>
      <c r="L467" s="101"/>
      <c r="M467" s="105"/>
      <c r="N467" s="256"/>
      <c r="O467" s="256"/>
      <c r="P467" s="256"/>
      <c r="Q467" s="256"/>
      <c r="R467" s="219"/>
      <c r="S467" s="219"/>
      <c r="T467" s="219"/>
      <c r="U467" s="219"/>
      <c r="V467" s="217"/>
      <c r="X467" s="106"/>
      <c r="Y467" s="217"/>
      <c r="Z467" s="217"/>
      <c r="AA467" s="217"/>
      <c r="AB467" s="94"/>
      <c r="AC467" s="217"/>
      <c r="AD467" s="217"/>
      <c r="AE467" s="217"/>
      <c r="AF467" s="217"/>
      <c r="AG467" s="217"/>
      <c r="AH467" s="217"/>
      <c r="AI467" s="94"/>
      <c r="AJ467" s="217"/>
      <c r="AK467" s="217"/>
      <c r="AL467" s="217"/>
      <c r="AM467" s="217"/>
      <c r="AN467" s="217"/>
      <c r="AO467" s="94"/>
      <c r="AP467" s="217"/>
      <c r="AQ467" s="217"/>
      <c r="AR467" s="217"/>
      <c r="AU467" s="217"/>
      <c r="AW467" s="217"/>
      <c r="AX467" s="217"/>
      <c r="BE467" s="94"/>
      <c r="BF467" s="217"/>
      <c r="BG467" s="94"/>
      <c r="BH467" s="94"/>
      <c r="BI467" s="217"/>
      <c r="BJ467" s="94"/>
      <c r="BK467" s="217"/>
      <c r="BL467" s="217"/>
      <c r="BQ467" s="96"/>
      <c r="BR467" s="96"/>
      <c r="BS467" s="96"/>
      <c r="BT467" s="96"/>
      <c r="BV467" s="96"/>
      <c r="BW467" s="96"/>
    </row>
    <row r="468" spans="2:75" x14ac:dyDescent="0.2">
      <c r="B468" s="101"/>
      <c r="I468" s="101"/>
      <c r="L468" s="101"/>
      <c r="M468" s="105"/>
      <c r="N468" s="256"/>
      <c r="O468" s="256"/>
      <c r="P468" s="256"/>
      <c r="Q468" s="256"/>
      <c r="R468" s="219"/>
      <c r="S468" s="219"/>
      <c r="T468" s="219"/>
      <c r="U468" s="219"/>
      <c r="V468" s="217"/>
      <c r="X468" s="106"/>
      <c r="Y468" s="217"/>
      <c r="Z468" s="217"/>
      <c r="AA468" s="217"/>
      <c r="AB468" s="94"/>
      <c r="AC468" s="217"/>
      <c r="AD468" s="217"/>
      <c r="AE468" s="217"/>
      <c r="AF468" s="217"/>
      <c r="AG468" s="217"/>
      <c r="AH468" s="217"/>
      <c r="AI468" s="94"/>
      <c r="AJ468" s="217"/>
      <c r="AK468" s="217"/>
      <c r="AL468" s="217"/>
      <c r="AM468" s="217"/>
      <c r="AN468" s="217"/>
      <c r="AO468" s="94"/>
      <c r="AP468" s="217"/>
      <c r="AQ468" s="217"/>
      <c r="AR468" s="217"/>
      <c r="AU468" s="217"/>
      <c r="AW468" s="217"/>
      <c r="AX468" s="217"/>
      <c r="BE468" s="94"/>
      <c r="BF468" s="217"/>
      <c r="BG468" s="94"/>
      <c r="BH468" s="94"/>
      <c r="BI468" s="217"/>
      <c r="BJ468" s="94"/>
      <c r="BK468" s="217"/>
      <c r="BL468" s="217"/>
      <c r="BQ468" s="96"/>
      <c r="BR468" s="96"/>
      <c r="BS468" s="96"/>
      <c r="BT468" s="96"/>
      <c r="BV468" s="96"/>
      <c r="BW468" s="96"/>
    </row>
    <row r="469" spans="2:75" x14ac:dyDescent="0.2">
      <c r="B469" s="101"/>
      <c r="I469" s="101"/>
      <c r="L469" s="101"/>
      <c r="M469" s="105"/>
      <c r="N469" s="256"/>
      <c r="O469" s="256"/>
      <c r="P469" s="256"/>
      <c r="Q469" s="256"/>
      <c r="R469" s="219"/>
      <c r="S469" s="219"/>
      <c r="T469" s="219"/>
      <c r="U469" s="219"/>
      <c r="V469" s="217"/>
      <c r="X469" s="106"/>
      <c r="Y469" s="217"/>
      <c r="Z469" s="217"/>
      <c r="AA469" s="217"/>
      <c r="AB469" s="94"/>
      <c r="AC469" s="217"/>
      <c r="AD469" s="217"/>
      <c r="AE469" s="217"/>
      <c r="AF469" s="217"/>
      <c r="AG469" s="217"/>
      <c r="AH469" s="217"/>
      <c r="AI469" s="94"/>
      <c r="AJ469" s="217"/>
      <c r="AK469" s="217"/>
      <c r="AL469" s="217"/>
      <c r="AM469" s="217"/>
      <c r="AN469" s="217"/>
      <c r="AO469" s="94"/>
      <c r="AP469" s="217"/>
      <c r="AQ469" s="217"/>
      <c r="AR469" s="217"/>
      <c r="AU469" s="217"/>
      <c r="AW469" s="217"/>
      <c r="AX469" s="217"/>
      <c r="BE469" s="94"/>
      <c r="BF469" s="217"/>
      <c r="BG469" s="94"/>
      <c r="BH469" s="94"/>
      <c r="BI469" s="217"/>
      <c r="BJ469" s="94"/>
      <c r="BK469" s="217"/>
      <c r="BL469" s="217"/>
      <c r="BQ469" s="96"/>
      <c r="BR469" s="96"/>
      <c r="BS469" s="96"/>
      <c r="BT469" s="96"/>
      <c r="BV469" s="96"/>
      <c r="BW469" s="96"/>
    </row>
    <row r="470" spans="2:75" x14ac:dyDescent="0.2">
      <c r="B470" s="101"/>
      <c r="I470" s="101"/>
      <c r="L470" s="101"/>
      <c r="M470" s="105"/>
      <c r="N470" s="256"/>
      <c r="O470" s="256"/>
      <c r="P470" s="256"/>
      <c r="Q470" s="256"/>
      <c r="R470" s="219"/>
      <c r="S470" s="219"/>
      <c r="T470" s="219"/>
      <c r="U470" s="219"/>
      <c r="V470" s="217"/>
      <c r="X470" s="106"/>
      <c r="Y470" s="217"/>
      <c r="Z470" s="217"/>
      <c r="AA470" s="217"/>
      <c r="AB470" s="94"/>
      <c r="AC470" s="217"/>
      <c r="AD470" s="217"/>
      <c r="AE470" s="217"/>
      <c r="AF470" s="217"/>
      <c r="AG470" s="217"/>
      <c r="AH470" s="217"/>
      <c r="AI470" s="94"/>
      <c r="AJ470" s="217"/>
      <c r="AK470" s="217"/>
      <c r="AL470" s="217"/>
      <c r="AM470" s="217"/>
      <c r="AN470" s="217"/>
      <c r="AO470" s="94"/>
      <c r="AP470" s="217"/>
      <c r="AQ470" s="217"/>
      <c r="AR470" s="217"/>
      <c r="AU470" s="217"/>
      <c r="AW470" s="217"/>
      <c r="AX470" s="217"/>
      <c r="BE470" s="94"/>
      <c r="BF470" s="217"/>
      <c r="BG470" s="94"/>
      <c r="BH470" s="94"/>
      <c r="BI470" s="217"/>
      <c r="BJ470" s="94"/>
      <c r="BK470" s="217"/>
      <c r="BL470" s="217"/>
      <c r="BQ470" s="96"/>
      <c r="BR470" s="96"/>
      <c r="BS470" s="96"/>
      <c r="BT470" s="96"/>
      <c r="BV470" s="96"/>
      <c r="BW470" s="96"/>
    </row>
    <row r="471" spans="2:75" x14ac:dyDescent="0.2">
      <c r="B471" s="101"/>
      <c r="I471" s="101"/>
      <c r="L471" s="101"/>
      <c r="M471" s="105"/>
      <c r="N471" s="256"/>
      <c r="O471" s="256"/>
      <c r="P471" s="256"/>
      <c r="Q471" s="256"/>
      <c r="R471" s="219"/>
      <c r="S471" s="219"/>
      <c r="T471" s="219"/>
      <c r="U471" s="219"/>
      <c r="V471" s="217"/>
      <c r="X471" s="106"/>
      <c r="Y471" s="217"/>
      <c r="Z471" s="217"/>
      <c r="AA471" s="217"/>
      <c r="AB471" s="94"/>
      <c r="AC471" s="217"/>
      <c r="AD471" s="217"/>
      <c r="AE471" s="217"/>
      <c r="AF471" s="217"/>
      <c r="AG471" s="217"/>
      <c r="AH471" s="217"/>
      <c r="AI471" s="94"/>
      <c r="AJ471" s="217"/>
      <c r="AK471" s="217"/>
      <c r="AL471" s="217"/>
      <c r="AM471" s="217"/>
      <c r="AN471" s="217"/>
      <c r="AO471" s="94"/>
      <c r="AP471" s="217"/>
      <c r="AQ471" s="217"/>
      <c r="AR471" s="217"/>
      <c r="AU471" s="217"/>
      <c r="AW471" s="217"/>
      <c r="AX471" s="217"/>
      <c r="BE471" s="94"/>
      <c r="BF471" s="217"/>
      <c r="BG471" s="94"/>
      <c r="BH471" s="94"/>
      <c r="BI471" s="217"/>
      <c r="BJ471" s="94"/>
      <c r="BK471" s="217"/>
      <c r="BL471" s="217"/>
      <c r="BQ471" s="96"/>
      <c r="BR471" s="96"/>
      <c r="BS471" s="96"/>
      <c r="BT471" s="96"/>
      <c r="BV471" s="96"/>
      <c r="BW471" s="96"/>
    </row>
    <row r="472" spans="2:75" x14ac:dyDescent="0.2">
      <c r="B472" s="101"/>
      <c r="I472" s="101"/>
      <c r="L472" s="101"/>
      <c r="M472" s="105"/>
      <c r="N472" s="256"/>
      <c r="O472" s="256"/>
      <c r="P472" s="256"/>
      <c r="Q472" s="256"/>
      <c r="R472" s="219"/>
      <c r="S472" s="219"/>
      <c r="T472" s="219"/>
      <c r="U472" s="219"/>
      <c r="V472" s="217"/>
      <c r="X472" s="106"/>
      <c r="Y472" s="217"/>
      <c r="Z472" s="217"/>
      <c r="AA472" s="217"/>
      <c r="AB472" s="94"/>
      <c r="AC472" s="217"/>
      <c r="AD472" s="217"/>
      <c r="AE472" s="217"/>
      <c r="AF472" s="217"/>
      <c r="AG472" s="217"/>
      <c r="AH472" s="217"/>
      <c r="AI472" s="94"/>
      <c r="AJ472" s="217"/>
      <c r="AK472" s="217"/>
      <c r="AL472" s="217"/>
      <c r="AM472" s="217"/>
      <c r="AN472" s="217"/>
      <c r="AO472" s="94"/>
      <c r="AP472" s="217"/>
      <c r="AQ472" s="217"/>
      <c r="AR472" s="217"/>
      <c r="AU472" s="217"/>
      <c r="AW472" s="217"/>
      <c r="AX472" s="217"/>
      <c r="BE472" s="94"/>
      <c r="BF472" s="217"/>
      <c r="BG472" s="94"/>
      <c r="BH472" s="94"/>
      <c r="BI472" s="217"/>
      <c r="BJ472" s="94"/>
      <c r="BK472" s="217"/>
      <c r="BL472" s="217"/>
      <c r="BQ472" s="96"/>
      <c r="BR472" s="96"/>
      <c r="BS472" s="96"/>
      <c r="BT472" s="96"/>
      <c r="BV472" s="96"/>
      <c r="BW472" s="96"/>
    </row>
    <row r="473" spans="2:75" x14ac:dyDescent="0.2">
      <c r="B473" s="101"/>
      <c r="I473" s="101"/>
      <c r="L473" s="101"/>
      <c r="M473" s="105"/>
      <c r="N473" s="256"/>
      <c r="O473" s="256"/>
      <c r="P473" s="256"/>
      <c r="Q473" s="256"/>
      <c r="R473" s="219"/>
      <c r="S473" s="219"/>
      <c r="T473" s="219"/>
      <c r="U473" s="219"/>
      <c r="V473" s="217"/>
      <c r="X473" s="106"/>
      <c r="Y473" s="217"/>
      <c r="Z473" s="217"/>
      <c r="AA473" s="217"/>
      <c r="AB473" s="94"/>
      <c r="AC473" s="217"/>
      <c r="AD473" s="217"/>
      <c r="AE473" s="217"/>
      <c r="AF473" s="217"/>
      <c r="AG473" s="217"/>
      <c r="AH473" s="217"/>
      <c r="AI473" s="94"/>
      <c r="AJ473" s="217"/>
      <c r="AK473" s="217"/>
      <c r="AL473" s="217"/>
      <c r="AM473" s="217"/>
      <c r="AN473" s="217"/>
      <c r="AO473" s="94"/>
      <c r="AP473" s="217"/>
      <c r="AQ473" s="217"/>
      <c r="AR473" s="217"/>
      <c r="AU473" s="217"/>
      <c r="AW473" s="217"/>
      <c r="AX473" s="217"/>
      <c r="BE473" s="94"/>
      <c r="BF473" s="217"/>
      <c r="BG473" s="94"/>
      <c r="BH473" s="94"/>
      <c r="BI473" s="217"/>
      <c r="BJ473" s="94"/>
      <c r="BK473" s="217"/>
      <c r="BL473" s="217"/>
      <c r="BQ473" s="96"/>
      <c r="BR473" s="96"/>
      <c r="BS473" s="96"/>
      <c r="BT473" s="96"/>
      <c r="BV473" s="96"/>
      <c r="BW473" s="96"/>
    </row>
    <row r="474" spans="2:75" x14ac:dyDescent="0.2">
      <c r="B474" s="101"/>
      <c r="I474" s="101"/>
      <c r="L474" s="101"/>
      <c r="M474" s="105"/>
      <c r="N474" s="256"/>
      <c r="O474" s="256"/>
      <c r="P474" s="256"/>
      <c r="Q474" s="256"/>
      <c r="R474" s="219"/>
      <c r="S474" s="219"/>
      <c r="T474" s="219"/>
      <c r="U474" s="219"/>
      <c r="V474" s="217"/>
      <c r="X474" s="106"/>
      <c r="Y474" s="217"/>
      <c r="Z474" s="217"/>
      <c r="AA474" s="217"/>
      <c r="AB474" s="94"/>
      <c r="AC474" s="217"/>
      <c r="AD474" s="217"/>
      <c r="AE474" s="217"/>
      <c r="AF474" s="217"/>
      <c r="AG474" s="217"/>
      <c r="AH474" s="217"/>
      <c r="AI474" s="94"/>
      <c r="AJ474" s="217"/>
      <c r="AK474" s="217"/>
      <c r="AL474" s="217"/>
      <c r="AM474" s="217"/>
      <c r="AN474" s="217"/>
      <c r="AO474" s="94"/>
      <c r="AP474" s="217"/>
      <c r="AQ474" s="217"/>
      <c r="AR474" s="217"/>
      <c r="AU474" s="217"/>
      <c r="AW474" s="217"/>
      <c r="AX474" s="217"/>
      <c r="BE474" s="94"/>
      <c r="BF474" s="217"/>
      <c r="BG474" s="94"/>
      <c r="BH474" s="94"/>
      <c r="BI474" s="217"/>
      <c r="BJ474" s="94"/>
      <c r="BK474" s="217"/>
      <c r="BL474" s="217"/>
      <c r="BQ474" s="96"/>
      <c r="BR474" s="96"/>
      <c r="BS474" s="96"/>
      <c r="BT474" s="96"/>
      <c r="BV474" s="96"/>
      <c r="BW474" s="96"/>
    </row>
    <row r="475" spans="2:75" x14ac:dyDescent="0.2">
      <c r="B475" s="101"/>
      <c r="I475" s="101"/>
      <c r="L475" s="101"/>
      <c r="M475" s="105"/>
      <c r="N475" s="256"/>
      <c r="O475" s="256"/>
      <c r="P475" s="256"/>
      <c r="Q475" s="256"/>
      <c r="R475" s="219"/>
      <c r="S475" s="219"/>
      <c r="T475" s="219"/>
      <c r="U475" s="219"/>
      <c r="V475" s="217"/>
      <c r="X475" s="106"/>
      <c r="Y475" s="217"/>
      <c r="Z475" s="217"/>
      <c r="AA475" s="217"/>
      <c r="AB475" s="94"/>
      <c r="AC475" s="217"/>
      <c r="AD475" s="217"/>
      <c r="AE475" s="217"/>
      <c r="AF475" s="217"/>
      <c r="AG475" s="217"/>
      <c r="AH475" s="217"/>
      <c r="AI475" s="94"/>
      <c r="AJ475" s="217"/>
      <c r="AK475" s="217"/>
      <c r="AL475" s="217"/>
      <c r="AM475" s="217"/>
      <c r="AN475" s="217"/>
      <c r="AO475" s="94"/>
      <c r="AP475" s="217"/>
      <c r="AQ475" s="217"/>
      <c r="AR475" s="217"/>
      <c r="AU475" s="217"/>
      <c r="AW475" s="217"/>
      <c r="AX475" s="217"/>
      <c r="BE475" s="94"/>
      <c r="BF475" s="217"/>
      <c r="BG475" s="94"/>
      <c r="BH475" s="94"/>
      <c r="BI475" s="217"/>
      <c r="BJ475" s="94"/>
      <c r="BK475" s="217"/>
      <c r="BL475" s="217"/>
      <c r="BQ475" s="96"/>
      <c r="BR475" s="96"/>
      <c r="BS475" s="96"/>
      <c r="BT475" s="96"/>
      <c r="BV475" s="96"/>
      <c r="BW475" s="96"/>
    </row>
    <row r="476" spans="2:75" x14ac:dyDescent="0.2">
      <c r="B476" s="101"/>
      <c r="I476" s="101"/>
      <c r="L476" s="101"/>
      <c r="M476" s="105"/>
      <c r="N476" s="256"/>
      <c r="O476" s="256"/>
      <c r="P476" s="256"/>
      <c r="Q476" s="256"/>
      <c r="R476" s="219"/>
      <c r="S476" s="219"/>
      <c r="T476" s="219"/>
      <c r="U476" s="219"/>
      <c r="V476" s="217"/>
      <c r="X476" s="106"/>
      <c r="Y476" s="217"/>
      <c r="Z476" s="217"/>
      <c r="AA476" s="217"/>
      <c r="AB476" s="94"/>
      <c r="AC476" s="217"/>
      <c r="AD476" s="217"/>
      <c r="AE476" s="217"/>
      <c r="AF476" s="217"/>
      <c r="AG476" s="217"/>
      <c r="AH476" s="217"/>
      <c r="AI476" s="94"/>
      <c r="AJ476" s="217"/>
      <c r="AK476" s="217"/>
      <c r="AL476" s="217"/>
      <c r="AM476" s="217"/>
      <c r="AN476" s="217"/>
      <c r="AO476" s="94"/>
      <c r="AP476" s="217"/>
      <c r="AQ476" s="217"/>
      <c r="AR476" s="217"/>
      <c r="AU476" s="217"/>
      <c r="AW476" s="217"/>
      <c r="AX476" s="217"/>
      <c r="BE476" s="94"/>
      <c r="BF476" s="217"/>
      <c r="BG476" s="94"/>
      <c r="BH476" s="94"/>
      <c r="BI476" s="217"/>
      <c r="BJ476" s="94"/>
      <c r="BK476" s="217"/>
      <c r="BL476" s="217"/>
      <c r="BQ476" s="96"/>
      <c r="BR476" s="96"/>
      <c r="BS476" s="96"/>
      <c r="BT476" s="96"/>
      <c r="BV476" s="96"/>
      <c r="BW476" s="96"/>
    </row>
    <row r="477" spans="2:75" x14ac:dyDescent="0.2">
      <c r="B477" s="101"/>
      <c r="I477" s="101"/>
      <c r="L477" s="101"/>
      <c r="M477" s="105"/>
      <c r="N477" s="256"/>
      <c r="O477" s="256"/>
      <c r="P477" s="256"/>
      <c r="Q477" s="256"/>
      <c r="R477" s="219"/>
      <c r="S477" s="219"/>
      <c r="T477" s="219"/>
      <c r="U477" s="219"/>
      <c r="V477" s="217"/>
      <c r="X477" s="106"/>
      <c r="Y477" s="217"/>
      <c r="Z477" s="217"/>
      <c r="AA477" s="217"/>
      <c r="AB477" s="94"/>
      <c r="AC477" s="217"/>
      <c r="AD477" s="217"/>
      <c r="AE477" s="217"/>
      <c r="AF477" s="217"/>
      <c r="AG477" s="217"/>
      <c r="AH477" s="217"/>
      <c r="AI477" s="94"/>
      <c r="AJ477" s="217"/>
      <c r="AK477" s="217"/>
      <c r="AL477" s="217"/>
      <c r="AM477" s="217"/>
      <c r="AN477" s="217"/>
      <c r="AO477" s="94"/>
      <c r="AP477" s="217"/>
      <c r="AQ477" s="217"/>
      <c r="AR477" s="217"/>
      <c r="AU477" s="217"/>
      <c r="AW477" s="217"/>
      <c r="AX477" s="217"/>
      <c r="BE477" s="94"/>
      <c r="BF477" s="217"/>
      <c r="BG477" s="94"/>
      <c r="BH477" s="94"/>
      <c r="BI477" s="217"/>
      <c r="BJ477" s="94"/>
      <c r="BK477" s="217"/>
      <c r="BL477" s="217"/>
      <c r="BQ477" s="96"/>
      <c r="BR477" s="96"/>
      <c r="BS477" s="96"/>
      <c r="BT477" s="96"/>
      <c r="BV477" s="96"/>
      <c r="BW477" s="96"/>
    </row>
    <row r="478" spans="2:75" x14ac:dyDescent="0.2">
      <c r="B478" s="101"/>
      <c r="I478" s="101"/>
      <c r="L478" s="101"/>
      <c r="M478" s="105"/>
      <c r="N478" s="256"/>
      <c r="O478" s="256"/>
      <c r="P478" s="256"/>
      <c r="Q478" s="256"/>
      <c r="R478" s="219"/>
      <c r="S478" s="219"/>
      <c r="T478" s="219"/>
      <c r="U478" s="219"/>
      <c r="V478" s="217"/>
      <c r="X478" s="106"/>
      <c r="Y478" s="217"/>
      <c r="Z478" s="217"/>
      <c r="AA478" s="217"/>
      <c r="AB478" s="94"/>
      <c r="AC478" s="217"/>
      <c r="AD478" s="217"/>
      <c r="AE478" s="217"/>
      <c r="AF478" s="217"/>
      <c r="AG478" s="217"/>
      <c r="AH478" s="217"/>
      <c r="AI478" s="94"/>
      <c r="AJ478" s="217"/>
      <c r="AK478" s="217"/>
      <c r="AL478" s="217"/>
      <c r="AM478" s="217"/>
      <c r="AN478" s="217"/>
      <c r="AO478" s="94"/>
      <c r="AP478" s="217"/>
      <c r="AQ478" s="217"/>
      <c r="AR478" s="217"/>
      <c r="AU478" s="217"/>
      <c r="AW478" s="217"/>
      <c r="AX478" s="217"/>
      <c r="BE478" s="94"/>
      <c r="BF478" s="217"/>
      <c r="BG478" s="94"/>
      <c r="BH478" s="94"/>
      <c r="BI478" s="217"/>
      <c r="BJ478" s="94"/>
      <c r="BK478" s="217"/>
      <c r="BL478" s="217"/>
      <c r="BQ478" s="96"/>
      <c r="BR478" s="96"/>
      <c r="BS478" s="96"/>
      <c r="BT478" s="96"/>
      <c r="BV478" s="96"/>
      <c r="BW478" s="96"/>
    </row>
    <row r="479" spans="2:75" x14ac:dyDescent="0.2">
      <c r="B479" s="101"/>
      <c r="I479" s="101"/>
      <c r="L479" s="101"/>
      <c r="M479" s="105"/>
      <c r="N479" s="256"/>
      <c r="O479" s="256"/>
      <c r="P479" s="256"/>
      <c r="Q479" s="256"/>
      <c r="R479" s="219"/>
      <c r="S479" s="219"/>
      <c r="T479" s="219"/>
      <c r="U479" s="219"/>
      <c r="V479" s="217"/>
      <c r="X479" s="106"/>
      <c r="Y479" s="217"/>
      <c r="Z479" s="217"/>
      <c r="AA479" s="217"/>
      <c r="AB479" s="94"/>
      <c r="AC479" s="217"/>
      <c r="AD479" s="217"/>
      <c r="AE479" s="217"/>
      <c r="AF479" s="217"/>
      <c r="AG479" s="217"/>
      <c r="AH479" s="217"/>
      <c r="AI479" s="94"/>
      <c r="AJ479" s="217"/>
      <c r="AK479" s="217"/>
      <c r="AL479" s="217"/>
      <c r="AM479" s="217"/>
      <c r="AN479" s="217"/>
      <c r="AO479" s="94"/>
      <c r="AP479" s="217"/>
      <c r="AQ479" s="217"/>
      <c r="AR479" s="217"/>
      <c r="AU479" s="217"/>
      <c r="AW479" s="217"/>
      <c r="AX479" s="217"/>
      <c r="BE479" s="94"/>
      <c r="BF479" s="217"/>
      <c r="BG479" s="94"/>
      <c r="BH479" s="94"/>
      <c r="BI479" s="217"/>
      <c r="BJ479" s="94"/>
      <c r="BK479" s="217"/>
      <c r="BL479" s="217"/>
      <c r="BQ479" s="96"/>
      <c r="BR479" s="96"/>
      <c r="BS479" s="96"/>
      <c r="BT479" s="96"/>
      <c r="BV479" s="96"/>
      <c r="BW479" s="96"/>
    </row>
    <row r="480" spans="2:75" x14ac:dyDescent="0.2">
      <c r="B480" s="101"/>
      <c r="I480" s="101"/>
      <c r="L480" s="101"/>
      <c r="M480" s="105"/>
      <c r="N480" s="256"/>
      <c r="O480" s="256"/>
      <c r="P480" s="256"/>
      <c r="Q480" s="256"/>
      <c r="R480" s="219"/>
      <c r="S480" s="219"/>
      <c r="T480" s="219"/>
      <c r="U480" s="219"/>
      <c r="V480" s="217"/>
      <c r="X480" s="106"/>
      <c r="Y480" s="217"/>
      <c r="Z480" s="217"/>
      <c r="AA480" s="217"/>
      <c r="AB480" s="94"/>
      <c r="AC480" s="217"/>
      <c r="AD480" s="217"/>
      <c r="AE480" s="217"/>
      <c r="AF480" s="217"/>
      <c r="AG480" s="217"/>
      <c r="AH480" s="217"/>
      <c r="AI480" s="94"/>
      <c r="AJ480" s="217"/>
      <c r="AK480" s="217"/>
      <c r="AL480" s="217"/>
      <c r="AM480" s="217"/>
      <c r="AN480" s="217"/>
      <c r="AO480" s="94"/>
      <c r="AP480" s="217"/>
      <c r="AQ480" s="217"/>
      <c r="AR480" s="217"/>
      <c r="AU480" s="217"/>
      <c r="AW480" s="217"/>
      <c r="AX480" s="217"/>
      <c r="BE480" s="94"/>
      <c r="BF480" s="217"/>
      <c r="BG480" s="94"/>
      <c r="BH480" s="94"/>
      <c r="BI480" s="217"/>
      <c r="BJ480" s="94"/>
      <c r="BK480" s="217"/>
      <c r="BL480" s="217"/>
      <c r="BQ480" s="96"/>
      <c r="BR480" s="96"/>
      <c r="BS480" s="96"/>
      <c r="BT480" s="96"/>
      <c r="BV480" s="96"/>
      <c r="BW480" s="96"/>
    </row>
    <row r="481" spans="2:75" x14ac:dyDescent="0.2">
      <c r="B481" s="101"/>
      <c r="I481" s="101"/>
      <c r="L481" s="101"/>
      <c r="M481" s="105"/>
      <c r="N481" s="256"/>
      <c r="O481" s="256"/>
      <c r="P481" s="256"/>
      <c r="Q481" s="256"/>
      <c r="R481" s="219"/>
      <c r="S481" s="219"/>
      <c r="T481" s="219"/>
      <c r="U481" s="219"/>
      <c r="V481" s="217"/>
      <c r="X481" s="106"/>
      <c r="Y481" s="217"/>
      <c r="Z481" s="217"/>
      <c r="AA481" s="217"/>
      <c r="AB481" s="94"/>
      <c r="AC481" s="217"/>
      <c r="AD481" s="217"/>
      <c r="AE481" s="217"/>
      <c r="AF481" s="217"/>
      <c r="AG481" s="217"/>
      <c r="AH481" s="217"/>
      <c r="AI481" s="94"/>
      <c r="AJ481" s="217"/>
      <c r="AK481" s="217"/>
      <c r="AL481" s="217"/>
      <c r="AM481" s="217"/>
      <c r="AN481" s="217"/>
      <c r="AO481" s="94"/>
      <c r="AP481" s="217"/>
      <c r="AQ481" s="217"/>
      <c r="AR481" s="217"/>
      <c r="AU481" s="217"/>
      <c r="AW481" s="217"/>
      <c r="AX481" s="217"/>
      <c r="BE481" s="94"/>
      <c r="BF481" s="217"/>
      <c r="BG481" s="94"/>
      <c r="BH481" s="94"/>
      <c r="BI481" s="217"/>
      <c r="BJ481" s="94"/>
      <c r="BK481" s="217"/>
      <c r="BL481" s="217"/>
      <c r="BQ481" s="96"/>
      <c r="BR481" s="96"/>
      <c r="BS481" s="96"/>
      <c r="BT481" s="96"/>
      <c r="BV481" s="96"/>
      <c r="BW481" s="96"/>
    </row>
    <row r="482" spans="2:75" x14ac:dyDescent="0.2">
      <c r="B482" s="101"/>
      <c r="I482" s="101"/>
      <c r="L482" s="101"/>
      <c r="M482" s="105"/>
      <c r="N482" s="256"/>
      <c r="O482" s="256"/>
      <c r="P482" s="256"/>
      <c r="Q482" s="256"/>
      <c r="R482" s="219"/>
      <c r="S482" s="219"/>
      <c r="T482" s="219"/>
      <c r="U482" s="219"/>
      <c r="V482" s="217"/>
      <c r="X482" s="106"/>
      <c r="Y482" s="217"/>
      <c r="Z482" s="217"/>
      <c r="AA482" s="217"/>
      <c r="AB482" s="94"/>
      <c r="AC482" s="217"/>
      <c r="AD482" s="217"/>
      <c r="AE482" s="217"/>
      <c r="AF482" s="217"/>
      <c r="AG482" s="217"/>
      <c r="AH482" s="217"/>
      <c r="AI482" s="94"/>
      <c r="AJ482" s="217"/>
      <c r="AK482" s="217"/>
      <c r="AL482" s="217"/>
      <c r="AM482" s="217"/>
      <c r="AN482" s="217"/>
      <c r="AO482" s="94"/>
      <c r="AP482" s="217"/>
      <c r="AQ482" s="217"/>
      <c r="AR482" s="217"/>
      <c r="AU482" s="217"/>
      <c r="AW482" s="217"/>
      <c r="AX482" s="217"/>
      <c r="BE482" s="94"/>
      <c r="BF482" s="217"/>
      <c r="BG482" s="94"/>
      <c r="BH482" s="94"/>
      <c r="BI482" s="217"/>
      <c r="BJ482" s="94"/>
      <c r="BK482" s="217"/>
      <c r="BL482" s="217"/>
      <c r="BQ482" s="96"/>
      <c r="BR482" s="96"/>
      <c r="BS482" s="96"/>
      <c r="BT482" s="96"/>
      <c r="BV482" s="96"/>
      <c r="BW482" s="96"/>
    </row>
    <row r="483" spans="2:75" x14ac:dyDescent="0.2">
      <c r="B483" s="101"/>
      <c r="I483" s="101"/>
      <c r="L483" s="101"/>
      <c r="M483" s="105"/>
      <c r="N483" s="256"/>
      <c r="O483" s="256"/>
      <c r="P483" s="256"/>
      <c r="Q483" s="256"/>
      <c r="R483" s="219"/>
      <c r="S483" s="219"/>
      <c r="T483" s="219"/>
      <c r="U483" s="219"/>
      <c r="V483" s="217"/>
      <c r="X483" s="106"/>
      <c r="Y483" s="217"/>
      <c r="Z483" s="217"/>
      <c r="AA483" s="217"/>
      <c r="AB483" s="94"/>
      <c r="AC483" s="217"/>
      <c r="AD483" s="217"/>
      <c r="AE483" s="217"/>
      <c r="AF483" s="217"/>
      <c r="AG483" s="217"/>
      <c r="AH483" s="217"/>
      <c r="AI483" s="94"/>
      <c r="AJ483" s="217"/>
      <c r="AK483" s="217"/>
      <c r="AL483" s="217"/>
      <c r="AM483" s="217"/>
      <c r="AN483" s="217"/>
      <c r="AO483" s="94"/>
      <c r="AP483" s="217"/>
      <c r="AQ483" s="217"/>
      <c r="AR483" s="217"/>
      <c r="AU483" s="217"/>
      <c r="AW483" s="217"/>
      <c r="AX483" s="217"/>
      <c r="BE483" s="94"/>
      <c r="BF483" s="217"/>
      <c r="BG483" s="94"/>
      <c r="BH483" s="94"/>
      <c r="BI483" s="217"/>
      <c r="BJ483" s="94"/>
      <c r="BK483" s="217"/>
      <c r="BL483" s="217"/>
      <c r="BQ483" s="96"/>
      <c r="BR483" s="96"/>
      <c r="BS483" s="96"/>
      <c r="BT483" s="96"/>
      <c r="BV483" s="96"/>
      <c r="BW483" s="96"/>
    </row>
    <row r="484" spans="2:75" x14ac:dyDescent="0.2">
      <c r="B484" s="101"/>
      <c r="I484" s="101"/>
      <c r="L484" s="101"/>
      <c r="M484" s="105"/>
      <c r="N484" s="256"/>
      <c r="O484" s="256"/>
      <c r="P484" s="256"/>
      <c r="Q484" s="256"/>
      <c r="R484" s="219"/>
      <c r="S484" s="219"/>
      <c r="T484" s="219"/>
      <c r="U484" s="219"/>
      <c r="V484" s="217"/>
      <c r="X484" s="106"/>
      <c r="Y484" s="217"/>
      <c r="Z484" s="217"/>
      <c r="AA484" s="217"/>
      <c r="AB484" s="94"/>
      <c r="AC484" s="217"/>
      <c r="AD484" s="217"/>
      <c r="AE484" s="217"/>
      <c r="AF484" s="217"/>
      <c r="AG484" s="217"/>
      <c r="AH484" s="217"/>
      <c r="AI484" s="94"/>
      <c r="AJ484" s="217"/>
      <c r="AK484" s="217"/>
      <c r="AL484" s="217"/>
      <c r="AM484" s="217"/>
      <c r="AN484" s="217"/>
      <c r="AO484" s="94"/>
      <c r="AP484" s="217"/>
      <c r="AQ484" s="217"/>
      <c r="AR484" s="217"/>
      <c r="AU484" s="217"/>
      <c r="AW484" s="217"/>
      <c r="AX484" s="217"/>
      <c r="BE484" s="94"/>
      <c r="BF484" s="217"/>
      <c r="BG484" s="94"/>
      <c r="BH484" s="94"/>
      <c r="BI484" s="217"/>
      <c r="BJ484" s="94"/>
      <c r="BK484" s="217"/>
      <c r="BL484" s="217"/>
      <c r="BQ484" s="96"/>
      <c r="BR484" s="96"/>
      <c r="BS484" s="96"/>
      <c r="BT484" s="96"/>
      <c r="BV484" s="96"/>
      <c r="BW484" s="96"/>
    </row>
    <row r="485" spans="2:75" x14ac:dyDescent="0.2">
      <c r="B485" s="101"/>
      <c r="I485" s="101"/>
      <c r="L485" s="101"/>
      <c r="M485" s="105"/>
      <c r="N485" s="256"/>
      <c r="O485" s="256"/>
      <c r="P485" s="256"/>
      <c r="Q485" s="256"/>
      <c r="R485" s="219"/>
      <c r="S485" s="219"/>
      <c r="T485" s="219"/>
      <c r="U485" s="219"/>
      <c r="V485" s="217"/>
      <c r="X485" s="106"/>
      <c r="Y485" s="217"/>
      <c r="Z485" s="217"/>
      <c r="AA485" s="217"/>
      <c r="AB485" s="94"/>
      <c r="AC485" s="217"/>
      <c r="AD485" s="217"/>
      <c r="AE485" s="217"/>
      <c r="AF485" s="217"/>
      <c r="AG485" s="217"/>
      <c r="AH485" s="217"/>
      <c r="AI485" s="94"/>
      <c r="AJ485" s="217"/>
      <c r="AK485" s="217"/>
      <c r="AL485" s="217"/>
      <c r="AM485" s="217"/>
      <c r="AN485" s="217"/>
      <c r="AO485" s="94"/>
      <c r="AP485" s="217"/>
      <c r="AQ485" s="217"/>
      <c r="AR485" s="217"/>
      <c r="AU485" s="217"/>
      <c r="AW485" s="217"/>
      <c r="AX485" s="217"/>
      <c r="BE485" s="94"/>
      <c r="BF485" s="217"/>
      <c r="BG485" s="94"/>
      <c r="BH485" s="94"/>
      <c r="BI485" s="217"/>
      <c r="BJ485" s="94"/>
      <c r="BK485" s="217"/>
      <c r="BL485" s="217"/>
      <c r="BQ485" s="96"/>
      <c r="BR485" s="96"/>
      <c r="BS485" s="96"/>
      <c r="BT485" s="96"/>
      <c r="BV485" s="96"/>
      <c r="BW485" s="96"/>
    </row>
    <row r="486" spans="2:75" x14ac:dyDescent="0.2">
      <c r="B486" s="101"/>
      <c r="I486" s="101"/>
      <c r="L486" s="101"/>
      <c r="M486" s="105"/>
      <c r="N486" s="256"/>
      <c r="O486" s="256"/>
      <c r="P486" s="256"/>
      <c r="Q486" s="256"/>
      <c r="R486" s="219"/>
      <c r="S486" s="219"/>
      <c r="T486" s="219"/>
      <c r="U486" s="219"/>
      <c r="V486" s="217"/>
      <c r="X486" s="106"/>
      <c r="Y486" s="217"/>
      <c r="Z486" s="217"/>
      <c r="AA486" s="217"/>
      <c r="AB486" s="94"/>
      <c r="AC486" s="217"/>
      <c r="AD486" s="217"/>
      <c r="AE486" s="217"/>
      <c r="AF486" s="217"/>
      <c r="AG486" s="217"/>
      <c r="AH486" s="217"/>
      <c r="AI486" s="94"/>
      <c r="AJ486" s="217"/>
      <c r="AK486" s="217"/>
      <c r="AL486" s="217"/>
      <c r="AM486" s="217"/>
      <c r="AN486" s="217"/>
      <c r="AO486" s="94"/>
      <c r="AP486" s="217"/>
      <c r="AQ486" s="217"/>
      <c r="AR486" s="217"/>
      <c r="AU486" s="217"/>
      <c r="AW486" s="217"/>
      <c r="AX486" s="217"/>
      <c r="BE486" s="94"/>
      <c r="BF486" s="217"/>
      <c r="BG486" s="94"/>
      <c r="BH486" s="94"/>
      <c r="BI486" s="217"/>
      <c r="BJ486" s="94"/>
      <c r="BK486" s="217"/>
      <c r="BL486" s="217"/>
      <c r="BQ486" s="96"/>
      <c r="BR486" s="96"/>
      <c r="BS486" s="96"/>
      <c r="BT486" s="96"/>
      <c r="BV486" s="96"/>
      <c r="BW486" s="96"/>
    </row>
    <row r="487" spans="2:75" x14ac:dyDescent="0.2">
      <c r="B487" s="101"/>
      <c r="I487" s="101"/>
      <c r="L487" s="101"/>
      <c r="M487" s="105"/>
      <c r="N487" s="256"/>
      <c r="O487" s="256"/>
      <c r="P487" s="256"/>
      <c r="Q487" s="256"/>
      <c r="R487" s="219"/>
      <c r="S487" s="219"/>
      <c r="T487" s="219"/>
      <c r="U487" s="219"/>
      <c r="V487" s="217"/>
      <c r="X487" s="106"/>
      <c r="Y487" s="217"/>
      <c r="Z487" s="217"/>
      <c r="AA487" s="217"/>
      <c r="AB487" s="94"/>
      <c r="AC487" s="217"/>
      <c r="AD487" s="217"/>
      <c r="AE487" s="217"/>
      <c r="AF487" s="217"/>
      <c r="AG487" s="217"/>
      <c r="AH487" s="217"/>
      <c r="AI487" s="94"/>
      <c r="AJ487" s="217"/>
      <c r="AK487" s="217"/>
      <c r="AL487" s="217"/>
      <c r="AM487" s="217"/>
      <c r="AN487" s="217"/>
      <c r="AO487" s="94"/>
      <c r="AP487" s="217"/>
      <c r="AQ487" s="217"/>
      <c r="AR487" s="217"/>
      <c r="AU487" s="217"/>
      <c r="AW487" s="217"/>
      <c r="AX487" s="217"/>
      <c r="BE487" s="94"/>
      <c r="BF487" s="217"/>
      <c r="BG487" s="94"/>
      <c r="BH487" s="94"/>
      <c r="BI487" s="217"/>
      <c r="BJ487" s="94"/>
      <c r="BK487" s="217"/>
      <c r="BL487" s="217"/>
      <c r="BQ487" s="96"/>
      <c r="BR487" s="96"/>
      <c r="BS487" s="96"/>
      <c r="BT487" s="96"/>
      <c r="BV487" s="96"/>
      <c r="BW487" s="96"/>
    </row>
    <row r="488" spans="2:75" x14ac:dyDescent="0.2">
      <c r="B488" s="101"/>
      <c r="I488" s="101"/>
      <c r="L488" s="101"/>
      <c r="M488" s="105"/>
      <c r="N488" s="256"/>
      <c r="O488" s="256"/>
      <c r="P488" s="256"/>
      <c r="Q488" s="256"/>
      <c r="R488" s="219"/>
      <c r="S488" s="219"/>
      <c r="T488" s="219"/>
      <c r="U488" s="219"/>
      <c r="V488" s="217"/>
      <c r="X488" s="106"/>
      <c r="Y488" s="217"/>
      <c r="Z488" s="217"/>
      <c r="AA488" s="217"/>
      <c r="AB488" s="94"/>
      <c r="AC488" s="217"/>
      <c r="AD488" s="217"/>
      <c r="AE488" s="217"/>
      <c r="AF488" s="217"/>
      <c r="AG488" s="217"/>
      <c r="AH488" s="217"/>
      <c r="AI488" s="94"/>
      <c r="AJ488" s="217"/>
      <c r="AK488" s="217"/>
      <c r="AL488" s="217"/>
      <c r="AM488" s="217"/>
      <c r="AN488" s="217"/>
      <c r="AO488" s="94"/>
      <c r="AP488" s="217"/>
      <c r="AQ488" s="217"/>
      <c r="AR488" s="217"/>
      <c r="AU488" s="217"/>
      <c r="AW488" s="217"/>
      <c r="AX488" s="217"/>
      <c r="BE488" s="94"/>
      <c r="BF488" s="217"/>
      <c r="BG488" s="94"/>
      <c r="BH488" s="94"/>
      <c r="BI488" s="217"/>
      <c r="BJ488" s="94"/>
      <c r="BK488" s="217"/>
      <c r="BL488" s="217"/>
      <c r="BQ488" s="96"/>
      <c r="BR488" s="96"/>
      <c r="BS488" s="96"/>
      <c r="BT488" s="96"/>
      <c r="BV488" s="96"/>
      <c r="BW488" s="96"/>
    </row>
    <row r="489" spans="2:75" x14ac:dyDescent="0.2">
      <c r="B489" s="101"/>
      <c r="I489" s="101"/>
      <c r="L489" s="101"/>
      <c r="M489" s="105"/>
      <c r="N489" s="256"/>
      <c r="O489" s="256"/>
      <c r="P489" s="256"/>
      <c r="Q489" s="256"/>
      <c r="R489" s="219"/>
      <c r="S489" s="219"/>
      <c r="T489" s="219"/>
      <c r="U489" s="219"/>
      <c r="V489" s="217"/>
      <c r="X489" s="106"/>
      <c r="Y489" s="217"/>
      <c r="Z489" s="217"/>
      <c r="AA489" s="217"/>
      <c r="AB489" s="94"/>
      <c r="AC489" s="217"/>
      <c r="AD489" s="217"/>
      <c r="AE489" s="217"/>
      <c r="AF489" s="217"/>
      <c r="AG489" s="217"/>
      <c r="AH489" s="217"/>
      <c r="AI489" s="94"/>
      <c r="AJ489" s="217"/>
      <c r="AK489" s="217"/>
      <c r="AL489" s="217"/>
      <c r="AM489" s="217"/>
      <c r="AN489" s="217"/>
      <c r="AO489" s="94"/>
      <c r="AP489" s="217"/>
      <c r="AQ489" s="217"/>
      <c r="AR489" s="217"/>
      <c r="AU489" s="217"/>
      <c r="AW489" s="217"/>
      <c r="AX489" s="217"/>
      <c r="BE489" s="94"/>
      <c r="BF489" s="217"/>
      <c r="BG489" s="94"/>
      <c r="BH489" s="94"/>
      <c r="BI489" s="217"/>
      <c r="BJ489" s="94"/>
      <c r="BK489" s="217"/>
      <c r="BL489" s="217"/>
      <c r="BQ489" s="96"/>
      <c r="BR489" s="96"/>
      <c r="BS489" s="96"/>
      <c r="BT489" s="96"/>
      <c r="BV489" s="96"/>
      <c r="BW489" s="96"/>
    </row>
    <row r="490" spans="2:75" x14ac:dyDescent="0.2">
      <c r="B490" s="101"/>
      <c r="I490" s="101"/>
      <c r="L490" s="101"/>
      <c r="M490" s="105"/>
      <c r="N490" s="256"/>
      <c r="O490" s="256"/>
      <c r="P490" s="256"/>
      <c r="Q490" s="256"/>
      <c r="R490" s="219"/>
      <c r="S490" s="219"/>
      <c r="T490" s="219"/>
      <c r="U490" s="219"/>
      <c r="V490" s="217"/>
      <c r="X490" s="106"/>
      <c r="Y490" s="217"/>
      <c r="Z490" s="217"/>
      <c r="AA490" s="217"/>
      <c r="AB490" s="94"/>
      <c r="AC490" s="217"/>
      <c r="AD490" s="217"/>
      <c r="AE490" s="217"/>
      <c r="AF490" s="217"/>
      <c r="AG490" s="217"/>
      <c r="AH490" s="217"/>
      <c r="AI490" s="94"/>
      <c r="AJ490" s="217"/>
      <c r="AK490" s="217"/>
      <c r="AL490" s="217"/>
      <c r="AM490" s="217"/>
      <c r="AN490" s="217"/>
      <c r="AO490" s="94"/>
      <c r="AP490" s="217"/>
      <c r="AQ490" s="217"/>
      <c r="AR490" s="217"/>
      <c r="AU490" s="217"/>
      <c r="AW490" s="217"/>
      <c r="AX490" s="217"/>
      <c r="BE490" s="94"/>
      <c r="BF490" s="217"/>
      <c r="BG490" s="94"/>
      <c r="BH490" s="94"/>
      <c r="BI490" s="217"/>
      <c r="BJ490" s="94"/>
      <c r="BK490" s="217"/>
      <c r="BL490" s="217"/>
      <c r="BQ490" s="96"/>
      <c r="BR490" s="96"/>
      <c r="BS490" s="96"/>
      <c r="BT490" s="96"/>
      <c r="BV490" s="96"/>
      <c r="BW490" s="96"/>
    </row>
    <row r="491" spans="2:75" x14ac:dyDescent="0.2">
      <c r="B491" s="101"/>
      <c r="I491" s="101"/>
      <c r="L491" s="101"/>
      <c r="M491" s="105"/>
      <c r="N491" s="256"/>
      <c r="O491" s="256"/>
      <c r="P491" s="256"/>
      <c r="Q491" s="256"/>
      <c r="R491" s="219"/>
      <c r="S491" s="219"/>
      <c r="T491" s="219"/>
      <c r="U491" s="219"/>
      <c r="V491" s="217"/>
      <c r="X491" s="106"/>
      <c r="Y491" s="217"/>
      <c r="Z491" s="217"/>
      <c r="AA491" s="217"/>
      <c r="AB491" s="94"/>
      <c r="AC491" s="217"/>
      <c r="AD491" s="217"/>
      <c r="AE491" s="217"/>
      <c r="AF491" s="217"/>
      <c r="AG491" s="217"/>
      <c r="AH491" s="217"/>
      <c r="AI491" s="94"/>
      <c r="AJ491" s="217"/>
      <c r="AK491" s="217"/>
      <c r="AL491" s="217"/>
      <c r="AM491" s="217"/>
      <c r="AN491" s="217"/>
      <c r="AO491" s="94"/>
      <c r="AP491" s="217"/>
      <c r="AQ491" s="217"/>
      <c r="AR491" s="217"/>
      <c r="AU491" s="217"/>
      <c r="AW491" s="217"/>
      <c r="AX491" s="217"/>
      <c r="BE491" s="94"/>
      <c r="BF491" s="217"/>
      <c r="BG491" s="94"/>
      <c r="BH491" s="94"/>
      <c r="BI491" s="217"/>
      <c r="BJ491" s="94"/>
      <c r="BK491" s="217"/>
      <c r="BL491" s="217"/>
      <c r="BQ491" s="96"/>
      <c r="BR491" s="96"/>
      <c r="BS491" s="96"/>
      <c r="BT491" s="96"/>
      <c r="BV491" s="96"/>
      <c r="BW491" s="96"/>
    </row>
    <row r="492" spans="2:75" x14ac:dyDescent="0.2">
      <c r="B492" s="101"/>
      <c r="I492" s="101"/>
      <c r="L492" s="101"/>
      <c r="M492" s="105"/>
      <c r="N492" s="256"/>
      <c r="O492" s="256"/>
      <c r="P492" s="256"/>
      <c r="Q492" s="256"/>
      <c r="R492" s="219"/>
      <c r="S492" s="219"/>
      <c r="T492" s="219"/>
      <c r="U492" s="219"/>
      <c r="V492" s="217"/>
      <c r="X492" s="106"/>
      <c r="Y492" s="217"/>
      <c r="Z492" s="217"/>
      <c r="AA492" s="217"/>
      <c r="AB492" s="94"/>
      <c r="AC492" s="217"/>
      <c r="AD492" s="217"/>
      <c r="AE492" s="217"/>
      <c r="AF492" s="217"/>
      <c r="AG492" s="217"/>
      <c r="AH492" s="217"/>
      <c r="AI492" s="94"/>
      <c r="AJ492" s="217"/>
      <c r="AK492" s="217"/>
      <c r="AL492" s="217"/>
      <c r="AM492" s="217"/>
      <c r="AN492" s="217"/>
      <c r="AO492" s="94"/>
      <c r="AP492" s="217"/>
      <c r="AQ492" s="217"/>
      <c r="AR492" s="217"/>
      <c r="AU492" s="217"/>
      <c r="AW492" s="217"/>
      <c r="AX492" s="217"/>
      <c r="BE492" s="94"/>
      <c r="BF492" s="217"/>
      <c r="BG492" s="94"/>
      <c r="BH492" s="94"/>
      <c r="BI492" s="217"/>
      <c r="BJ492" s="94"/>
      <c r="BK492" s="217"/>
      <c r="BL492" s="217"/>
      <c r="BQ492" s="96"/>
      <c r="BR492" s="96"/>
      <c r="BS492" s="96"/>
      <c r="BT492" s="96"/>
      <c r="BV492" s="96"/>
      <c r="BW492" s="96"/>
    </row>
    <row r="493" spans="2:75" x14ac:dyDescent="0.2">
      <c r="B493" s="101"/>
      <c r="I493" s="101"/>
      <c r="L493" s="101"/>
      <c r="M493" s="105"/>
      <c r="N493" s="256"/>
      <c r="O493" s="256"/>
      <c r="P493" s="256"/>
      <c r="Q493" s="256"/>
      <c r="R493" s="219"/>
      <c r="S493" s="219"/>
      <c r="T493" s="219"/>
      <c r="U493" s="219"/>
      <c r="V493" s="217"/>
      <c r="X493" s="106"/>
      <c r="Y493" s="217"/>
      <c r="Z493" s="217"/>
      <c r="AA493" s="217"/>
      <c r="AB493" s="94"/>
      <c r="AC493" s="217"/>
      <c r="AD493" s="217"/>
      <c r="AE493" s="217"/>
      <c r="AF493" s="217"/>
      <c r="AG493" s="217"/>
      <c r="AH493" s="217"/>
      <c r="AI493" s="94"/>
      <c r="AJ493" s="217"/>
      <c r="AK493" s="217"/>
      <c r="AL493" s="217"/>
      <c r="AM493" s="217"/>
      <c r="AN493" s="217"/>
      <c r="AO493" s="94"/>
      <c r="AP493" s="217"/>
      <c r="AQ493" s="217"/>
      <c r="AR493" s="217"/>
      <c r="AU493" s="217"/>
      <c r="AW493" s="217"/>
      <c r="AX493" s="217"/>
      <c r="BE493" s="94"/>
      <c r="BF493" s="217"/>
      <c r="BG493" s="94"/>
      <c r="BH493" s="94"/>
      <c r="BI493" s="217"/>
      <c r="BJ493" s="94"/>
      <c r="BK493" s="217"/>
      <c r="BL493" s="217"/>
      <c r="BQ493" s="96"/>
      <c r="BR493" s="96"/>
      <c r="BS493" s="96"/>
      <c r="BT493" s="96"/>
      <c r="BV493" s="96"/>
      <c r="BW493" s="96"/>
    </row>
    <row r="494" spans="2:75" x14ac:dyDescent="0.2">
      <c r="B494" s="101"/>
      <c r="I494" s="101"/>
      <c r="L494" s="101"/>
      <c r="M494" s="105"/>
      <c r="N494" s="256"/>
      <c r="O494" s="256"/>
      <c r="P494" s="256"/>
      <c r="Q494" s="256"/>
      <c r="R494" s="219"/>
      <c r="S494" s="219"/>
      <c r="T494" s="219"/>
      <c r="U494" s="219"/>
      <c r="V494" s="217"/>
      <c r="X494" s="106"/>
      <c r="Y494" s="217"/>
      <c r="Z494" s="217"/>
      <c r="AA494" s="217"/>
      <c r="AB494" s="94"/>
      <c r="AC494" s="217"/>
      <c r="AD494" s="217"/>
      <c r="AE494" s="217"/>
      <c r="AF494" s="217"/>
      <c r="AG494" s="217"/>
      <c r="AH494" s="217"/>
      <c r="AI494" s="94"/>
      <c r="AJ494" s="217"/>
      <c r="AK494" s="217"/>
      <c r="AL494" s="217"/>
      <c r="AM494" s="217"/>
      <c r="AN494" s="217"/>
      <c r="AO494" s="94"/>
      <c r="AP494" s="217"/>
      <c r="AQ494" s="217"/>
      <c r="AR494" s="217"/>
      <c r="AU494" s="217"/>
      <c r="AW494" s="217"/>
      <c r="AX494" s="217"/>
      <c r="BE494" s="94"/>
      <c r="BF494" s="217"/>
      <c r="BG494" s="94"/>
      <c r="BH494" s="94"/>
      <c r="BI494" s="217"/>
      <c r="BJ494" s="94"/>
      <c r="BK494" s="217"/>
      <c r="BL494" s="217"/>
      <c r="BQ494" s="96"/>
      <c r="BR494" s="96"/>
      <c r="BS494" s="96"/>
      <c r="BT494" s="96"/>
      <c r="BV494" s="96"/>
      <c r="BW494" s="96"/>
    </row>
    <row r="495" spans="2:75" x14ac:dyDescent="0.2">
      <c r="B495" s="101"/>
      <c r="I495" s="101"/>
      <c r="L495" s="101"/>
      <c r="M495" s="105"/>
      <c r="N495" s="256"/>
      <c r="O495" s="256"/>
      <c r="P495" s="256"/>
      <c r="Q495" s="256"/>
      <c r="R495" s="219"/>
      <c r="S495" s="219"/>
      <c r="T495" s="219"/>
      <c r="U495" s="219"/>
      <c r="V495" s="217"/>
      <c r="X495" s="106"/>
      <c r="Y495" s="217"/>
      <c r="Z495" s="217"/>
      <c r="AA495" s="217"/>
      <c r="AB495" s="94"/>
      <c r="AC495" s="217"/>
      <c r="AD495" s="217"/>
      <c r="AE495" s="217"/>
      <c r="AF495" s="217"/>
      <c r="AG495" s="217"/>
      <c r="AH495" s="217"/>
      <c r="AI495" s="94"/>
      <c r="AJ495" s="217"/>
      <c r="AK495" s="217"/>
      <c r="AL495" s="217"/>
      <c r="AM495" s="217"/>
      <c r="AN495" s="217"/>
      <c r="AO495" s="94"/>
      <c r="AP495" s="217"/>
      <c r="AQ495" s="217"/>
      <c r="AR495" s="217"/>
      <c r="AU495" s="217"/>
      <c r="AW495" s="217"/>
      <c r="AX495" s="217"/>
      <c r="BE495" s="94"/>
      <c r="BF495" s="217"/>
      <c r="BG495" s="94"/>
      <c r="BH495" s="94"/>
      <c r="BI495" s="217"/>
      <c r="BJ495" s="94"/>
      <c r="BK495" s="217"/>
      <c r="BL495" s="217"/>
      <c r="BQ495" s="96"/>
      <c r="BR495" s="96"/>
      <c r="BS495" s="96"/>
      <c r="BT495" s="96"/>
      <c r="BV495" s="96"/>
      <c r="BW495" s="96"/>
    </row>
    <row r="496" spans="2:75" x14ac:dyDescent="0.2">
      <c r="B496" s="101"/>
      <c r="I496" s="101"/>
      <c r="L496" s="101"/>
      <c r="M496" s="105"/>
      <c r="N496" s="256"/>
      <c r="O496" s="256"/>
      <c r="P496" s="256"/>
      <c r="Q496" s="256"/>
      <c r="R496" s="219"/>
      <c r="S496" s="219"/>
      <c r="T496" s="219"/>
      <c r="U496" s="219"/>
      <c r="V496" s="217"/>
      <c r="X496" s="106"/>
      <c r="Y496" s="217"/>
      <c r="Z496" s="217"/>
      <c r="AA496" s="217"/>
      <c r="AB496" s="94"/>
      <c r="AC496" s="217"/>
      <c r="AD496" s="217"/>
      <c r="AE496" s="217"/>
      <c r="AF496" s="217"/>
      <c r="AG496" s="217"/>
      <c r="AH496" s="217"/>
      <c r="AI496" s="94"/>
      <c r="AJ496" s="217"/>
      <c r="AK496" s="217"/>
      <c r="AL496" s="217"/>
      <c r="AM496" s="217"/>
      <c r="AN496" s="217"/>
      <c r="AO496" s="94"/>
      <c r="AP496" s="217"/>
      <c r="AQ496" s="217"/>
      <c r="AR496" s="217"/>
      <c r="AU496" s="217"/>
      <c r="AW496" s="217"/>
      <c r="AX496" s="217"/>
      <c r="BE496" s="94"/>
      <c r="BF496" s="217"/>
      <c r="BG496" s="94"/>
      <c r="BH496" s="94"/>
      <c r="BI496" s="217"/>
      <c r="BJ496" s="94"/>
      <c r="BK496" s="217"/>
      <c r="BL496" s="217"/>
      <c r="BQ496" s="96"/>
      <c r="BR496" s="96"/>
      <c r="BS496" s="96"/>
      <c r="BT496" s="96"/>
      <c r="BV496" s="96"/>
      <c r="BW496" s="96"/>
    </row>
    <row r="497" spans="2:75" x14ac:dyDescent="0.2">
      <c r="B497" s="101"/>
      <c r="I497" s="101"/>
      <c r="L497" s="101"/>
      <c r="M497" s="105"/>
      <c r="N497" s="256"/>
      <c r="O497" s="256"/>
      <c r="P497" s="256"/>
      <c r="Q497" s="256"/>
      <c r="R497" s="219"/>
      <c r="S497" s="219"/>
      <c r="T497" s="219"/>
      <c r="U497" s="219"/>
      <c r="V497" s="217"/>
      <c r="X497" s="106"/>
      <c r="Y497" s="217"/>
      <c r="Z497" s="217"/>
      <c r="AA497" s="217"/>
      <c r="AB497" s="94"/>
      <c r="AC497" s="217"/>
      <c r="AD497" s="217"/>
      <c r="AE497" s="217"/>
      <c r="AF497" s="217"/>
      <c r="AG497" s="217"/>
      <c r="AH497" s="217"/>
      <c r="AI497" s="94"/>
      <c r="AJ497" s="217"/>
      <c r="AK497" s="217"/>
      <c r="AL497" s="217"/>
      <c r="AM497" s="217"/>
      <c r="AN497" s="217"/>
      <c r="AO497" s="94"/>
      <c r="AP497" s="217"/>
      <c r="AQ497" s="217"/>
      <c r="AR497" s="217"/>
      <c r="AU497" s="217"/>
      <c r="AW497" s="217"/>
      <c r="AX497" s="217"/>
      <c r="BE497" s="94"/>
      <c r="BF497" s="217"/>
      <c r="BG497" s="94"/>
      <c r="BH497" s="94"/>
      <c r="BI497" s="217"/>
      <c r="BJ497" s="94"/>
      <c r="BK497" s="217"/>
      <c r="BL497" s="217"/>
      <c r="BQ497" s="96"/>
      <c r="BR497" s="96"/>
      <c r="BS497" s="96"/>
      <c r="BT497" s="96"/>
      <c r="BV497" s="96"/>
      <c r="BW497" s="96"/>
    </row>
    <row r="498" spans="2:75" x14ac:dyDescent="0.2">
      <c r="B498" s="101"/>
      <c r="I498" s="101"/>
      <c r="L498" s="101"/>
      <c r="M498" s="105"/>
      <c r="N498" s="256"/>
      <c r="O498" s="256"/>
      <c r="P498" s="256"/>
      <c r="Q498" s="256"/>
      <c r="R498" s="219"/>
      <c r="S498" s="219"/>
      <c r="T498" s="219"/>
      <c r="U498" s="219"/>
      <c r="V498" s="217"/>
      <c r="X498" s="106"/>
      <c r="Y498" s="217"/>
      <c r="Z498" s="217"/>
      <c r="AA498" s="217"/>
      <c r="AB498" s="94"/>
      <c r="AC498" s="217"/>
      <c r="AD498" s="217"/>
      <c r="AE498" s="217"/>
      <c r="AF498" s="217"/>
      <c r="AG498" s="217"/>
      <c r="AH498" s="217"/>
      <c r="AI498" s="94"/>
      <c r="AJ498" s="217"/>
      <c r="AK498" s="217"/>
      <c r="AL498" s="217"/>
      <c r="AM498" s="217"/>
      <c r="AN498" s="217"/>
      <c r="AO498" s="94"/>
      <c r="AP498" s="217"/>
      <c r="AQ498" s="217"/>
      <c r="AR498" s="217"/>
      <c r="AU498" s="217"/>
      <c r="AW498" s="217"/>
      <c r="AX498" s="217"/>
      <c r="BE498" s="94"/>
      <c r="BF498" s="217"/>
      <c r="BG498" s="94"/>
      <c r="BH498" s="94"/>
      <c r="BI498" s="217"/>
      <c r="BJ498" s="94"/>
      <c r="BK498" s="217"/>
      <c r="BL498" s="217"/>
      <c r="BQ498" s="96"/>
      <c r="BR498" s="96"/>
      <c r="BS498" s="96"/>
      <c r="BT498" s="96"/>
      <c r="BV498" s="96"/>
      <c r="BW498" s="96"/>
    </row>
    <row r="499" spans="2:75" x14ac:dyDescent="0.2">
      <c r="B499" s="101"/>
      <c r="I499" s="101"/>
      <c r="L499" s="101"/>
      <c r="M499" s="105"/>
      <c r="N499" s="256"/>
      <c r="O499" s="256"/>
      <c r="P499" s="256"/>
      <c r="Q499" s="256"/>
      <c r="R499" s="219"/>
      <c r="S499" s="219"/>
      <c r="T499" s="219"/>
      <c r="U499" s="219"/>
      <c r="V499" s="217"/>
      <c r="X499" s="106"/>
      <c r="Y499" s="217"/>
      <c r="Z499" s="217"/>
      <c r="AA499" s="217"/>
      <c r="AB499" s="94"/>
      <c r="AC499" s="217"/>
      <c r="AD499" s="217"/>
      <c r="AE499" s="217"/>
      <c r="AF499" s="217"/>
      <c r="AG499" s="217"/>
      <c r="AH499" s="217"/>
      <c r="AI499" s="94"/>
      <c r="AJ499" s="217"/>
      <c r="AK499" s="217"/>
      <c r="AL499" s="217"/>
      <c r="AM499" s="217"/>
      <c r="AN499" s="217"/>
      <c r="AO499" s="94"/>
      <c r="AP499" s="217"/>
      <c r="AQ499" s="217"/>
      <c r="AR499" s="217"/>
      <c r="AU499" s="217"/>
      <c r="AW499" s="217"/>
      <c r="AX499" s="217"/>
      <c r="BE499" s="94"/>
      <c r="BF499" s="217"/>
      <c r="BG499" s="94"/>
      <c r="BH499" s="94"/>
      <c r="BI499" s="217"/>
      <c r="BJ499" s="94"/>
      <c r="BK499" s="217"/>
      <c r="BL499" s="217"/>
      <c r="BQ499" s="96"/>
      <c r="BR499" s="96"/>
      <c r="BS499" s="96"/>
      <c r="BT499" s="96"/>
      <c r="BV499" s="96"/>
      <c r="BW499" s="96"/>
    </row>
    <row r="500" spans="2:75" x14ac:dyDescent="0.2">
      <c r="B500" s="101"/>
      <c r="I500" s="101"/>
      <c r="L500" s="101"/>
      <c r="M500" s="105"/>
      <c r="N500" s="256"/>
      <c r="O500" s="256"/>
      <c r="P500" s="256"/>
      <c r="Q500" s="256"/>
      <c r="R500" s="219"/>
      <c r="S500" s="219"/>
      <c r="T500" s="219"/>
      <c r="U500" s="219"/>
      <c r="V500" s="217"/>
      <c r="X500" s="106"/>
      <c r="Y500" s="217"/>
      <c r="Z500" s="217"/>
      <c r="AA500" s="217"/>
      <c r="AB500" s="94"/>
      <c r="AC500" s="217"/>
      <c r="AD500" s="217"/>
      <c r="AE500" s="217"/>
      <c r="AF500" s="217"/>
      <c r="AG500" s="217"/>
      <c r="AH500" s="217"/>
      <c r="AI500" s="94"/>
      <c r="AJ500" s="217"/>
      <c r="AK500" s="217"/>
      <c r="AL500" s="217"/>
      <c r="AM500" s="217"/>
      <c r="AN500" s="217"/>
      <c r="AO500" s="94"/>
      <c r="AP500" s="217"/>
      <c r="AQ500" s="217"/>
      <c r="AR500" s="217"/>
      <c r="AU500" s="217"/>
      <c r="AW500" s="217"/>
      <c r="AX500" s="217"/>
      <c r="BE500" s="94"/>
      <c r="BF500" s="217"/>
      <c r="BG500" s="94"/>
      <c r="BH500" s="94"/>
      <c r="BI500" s="217"/>
      <c r="BJ500" s="94"/>
      <c r="BK500" s="217"/>
      <c r="BL500" s="217"/>
      <c r="BQ500" s="96"/>
      <c r="BR500" s="96"/>
      <c r="BS500" s="96"/>
      <c r="BT500" s="96"/>
      <c r="BV500" s="96"/>
      <c r="BW500" s="96"/>
    </row>
    <row r="501" spans="2:75" x14ac:dyDescent="0.2">
      <c r="B501" s="101"/>
      <c r="I501" s="101"/>
      <c r="L501" s="101"/>
      <c r="M501" s="105"/>
      <c r="N501" s="256"/>
      <c r="O501" s="256"/>
      <c r="P501" s="256"/>
      <c r="Q501" s="256"/>
      <c r="R501" s="219"/>
      <c r="S501" s="219"/>
      <c r="T501" s="219"/>
      <c r="U501" s="219"/>
      <c r="V501" s="217"/>
      <c r="X501" s="106"/>
      <c r="Y501" s="217"/>
      <c r="Z501" s="217"/>
      <c r="AA501" s="217"/>
      <c r="AB501" s="94"/>
      <c r="AC501" s="217"/>
      <c r="AD501" s="217"/>
      <c r="AE501" s="217"/>
      <c r="AF501" s="217"/>
      <c r="AG501" s="217"/>
      <c r="AH501" s="217"/>
      <c r="AI501" s="94"/>
      <c r="AJ501" s="217"/>
      <c r="AK501" s="217"/>
      <c r="AL501" s="217"/>
      <c r="AM501" s="217"/>
      <c r="AN501" s="217"/>
      <c r="AO501" s="94"/>
      <c r="AP501" s="217"/>
      <c r="AQ501" s="217"/>
      <c r="AR501" s="217"/>
      <c r="AU501" s="217"/>
      <c r="AW501" s="217"/>
      <c r="AX501" s="217"/>
      <c r="BE501" s="94"/>
      <c r="BF501" s="217"/>
      <c r="BG501" s="94"/>
      <c r="BH501" s="94"/>
      <c r="BI501" s="217"/>
      <c r="BJ501" s="94"/>
      <c r="BK501" s="217"/>
      <c r="BL501" s="217"/>
      <c r="BQ501" s="96"/>
      <c r="BR501" s="96"/>
      <c r="BS501" s="96"/>
      <c r="BT501" s="96"/>
      <c r="BV501" s="96"/>
      <c r="BW501" s="96"/>
    </row>
    <row r="502" spans="2:75" x14ac:dyDescent="0.2">
      <c r="B502" s="101"/>
      <c r="I502" s="101"/>
      <c r="L502" s="101"/>
      <c r="M502" s="105"/>
      <c r="N502" s="256"/>
      <c r="O502" s="256"/>
      <c r="P502" s="256"/>
      <c r="Q502" s="256"/>
      <c r="R502" s="219"/>
      <c r="S502" s="219"/>
      <c r="T502" s="219"/>
      <c r="U502" s="219"/>
      <c r="V502" s="217"/>
      <c r="X502" s="106"/>
      <c r="Y502" s="217"/>
      <c r="Z502" s="217"/>
      <c r="AA502" s="217"/>
      <c r="AB502" s="94"/>
      <c r="AC502" s="217"/>
      <c r="AD502" s="217"/>
      <c r="AE502" s="217"/>
      <c r="AF502" s="217"/>
      <c r="AG502" s="217"/>
      <c r="AH502" s="217"/>
      <c r="AI502" s="94"/>
      <c r="AJ502" s="217"/>
      <c r="AK502" s="217"/>
      <c r="AL502" s="217"/>
      <c r="AM502" s="217"/>
      <c r="AN502" s="217"/>
      <c r="AO502" s="94"/>
      <c r="AP502" s="217"/>
      <c r="AQ502" s="217"/>
      <c r="AR502" s="217"/>
      <c r="AU502" s="217"/>
      <c r="AW502" s="217"/>
      <c r="AX502" s="217"/>
      <c r="BE502" s="94"/>
      <c r="BF502" s="217"/>
      <c r="BG502" s="94"/>
      <c r="BH502" s="94"/>
      <c r="BI502" s="217"/>
      <c r="BJ502" s="94"/>
      <c r="BK502" s="217"/>
      <c r="BL502" s="217"/>
      <c r="BQ502" s="96"/>
      <c r="BR502" s="96"/>
      <c r="BS502" s="96"/>
      <c r="BT502" s="96"/>
      <c r="BV502" s="96"/>
      <c r="BW502" s="96"/>
    </row>
    <row r="503" spans="2:75" x14ac:dyDescent="0.2">
      <c r="B503" s="101"/>
      <c r="I503" s="101"/>
      <c r="L503" s="101"/>
      <c r="M503" s="105"/>
      <c r="N503" s="256"/>
      <c r="O503" s="256"/>
      <c r="P503" s="256"/>
      <c r="Q503" s="256"/>
      <c r="R503" s="219"/>
      <c r="S503" s="219"/>
      <c r="T503" s="219"/>
      <c r="U503" s="219"/>
      <c r="V503" s="217"/>
      <c r="X503" s="106"/>
      <c r="Y503" s="217"/>
      <c r="Z503" s="217"/>
      <c r="AA503" s="217"/>
      <c r="AB503" s="94"/>
      <c r="AC503" s="217"/>
      <c r="AD503" s="217"/>
      <c r="AE503" s="217"/>
      <c r="AF503" s="217"/>
      <c r="AG503" s="217"/>
      <c r="AH503" s="217"/>
      <c r="AI503" s="94"/>
      <c r="AJ503" s="217"/>
      <c r="AK503" s="217"/>
      <c r="AL503" s="217"/>
      <c r="AM503" s="217"/>
      <c r="AN503" s="217"/>
      <c r="AO503" s="94"/>
      <c r="AP503" s="217"/>
      <c r="AQ503" s="217"/>
      <c r="AR503" s="217"/>
      <c r="AU503" s="217"/>
      <c r="AW503" s="217"/>
      <c r="AX503" s="217"/>
      <c r="BE503" s="94"/>
      <c r="BF503" s="217"/>
      <c r="BG503" s="94"/>
      <c r="BH503" s="94"/>
      <c r="BI503" s="217"/>
      <c r="BJ503" s="94"/>
      <c r="BK503" s="217"/>
      <c r="BL503" s="217"/>
      <c r="BQ503" s="96"/>
      <c r="BR503" s="96"/>
      <c r="BS503" s="96"/>
      <c r="BT503" s="96"/>
      <c r="BV503" s="96"/>
      <c r="BW503" s="96"/>
    </row>
    <row r="504" spans="2:75" x14ac:dyDescent="0.2">
      <c r="B504" s="101"/>
      <c r="I504" s="101"/>
      <c r="L504" s="101"/>
      <c r="M504" s="105"/>
      <c r="N504" s="256"/>
      <c r="O504" s="256"/>
      <c r="P504" s="256"/>
      <c r="Q504" s="256"/>
      <c r="R504" s="219"/>
      <c r="S504" s="219"/>
      <c r="T504" s="219"/>
      <c r="U504" s="219"/>
      <c r="V504" s="217"/>
      <c r="X504" s="106"/>
      <c r="Y504" s="217"/>
      <c r="Z504" s="217"/>
      <c r="AA504" s="217"/>
      <c r="AB504" s="94"/>
      <c r="AC504" s="217"/>
      <c r="AD504" s="217"/>
      <c r="AE504" s="217"/>
      <c r="AF504" s="217"/>
      <c r="AG504" s="217"/>
      <c r="AH504" s="217"/>
      <c r="AI504" s="94"/>
      <c r="AJ504" s="217"/>
      <c r="AK504" s="217"/>
      <c r="AL504" s="217"/>
      <c r="AM504" s="217"/>
      <c r="AN504" s="217"/>
      <c r="AO504" s="94"/>
      <c r="AP504" s="217"/>
      <c r="AQ504" s="217"/>
      <c r="AR504" s="217"/>
      <c r="AU504" s="217"/>
      <c r="AW504" s="217"/>
      <c r="AX504" s="217"/>
      <c r="BE504" s="94"/>
      <c r="BF504" s="217"/>
      <c r="BG504" s="94"/>
      <c r="BH504" s="94"/>
      <c r="BI504" s="217"/>
      <c r="BJ504" s="94"/>
      <c r="BK504" s="217"/>
      <c r="BL504" s="217"/>
      <c r="BQ504" s="96"/>
      <c r="BR504" s="96"/>
      <c r="BS504" s="96"/>
      <c r="BT504" s="96"/>
      <c r="BV504" s="96"/>
      <c r="BW504" s="96"/>
    </row>
    <row r="505" spans="2:75" x14ac:dyDescent="0.2">
      <c r="B505" s="101"/>
      <c r="I505" s="101"/>
      <c r="L505" s="101"/>
      <c r="M505" s="105"/>
      <c r="N505" s="256"/>
      <c r="O505" s="256"/>
      <c r="P505" s="256"/>
      <c r="Q505" s="256"/>
      <c r="R505" s="219"/>
      <c r="S505" s="219"/>
      <c r="T505" s="219"/>
      <c r="U505" s="219"/>
      <c r="V505" s="217"/>
      <c r="X505" s="106"/>
      <c r="Y505" s="217"/>
      <c r="Z505" s="217"/>
      <c r="AA505" s="217"/>
      <c r="AB505" s="94"/>
      <c r="AC505" s="217"/>
      <c r="AD505" s="217"/>
      <c r="AE505" s="217"/>
      <c r="AF505" s="217"/>
      <c r="AG505" s="217"/>
      <c r="AH505" s="217"/>
      <c r="AI505" s="94"/>
      <c r="AJ505" s="217"/>
      <c r="AK505" s="217"/>
      <c r="AL505" s="217"/>
      <c r="AM505" s="217"/>
      <c r="AN505" s="217"/>
      <c r="AO505" s="94"/>
      <c r="AP505" s="217"/>
      <c r="AQ505" s="217"/>
      <c r="AR505" s="217"/>
      <c r="AU505" s="217"/>
      <c r="AW505" s="217"/>
      <c r="AX505" s="217"/>
      <c r="BE505" s="94"/>
      <c r="BF505" s="217"/>
      <c r="BG505" s="94"/>
      <c r="BH505" s="94"/>
      <c r="BI505" s="217"/>
      <c r="BJ505" s="94"/>
      <c r="BK505" s="217"/>
      <c r="BL505" s="217"/>
      <c r="BQ505" s="96"/>
      <c r="BR505" s="96"/>
      <c r="BS505" s="96"/>
      <c r="BT505" s="96"/>
      <c r="BV505" s="96"/>
      <c r="BW505" s="96"/>
    </row>
    <row r="506" spans="2:75" x14ac:dyDescent="0.2">
      <c r="B506" s="101"/>
      <c r="I506" s="101"/>
      <c r="L506" s="101"/>
      <c r="M506" s="105"/>
      <c r="N506" s="256"/>
      <c r="O506" s="256"/>
      <c r="P506" s="256"/>
      <c r="Q506" s="256"/>
      <c r="R506" s="219"/>
      <c r="S506" s="219"/>
      <c r="T506" s="219"/>
      <c r="U506" s="219"/>
      <c r="V506" s="217"/>
      <c r="X506" s="106"/>
      <c r="Y506" s="217"/>
      <c r="Z506" s="217"/>
      <c r="AA506" s="217"/>
      <c r="AB506" s="94"/>
      <c r="AC506" s="217"/>
      <c r="AD506" s="217"/>
      <c r="AE506" s="217"/>
      <c r="AF506" s="217"/>
      <c r="AG506" s="217"/>
      <c r="AH506" s="217"/>
      <c r="AI506" s="94"/>
      <c r="AJ506" s="217"/>
      <c r="AK506" s="217"/>
      <c r="AL506" s="217"/>
      <c r="AM506" s="217"/>
      <c r="AN506" s="217"/>
      <c r="AO506" s="94"/>
      <c r="AP506" s="217"/>
      <c r="AQ506" s="217"/>
      <c r="AR506" s="217"/>
      <c r="AU506" s="217"/>
      <c r="AW506" s="217"/>
      <c r="AX506" s="217"/>
      <c r="BE506" s="94"/>
      <c r="BF506" s="217"/>
      <c r="BG506" s="94"/>
      <c r="BH506" s="94"/>
      <c r="BI506" s="217"/>
      <c r="BJ506" s="94"/>
      <c r="BK506" s="217"/>
      <c r="BL506" s="217"/>
      <c r="BQ506" s="96"/>
      <c r="BR506" s="96"/>
      <c r="BS506" s="96"/>
      <c r="BT506" s="96"/>
      <c r="BV506" s="96"/>
      <c r="BW506" s="96"/>
    </row>
    <row r="507" spans="2:75" x14ac:dyDescent="0.2">
      <c r="B507" s="101"/>
      <c r="I507" s="101"/>
      <c r="L507" s="101"/>
      <c r="M507" s="105"/>
      <c r="N507" s="256"/>
      <c r="O507" s="256"/>
      <c r="P507" s="256"/>
      <c r="Q507" s="256"/>
      <c r="R507" s="219"/>
      <c r="S507" s="219"/>
      <c r="T507" s="219"/>
      <c r="U507" s="219"/>
      <c r="V507" s="217"/>
      <c r="X507" s="106"/>
      <c r="Y507" s="217"/>
      <c r="Z507" s="217"/>
      <c r="AA507" s="217"/>
      <c r="AB507" s="94"/>
      <c r="AC507" s="217"/>
      <c r="AD507" s="217"/>
      <c r="AE507" s="217"/>
      <c r="AF507" s="217"/>
      <c r="AG507" s="217"/>
      <c r="AH507" s="217"/>
      <c r="AI507" s="94"/>
      <c r="AJ507" s="217"/>
      <c r="AK507" s="217"/>
      <c r="AL507" s="217"/>
      <c r="AM507" s="217"/>
      <c r="AN507" s="217"/>
      <c r="AO507" s="94"/>
      <c r="AP507" s="217"/>
      <c r="AQ507" s="217"/>
      <c r="AR507" s="217"/>
      <c r="AU507" s="217"/>
      <c r="AW507" s="217"/>
      <c r="AX507" s="217"/>
      <c r="BE507" s="94"/>
      <c r="BF507" s="217"/>
      <c r="BG507" s="94"/>
      <c r="BH507" s="94"/>
      <c r="BI507" s="217"/>
      <c r="BJ507" s="94"/>
      <c r="BK507" s="217"/>
      <c r="BL507" s="217"/>
      <c r="BQ507" s="96"/>
      <c r="BR507" s="96"/>
      <c r="BS507" s="96"/>
      <c r="BT507" s="96"/>
      <c r="BV507" s="96"/>
      <c r="BW507" s="96"/>
    </row>
    <row r="508" spans="2:75" x14ac:dyDescent="0.2">
      <c r="B508" s="101"/>
      <c r="I508" s="101"/>
      <c r="L508" s="101"/>
      <c r="M508" s="105"/>
      <c r="N508" s="256"/>
      <c r="O508" s="256"/>
      <c r="P508" s="256"/>
      <c r="Q508" s="256"/>
      <c r="R508" s="219"/>
      <c r="S508" s="219"/>
      <c r="T508" s="219"/>
      <c r="U508" s="219"/>
      <c r="V508" s="217"/>
      <c r="X508" s="106"/>
      <c r="Y508" s="217"/>
      <c r="Z508" s="217"/>
      <c r="AA508" s="217"/>
      <c r="AB508" s="94"/>
      <c r="AC508" s="217"/>
      <c r="AD508" s="217"/>
      <c r="AE508" s="217"/>
      <c r="AF508" s="217"/>
      <c r="AG508" s="217"/>
      <c r="AH508" s="217"/>
      <c r="AI508" s="94"/>
      <c r="AJ508" s="217"/>
      <c r="AK508" s="217"/>
      <c r="AL508" s="217"/>
      <c r="AM508" s="217"/>
      <c r="AN508" s="217"/>
      <c r="AO508" s="94"/>
      <c r="AP508" s="217"/>
      <c r="AQ508" s="217"/>
      <c r="AR508" s="217"/>
      <c r="AU508" s="217"/>
      <c r="AW508" s="217"/>
      <c r="AX508" s="217"/>
      <c r="BE508" s="94"/>
      <c r="BF508" s="217"/>
      <c r="BG508" s="94"/>
      <c r="BH508" s="94"/>
      <c r="BI508" s="217"/>
      <c r="BJ508" s="94"/>
      <c r="BK508" s="217"/>
      <c r="BL508" s="217"/>
      <c r="BQ508" s="96"/>
      <c r="BR508" s="96"/>
      <c r="BS508" s="96"/>
      <c r="BT508" s="96"/>
      <c r="BV508" s="96"/>
      <c r="BW508" s="96"/>
    </row>
    <row r="509" spans="2:75" x14ac:dyDescent="0.2">
      <c r="B509" s="101"/>
      <c r="I509" s="101"/>
      <c r="L509" s="101"/>
      <c r="M509" s="105"/>
      <c r="N509" s="256"/>
      <c r="O509" s="256"/>
      <c r="P509" s="256"/>
      <c r="Q509" s="256"/>
      <c r="R509" s="219"/>
      <c r="S509" s="219"/>
      <c r="T509" s="219"/>
      <c r="U509" s="219"/>
      <c r="V509" s="217"/>
      <c r="X509" s="106"/>
      <c r="Y509" s="217"/>
      <c r="Z509" s="217"/>
      <c r="AA509" s="217"/>
      <c r="AB509" s="94"/>
      <c r="AC509" s="217"/>
      <c r="AD509" s="217"/>
      <c r="AE509" s="217"/>
      <c r="AF509" s="217"/>
      <c r="AG509" s="217"/>
      <c r="AH509" s="217"/>
      <c r="AI509" s="94"/>
      <c r="AJ509" s="217"/>
      <c r="AK509" s="217"/>
      <c r="AL509" s="217"/>
      <c r="AM509" s="217"/>
      <c r="AN509" s="217"/>
      <c r="AO509" s="94"/>
      <c r="AP509" s="217"/>
      <c r="AQ509" s="217"/>
      <c r="AR509" s="217"/>
      <c r="AU509" s="217"/>
      <c r="AW509" s="217"/>
      <c r="AX509" s="217"/>
      <c r="BE509" s="94"/>
      <c r="BF509" s="217"/>
      <c r="BG509" s="94"/>
      <c r="BH509" s="94"/>
      <c r="BI509" s="217"/>
      <c r="BJ509" s="94"/>
      <c r="BK509" s="217"/>
      <c r="BL509" s="217"/>
      <c r="BQ509" s="96"/>
      <c r="BR509" s="96"/>
      <c r="BS509" s="96"/>
      <c r="BT509" s="96"/>
      <c r="BV509" s="96"/>
      <c r="BW509" s="96"/>
    </row>
    <row r="510" spans="2:75" x14ac:dyDescent="0.2">
      <c r="B510" s="101"/>
      <c r="I510" s="101"/>
      <c r="L510" s="101"/>
      <c r="M510" s="105"/>
      <c r="N510" s="256"/>
      <c r="O510" s="256"/>
      <c r="P510" s="256"/>
      <c r="Q510" s="256"/>
      <c r="R510" s="219"/>
      <c r="S510" s="219"/>
      <c r="T510" s="219"/>
      <c r="U510" s="219"/>
      <c r="V510" s="217"/>
      <c r="X510" s="106"/>
      <c r="Y510" s="217"/>
      <c r="Z510" s="217"/>
      <c r="AA510" s="217"/>
      <c r="AB510" s="94"/>
      <c r="AC510" s="217"/>
      <c r="AD510" s="217"/>
      <c r="AE510" s="217"/>
      <c r="AF510" s="217"/>
      <c r="AG510" s="217"/>
      <c r="AH510" s="217"/>
      <c r="AI510" s="94"/>
      <c r="AJ510" s="217"/>
      <c r="AK510" s="217"/>
      <c r="AL510" s="217"/>
      <c r="AM510" s="217"/>
      <c r="AN510" s="217"/>
      <c r="AO510" s="94"/>
      <c r="AP510" s="217"/>
      <c r="AQ510" s="217"/>
      <c r="AR510" s="217"/>
      <c r="AU510" s="217"/>
      <c r="AW510" s="217"/>
      <c r="AX510" s="217"/>
      <c r="BE510" s="94"/>
      <c r="BF510" s="217"/>
      <c r="BG510" s="94"/>
      <c r="BH510" s="94"/>
      <c r="BI510" s="217"/>
      <c r="BJ510" s="94"/>
      <c r="BK510" s="217"/>
      <c r="BL510" s="217"/>
      <c r="BQ510" s="96"/>
      <c r="BR510" s="96"/>
      <c r="BS510" s="96"/>
      <c r="BT510" s="96"/>
      <c r="BV510" s="96"/>
      <c r="BW510" s="96"/>
    </row>
    <row r="511" spans="2:75" x14ac:dyDescent="0.2">
      <c r="B511" s="101"/>
      <c r="I511" s="101"/>
      <c r="L511" s="101"/>
      <c r="M511" s="105"/>
      <c r="N511" s="256"/>
      <c r="O511" s="256"/>
      <c r="P511" s="256"/>
      <c r="Q511" s="256"/>
      <c r="R511" s="219"/>
      <c r="S511" s="219"/>
      <c r="T511" s="219"/>
      <c r="U511" s="219"/>
      <c r="V511" s="217"/>
      <c r="X511" s="106"/>
      <c r="Y511" s="217"/>
      <c r="Z511" s="217"/>
      <c r="AA511" s="217"/>
      <c r="AB511" s="94"/>
      <c r="AC511" s="217"/>
      <c r="AD511" s="217"/>
      <c r="AE511" s="217"/>
      <c r="AF511" s="217"/>
      <c r="AG511" s="217"/>
      <c r="AH511" s="217"/>
      <c r="AI511" s="94"/>
      <c r="AJ511" s="217"/>
      <c r="AK511" s="217"/>
      <c r="AL511" s="217"/>
      <c r="AM511" s="217"/>
      <c r="AN511" s="217"/>
      <c r="AO511" s="94"/>
      <c r="AP511" s="217"/>
      <c r="AQ511" s="217"/>
      <c r="AR511" s="217"/>
      <c r="AU511" s="217"/>
      <c r="AW511" s="217"/>
      <c r="AX511" s="217"/>
      <c r="BE511" s="94"/>
      <c r="BF511" s="217"/>
      <c r="BG511" s="94"/>
      <c r="BH511" s="94"/>
      <c r="BI511" s="217"/>
      <c r="BJ511" s="94"/>
      <c r="BK511" s="217"/>
      <c r="BL511" s="217"/>
      <c r="BQ511" s="96"/>
      <c r="BR511" s="96"/>
      <c r="BS511" s="96"/>
      <c r="BT511" s="96"/>
      <c r="BV511" s="96"/>
      <c r="BW511" s="96"/>
    </row>
    <row r="512" spans="2:75" x14ac:dyDescent="0.2">
      <c r="B512" s="101"/>
      <c r="I512" s="101"/>
      <c r="L512" s="101"/>
      <c r="M512" s="105"/>
      <c r="N512" s="256"/>
      <c r="O512" s="256"/>
      <c r="P512" s="256"/>
      <c r="Q512" s="256"/>
      <c r="R512" s="219"/>
      <c r="S512" s="219"/>
      <c r="T512" s="219"/>
      <c r="U512" s="219"/>
      <c r="V512" s="217"/>
      <c r="X512" s="106"/>
      <c r="Y512" s="217"/>
      <c r="Z512" s="217"/>
      <c r="AA512" s="217"/>
      <c r="AB512" s="94"/>
      <c r="AC512" s="217"/>
      <c r="AD512" s="217"/>
      <c r="AE512" s="217"/>
      <c r="AF512" s="217"/>
      <c r="AG512" s="217"/>
      <c r="AH512" s="217"/>
      <c r="AI512" s="94"/>
      <c r="AJ512" s="217"/>
      <c r="AK512" s="217"/>
      <c r="AL512" s="217"/>
      <c r="AM512" s="217"/>
      <c r="AN512" s="217"/>
      <c r="AO512" s="94"/>
      <c r="AP512" s="217"/>
      <c r="AQ512" s="217"/>
      <c r="AR512" s="217"/>
      <c r="AU512" s="217"/>
      <c r="AW512" s="217"/>
      <c r="AX512" s="217"/>
      <c r="BE512" s="94"/>
      <c r="BF512" s="217"/>
      <c r="BG512" s="94"/>
      <c r="BH512" s="94"/>
      <c r="BI512" s="217"/>
      <c r="BJ512" s="94"/>
      <c r="BK512" s="217"/>
      <c r="BL512" s="217"/>
      <c r="BQ512" s="96"/>
      <c r="BR512" s="96"/>
      <c r="BS512" s="96"/>
      <c r="BT512" s="96"/>
      <c r="BV512" s="96"/>
      <c r="BW512" s="96"/>
    </row>
    <row r="513" spans="2:75" x14ac:dyDescent="0.2">
      <c r="B513" s="101"/>
      <c r="I513" s="101"/>
      <c r="L513" s="101"/>
      <c r="M513" s="105"/>
      <c r="N513" s="256"/>
      <c r="O513" s="256"/>
      <c r="P513" s="256"/>
      <c r="Q513" s="256"/>
      <c r="R513" s="219"/>
      <c r="S513" s="219"/>
      <c r="T513" s="219"/>
      <c r="U513" s="219"/>
      <c r="V513" s="217"/>
      <c r="X513" s="106"/>
      <c r="Y513" s="217"/>
      <c r="Z513" s="217"/>
      <c r="AA513" s="217"/>
      <c r="AB513" s="94"/>
      <c r="AC513" s="217"/>
      <c r="AD513" s="217"/>
      <c r="AE513" s="217"/>
      <c r="AF513" s="217"/>
      <c r="AG513" s="217"/>
      <c r="AH513" s="217"/>
      <c r="AI513" s="94"/>
      <c r="AJ513" s="217"/>
      <c r="AK513" s="217"/>
      <c r="AL513" s="217"/>
      <c r="AM513" s="217"/>
      <c r="AN513" s="217"/>
      <c r="AO513" s="94"/>
      <c r="AP513" s="217"/>
      <c r="AQ513" s="217"/>
      <c r="AR513" s="217"/>
      <c r="AU513" s="217"/>
      <c r="AW513" s="217"/>
      <c r="AX513" s="217"/>
      <c r="BE513" s="94"/>
      <c r="BF513" s="217"/>
      <c r="BG513" s="94"/>
      <c r="BH513" s="94"/>
      <c r="BI513" s="217"/>
      <c r="BJ513" s="94"/>
      <c r="BK513" s="217"/>
      <c r="BL513" s="217"/>
      <c r="BQ513" s="96"/>
      <c r="BR513" s="96"/>
      <c r="BS513" s="96"/>
      <c r="BT513" s="96"/>
      <c r="BV513" s="96"/>
      <c r="BW513" s="96"/>
    </row>
    <row r="514" spans="2:75" x14ac:dyDescent="0.2">
      <c r="B514" s="101"/>
      <c r="I514" s="101"/>
      <c r="L514" s="101"/>
      <c r="M514" s="105"/>
      <c r="N514" s="256"/>
      <c r="O514" s="256"/>
      <c r="P514" s="256"/>
      <c r="Q514" s="256"/>
      <c r="R514" s="219"/>
      <c r="S514" s="219"/>
      <c r="T514" s="219"/>
      <c r="U514" s="219"/>
      <c r="V514" s="217"/>
      <c r="X514" s="106"/>
      <c r="Y514" s="217"/>
      <c r="Z514" s="217"/>
      <c r="AA514" s="217"/>
      <c r="AB514" s="94"/>
      <c r="AC514" s="217"/>
      <c r="AD514" s="217"/>
      <c r="AE514" s="217"/>
      <c r="AF514" s="217"/>
      <c r="AG514" s="217"/>
      <c r="AH514" s="217"/>
      <c r="AI514" s="94"/>
      <c r="AJ514" s="217"/>
      <c r="AK514" s="217"/>
      <c r="AL514" s="217"/>
      <c r="AM514" s="217"/>
      <c r="AN514" s="217"/>
      <c r="AO514" s="94"/>
      <c r="AP514" s="217"/>
      <c r="AQ514" s="217"/>
      <c r="AR514" s="217"/>
      <c r="AU514" s="217"/>
      <c r="AW514" s="217"/>
      <c r="AX514" s="217"/>
      <c r="BE514" s="94"/>
      <c r="BF514" s="217"/>
      <c r="BG514" s="94"/>
      <c r="BH514" s="94"/>
      <c r="BI514" s="217"/>
      <c r="BJ514" s="94"/>
      <c r="BK514" s="217"/>
      <c r="BL514" s="217"/>
      <c r="BQ514" s="96"/>
      <c r="BR514" s="96"/>
      <c r="BS514" s="96"/>
      <c r="BT514" s="96"/>
      <c r="BV514" s="96"/>
      <c r="BW514" s="96"/>
    </row>
    <row r="515" spans="2:75" x14ac:dyDescent="0.2">
      <c r="B515" s="101"/>
      <c r="I515" s="101"/>
      <c r="L515" s="101"/>
      <c r="M515" s="105"/>
      <c r="N515" s="256"/>
      <c r="O515" s="256"/>
      <c r="P515" s="256"/>
      <c r="Q515" s="256"/>
      <c r="R515" s="219"/>
      <c r="S515" s="219"/>
      <c r="T515" s="219"/>
      <c r="U515" s="219"/>
      <c r="V515" s="217"/>
      <c r="X515" s="106"/>
      <c r="Y515" s="217"/>
      <c r="Z515" s="217"/>
      <c r="AA515" s="217"/>
      <c r="AB515" s="94"/>
      <c r="AC515" s="217"/>
      <c r="AD515" s="217"/>
      <c r="AE515" s="217"/>
      <c r="AF515" s="217"/>
      <c r="AG515" s="217"/>
      <c r="AH515" s="217"/>
      <c r="AI515" s="94"/>
      <c r="AJ515" s="217"/>
      <c r="AK515" s="217"/>
      <c r="AL515" s="217"/>
      <c r="AM515" s="217"/>
      <c r="AN515" s="217"/>
      <c r="AO515" s="94"/>
      <c r="AP515" s="217"/>
      <c r="AQ515" s="217"/>
      <c r="AR515" s="217"/>
      <c r="AU515" s="217"/>
      <c r="AW515" s="217"/>
      <c r="AX515" s="217"/>
      <c r="BE515" s="94"/>
      <c r="BF515" s="217"/>
      <c r="BG515" s="94"/>
      <c r="BH515" s="94"/>
      <c r="BI515" s="217"/>
      <c r="BJ515" s="94"/>
      <c r="BK515" s="217"/>
      <c r="BL515" s="217"/>
      <c r="BQ515" s="96"/>
      <c r="BR515" s="96"/>
      <c r="BS515" s="96"/>
      <c r="BT515" s="96"/>
      <c r="BV515" s="96"/>
      <c r="BW515" s="96"/>
    </row>
    <row r="516" spans="2:75" x14ac:dyDescent="0.2">
      <c r="B516" s="101"/>
      <c r="I516" s="101"/>
      <c r="L516" s="101"/>
      <c r="M516" s="105"/>
      <c r="N516" s="256"/>
      <c r="O516" s="256"/>
      <c r="P516" s="256"/>
      <c r="Q516" s="256"/>
      <c r="R516" s="219"/>
      <c r="S516" s="219"/>
      <c r="T516" s="219"/>
      <c r="U516" s="219"/>
      <c r="V516" s="217"/>
      <c r="X516" s="106"/>
      <c r="Y516" s="217"/>
      <c r="Z516" s="217"/>
      <c r="AA516" s="217"/>
      <c r="AB516" s="94"/>
      <c r="AC516" s="217"/>
      <c r="AD516" s="217"/>
      <c r="AE516" s="217"/>
      <c r="AF516" s="217"/>
      <c r="AG516" s="217"/>
      <c r="AH516" s="217"/>
      <c r="AI516" s="94"/>
      <c r="AJ516" s="217"/>
      <c r="AK516" s="217"/>
      <c r="AL516" s="217"/>
      <c r="AM516" s="217"/>
      <c r="AN516" s="217"/>
      <c r="AO516" s="94"/>
      <c r="AP516" s="217"/>
      <c r="AQ516" s="217"/>
      <c r="AR516" s="217"/>
      <c r="AU516" s="217"/>
      <c r="AW516" s="217"/>
      <c r="AX516" s="217"/>
      <c r="BE516" s="94"/>
      <c r="BF516" s="217"/>
      <c r="BG516" s="94"/>
      <c r="BH516" s="94"/>
      <c r="BI516" s="217"/>
      <c r="BJ516" s="94"/>
      <c r="BK516" s="217"/>
      <c r="BL516" s="217"/>
      <c r="BQ516" s="96"/>
      <c r="BR516" s="96"/>
      <c r="BS516" s="96"/>
      <c r="BT516" s="96"/>
      <c r="BV516" s="96"/>
      <c r="BW516" s="96"/>
    </row>
    <row r="517" spans="2:75" x14ac:dyDescent="0.2">
      <c r="B517" s="101"/>
      <c r="I517" s="101"/>
      <c r="L517" s="101"/>
      <c r="M517" s="105"/>
      <c r="N517" s="256"/>
      <c r="O517" s="256"/>
      <c r="P517" s="256"/>
      <c r="Q517" s="256"/>
      <c r="R517" s="219"/>
      <c r="S517" s="219"/>
      <c r="T517" s="219"/>
      <c r="U517" s="219"/>
      <c r="V517" s="217"/>
      <c r="X517" s="106"/>
      <c r="Y517" s="217"/>
      <c r="Z517" s="217"/>
      <c r="AA517" s="217"/>
      <c r="AB517" s="94"/>
      <c r="AC517" s="217"/>
      <c r="AD517" s="217"/>
      <c r="AE517" s="217"/>
      <c r="AF517" s="217"/>
      <c r="AG517" s="217"/>
      <c r="AH517" s="217"/>
      <c r="AI517" s="94"/>
      <c r="AJ517" s="217"/>
      <c r="AK517" s="217"/>
      <c r="AL517" s="217"/>
      <c r="AM517" s="217"/>
      <c r="AN517" s="217"/>
      <c r="AO517" s="94"/>
      <c r="AP517" s="217"/>
      <c r="AQ517" s="217"/>
      <c r="AR517" s="217"/>
      <c r="AU517" s="217"/>
      <c r="AW517" s="217"/>
      <c r="AX517" s="217"/>
      <c r="BE517" s="94"/>
      <c r="BF517" s="217"/>
      <c r="BG517" s="94"/>
      <c r="BH517" s="94"/>
      <c r="BI517" s="217"/>
      <c r="BJ517" s="94"/>
      <c r="BK517" s="217"/>
      <c r="BL517" s="217"/>
      <c r="BQ517" s="96"/>
      <c r="BR517" s="96"/>
      <c r="BS517" s="96"/>
      <c r="BT517" s="96"/>
      <c r="BV517" s="96"/>
      <c r="BW517" s="96"/>
    </row>
    <row r="518" spans="2:75" x14ac:dyDescent="0.2">
      <c r="B518" s="101"/>
      <c r="I518" s="101"/>
      <c r="L518" s="101"/>
      <c r="M518" s="105"/>
      <c r="N518" s="256"/>
      <c r="O518" s="256"/>
      <c r="P518" s="256"/>
      <c r="Q518" s="256"/>
      <c r="R518" s="219"/>
      <c r="S518" s="219"/>
      <c r="T518" s="219"/>
      <c r="U518" s="219"/>
      <c r="V518" s="217"/>
      <c r="X518" s="106"/>
      <c r="Y518" s="217"/>
      <c r="Z518" s="217"/>
      <c r="AA518" s="217"/>
      <c r="AB518" s="94"/>
      <c r="AC518" s="217"/>
      <c r="AD518" s="217"/>
      <c r="AE518" s="217"/>
      <c r="AF518" s="217"/>
      <c r="AG518" s="217"/>
      <c r="AH518" s="217"/>
      <c r="AI518" s="94"/>
      <c r="AJ518" s="217"/>
      <c r="AK518" s="217"/>
      <c r="AL518" s="217"/>
      <c r="AM518" s="217"/>
      <c r="AN518" s="217"/>
      <c r="AO518" s="94"/>
      <c r="AP518" s="217"/>
      <c r="AQ518" s="217"/>
      <c r="AR518" s="217"/>
      <c r="AU518" s="217"/>
      <c r="AW518" s="217"/>
      <c r="AX518" s="217"/>
      <c r="BE518" s="94"/>
      <c r="BF518" s="217"/>
      <c r="BG518" s="94"/>
      <c r="BH518" s="94"/>
      <c r="BI518" s="217"/>
      <c r="BJ518" s="94"/>
      <c r="BK518" s="217"/>
      <c r="BL518" s="217"/>
      <c r="BQ518" s="96"/>
      <c r="BR518" s="96"/>
      <c r="BS518" s="96"/>
      <c r="BT518" s="96"/>
      <c r="BV518" s="96"/>
      <c r="BW518" s="96"/>
    </row>
    <row r="519" spans="2:75" x14ac:dyDescent="0.2">
      <c r="B519" s="101"/>
      <c r="I519" s="101"/>
      <c r="L519" s="101"/>
      <c r="M519" s="105"/>
      <c r="N519" s="256"/>
      <c r="O519" s="256"/>
      <c r="P519" s="256"/>
      <c r="Q519" s="256"/>
      <c r="R519" s="219"/>
      <c r="S519" s="219"/>
      <c r="T519" s="219"/>
      <c r="U519" s="219"/>
      <c r="V519" s="217"/>
      <c r="X519" s="106"/>
      <c r="Y519" s="217"/>
      <c r="Z519" s="217"/>
      <c r="AA519" s="217"/>
      <c r="AB519" s="94"/>
      <c r="AC519" s="217"/>
      <c r="AD519" s="217"/>
      <c r="AE519" s="217"/>
      <c r="AF519" s="217"/>
      <c r="AG519" s="217"/>
      <c r="AH519" s="217"/>
      <c r="AI519" s="94"/>
      <c r="AJ519" s="217"/>
      <c r="AK519" s="217"/>
      <c r="AL519" s="217"/>
      <c r="AM519" s="217"/>
      <c r="AN519" s="217"/>
      <c r="AO519" s="94"/>
      <c r="AP519" s="217"/>
      <c r="AQ519" s="217"/>
      <c r="AR519" s="217"/>
      <c r="AU519" s="217"/>
      <c r="AW519" s="217"/>
      <c r="AX519" s="217"/>
      <c r="BE519" s="94"/>
      <c r="BF519" s="217"/>
      <c r="BG519" s="94"/>
      <c r="BH519" s="94"/>
      <c r="BI519" s="217"/>
      <c r="BJ519" s="94"/>
      <c r="BK519" s="217"/>
      <c r="BL519" s="217"/>
      <c r="BQ519" s="96"/>
      <c r="BR519" s="96"/>
      <c r="BS519" s="96"/>
      <c r="BT519" s="96"/>
      <c r="BV519" s="96"/>
      <c r="BW519" s="96"/>
    </row>
    <row r="520" spans="2:75" x14ac:dyDescent="0.2">
      <c r="B520" s="101"/>
      <c r="I520" s="101"/>
      <c r="L520" s="101"/>
      <c r="M520" s="105"/>
      <c r="N520" s="256"/>
      <c r="O520" s="256"/>
      <c r="P520" s="256"/>
      <c r="Q520" s="256"/>
      <c r="R520" s="219"/>
      <c r="S520" s="219"/>
      <c r="T520" s="219"/>
      <c r="U520" s="219"/>
      <c r="V520" s="217"/>
      <c r="X520" s="106"/>
      <c r="Y520" s="217"/>
      <c r="Z520" s="217"/>
      <c r="AA520" s="217"/>
      <c r="AB520" s="94"/>
      <c r="AC520" s="217"/>
      <c r="AD520" s="217"/>
      <c r="AE520" s="217"/>
      <c r="AF520" s="217"/>
      <c r="AG520" s="217"/>
      <c r="AH520" s="217"/>
      <c r="AI520" s="94"/>
      <c r="AJ520" s="217"/>
      <c r="AK520" s="217"/>
      <c r="AL520" s="217"/>
      <c r="AM520" s="217"/>
      <c r="AN520" s="217"/>
      <c r="AO520" s="94"/>
      <c r="AP520" s="217"/>
      <c r="AQ520" s="217"/>
      <c r="AR520" s="217"/>
      <c r="AU520" s="217"/>
      <c r="AW520" s="217"/>
      <c r="AX520" s="217"/>
      <c r="BE520" s="94"/>
      <c r="BF520" s="217"/>
      <c r="BG520" s="94"/>
      <c r="BH520" s="94"/>
      <c r="BI520" s="217"/>
      <c r="BJ520" s="94"/>
      <c r="BK520" s="217"/>
      <c r="BL520" s="217"/>
      <c r="BQ520" s="96"/>
      <c r="BR520" s="96"/>
      <c r="BS520" s="96"/>
      <c r="BT520" s="96"/>
      <c r="BV520" s="96"/>
      <c r="BW520" s="96"/>
    </row>
    <row r="521" spans="2:75" x14ac:dyDescent="0.2">
      <c r="B521" s="101"/>
      <c r="I521" s="101"/>
      <c r="L521" s="101"/>
      <c r="M521" s="105"/>
      <c r="N521" s="256"/>
      <c r="O521" s="256"/>
      <c r="P521" s="256"/>
      <c r="Q521" s="256"/>
      <c r="R521" s="219"/>
      <c r="S521" s="219"/>
      <c r="T521" s="219"/>
      <c r="U521" s="219"/>
      <c r="V521" s="217"/>
      <c r="X521" s="106"/>
      <c r="Y521" s="217"/>
      <c r="Z521" s="217"/>
      <c r="AA521" s="217"/>
      <c r="AB521" s="94"/>
      <c r="AC521" s="217"/>
      <c r="AD521" s="217"/>
      <c r="AE521" s="217"/>
      <c r="AF521" s="217"/>
      <c r="AG521" s="217"/>
      <c r="AH521" s="217"/>
      <c r="AI521" s="94"/>
      <c r="AJ521" s="217"/>
      <c r="AK521" s="217"/>
      <c r="AL521" s="217"/>
      <c r="AM521" s="217"/>
      <c r="AN521" s="217"/>
      <c r="AO521" s="94"/>
      <c r="AP521" s="217"/>
      <c r="AQ521" s="217"/>
      <c r="AR521" s="217"/>
      <c r="AU521" s="217"/>
      <c r="AW521" s="217"/>
      <c r="AX521" s="217"/>
      <c r="BE521" s="94"/>
      <c r="BF521" s="217"/>
      <c r="BG521" s="94"/>
      <c r="BH521" s="94"/>
      <c r="BI521" s="217"/>
      <c r="BJ521" s="94"/>
      <c r="BK521" s="217"/>
      <c r="BL521" s="217"/>
      <c r="BQ521" s="96"/>
      <c r="BR521" s="96"/>
      <c r="BS521" s="96"/>
      <c r="BT521" s="96"/>
      <c r="BV521" s="96"/>
      <c r="BW521" s="96"/>
    </row>
    <row r="522" spans="2:75" x14ac:dyDescent="0.2">
      <c r="B522" s="101"/>
      <c r="I522" s="101"/>
      <c r="L522" s="101"/>
      <c r="M522" s="105"/>
      <c r="N522" s="256"/>
      <c r="O522" s="256"/>
      <c r="P522" s="256"/>
      <c r="Q522" s="256"/>
      <c r="R522" s="219"/>
      <c r="S522" s="219"/>
      <c r="T522" s="219"/>
      <c r="U522" s="219"/>
      <c r="V522" s="217"/>
      <c r="X522" s="106"/>
      <c r="Y522" s="217"/>
      <c r="Z522" s="217"/>
      <c r="AA522" s="217"/>
      <c r="AB522" s="94"/>
      <c r="AC522" s="217"/>
      <c r="AD522" s="217"/>
      <c r="AE522" s="217"/>
      <c r="AF522" s="217"/>
      <c r="AG522" s="217"/>
      <c r="AH522" s="217"/>
      <c r="AI522" s="94"/>
      <c r="AJ522" s="217"/>
      <c r="AK522" s="217"/>
      <c r="AL522" s="217"/>
      <c r="AM522" s="217"/>
      <c r="AN522" s="217"/>
      <c r="AO522" s="94"/>
      <c r="AP522" s="217"/>
      <c r="AQ522" s="217"/>
      <c r="AR522" s="217"/>
      <c r="AU522" s="217"/>
      <c r="AW522" s="217"/>
      <c r="AX522" s="217"/>
      <c r="BE522" s="94"/>
      <c r="BF522" s="217"/>
      <c r="BG522" s="94"/>
      <c r="BH522" s="94"/>
      <c r="BI522" s="217"/>
      <c r="BJ522" s="94"/>
      <c r="BK522" s="217"/>
      <c r="BL522" s="217"/>
      <c r="BQ522" s="96"/>
      <c r="BR522" s="96"/>
      <c r="BS522" s="96"/>
      <c r="BT522" s="96"/>
      <c r="BV522" s="96"/>
      <c r="BW522" s="96"/>
    </row>
    <row r="523" spans="2:75" x14ac:dyDescent="0.2">
      <c r="B523" s="101"/>
      <c r="I523" s="101"/>
      <c r="L523" s="101"/>
      <c r="M523" s="105"/>
      <c r="N523" s="256"/>
      <c r="O523" s="256"/>
      <c r="P523" s="256"/>
      <c r="Q523" s="256"/>
      <c r="R523" s="219"/>
      <c r="S523" s="219"/>
      <c r="T523" s="219"/>
      <c r="U523" s="219"/>
      <c r="V523" s="217"/>
      <c r="X523" s="106"/>
      <c r="Y523" s="217"/>
      <c r="Z523" s="217"/>
      <c r="AA523" s="217"/>
      <c r="AB523" s="94"/>
      <c r="AC523" s="217"/>
      <c r="AD523" s="217"/>
      <c r="AE523" s="217"/>
      <c r="AF523" s="217"/>
      <c r="AG523" s="217"/>
      <c r="AH523" s="217"/>
      <c r="AI523" s="94"/>
      <c r="AJ523" s="217"/>
      <c r="AK523" s="217"/>
      <c r="AL523" s="217"/>
      <c r="AM523" s="217"/>
      <c r="AN523" s="217"/>
      <c r="AO523" s="94"/>
      <c r="AP523" s="217"/>
      <c r="AQ523" s="217"/>
      <c r="AR523" s="217"/>
      <c r="AU523" s="217"/>
      <c r="AW523" s="217"/>
      <c r="AX523" s="217"/>
      <c r="BE523" s="94"/>
      <c r="BF523" s="217"/>
      <c r="BG523" s="94"/>
      <c r="BH523" s="94"/>
      <c r="BI523" s="217"/>
      <c r="BJ523" s="94"/>
      <c r="BK523" s="217"/>
      <c r="BL523" s="217"/>
      <c r="BQ523" s="96"/>
      <c r="BR523" s="96"/>
      <c r="BS523" s="96"/>
      <c r="BT523" s="96"/>
      <c r="BV523" s="96"/>
      <c r="BW523" s="96"/>
    </row>
    <row r="524" spans="2:75" x14ac:dyDescent="0.2">
      <c r="B524" s="101"/>
      <c r="I524" s="101"/>
      <c r="L524" s="101"/>
      <c r="M524" s="105"/>
      <c r="N524" s="256"/>
      <c r="O524" s="256"/>
      <c r="P524" s="256"/>
      <c r="Q524" s="256"/>
      <c r="R524" s="219"/>
      <c r="S524" s="219"/>
      <c r="T524" s="219"/>
      <c r="U524" s="219"/>
      <c r="V524" s="217"/>
      <c r="X524" s="106"/>
      <c r="Y524" s="217"/>
      <c r="Z524" s="217"/>
      <c r="AA524" s="217"/>
      <c r="AB524" s="94"/>
      <c r="AC524" s="217"/>
      <c r="AD524" s="217"/>
      <c r="AE524" s="217"/>
      <c r="AF524" s="217"/>
      <c r="AG524" s="217"/>
      <c r="AH524" s="217"/>
      <c r="AI524" s="94"/>
      <c r="AJ524" s="217"/>
      <c r="AK524" s="217"/>
      <c r="AL524" s="217"/>
      <c r="AM524" s="217"/>
      <c r="AN524" s="217"/>
      <c r="AO524" s="94"/>
      <c r="AP524" s="217"/>
      <c r="AQ524" s="217"/>
      <c r="AR524" s="217"/>
      <c r="AU524" s="217"/>
      <c r="AW524" s="217"/>
      <c r="AX524" s="217"/>
      <c r="BE524" s="94"/>
      <c r="BF524" s="217"/>
      <c r="BG524" s="94"/>
      <c r="BH524" s="94"/>
      <c r="BI524" s="217"/>
      <c r="BJ524" s="94"/>
      <c r="BK524" s="217"/>
      <c r="BL524" s="217"/>
      <c r="BQ524" s="96"/>
      <c r="BR524" s="96"/>
      <c r="BS524" s="96"/>
      <c r="BT524" s="96"/>
      <c r="BV524" s="96"/>
      <c r="BW524" s="96"/>
    </row>
    <row r="525" spans="2:75" x14ac:dyDescent="0.2">
      <c r="B525" s="101"/>
      <c r="I525" s="101"/>
      <c r="L525" s="101"/>
      <c r="M525" s="105"/>
      <c r="N525" s="256"/>
      <c r="O525" s="256"/>
      <c r="P525" s="256"/>
      <c r="Q525" s="256"/>
      <c r="R525" s="219"/>
      <c r="S525" s="219"/>
      <c r="T525" s="219"/>
      <c r="U525" s="219"/>
      <c r="V525" s="217"/>
      <c r="X525" s="106"/>
      <c r="Y525" s="217"/>
      <c r="Z525" s="217"/>
      <c r="AA525" s="217"/>
      <c r="AB525" s="94"/>
      <c r="AC525" s="217"/>
      <c r="AD525" s="217"/>
      <c r="AE525" s="217"/>
      <c r="AF525" s="217"/>
      <c r="AG525" s="217"/>
      <c r="AH525" s="217"/>
      <c r="AI525" s="94"/>
      <c r="AJ525" s="217"/>
      <c r="AK525" s="217"/>
      <c r="AL525" s="217"/>
      <c r="AM525" s="217"/>
      <c r="AN525" s="217"/>
      <c r="AO525" s="94"/>
      <c r="AP525" s="217"/>
      <c r="AQ525" s="217"/>
      <c r="AR525" s="217"/>
      <c r="AU525" s="217"/>
      <c r="AW525" s="217"/>
      <c r="AX525" s="217"/>
      <c r="BE525" s="94"/>
      <c r="BF525" s="217"/>
      <c r="BG525" s="94"/>
      <c r="BH525" s="94"/>
      <c r="BI525" s="217"/>
      <c r="BJ525" s="94"/>
      <c r="BK525" s="217"/>
      <c r="BL525" s="217"/>
      <c r="BQ525" s="96"/>
      <c r="BR525" s="96"/>
      <c r="BS525" s="96"/>
      <c r="BT525" s="96"/>
      <c r="BV525" s="96"/>
      <c r="BW525" s="96"/>
    </row>
    <row r="526" spans="2:75" x14ac:dyDescent="0.2">
      <c r="B526" s="101"/>
      <c r="I526" s="101"/>
      <c r="L526" s="101"/>
      <c r="M526" s="105"/>
      <c r="N526" s="256"/>
      <c r="O526" s="256"/>
      <c r="P526" s="256"/>
      <c r="Q526" s="256"/>
      <c r="R526" s="219"/>
      <c r="S526" s="219"/>
      <c r="T526" s="219"/>
      <c r="U526" s="219"/>
      <c r="V526" s="217"/>
      <c r="X526" s="106"/>
      <c r="Y526" s="217"/>
      <c r="Z526" s="217"/>
      <c r="AA526" s="217"/>
      <c r="AB526" s="94"/>
      <c r="AC526" s="217"/>
      <c r="AD526" s="217"/>
      <c r="AE526" s="217"/>
      <c r="AF526" s="217"/>
      <c r="AG526" s="217"/>
      <c r="AH526" s="217"/>
      <c r="AI526" s="94"/>
      <c r="AJ526" s="217"/>
      <c r="AK526" s="217"/>
      <c r="AL526" s="217"/>
      <c r="AM526" s="217"/>
      <c r="AN526" s="217"/>
      <c r="AO526" s="94"/>
      <c r="AP526" s="217"/>
      <c r="AQ526" s="217"/>
      <c r="AR526" s="217"/>
      <c r="AU526" s="217"/>
      <c r="AW526" s="217"/>
      <c r="AX526" s="217"/>
      <c r="BE526" s="94"/>
      <c r="BF526" s="217"/>
      <c r="BG526" s="94"/>
      <c r="BH526" s="94"/>
      <c r="BI526" s="217"/>
      <c r="BJ526" s="94"/>
      <c r="BK526" s="217"/>
      <c r="BL526" s="217"/>
      <c r="BQ526" s="96"/>
      <c r="BR526" s="96"/>
      <c r="BS526" s="96"/>
      <c r="BT526" s="96"/>
      <c r="BV526" s="96"/>
      <c r="BW526" s="96"/>
    </row>
    <row r="527" spans="2:75" x14ac:dyDescent="0.2">
      <c r="B527" s="101"/>
      <c r="I527" s="101"/>
      <c r="L527" s="101"/>
      <c r="M527" s="105"/>
      <c r="N527" s="256"/>
      <c r="O527" s="256"/>
      <c r="P527" s="256"/>
      <c r="Q527" s="256"/>
      <c r="R527" s="219"/>
      <c r="S527" s="219"/>
      <c r="T527" s="219"/>
      <c r="U527" s="219"/>
      <c r="V527" s="217"/>
      <c r="X527" s="106"/>
      <c r="Y527" s="217"/>
      <c r="Z527" s="217"/>
      <c r="AA527" s="217"/>
      <c r="AB527" s="94"/>
      <c r="AC527" s="217"/>
      <c r="AD527" s="217"/>
      <c r="AE527" s="217"/>
      <c r="AF527" s="217"/>
      <c r="AG527" s="217"/>
      <c r="AH527" s="217"/>
      <c r="AI527" s="94"/>
      <c r="AJ527" s="217"/>
      <c r="AK527" s="217"/>
      <c r="AL527" s="217"/>
      <c r="AM527" s="217"/>
      <c r="AN527" s="217"/>
      <c r="AO527" s="94"/>
      <c r="AP527" s="217"/>
      <c r="AQ527" s="217"/>
      <c r="AR527" s="217"/>
      <c r="AU527" s="217"/>
      <c r="AW527" s="217"/>
      <c r="AX527" s="217"/>
      <c r="BE527" s="94"/>
      <c r="BF527" s="217"/>
      <c r="BG527" s="94"/>
      <c r="BH527" s="94"/>
      <c r="BI527" s="217"/>
      <c r="BJ527" s="94"/>
      <c r="BK527" s="217"/>
      <c r="BL527" s="217"/>
      <c r="BQ527" s="96"/>
      <c r="BR527" s="96"/>
      <c r="BS527" s="96"/>
      <c r="BT527" s="96"/>
      <c r="BV527" s="96"/>
      <c r="BW527" s="96"/>
    </row>
    <row r="528" spans="2:75" x14ac:dyDescent="0.2">
      <c r="B528" s="101"/>
      <c r="I528" s="101"/>
      <c r="L528" s="101"/>
      <c r="M528" s="105"/>
      <c r="N528" s="256"/>
      <c r="O528" s="256"/>
      <c r="P528" s="256"/>
      <c r="Q528" s="256"/>
      <c r="R528" s="219"/>
      <c r="S528" s="219"/>
      <c r="T528" s="219"/>
      <c r="U528" s="219"/>
      <c r="V528" s="217"/>
      <c r="X528" s="106"/>
      <c r="Y528" s="217"/>
      <c r="Z528" s="217"/>
      <c r="AA528" s="217"/>
      <c r="AB528" s="94"/>
      <c r="AC528" s="217"/>
      <c r="AD528" s="217"/>
      <c r="AE528" s="217"/>
      <c r="AF528" s="217"/>
      <c r="AG528" s="217"/>
      <c r="AH528" s="217"/>
      <c r="AI528" s="94"/>
      <c r="AJ528" s="217"/>
      <c r="AK528" s="217"/>
      <c r="AL528" s="217"/>
      <c r="AM528" s="217"/>
      <c r="AN528" s="217"/>
      <c r="AO528" s="94"/>
      <c r="AP528" s="217"/>
      <c r="AQ528" s="217"/>
      <c r="AR528" s="217"/>
      <c r="AU528" s="217"/>
      <c r="AW528" s="217"/>
      <c r="AX528" s="217"/>
      <c r="BE528" s="94"/>
      <c r="BF528" s="217"/>
      <c r="BG528" s="94"/>
      <c r="BH528" s="94"/>
      <c r="BI528" s="217"/>
      <c r="BJ528" s="94"/>
      <c r="BK528" s="217"/>
      <c r="BL528" s="217"/>
      <c r="BQ528" s="96"/>
      <c r="BR528" s="96"/>
      <c r="BS528" s="96"/>
      <c r="BT528" s="96"/>
      <c r="BV528" s="96"/>
      <c r="BW528" s="96"/>
    </row>
    <row r="529" spans="2:75" x14ac:dyDescent="0.2">
      <c r="B529" s="101"/>
      <c r="I529" s="101"/>
      <c r="L529" s="101"/>
      <c r="M529" s="105"/>
      <c r="N529" s="256"/>
      <c r="O529" s="256"/>
      <c r="P529" s="256"/>
      <c r="Q529" s="256"/>
      <c r="R529" s="219"/>
      <c r="S529" s="219"/>
      <c r="T529" s="219"/>
      <c r="U529" s="219"/>
      <c r="V529" s="217"/>
      <c r="X529" s="106"/>
      <c r="Y529" s="217"/>
      <c r="Z529" s="217"/>
      <c r="AA529" s="217"/>
      <c r="AB529" s="94"/>
      <c r="AC529" s="217"/>
      <c r="AD529" s="217"/>
      <c r="AE529" s="217"/>
      <c r="AF529" s="217"/>
      <c r="AG529" s="217"/>
      <c r="AH529" s="217"/>
      <c r="AI529" s="94"/>
      <c r="AJ529" s="217"/>
      <c r="AK529" s="217"/>
      <c r="AL529" s="217"/>
      <c r="AM529" s="217"/>
      <c r="AN529" s="217"/>
      <c r="AO529" s="94"/>
      <c r="AP529" s="217"/>
      <c r="AQ529" s="217"/>
      <c r="AR529" s="217"/>
      <c r="AU529" s="217"/>
      <c r="AW529" s="217"/>
      <c r="AX529" s="217"/>
      <c r="BE529" s="94"/>
      <c r="BF529" s="217"/>
      <c r="BG529" s="94"/>
      <c r="BH529" s="94"/>
      <c r="BI529" s="217"/>
      <c r="BJ529" s="94"/>
      <c r="BK529" s="217"/>
      <c r="BL529" s="217"/>
      <c r="BQ529" s="96"/>
      <c r="BR529" s="96"/>
      <c r="BS529" s="96"/>
      <c r="BT529" s="96"/>
      <c r="BV529" s="96"/>
      <c r="BW529" s="96"/>
    </row>
    <row r="530" spans="2:75" x14ac:dyDescent="0.2">
      <c r="B530" s="101"/>
      <c r="I530" s="101"/>
      <c r="L530" s="101"/>
      <c r="M530" s="105"/>
      <c r="N530" s="256"/>
      <c r="O530" s="256"/>
      <c r="P530" s="256"/>
      <c r="Q530" s="256"/>
      <c r="R530" s="219"/>
      <c r="S530" s="219"/>
      <c r="T530" s="219"/>
      <c r="U530" s="219"/>
      <c r="V530" s="217"/>
      <c r="X530" s="106"/>
      <c r="Y530" s="217"/>
      <c r="Z530" s="217"/>
      <c r="AA530" s="217"/>
      <c r="AB530" s="94"/>
      <c r="AC530" s="217"/>
      <c r="AD530" s="217"/>
      <c r="AE530" s="217"/>
      <c r="AF530" s="217"/>
      <c r="AG530" s="217"/>
      <c r="AH530" s="217"/>
      <c r="AI530" s="94"/>
      <c r="AJ530" s="217"/>
      <c r="AK530" s="217"/>
      <c r="AL530" s="217"/>
      <c r="AM530" s="217"/>
      <c r="AN530" s="217"/>
      <c r="AO530" s="94"/>
      <c r="AP530" s="217"/>
      <c r="AQ530" s="217"/>
      <c r="AR530" s="217"/>
      <c r="AU530" s="217"/>
      <c r="AW530" s="217"/>
      <c r="AX530" s="217"/>
      <c r="BE530" s="94"/>
      <c r="BF530" s="217"/>
      <c r="BG530" s="94"/>
      <c r="BH530" s="94"/>
      <c r="BI530" s="217"/>
      <c r="BJ530" s="94"/>
      <c r="BK530" s="217"/>
      <c r="BL530" s="217"/>
      <c r="BQ530" s="96"/>
      <c r="BR530" s="96"/>
      <c r="BS530" s="96"/>
      <c r="BT530" s="96"/>
      <c r="BV530" s="96"/>
      <c r="BW530" s="96"/>
    </row>
    <row r="531" spans="2:75" x14ac:dyDescent="0.2">
      <c r="B531" s="101"/>
      <c r="I531" s="101"/>
      <c r="L531" s="101"/>
      <c r="M531" s="105"/>
      <c r="N531" s="256"/>
      <c r="O531" s="256"/>
      <c r="P531" s="256"/>
      <c r="Q531" s="256"/>
      <c r="R531" s="219"/>
      <c r="S531" s="219"/>
      <c r="T531" s="219"/>
      <c r="U531" s="219"/>
      <c r="V531" s="217"/>
      <c r="X531" s="106"/>
      <c r="Y531" s="217"/>
      <c r="Z531" s="217"/>
      <c r="AA531" s="217"/>
      <c r="AB531" s="94"/>
      <c r="AC531" s="217"/>
      <c r="AD531" s="217"/>
      <c r="AE531" s="217"/>
      <c r="AF531" s="217"/>
      <c r="AG531" s="217"/>
      <c r="AH531" s="217"/>
      <c r="AI531" s="94"/>
      <c r="AJ531" s="217"/>
      <c r="AK531" s="217"/>
      <c r="AL531" s="217"/>
      <c r="AM531" s="217"/>
      <c r="AN531" s="217"/>
      <c r="AO531" s="94"/>
      <c r="AP531" s="217"/>
      <c r="AQ531" s="217"/>
      <c r="AR531" s="217"/>
      <c r="AU531" s="217"/>
      <c r="AW531" s="217"/>
      <c r="AX531" s="217"/>
      <c r="BE531" s="94"/>
      <c r="BF531" s="217"/>
      <c r="BG531" s="94"/>
      <c r="BH531" s="94"/>
      <c r="BI531" s="217"/>
      <c r="BJ531" s="94"/>
      <c r="BK531" s="217"/>
      <c r="BL531" s="217"/>
      <c r="BQ531" s="96"/>
      <c r="BR531" s="96"/>
      <c r="BS531" s="96"/>
      <c r="BT531" s="96"/>
      <c r="BV531" s="96"/>
      <c r="BW531" s="96"/>
    </row>
    <row r="532" spans="2:75" x14ac:dyDescent="0.2">
      <c r="B532" s="101"/>
      <c r="I532" s="101"/>
      <c r="L532" s="101"/>
      <c r="M532" s="105"/>
      <c r="N532" s="256"/>
      <c r="O532" s="256"/>
      <c r="P532" s="256"/>
      <c r="Q532" s="256"/>
      <c r="R532" s="219"/>
      <c r="S532" s="219"/>
      <c r="T532" s="219"/>
      <c r="U532" s="219"/>
      <c r="V532" s="217"/>
      <c r="X532" s="106"/>
      <c r="Y532" s="217"/>
      <c r="Z532" s="217"/>
      <c r="AA532" s="217"/>
      <c r="AB532" s="94"/>
      <c r="AC532" s="217"/>
      <c r="AD532" s="217"/>
      <c r="AE532" s="217"/>
      <c r="AF532" s="217"/>
      <c r="AG532" s="217"/>
      <c r="AH532" s="217"/>
      <c r="AI532" s="94"/>
      <c r="AJ532" s="217"/>
      <c r="AK532" s="217"/>
      <c r="AL532" s="217"/>
      <c r="AM532" s="217"/>
      <c r="AN532" s="217"/>
      <c r="AO532" s="94"/>
      <c r="AP532" s="217"/>
      <c r="AQ532" s="217"/>
      <c r="AR532" s="217"/>
      <c r="AU532" s="217"/>
      <c r="AW532" s="217"/>
      <c r="AX532" s="217"/>
      <c r="BE532" s="94"/>
      <c r="BF532" s="217"/>
      <c r="BG532" s="94"/>
      <c r="BH532" s="94"/>
      <c r="BI532" s="217"/>
      <c r="BJ532" s="94"/>
      <c r="BK532" s="217"/>
      <c r="BL532" s="217"/>
      <c r="BQ532" s="96"/>
      <c r="BR532" s="96"/>
      <c r="BS532" s="96"/>
      <c r="BT532" s="96"/>
      <c r="BV532" s="96"/>
      <c r="BW532" s="96"/>
    </row>
    <row r="533" spans="2:75" x14ac:dyDescent="0.2">
      <c r="B533" s="101"/>
      <c r="I533" s="101"/>
      <c r="L533" s="101"/>
      <c r="M533" s="105"/>
      <c r="N533" s="256"/>
      <c r="O533" s="256"/>
      <c r="P533" s="256"/>
      <c r="Q533" s="256"/>
      <c r="R533" s="219"/>
      <c r="S533" s="219"/>
      <c r="T533" s="219"/>
      <c r="U533" s="219"/>
      <c r="V533" s="217"/>
      <c r="X533" s="106"/>
      <c r="Y533" s="217"/>
      <c r="Z533" s="217"/>
      <c r="AA533" s="217"/>
      <c r="AB533" s="94"/>
      <c r="AC533" s="217"/>
      <c r="AD533" s="217"/>
      <c r="AE533" s="217"/>
      <c r="AF533" s="217"/>
      <c r="AG533" s="217"/>
      <c r="AH533" s="217"/>
      <c r="AI533" s="94"/>
      <c r="AJ533" s="217"/>
      <c r="AK533" s="217"/>
      <c r="AL533" s="217"/>
      <c r="AM533" s="217"/>
      <c r="AN533" s="217"/>
      <c r="AO533" s="94"/>
      <c r="AP533" s="217"/>
      <c r="AQ533" s="217"/>
      <c r="AR533" s="217"/>
      <c r="AU533" s="217"/>
      <c r="AW533" s="217"/>
      <c r="AX533" s="217"/>
      <c r="BE533" s="94"/>
      <c r="BF533" s="217"/>
      <c r="BG533" s="94"/>
      <c r="BH533" s="94"/>
      <c r="BI533" s="217"/>
      <c r="BJ533" s="94"/>
      <c r="BK533" s="217"/>
      <c r="BL533" s="217"/>
      <c r="BQ533" s="96"/>
      <c r="BR533" s="96"/>
      <c r="BS533" s="96"/>
      <c r="BT533" s="96"/>
      <c r="BV533" s="96"/>
      <c r="BW533" s="96"/>
    </row>
    <row r="534" spans="2:75" x14ac:dyDescent="0.2">
      <c r="B534" s="101"/>
      <c r="I534" s="101"/>
      <c r="L534" s="101"/>
      <c r="M534" s="105"/>
      <c r="N534" s="256"/>
      <c r="O534" s="256"/>
      <c r="P534" s="256"/>
      <c r="Q534" s="256"/>
      <c r="R534" s="219"/>
      <c r="S534" s="219"/>
      <c r="T534" s="219"/>
      <c r="U534" s="219"/>
      <c r="V534" s="217"/>
      <c r="X534" s="106"/>
      <c r="Y534" s="217"/>
      <c r="Z534" s="217"/>
      <c r="AA534" s="217"/>
      <c r="AB534" s="94"/>
      <c r="AC534" s="217"/>
      <c r="AD534" s="217"/>
      <c r="AE534" s="217"/>
      <c r="AF534" s="217"/>
      <c r="AG534" s="217"/>
      <c r="AH534" s="217"/>
      <c r="AI534" s="94"/>
      <c r="AJ534" s="217"/>
      <c r="AK534" s="217"/>
      <c r="AL534" s="217"/>
      <c r="AM534" s="217"/>
      <c r="AN534" s="217"/>
      <c r="AO534" s="94"/>
      <c r="AP534" s="217"/>
      <c r="AQ534" s="217"/>
      <c r="AR534" s="217"/>
      <c r="AU534" s="217"/>
      <c r="AW534" s="217"/>
      <c r="AX534" s="217"/>
      <c r="BE534" s="94"/>
      <c r="BF534" s="217"/>
      <c r="BG534" s="94"/>
      <c r="BH534" s="94"/>
      <c r="BI534" s="217"/>
      <c r="BJ534" s="94"/>
      <c r="BK534" s="217"/>
      <c r="BL534" s="217"/>
      <c r="BQ534" s="96"/>
      <c r="BR534" s="96"/>
      <c r="BS534" s="96"/>
      <c r="BT534" s="96"/>
      <c r="BV534" s="96"/>
      <c r="BW534" s="96"/>
    </row>
    <row r="535" spans="2:75" x14ac:dyDescent="0.2">
      <c r="B535" s="101"/>
      <c r="I535" s="101"/>
      <c r="L535" s="101"/>
      <c r="M535" s="105"/>
      <c r="N535" s="256"/>
      <c r="O535" s="256"/>
      <c r="P535" s="256"/>
      <c r="Q535" s="256"/>
      <c r="R535" s="219"/>
      <c r="S535" s="219"/>
      <c r="T535" s="219"/>
      <c r="U535" s="219"/>
      <c r="V535" s="217"/>
      <c r="X535" s="106"/>
      <c r="Y535" s="217"/>
      <c r="Z535" s="217"/>
      <c r="AA535" s="217"/>
      <c r="AB535" s="94"/>
      <c r="AC535" s="217"/>
      <c r="AD535" s="217"/>
      <c r="AE535" s="217"/>
      <c r="AF535" s="217"/>
      <c r="AG535" s="217"/>
      <c r="AH535" s="217"/>
      <c r="AI535" s="94"/>
      <c r="AJ535" s="217"/>
      <c r="AK535" s="217"/>
      <c r="AL535" s="217"/>
      <c r="AM535" s="217"/>
      <c r="AN535" s="217"/>
      <c r="AO535" s="94"/>
      <c r="AP535" s="217"/>
      <c r="AQ535" s="217"/>
      <c r="AR535" s="217"/>
      <c r="AU535" s="217"/>
      <c r="AW535" s="217"/>
      <c r="AX535" s="217"/>
      <c r="BE535" s="94"/>
      <c r="BF535" s="217"/>
      <c r="BG535" s="94"/>
      <c r="BH535" s="94"/>
      <c r="BI535" s="217"/>
      <c r="BJ535" s="94"/>
      <c r="BK535" s="217"/>
      <c r="BL535" s="217"/>
      <c r="BQ535" s="96"/>
      <c r="BR535" s="96"/>
      <c r="BS535" s="96"/>
      <c r="BT535" s="96"/>
      <c r="BV535" s="96"/>
      <c r="BW535" s="96"/>
    </row>
    <row r="536" spans="2:75" x14ac:dyDescent="0.2">
      <c r="B536" s="101"/>
      <c r="I536" s="101"/>
      <c r="L536" s="101"/>
      <c r="M536" s="105"/>
      <c r="N536" s="256"/>
      <c r="O536" s="256"/>
      <c r="P536" s="256"/>
      <c r="Q536" s="256"/>
      <c r="R536" s="219"/>
      <c r="S536" s="219"/>
      <c r="T536" s="219"/>
      <c r="U536" s="219"/>
      <c r="V536" s="217"/>
      <c r="X536" s="106"/>
      <c r="Y536" s="217"/>
      <c r="Z536" s="217"/>
      <c r="AA536" s="217"/>
      <c r="AB536" s="94"/>
      <c r="AC536" s="217"/>
      <c r="AD536" s="217"/>
      <c r="AE536" s="217"/>
      <c r="AF536" s="217"/>
      <c r="AG536" s="217"/>
      <c r="AH536" s="217"/>
      <c r="AI536" s="94"/>
      <c r="AJ536" s="217"/>
      <c r="AK536" s="217"/>
      <c r="AL536" s="217"/>
      <c r="AM536" s="217"/>
      <c r="AN536" s="217"/>
      <c r="AO536" s="94"/>
      <c r="AP536" s="217"/>
      <c r="AQ536" s="217"/>
      <c r="AR536" s="217"/>
      <c r="AU536" s="217"/>
      <c r="AW536" s="217"/>
      <c r="AX536" s="217"/>
      <c r="BE536" s="94"/>
      <c r="BF536" s="217"/>
      <c r="BG536" s="94"/>
      <c r="BH536" s="94"/>
      <c r="BI536" s="217"/>
      <c r="BJ536" s="94"/>
      <c r="BK536" s="217"/>
      <c r="BL536" s="217"/>
      <c r="BQ536" s="96"/>
      <c r="BR536" s="96"/>
      <c r="BS536" s="96"/>
      <c r="BT536" s="96"/>
      <c r="BV536" s="96"/>
      <c r="BW536" s="96"/>
    </row>
    <row r="537" spans="2:75" x14ac:dyDescent="0.2">
      <c r="B537" s="101"/>
      <c r="I537" s="101"/>
      <c r="L537" s="101"/>
      <c r="M537" s="105"/>
      <c r="N537" s="256"/>
      <c r="O537" s="256"/>
      <c r="P537" s="256"/>
      <c r="Q537" s="256"/>
      <c r="R537" s="219"/>
      <c r="S537" s="219"/>
      <c r="T537" s="219"/>
      <c r="U537" s="219"/>
      <c r="V537" s="217"/>
      <c r="X537" s="106"/>
      <c r="Y537" s="217"/>
      <c r="Z537" s="217"/>
      <c r="AA537" s="217"/>
      <c r="AB537" s="94"/>
      <c r="AC537" s="217"/>
      <c r="AD537" s="217"/>
      <c r="AE537" s="217"/>
      <c r="AF537" s="217"/>
      <c r="AG537" s="217"/>
      <c r="AH537" s="217"/>
      <c r="AI537" s="94"/>
      <c r="AJ537" s="217"/>
      <c r="AK537" s="217"/>
      <c r="AL537" s="217"/>
      <c r="AM537" s="217"/>
      <c r="AN537" s="217"/>
      <c r="AO537" s="94"/>
      <c r="AP537" s="217"/>
      <c r="AQ537" s="217"/>
      <c r="AR537" s="217"/>
      <c r="AU537" s="217"/>
      <c r="AW537" s="217"/>
      <c r="AX537" s="217"/>
      <c r="BE537" s="94"/>
      <c r="BF537" s="217"/>
      <c r="BG537" s="94"/>
      <c r="BH537" s="94"/>
      <c r="BI537" s="217"/>
      <c r="BJ537" s="94"/>
      <c r="BK537" s="217"/>
      <c r="BL537" s="217"/>
      <c r="BQ537" s="96"/>
      <c r="BR537" s="96"/>
      <c r="BS537" s="96"/>
      <c r="BT537" s="96"/>
      <c r="BV537" s="96"/>
      <c r="BW537" s="96"/>
    </row>
    <row r="538" spans="2:75" x14ac:dyDescent="0.2">
      <c r="B538" s="101"/>
      <c r="I538" s="101"/>
      <c r="L538" s="101"/>
      <c r="M538" s="105"/>
      <c r="N538" s="256"/>
      <c r="O538" s="256"/>
      <c r="P538" s="256"/>
      <c r="Q538" s="256"/>
      <c r="R538" s="219"/>
      <c r="S538" s="219"/>
      <c r="T538" s="219"/>
      <c r="U538" s="219"/>
      <c r="V538" s="217"/>
      <c r="X538" s="106"/>
      <c r="Y538" s="217"/>
      <c r="Z538" s="217"/>
      <c r="AA538" s="217"/>
      <c r="AB538" s="94"/>
      <c r="AC538" s="217"/>
      <c r="AD538" s="217"/>
      <c r="AE538" s="217"/>
      <c r="AF538" s="217"/>
      <c r="AG538" s="217"/>
      <c r="AH538" s="217"/>
      <c r="AI538" s="94"/>
      <c r="AJ538" s="217"/>
      <c r="AK538" s="217"/>
      <c r="AL538" s="217"/>
      <c r="AM538" s="217"/>
      <c r="AN538" s="217"/>
      <c r="AO538" s="94"/>
      <c r="AP538" s="217"/>
      <c r="AQ538" s="217"/>
      <c r="AR538" s="217"/>
      <c r="AU538" s="217"/>
      <c r="AW538" s="217"/>
      <c r="AX538" s="217"/>
      <c r="BE538" s="94"/>
      <c r="BF538" s="217"/>
      <c r="BG538" s="94"/>
      <c r="BH538" s="94"/>
      <c r="BI538" s="217"/>
      <c r="BJ538" s="94"/>
      <c r="BK538" s="217"/>
      <c r="BL538" s="217"/>
      <c r="BQ538" s="96"/>
      <c r="BR538" s="96"/>
      <c r="BS538" s="96"/>
      <c r="BT538" s="96"/>
      <c r="BV538" s="96"/>
      <c r="BW538" s="96"/>
    </row>
    <row r="539" spans="2:75" x14ac:dyDescent="0.2">
      <c r="B539" s="101"/>
      <c r="I539" s="101"/>
      <c r="L539" s="101"/>
      <c r="M539" s="105"/>
      <c r="N539" s="256"/>
      <c r="O539" s="256"/>
      <c r="P539" s="256"/>
      <c r="Q539" s="256"/>
      <c r="R539" s="219"/>
      <c r="S539" s="219"/>
      <c r="T539" s="219"/>
      <c r="U539" s="219"/>
      <c r="V539" s="217"/>
      <c r="X539" s="106"/>
      <c r="Y539" s="217"/>
      <c r="Z539" s="217"/>
      <c r="AA539" s="217"/>
      <c r="AB539" s="94"/>
      <c r="AC539" s="217"/>
      <c r="AD539" s="217"/>
      <c r="AE539" s="217"/>
      <c r="AF539" s="217"/>
      <c r="AG539" s="217"/>
      <c r="AH539" s="217"/>
      <c r="AI539" s="94"/>
      <c r="AJ539" s="217"/>
      <c r="AK539" s="217"/>
      <c r="AL539" s="217"/>
      <c r="AM539" s="217"/>
      <c r="AN539" s="217"/>
      <c r="AO539" s="94"/>
      <c r="AP539" s="217"/>
      <c r="AQ539" s="217"/>
      <c r="AR539" s="217"/>
      <c r="AU539" s="217"/>
      <c r="AW539" s="217"/>
      <c r="AX539" s="217"/>
      <c r="BE539" s="94"/>
      <c r="BF539" s="217"/>
      <c r="BG539" s="94"/>
      <c r="BH539" s="94"/>
      <c r="BI539" s="217"/>
      <c r="BJ539" s="94"/>
      <c r="BK539" s="217"/>
      <c r="BL539" s="217"/>
      <c r="BQ539" s="96"/>
      <c r="BR539" s="96"/>
      <c r="BS539" s="96"/>
      <c r="BT539" s="96"/>
      <c r="BV539" s="96"/>
      <c r="BW539" s="96"/>
    </row>
    <row r="540" spans="2:75" x14ac:dyDescent="0.2">
      <c r="B540" s="101"/>
      <c r="I540" s="101"/>
      <c r="L540" s="101"/>
      <c r="M540" s="105"/>
      <c r="N540" s="256"/>
      <c r="O540" s="256"/>
      <c r="P540" s="256"/>
      <c r="Q540" s="256"/>
      <c r="R540" s="219"/>
      <c r="S540" s="219"/>
      <c r="T540" s="219"/>
      <c r="U540" s="219"/>
      <c r="V540" s="217"/>
      <c r="X540" s="106"/>
      <c r="Y540" s="217"/>
      <c r="Z540" s="217"/>
      <c r="AA540" s="217"/>
      <c r="AB540" s="94"/>
      <c r="AC540" s="217"/>
      <c r="AD540" s="217"/>
      <c r="AE540" s="217"/>
      <c r="AF540" s="217"/>
      <c r="AG540" s="217"/>
      <c r="AH540" s="217"/>
      <c r="AI540" s="94"/>
      <c r="AJ540" s="217"/>
      <c r="AK540" s="217"/>
      <c r="AL540" s="217"/>
      <c r="AM540" s="217"/>
      <c r="AN540" s="217"/>
      <c r="AO540" s="94"/>
      <c r="AP540" s="217"/>
      <c r="AQ540" s="217"/>
      <c r="AR540" s="217"/>
      <c r="AU540" s="217"/>
      <c r="AW540" s="217"/>
      <c r="AX540" s="217"/>
      <c r="BE540" s="94"/>
      <c r="BF540" s="217"/>
      <c r="BG540" s="94"/>
      <c r="BH540" s="94"/>
      <c r="BI540" s="217"/>
      <c r="BJ540" s="94"/>
      <c r="BK540" s="217"/>
      <c r="BL540" s="217"/>
      <c r="BQ540" s="96"/>
      <c r="BR540" s="96"/>
      <c r="BS540" s="96"/>
      <c r="BT540" s="96"/>
      <c r="BV540" s="96"/>
      <c r="BW540" s="96"/>
    </row>
    <row r="541" spans="2:75" x14ac:dyDescent="0.2">
      <c r="B541" s="101"/>
      <c r="I541" s="101"/>
      <c r="L541" s="101"/>
      <c r="M541" s="105"/>
      <c r="N541" s="256"/>
      <c r="O541" s="256"/>
      <c r="P541" s="256"/>
      <c r="Q541" s="256"/>
      <c r="R541" s="219"/>
      <c r="S541" s="219"/>
      <c r="T541" s="219"/>
      <c r="U541" s="219"/>
      <c r="V541" s="217"/>
      <c r="X541" s="106"/>
      <c r="Y541" s="217"/>
      <c r="Z541" s="217"/>
      <c r="AA541" s="217"/>
      <c r="AB541" s="94"/>
      <c r="AC541" s="217"/>
      <c r="AD541" s="217"/>
      <c r="AE541" s="217"/>
      <c r="AF541" s="217"/>
      <c r="AG541" s="217"/>
      <c r="AH541" s="217"/>
      <c r="AI541" s="94"/>
      <c r="AJ541" s="217"/>
      <c r="AK541" s="217"/>
      <c r="AL541" s="217"/>
      <c r="AM541" s="217"/>
      <c r="AN541" s="217"/>
      <c r="AO541" s="94"/>
      <c r="AP541" s="217"/>
      <c r="AQ541" s="217"/>
      <c r="AR541" s="217"/>
      <c r="AU541" s="217"/>
      <c r="AW541" s="217"/>
      <c r="AX541" s="217"/>
      <c r="BE541" s="94"/>
      <c r="BF541" s="217"/>
      <c r="BG541" s="94"/>
      <c r="BH541" s="94"/>
      <c r="BI541" s="217"/>
      <c r="BJ541" s="94"/>
      <c r="BK541" s="217"/>
      <c r="BL541" s="217"/>
      <c r="BQ541" s="96"/>
      <c r="BR541" s="96"/>
      <c r="BS541" s="96"/>
      <c r="BT541" s="96"/>
      <c r="BV541" s="96"/>
      <c r="BW541" s="96"/>
    </row>
    <row r="542" spans="2:75" x14ac:dyDescent="0.2">
      <c r="B542" s="101"/>
      <c r="I542" s="101"/>
      <c r="L542" s="101"/>
      <c r="M542" s="105"/>
      <c r="N542" s="256"/>
      <c r="O542" s="256"/>
      <c r="P542" s="256"/>
      <c r="Q542" s="256"/>
      <c r="R542" s="219"/>
      <c r="S542" s="219"/>
      <c r="T542" s="219"/>
      <c r="U542" s="219"/>
      <c r="V542" s="217"/>
      <c r="X542" s="106"/>
      <c r="Y542" s="217"/>
      <c r="Z542" s="217"/>
      <c r="AA542" s="217"/>
      <c r="AB542" s="94"/>
      <c r="AC542" s="217"/>
      <c r="AD542" s="217"/>
      <c r="AE542" s="217"/>
      <c r="AF542" s="217"/>
      <c r="AG542" s="217"/>
      <c r="AH542" s="217"/>
      <c r="AI542" s="94"/>
      <c r="AJ542" s="217"/>
      <c r="AK542" s="217"/>
      <c r="AL542" s="217"/>
      <c r="AM542" s="217"/>
      <c r="AN542" s="217"/>
      <c r="AO542" s="94"/>
      <c r="AP542" s="217"/>
      <c r="AQ542" s="217"/>
      <c r="AR542" s="217"/>
      <c r="AU542" s="217"/>
      <c r="AW542" s="217"/>
      <c r="AX542" s="217"/>
      <c r="BE542" s="94"/>
      <c r="BF542" s="217"/>
      <c r="BG542" s="94"/>
      <c r="BH542" s="94"/>
      <c r="BI542" s="217"/>
      <c r="BJ542" s="94"/>
      <c r="BK542" s="217"/>
      <c r="BL542" s="217"/>
      <c r="BQ542" s="96"/>
      <c r="BR542" s="96"/>
      <c r="BS542" s="96"/>
      <c r="BT542" s="96"/>
      <c r="BV542" s="96"/>
      <c r="BW542" s="96"/>
    </row>
    <row r="543" spans="2:75" x14ac:dyDescent="0.2">
      <c r="B543" s="101"/>
      <c r="I543" s="101"/>
      <c r="L543" s="101"/>
      <c r="M543" s="105"/>
      <c r="N543" s="256"/>
      <c r="O543" s="256"/>
      <c r="P543" s="256"/>
      <c r="Q543" s="256"/>
      <c r="R543" s="219"/>
      <c r="S543" s="219"/>
      <c r="T543" s="219"/>
      <c r="U543" s="219"/>
      <c r="V543" s="217"/>
      <c r="X543" s="106"/>
      <c r="Y543" s="217"/>
      <c r="Z543" s="217"/>
      <c r="AA543" s="217"/>
      <c r="AB543" s="94"/>
      <c r="AC543" s="217"/>
      <c r="AD543" s="217"/>
      <c r="AE543" s="217"/>
      <c r="AF543" s="217"/>
      <c r="AG543" s="217"/>
      <c r="AH543" s="217"/>
      <c r="AI543" s="94"/>
      <c r="AJ543" s="217"/>
      <c r="AK543" s="217"/>
      <c r="AL543" s="217"/>
      <c r="AM543" s="217"/>
      <c r="AN543" s="217"/>
      <c r="AO543" s="94"/>
      <c r="AP543" s="217"/>
      <c r="AQ543" s="217"/>
      <c r="AR543" s="217"/>
      <c r="AU543" s="217"/>
      <c r="AW543" s="217"/>
      <c r="AX543" s="217"/>
      <c r="BE543" s="94"/>
      <c r="BF543" s="217"/>
      <c r="BG543" s="94"/>
      <c r="BH543" s="94"/>
      <c r="BI543" s="217"/>
      <c r="BJ543" s="94"/>
      <c r="BK543" s="217"/>
      <c r="BL543" s="217"/>
      <c r="BQ543" s="96"/>
      <c r="BR543" s="96"/>
      <c r="BS543" s="96"/>
      <c r="BT543" s="96"/>
      <c r="BV543" s="96"/>
      <c r="BW543" s="96"/>
    </row>
    <row r="544" spans="2:75" x14ac:dyDescent="0.2">
      <c r="B544" s="101"/>
      <c r="I544" s="101"/>
      <c r="L544" s="101"/>
      <c r="M544" s="105"/>
      <c r="N544" s="256"/>
      <c r="O544" s="256"/>
      <c r="P544" s="256"/>
      <c r="Q544" s="256"/>
      <c r="R544" s="219"/>
      <c r="S544" s="219"/>
      <c r="T544" s="219"/>
      <c r="U544" s="219"/>
      <c r="V544" s="217"/>
      <c r="X544" s="106"/>
      <c r="Y544" s="217"/>
      <c r="Z544" s="217"/>
      <c r="AA544" s="217"/>
      <c r="AB544" s="94"/>
      <c r="AC544" s="217"/>
      <c r="AD544" s="217"/>
      <c r="AE544" s="217"/>
      <c r="AF544" s="217"/>
      <c r="AG544" s="217"/>
      <c r="AH544" s="217"/>
      <c r="AI544" s="94"/>
      <c r="AJ544" s="217"/>
      <c r="AK544" s="217"/>
      <c r="AL544" s="217"/>
      <c r="AM544" s="217"/>
      <c r="AN544" s="217"/>
      <c r="AO544" s="94"/>
      <c r="AP544" s="217"/>
      <c r="AQ544" s="217"/>
      <c r="AR544" s="217"/>
      <c r="AU544" s="217"/>
      <c r="AW544" s="217"/>
      <c r="AX544" s="217"/>
      <c r="BE544" s="94"/>
      <c r="BF544" s="217"/>
      <c r="BG544" s="94"/>
      <c r="BH544" s="94"/>
      <c r="BI544" s="217"/>
      <c r="BJ544" s="94"/>
      <c r="BK544" s="217"/>
      <c r="BL544" s="217"/>
      <c r="BQ544" s="96"/>
      <c r="BR544" s="96"/>
      <c r="BS544" s="96"/>
      <c r="BT544" s="96"/>
      <c r="BV544" s="96"/>
      <c r="BW544" s="96"/>
    </row>
    <row r="545" spans="2:75" x14ac:dyDescent="0.2">
      <c r="B545" s="101"/>
      <c r="I545" s="101"/>
      <c r="L545" s="101"/>
      <c r="M545" s="105"/>
      <c r="N545" s="256"/>
      <c r="O545" s="256"/>
      <c r="P545" s="256"/>
      <c r="Q545" s="256"/>
      <c r="R545" s="219"/>
      <c r="S545" s="219"/>
      <c r="T545" s="219"/>
      <c r="U545" s="219"/>
      <c r="V545" s="217"/>
      <c r="X545" s="106"/>
      <c r="Y545" s="217"/>
      <c r="Z545" s="217"/>
      <c r="AA545" s="217"/>
      <c r="AB545" s="94"/>
      <c r="AC545" s="217"/>
      <c r="AD545" s="217"/>
      <c r="AE545" s="217"/>
      <c r="AF545" s="217"/>
      <c r="AG545" s="217"/>
      <c r="AH545" s="217"/>
      <c r="AI545" s="94"/>
      <c r="AJ545" s="217"/>
      <c r="AK545" s="217"/>
      <c r="AL545" s="217"/>
      <c r="AM545" s="217"/>
      <c r="AN545" s="217"/>
      <c r="AO545" s="94"/>
      <c r="AP545" s="217"/>
      <c r="AQ545" s="217"/>
      <c r="AR545" s="217"/>
      <c r="AU545" s="217"/>
      <c r="AW545" s="217"/>
      <c r="AX545" s="217"/>
      <c r="BE545" s="94"/>
      <c r="BF545" s="217"/>
      <c r="BG545" s="94"/>
      <c r="BH545" s="94"/>
      <c r="BI545" s="217"/>
      <c r="BJ545" s="94"/>
      <c r="BK545" s="217"/>
      <c r="BL545" s="217"/>
      <c r="BQ545" s="96"/>
      <c r="BR545" s="96"/>
      <c r="BS545" s="96"/>
      <c r="BT545" s="96"/>
      <c r="BV545" s="96"/>
      <c r="BW545" s="96"/>
    </row>
    <row r="546" spans="2:75" x14ac:dyDescent="0.2">
      <c r="B546" s="101"/>
      <c r="I546" s="101"/>
      <c r="L546" s="101"/>
      <c r="M546" s="105"/>
      <c r="N546" s="256"/>
      <c r="O546" s="256"/>
      <c r="P546" s="256"/>
      <c r="Q546" s="256"/>
      <c r="R546" s="219"/>
      <c r="S546" s="219"/>
      <c r="T546" s="219"/>
      <c r="U546" s="219"/>
      <c r="V546" s="217"/>
      <c r="X546" s="106"/>
      <c r="Y546" s="217"/>
      <c r="Z546" s="217"/>
      <c r="AA546" s="217"/>
      <c r="AB546" s="94"/>
      <c r="AC546" s="217"/>
      <c r="AD546" s="217"/>
      <c r="AE546" s="217"/>
      <c r="AF546" s="217"/>
      <c r="AG546" s="217"/>
      <c r="AH546" s="217"/>
      <c r="AI546" s="94"/>
      <c r="AJ546" s="217"/>
      <c r="AK546" s="217"/>
      <c r="AL546" s="217"/>
      <c r="AM546" s="217"/>
      <c r="AN546" s="217"/>
      <c r="AO546" s="94"/>
      <c r="AP546" s="217"/>
      <c r="AQ546" s="217"/>
      <c r="AR546" s="217"/>
      <c r="AU546" s="217"/>
      <c r="AW546" s="217"/>
      <c r="AX546" s="217"/>
      <c r="BE546" s="94"/>
      <c r="BF546" s="217"/>
      <c r="BG546" s="94"/>
      <c r="BH546" s="94"/>
      <c r="BI546" s="217"/>
      <c r="BJ546" s="94"/>
      <c r="BK546" s="217"/>
      <c r="BL546" s="217"/>
      <c r="BQ546" s="96"/>
      <c r="BR546" s="96"/>
      <c r="BS546" s="96"/>
      <c r="BT546" s="96"/>
      <c r="BV546" s="96"/>
      <c r="BW546" s="96"/>
    </row>
    <row r="547" spans="2:75" x14ac:dyDescent="0.2">
      <c r="B547" s="101"/>
      <c r="I547" s="101"/>
      <c r="L547" s="101"/>
      <c r="M547" s="105"/>
      <c r="N547" s="256"/>
      <c r="O547" s="256"/>
      <c r="P547" s="256"/>
      <c r="Q547" s="256"/>
      <c r="R547" s="219"/>
      <c r="S547" s="219"/>
      <c r="T547" s="219"/>
      <c r="U547" s="219"/>
      <c r="V547" s="217"/>
      <c r="X547" s="106"/>
      <c r="Y547" s="217"/>
      <c r="Z547" s="217"/>
      <c r="AA547" s="217"/>
      <c r="AB547" s="94"/>
      <c r="AC547" s="217"/>
      <c r="AD547" s="217"/>
      <c r="AE547" s="217"/>
      <c r="AF547" s="217"/>
      <c r="AG547" s="217"/>
      <c r="AH547" s="217"/>
      <c r="AI547" s="94"/>
      <c r="AJ547" s="217"/>
      <c r="AK547" s="217"/>
      <c r="AL547" s="217"/>
      <c r="AM547" s="217"/>
      <c r="AN547" s="217"/>
      <c r="AO547" s="94"/>
      <c r="AP547" s="217"/>
      <c r="AQ547" s="217"/>
      <c r="AR547" s="217"/>
      <c r="AU547" s="217"/>
      <c r="AW547" s="217"/>
      <c r="AX547" s="217"/>
      <c r="BE547" s="94"/>
      <c r="BF547" s="217"/>
      <c r="BG547" s="94"/>
      <c r="BH547" s="94"/>
      <c r="BI547" s="217"/>
      <c r="BJ547" s="94"/>
      <c r="BK547" s="217"/>
      <c r="BL547" s="217"/>
      <c r="BQ547" s="96"/>
      <c r="BR547" s="96"/>
      <c r="BS547" s="96"/>
      <c r="BT547" s="96"/>
      <c r="BV547" s="96"/>
      <c r="BW547" s="96"/>
    </row>
    <row r="548" spans="2:75" x14ac:dyDescent="0.2">
      <c r="B548" s="101"/>
      <c r="I548" s="101"/>
      <c r="L548" s="101"/>
      <c r="M548" s="105"/>
      <c r="N548" s="256"/>
      <c r="O548" s="256"/>
      <c r="P548" s="256"/>
      <c r="Q548" s="256"/>
      <c r="R548" s="219"/>
      <c r="S548" s="219"/>
      <c r="T548" s="219"/>
      <c r="U548" s="219"/>
      <c r="V548" s="217"/>
      <c r="X548" s="106"/>
      <c r="Y548" s="217"/>
      <c r="Z548" s="217"/>
      <c r="AA548" s="217"/>
      <c r="AB548" s="94"/>
      <c r="AC548" s="217"/>
      <c r="AD548" s="217"/>
      <c r="AE548" s="217"/>
      <c r="AF548" s="217"/>
      <c r="AG548" s="217"/>
      <c r="AH548" s="217"/>
      <c r="AI548" s="94"/>
      <c r="AJ548" s="217"/>
      <c r="AK548" s="217"/>
      <c r="AL548" s="217"/>
      <c r="AM548" s="217"/>
      <c r="AN548" s="217"/>
      <c r="AO548" s="94"/>
      <c r="AP548" s="217"/>
      <c r="AQ548" s="217"/>
      <c r="AR548" s="217"/>
      <c r="AU548" s="217"/>
      <c r="AW548" s="217"/>
      <c r="AX548" s="217"/>
      <c r="BE548" s="94"/>
      <c r="BF548" s="217"/>
      <c r="BG548" s="94"/>
      <c r="BH548" s="94"/>
      <c r="BI548" s="217"/>
      <c r="BJ548" s="94"/>
      <c r="BK548" s="217"/>
      <c r="BL548" s="217"/>
      <c r="BQ548" s="96"/>
      <c r="BR548" s="96"/>
      <c r="BS548" s="96"/>
      <c r="BT548" s="96"/>
      <c r="BV548" s="96"/>
      <c r="BW548" s="96"/>
    </row>
    <row r="549" spans="2:75" x14ac:dyDescent="0.2">
      <c r="B549" s="101"/>
      <c r="I549" s="101"/>
      <c r="L549" s="101"/>
      <c r="M549" s="105"/>
      <c r="N549" s="256"/>
      <c r="O549" s="256"/>
      <c r="P549" s="256"/>
      <c r="Q549" s="256"/>
      <c r="R549" s="219"/>
      <c r="S549" s="219"/>
      <c r="T549" s="219"/>
      <c r="U549" s="219"/>
      <c r="V549" s="217"/>
      <c r="X549" s="106"/>
      <c r="Y549" s="217"/>
      <c r="Z549" s="217"/>
      <c r="AA549" s="217"/>
      <c r="AB549" s="94"/>
      <c r="AC549" s="217"/>
      <c r="AD549" s="217"/>
      <c r="AE549" s="217"/>
      <c r="AF549" s="217"/>
      <c r="AG549" s="217"/>
      <c r="AH549" s="217"/>
      <c r="AI549" s="94"/>
      <c r="AJ549" s="217"/>
      <c r="AK549" s="217"/>
      <c r="AL549" s="217"/>
      <c r="AM549" s="217"/>
      <c r="AN549" s="217"/>
      <c r="AO549" s="94"/>
      <c r="AP549" s="217"/>
      <c r="AQ549" s="217"/>
      <c r="AR549" s="217"/>
      <c r="AU549" s="217"/>
      <c r="AW549" s="217"/>
      <c r="AX549" s="217"/>
      <c r="BE549" s="94"/>
      <c r="BF549" s="217"/>
      <c r="BG549" s="94"/>
      <c r="BH549" s="94"/>
      <c r="BI549" s="217"/>
      <c r="BJ549" s="94"/>
      <c r="BK549" s="217"/>
      <c r="BL549" s="217"/>
      <c r="BQ549" s="96"/>
      <c r="BR549" s="96"/>
      <c r="BS549" s="96"/>
      <c r="BT549" s="96"/>
      <c r="BV549" s="96"/>
      <c r="BW549" s="96"/>
    </row>
    <row r="550" spans="2:75" x14ac:dyDescent="0.2">
      <c r="B550" s="101"/>
      <c r="I550" s="101"/>
      <c r="L550" s="101"/>
      <c r="M550" s="105"/>
      <c r="N550" s="256"/>
      <c r="O550" s="256"/>
      <c r="P550" s="256"/>
      <c r="Q550" s="256"/>
      <c r="R550" s="219"/>
      <c r="S550" s="219"/>
      <c r="T550" s="219"/>
      <c r="U550" s="219"/>
      <c r="V550" s="217"/>
      <c r="X550" s="106"/>
      <c r="Y550" s="217"/>
      <c r="Z550" s="217"/>
      <c r="AA550" s="217"/>
      <c r="AB550" s="94"/>
      <c r="AC550" s="217"/>
      <c r="AD550" s="217"/>
      <c r="AE550" s="217"/>
      <c r="AF550" s="217"/>
      <c r="AG550" s="217"/>
      <c r="AH550" s="217"/>
      <c r="AI550" s="94"/>
      <c r="AJ550" s="217"/>
      <c r="AK550" s="217"/>
      <c r="AL550" s="217"/>
      <c r="AM550" s="217"/>
      <c r="AN550" s="217"/>
      <c r="AO550" s="94"/>
      <c r="AP550" s="217"/>
      <c r="AQ550" s="217"/>
      <c r="AR550" s="217"/>
      <c r="AU550" s="217"/>
      <c r="AW550" s="217"/>
      <c r="AX550" s="217"/>
      <c r="BE550" s="94"/>
      <c r="BF550" s="217"/>
      <c r="BG550" s="94"/>
      <c r="BH550" s="94"/>
      <c r="BI550" s="217"/>
      <c r="BJ550" s="94"/>
      <c r="BK550" s="217"/>
      <c r="BL550" s="217"/>
      <c r="BQ550" s="96"/>
      <c r="BR550" s="96"/>
      <c r="BS550" s="96"/>
      <c r="BT550" s="96"/>
      <c r="BV550" s="96"/>
      <c r="BW550" s="96"/>
    </row>
    <row r="551" spans="2:75" x14ac:dyDescent="0.2">
      <c r="B551" s="101"/>
      <c r="I551" s="101"/>
      <c r="L551" s="101"/>
      <c r="M551" s="105"/>
      <c r="N551" s="256"/>
      <c r="O551" s="256"/>
      <c r="P551" s="256"/>
      <c r="Q551" s="256"/>
      <c r="R551" s="219"/>
      <c r="S551" s="219"/>
      <c r="T551" s="219"/>
      <c r="U551" s="219"/>
      <c r="V551" s="217"/>
      <c r="X551" s="106"/>
      <c r="Y551" s="217"/>
      <c r="Z551" s="217"/>
      <c r="AA551" s="217"/>
      <c r="AB551" s="94"/>
      <c r="AC551" s="217"/>
      <c r="AD551" s="217"/>
      <c r="AE551" s="217"/>
      <c r="AF551" s="217"/>
      <c r="AG551" s="217"/>
      <c r="AH551" s="217"/>
      <c r="AI551" s="94"/>
      <c r="AJ551" s="217"/>
      <c r="AK551" s="217"/>
      <c r="AL551" s="217"/>
      <c r="AM551" s="217"/>
      <c r="AN551" s="217"/>
      <c r="AO551" s="94"/>
      <c r="AP551" s="217"/>
      <c r="AQ551" s="217"/>
      <c r="AR551" s="217"/>
      <c r="AU551" s="217"/>
      <c r="AW551" s="217"/>
      <c r="AX551" s="217"/>
      <c r="BE551" s="94"/>
      <c r="BF551" s="217"/>
      <c r="BG551" s="94"/>
      <c r="BH551" s="94"/>
      <c r="BI551" s="217"/>
      <c r="BJ551" s="94"/>
      <c r="BK551" s="217"/>
      <c r="BL551" s="217"/>
      <c r="BQ551" s="96"/>
      <c r="BR551" s="96"/>
      <c r="BS551" s="96"/>
      <c r="BT551" s="96"/>
      <c r="BV551" s="96"/>
      <c r="BW551" s="96"/>
    </row>
    <row r="552" spans="2:75" x14ac:dyDescent="0.2">
      <c r="B552" s="101"/>
      <c r="I552" s="101"/>
      <c r="L552" s="101"/>
      <c r="M552" s="105"/>
      <c r="N552" s="256"/>
      <c r="O552" s="256"/>
      <c r="P552" s="256"/>
      <c r="Q552" s="256"/>
      <c r="R552" s="219"/>
      <c r="S552" s="219"/>
      <c r="T552" s="219"/>
      <c r="U552" s="219"/>
      <c r="V552" s="217"/>
      <c r="X552" s="106"/>
      <c r="Y552" s="217"/>
      <c r="Z552" s="217"/>
      <c r="AA552" s="217"/>
      <c r="AB552" s="94"/>
      <c r="AC552" s="217"/>
      <c r="AD552" s="217"/>
      <c r="AE552" s="217"/>
      <c r="AF552" s="217"/>
      <c r="AG552" s="217"/>
      <c r="AH552" s="217"/>
      <c r="AI552" s="94"/>
      <c r="AJ552" s="217"/>
      <c r="AK552" s="217"/>
      <c r="AL552" s="217"/>
      <c r="AM552" s="217"/>
      <c r="AN552" s="217"/>
      <c r="AO552" s="94"/>
      <c r="AP552" s="217"/>
      <c r="AQ552" s="217"/>
      <c r="AR552" s="217"/>
      <c r="AU552" s="217"/>
      <c r="AW552" s="217"/>
      <c r="AX552" s="217"/>
      <c r="BE552" s="94"/>
      <c r="BF552" s="217"/>
      <c r="BG552" s="94"/>
      <c r="BH552" s="94"/>
      <c r="BI552" s="217"/>
      <c r="BJ552" s="94"/>
      <c r="BK552" s="217"/>
      <c r="BL552" s="217"/>
      <c r="BQ552" s="96"/>
      <c r="BR552" s="96"/>
      <c r="BS552" s="96"/>
      <c r="BT552" s="96"/>
      <c r="BV552" s="96"/>
      <c r="BW552" s="96"/>
    </row>
    <row r="553" spans="2:75" x14ac:dyDescent="0.2">
      <c r="B553" s="101"/>
      <c r="I553" s="101"/>
      <c r="L553" s="101"/>
      <c r="M553" s="105"/>
      <c r="N553" s="256"/>
      <c r="O553" s="256"/>
      <c r="P553" s="256"/>
      <c r="Q553" s="256"/>
      <c r="R553" s="219"/>
      <c r="S553" s="219"/>
      <c r="T553" s="219"/>
      <c r="U553" s="219"/>
      <c r="V553" s="217"/>
      <c r="X553" s="106"/>
      <c r="Y553" s="217"/>
      <c r="Z553" s="217"/>
      <c r="AA553" s="217"/>
      <c r="AB553" s="94"/>
      <c r="AC553" s="217"/>
      <c r="AD553" s="217"/>
      <c r="AE553" s="217"/>
      <c r="AF553" s="217"/>
      <c r="AG553" s="217"/>
      <c r="AH553" s="217"/>
      <c r="AI553" s="94"/>
      <c r="AJ553" s="217"/>
      <c r="AK553" s="217"/>
      <c r="AL553" s="217"/>
      <c r="AM553" s="217"/>
      <c r="AN553" s="217"/>
      <c r="AO553" s="94"/>
      <c r="AP553" s="217"/>
      <c r="AQ553" s="217"/>
      <c r="AR553" s="217"/>
      <c r="AU553" s="217"/>
      <c r="AW553" s="217"/>
      <c r="AX553" s="217"/>
      <c r="BE553" s="94"/>
      <c r="BF553" s="217"/>
      <c r="BG553" s="94"/>
      <c r="BH553" s="94"/>
      <c r="BI553" s="217"/>
      <c r="BJ553" s="94"/>
      <c r="BK553" s="217"/>
      <c r="BL553" s="217"/>
      <c r="BQ553" s="96"/>
      <c r="BR553" s="96"/>
      <c r="BS553" s="96"/>
      <c r="BT553" s="96"/>
      <c r="BV553" s="96"/>
      <c r="BW553" s="96"/>
    </row>
    <row r="554" spans="2:75" x14ac:dyDescent="0.2">
      <c r="B554" s="101"/>
      <c r="I554" s="101"/>
      <c r="L554" s="101"/>
      <c r="M554" s="105"/>
      <c r="N554" s="256"/>
      <c r="O554" s="256"/>
      <c r="P554" s="256"/>
      <c r="Q554" s="256"/>
      <c r="R554" s="219"/>
      <c r="S554" s="219"/>
      <c r="T554" s="219"/>
      <c r="U554" s="219"/>
      <c r="V554" s="217"/>
      <c r="X554" s="106"/>
      <c r="Y554" s="217"/>
      <c r="Z554" s="217"/>
      <c r="AA554" s="217"/>
      <c r="AB554" s="94"/>
      <c r="AC554" s="217"/>
      <c r="AD554" s="217"/>
      <c r="AE554" s="217"/>
      <c r="AF554" s="217"/>
      <c r="AG554" s="217"/>
      <c r="AH554" s="217"/>
      <c r="AI554" s="94"/>
      <c r="AJ554" s="217"/>
      <c r="AK554" s="217"/>
      <c r="AL554" s="217"/>
      <c r="AM554" s="217"/>
      <c r="AN554" s="217"/>
      <c r="AO554" s="94"/>
      <c r="AP554" s="217"/>
      <c r="AQ554" s="217"/>
      <c r="AR554" s="217"/>
      <c r="AU554" s="217"/>
      <c r="AW554" s="217"/>
      <c r="AX554" s="217"/>
      <c r="BE554" s="94"/>
      <c r="BF554" s="217"/>
      <c r="BG554" s="94"/>
      <c r="BH554" s="94"/>
      <c r="BI554" s="217"/>
      <c r="BJ554" s="94"/>
      <c r="BK554" s="217"/>
      <c r="BL554" s="217"/>
      <c r="BQ554" s="96"/>
      <c r="BR554" s="96"/>
      <c r="BS554" s="96"/>
      <c r="BT554" s="96"/>
      <c r="BV554" s="96"/>
      <c r="BW554" s="96"/>
    </row>
    <row r="555" spans="2:75" x14ac:dyDescent="0.2">
      <c r="B555" s="101"/>
      <c r="I555" s="101"/>
      <c r="L555" s="101"/>
      <c r="M555" s="105"/>
      <c r="N555" s="256"/>
      <c r="O555" s="256"/>
      <c r="P555" s="256"/>
      <c r="Q555" s="256"/>
      <c r="R555" s="219"/>
      <c r="S555" s="219"/>
      <c r="T555" s="219"/>
      <c r="U555" s="219"/>
      <c r="V555" s="217"/>
      <c r="X555" s="106"/>
      <c r="Y555" s="217"/>
      <c r="Z555" s="217"/>
      <c r="AA555" s="217"/>
      <c r="AB555" s="94"/>
      <c r="AC555" s="217"/>
      <c r="AD555" s="217"/>
      <c r="AE555" s="217"/>
      <c r="AF555" s="217"/>
      <c r="AG555" s="217"/>
      <c r="AH555" s="217"/>
      <c r="AI555" s="94"/>
      <c r="AJ555" s="217"/>
      <c r="AK555" s="217"/>
      <c r="AL555" s="217"/>
      <c r="AM555" s="217"/>
      <c r="AN555" s="217"/>
      <c r="AO555" s="94"/>
      <c r="AP555" s="217"/>
      <c r="AQ555" s="217"/>
      <c r="AR555" s="217"/>
      <c r="AU555" s="217"/>
      <c r="AW555" s="217"/>
      <c r="AX555" s="217"/>
      <c r="BE555" s="94"/>
      <c r="BF555" s="217"/>
      <c r="BG555" s="94"/>
      <c r="BH555" s="94"/>
      <c r="BI555" s="217"/>
      <c r="BJ555" s="94"/>
      <c r="BK555" s="217"/>
      <c r="BL555" s="217"/>
      <c r="BQ555" s="96"/>
      <c r="BR555" s="96"/>
      <c r="BS555" s="96"/>
      <c r="BT555" s="96"/>
      <c r="BV555" s="96"/>
      <c r="BW555" s="96"/>
    </row>
    <row r="556" spans="2:75" x14ac:dyDescent="0.2">
      <c r="B556" s="101"/>
      <c r="I556" s="101"/>
      <c r="L556" s="101"/>
      <c r="M556" s="105"/>
      <c r="N556" s="256"/>
      <c r="O556" s="256"/>
      <c r="P556" s="256"/>
      <c r="Q556" s="256"/>
      <c r="R556" s="219"/>
      <c r="S556" s="219"/>
      <c r="T556" s="219"/>
      <c r="U556" s="219"/>
      <c r="V556" s="217"/>
      <c r="X556" s="106"/>
      <c r="Y556" s="217"/>
      <c r="Z556" s="217"/>
      <c r="AA556" s="217"/>
      <c r="AB556" s="94"/>
      <c r="AC556" s="217"/>
      <c r="AD556" s="217"/>
      <c r="AE556" s="217"/>
      <c r="AF556" s="217"/>
      <c r="AG556" s="217"/>
      <c r="AH556" s="217"/>
      <c r="AI556" s="94"/>
      <c r="AJ556" s="217"/>
      <c r="AK556" s="217"/>
      <c r="AL556" s="217"/>
      <c r="AM556" s="217"/>
      <c r="AN556" s="217"/>
      <c r="AO556" s="94"/>
      <c r="AP556" s="217"/>
      <c r="AQ556" s="217"/>
      <c r="AR556" s="217"/>
      <c r="AU556" s="217"/>
      <c r="AW556" s="217"/>
      <c r="AX556" s="217"/>
      <c r="BE556" s="94"/>
      <c r="BF556" s="217"/>
      <c r="BG556" s="94"/>
      <c r="BH556" s="94"/>
      <c r="BI556" s="217"/>
      <c r="BJ556" s="94"/>
      <c r="BK556" s="217"/>
      <c r="BL556" s="217"/>
      <c r="BQ556" s="96"/>
      <c r="BR556" s="96"/>
      <c r="BS556" s="96"/>
      <c r="BT556" s="96"/>
      <c r="BV556" s="96"/>
      <c r="BW556" s="96"/>
    </row>
    <row r="557" spans="2:75" x14ac:dyDescent="0.2">
      <c r="B557" s="101"/>
      <c r="I557" s="101"/>
      <c r="L557" s="101"/>
      <c r="M557" s="105"/>
      <c r="N557" s="256"/>
      <c r="O557" s="256"/>
      <c r="P557" s="256"/>
      <c r="Q557" s="256"/>
      <c r="R557" s="219"/>
      <c r="S557" s="219"/>
      <c r="T557" s="219"/>
      <c r="U557" s="219"/>
      <c r="V557" s="217"/>
      <c r="X557" s="106"/>
      <c r="Y557" s="217"/>
      <c r="Z557" s="217"/>
      <c r="AA557" s="217"/>
      <c r="AB557" s="94"/>
      <c r="AC557" s="217"/>
      <c r="AD557" s="217"/>
      <c r="AE557" s="217"/>
      <c r="AF557" s="217"/>
      <c r="AG557" s="217"/>
      <c r="AH557" s="217"/>
      <c r="AI557" s="94"/>
      <c r="AJ557" s="217"/>
      <c r="AK557" s="217"/>
      <c r="AL557" s="217"/>
      <c r="AM557" s="217"/>
      <c r="AN557" s="217"/>
      <c r="AO557" s="94"/>
      <c r="AP557" s="217"/>
      <c r="AQ557" s="217"/>
      <c r="AR557" s="217"/>
      <c r="AU557" s="217"/>
      <c r="AW557" s="217"/>
      <c r="AX557" s="217"/>
      <c r="BE557" s="94"/>
      <c r="BF557" s="217"/>
      <c r="BG557" s="94"/>
      <c r="BH557" s="94"/>
      <c r="BI557" s="217"/>
      <c r="BJ557" s="94"/>
      <c r="BK557" s="217"/>
      <c r="BL557" s="217"/>
      <c r="BQ557" s="96"/>
      <c r="BR557" s="96"/>
      <c r="BS557" s="96"/>
      <c r="BT557" s="96"/>
      <c r="BV557" s="96"/>
      <c r="BW557" s="96"/>
    </row>
    <row r="558" spans="2:75" x14ac:dyDescent="0.2">
      <c r="B558" s="101"/>
      <c r="I558" s="101"/>
      <c r="L558" s="101"/>
      <c r="M558" s="105"/>
      <c r="N558" s="256"/>
      <c r="O558" s="256"/>
      <c r="P558" s="256"/>
      <c r="Q558" s="256"/>
      <c r="R558" s="219"/>
      <c r="S558" s="219"/>
      <c r="T558" s="219"/>
      <c r="U558" s="219"/>
      <c r="V558" s="217"/>
      <c r="X558" s="106"/>
      <c r="Y558" s="217"/>
      <c r="Z558" s="217"/>
      <c r="AA558" s="217"/>
      <c r="AB558" s="94"/>
      <c r="AC558" s="217"/>
      <c r="AD558" s="217"/>
      <c r="AE558" s="217"/>
      <c r="AF558" s="217"/>
      <c r="AG558" s="217"/>
      <c r="AH558" s="217"/>
      <c r="AI558" s="94"/>
      <c r="AJ558" s="217"/>
      <c r="AK558" s="217"/>
      <c r="AL558" s="217"/>
      <c r="AM558" s="217"/>
      <c r="AN558" s="217"/>
      <c r="AO558" s="94"/>
      <c r="AP558" s="217"/>
      <c r="AQ558" s="217"/>
      <c r="AR558" s="217"/>
      <c r="AU558" s="217"/>
      <c r="AW558" s="217"/>
      <c r="AX558" s="217"/>
      <c r="BE558" s="94"/>
      <c r="BF558" s="217"/>
      <c r="BG558" s="94"/>
      <c r="BH558" s="94"/>
      <c r="BI558" s="217"/>
      <c r="BJ558" s="94"/>
      <c r="BK558" s="217"/>
      <c r="BL558" s="217"/>
      <c r="BQ558" s="96"/>
      <c r="BR558" s="96"/>
      <c r="BS558" s="96"/>
      <c r="BT558" s="96"/>
      <c r="BV558" s="96"/>
      <c r="BW558" s="96"/>
    </row>
    <row r="559" spans="2:75" x14ac:dyDescent="0.2">
      <c r="B559" s="101"/>
      <c r="I559" s="101"/>
      <c r="L559" s="101"/>
      <c r="M559" s="105"/>
      <c r="N559" s="256"/>
      <c r="O559" s="256"/>
      <c r="P559" s="256"/>
      <c r="Q559" s="256"/>
      <c r="R559" s="219"/>
      <c r="S559" s="219"/>
      <c r="T559" s="219"/>
      <c r="U559" s="219"/>
      <c r="V559" s="217"/>
      <c r="X559" s="106"/>
      <c r="Y559" s="217"/>
      <c r="Z559" s="217"/>
      <c r="AA559" s="217"/>
      <c r="AB559" s="94"/>
      <c r="AC559" s="217"/>
      <c r="AD559" s="217"/>
      <c r="AE559" s="217"/>
      <c r="AF559" s="217"/>
      <c r="AG559" s="217"/>
      <c r="AH559" s="217"/>
      <c r="AI559" s="94"/>
      <c r="AJ559" s="217"/>
      <c r="AK559" s="217"/>
      <c r="AL559" s="217"/>
      <c r="AM559" s="217"/>
      <c r="AN559" s="217"/>
      <c r="AO559" s="94"/>
      <c r="AP559" s="217"/>
      <c r="AQ559" s="217"/>
      <c r="AR559" s="217"/>
      <c r="AU559" s="217"/>
      <c r="AW559" s="217"/>
      <c r="AX559" s="217"/>
      <c r="BE559" s="94"/>
      <c r="BF559" s="217"/>
      <c r="BG559" s="94"/>
      <c r="BH559" s="94"/>
      <c r="BI559" s="217"/>
      <c r="BJ559" s="94"/>
      <c r="BK559" s="217"/>
      <c r="BL559" s="217"/>
      <c r="BQ559" s="96"/>
      <c r="BR559" s="96"/>
      <c r="BS559" s="96"/>
      <c r="BT559" s="96"/>
      <c r="BV559" s="96"/>
      <c r="BW559" s="96"/>
    </row>
    <row r="560" spans="2:75" x14ac:dyDescent="0.2">
      <c r="B560" s="101"/>
      <c r="I560" s="101"/>
      <c r="L560" s="101"/>
      <c r="M560" s="105"/>
      <c r="N560" s="256"/>
      <c r="O560" s="256"/>
      <c r="P560" s="256"/>
      <c r="Q560" s="256"/>
      <c r="R560" s="219"/>
      <c r="S560" s="219"/>
      <c r="T560" s="219"/>
      <c r="U560" s="219"/>
      <c r="V560" s="217"/>
      <c r="X560" s="106"/>
      <c r="Y560" s="217"/>
      <c r="Z560" s="217"/>
      <c r="AA560" s="217"/>
      <c r="AB560" s="94"/>
      <c r="AC560" s="217"/>
      <c r="AD560" s="217"/>
      <c r="AE560" s="217"/>
      <c r="AF560" s="217"/>
      <c r="AG560" s="217"/>
      <c r="AH560" s="217"/>
      <c r="AI560" s="94"/>
      <c r="AJ560" s="217"/>
      <c r="AK560" s="217"/>
      <c r="AL560" s="217"/>
      <c r="AM560" s="217"/>
      <c r="AN560" s="217"/>
      <c r="AO560" s="94"/>
      <c r="AP560" s="217"/>
      <c r="AQ560" s="217"/>
      <c r="AR560" s="217"/>
      <c r="AU560" s="217"/>
      <c r="AW560" s="217"/>
      <c r="AX560" s="217"/>
      <c r="BE560" s="94"/>
      <c r="BF560" s="217"/>
      <c r="BG560" s="94"/>
      <c r="BH560" s="94"/>
      <c r="BI560" s="217"/>
      <c r="BJ560" s="94"/>
      <c r="BK560" s="217"/>
      <c r="BL560" s="217"/>
      <c r="BQ560" s="96"/>
      <c r="BR560" s="96"/>
      <c r="BS560" s="96"/>
      <c r="BT560" s="96"/>
      <c r="BV560" s="96"/>
      <c r="BW560" s="96"/>
    </row>
    <row r="561" spans="2:75" x14ac:dyDescent="0.2">
      <c r="B561" s="101"/>
      <c r="I561" s="101"/>
      <c r="L561" s="101"/>
      <c r="M561" s="105"/>
      <c r="N561" s="256"/>
      <c r="O561" s="256"/>
      <c r="P561" s="256"/>
      <c r="Q561" s="256"/>
      <c r="R561" s="219"/>
      <c r="S561" s="219"/>
      <c r="T561" s="219"/>
      <c r="U561" s="219"/>
      <c r="V561" s="217"/>
      <c r="X561" s="106"/>
      <c r="Y561" s="217"/>
      <c r="Z561" s="217"/>
      <c r="AA561" s="217"/>
      <c r="AB561" s="94"/>
      <c r="AC561" s="217"/>
      <c r="AD561" s="217"/>
      <c r="AE561" s="217"/>
      <c r="AF561" s="217"/>
      <c r="AG561" s="217"/>
      <c r="AH561" s="217"/>
      <c r="AI561" s="94"/>
      <c r="AJ561" s="217"/>
      <c r="AK561" s="217"/>
      <c r="AL561" s="217"/>
      <c r="AM561" s="217"/>
      <c r="AN561" s="217"/>
      <c r="AO561" s="94"/>
      <c r="AP561" s="217"/>
      <c r="AQ561" s="217"/>
      <c r="AR561" s="217"/>
      <c r="AU561" s="217"/>
      <c r="AW561" s="217"/>
      <c r="AX561" s="217"/>
      <c r="BE561" s="94"/>
      <c r="BF561" s="217"/>
      <c r="BG561" s="94"/>
      <c r="BH561" s="94"/>
      <c r="BI561" s="217"/>
      <c r="BJ561" s="94"/>
      <c r="BK561" s="217"/>
      <c r="BL561" s="217"/>
      <c r="BQ561" s="96"/>
      <c r="BR561" s="96"/>
      <c r="BS561" s="96"/>
      <c r="BT561" s="96"/>
      <c r="BV561" s="96"/>
      <c r="BW561" s="96"/>
    </row>
    <row r="562" spans="2:75" x14ac:dyDescent="0.2">
      <c r="B562" s="101"/>
      <c r="I562" s="101"/>
      <c r="L562" s="101"/>
      <c r="M562" s="105"/>
      <c r="N562" s="256"/>
      <c r="O562" s="256"/>
      <c r="P562" s="256"/>
      <c r="Q562" s="256"/>
      <c r="R562" s="219"/>
      <c r="S562" s="219"/>
      <c r="T562" s="219"/>
      <c r="U562" s="219"/>
      <c r="V562" s="217"/>
      <c r="X562" s="106"/>
      <c r="Y562" s="217"/>
      <c r="Z562" s="217"/>
      <c r="AA562" s="217"/>
      <c r="AB562" s="94"/>
      <c r="AC562" s="217"/>
      <c r="AD562" s="217"/>
      <c r="AE562" s="217"/>
      <c r="AF562" s="217"/>
      <c r="AG562" s="217"/>
      <c r="AH562" s="217"/>
      <c r="AI562" s="94"/>
      <c r="AJ562" s="217"/>
      <c r="AK562" s="217"/>
      <c r="AL562" s="217"/>
      <c r="AM562" s="217"/>
      <c r="AN562" s="217"/>
      <c r="AO562" s="94"/>
      <c r="AP562" s="217"/>
      <c r="AQ562" s="217"/>
      <c r="AR562" s="217"/>
      <c r="AU562" s="217"/>
      <c r="AW562" s="217"/>
      <c r="AX562" s="217"/>
      <c r="BE562" s="94"/>
      <c r="BF562" s="217"/>
      <c r="BG562" s="94"/>
      <c r="BH562" s="94"/>
      <c r="BI562" s="217"/>
      <c r="BJ562" s="94"/>
      <c r="BK562" s="217"/>
      <c r="BL562" s="217"/>
      <c r="BQ562" s="96"/>
      <c r="BR562" s="96"/>
      <c r="BS562" s="96"/>
      <c r="BT562" s="96"/>
      <c r="BV562" s="96"/>
      <c r="BW562" s="96"/>
    </row>
    <row r="563" spans="2:75" x14ac:dyDescent="0.2">
      <c r="B563" s="101"/>
      <c r="I563" s="101"/>
      <c r="L563" s="101"/>
      <c r="M563" s="105"/>
      <c r="N563" s="256"/>
      <c r="O563" s="256"/>
      <c r="P563" s="256"/>
      <c r="Q563" s="256"/>
      <c r="R563" s="219"/>
      <c r="S563" s="219"/>
      <c r="T563" s="219"/>
      <c r="U563" s="219"/>
      <c r="V563" s="217"/>
      <c r="X563" s="106"/>
      <c r="Y563" s="217"/>
      <c r="Z563" s="217"/>
      <c r="AA563" s="217"/>
      <c r="AB563" s="94"/>
      <c r="AC563" s="217"/>
      <c r="AD563" s="217"/>
      <c r="AE563" s="217"/>
      <c r="AF563" s="217"/>
      <c r="AG563" s="217"/>
      <c r="AH563" s="217"/>
      <c r="AI563" s="94"/>
      <c r="AJ563" s="217"/>
      <c r="AK563" s="217"/>
      <c r="AL563" s="217"/>
      <c r="AM563" s="217"/>
      <c r="AN563" s="217"/>
      <c r="AO563" s="94"/>
      <c r="AP563" s="217"/>
      <c r="AQ563" s="217"/>
      <c r="AR563" s="217"/>
      <c r="AU563" s="217"/>
      <c r="AW563" s="217"/>
      <c r="AX563" s="217"/>
      <c r="BE563" s="94"/>
      <c r="BF563" s="217"/>
      <c r="BG563" s="94"/>
      <c r="BH563" s="94"/>
      <c r="BI563" s="217"/>
      <c r="BJ563" s="94"/>
      <c r="BK563" s="217"/>
      <c r="BL563" s="217"/>
      <c r="BQ563" s="96"/>
      <c r="BR563" s="96"/>
      <c r="BS563" s="96"/>
      <c r="BT563" s="96"/>
      <c r="BV563" s="96"/>
      <c r="BW563" s="96"/>
    </row>
    <row r="564" spans="2:75" x14ac:dyDescent="0.2">
      <c r="B564" s="101"/>
      <c r="I564" s="101"/>
      <c r="L564" s="101"/>
      <c r="M564" s="105"/>
      <c r="N564" s="256"/>
      <c r="O564" s="256"/>
      <c r="P564" s="256"/>
      <c r="Q564" s="256"/>
      <c r="R564" s="219"/>
      <c r="S564" s="219"/>
      <c r="T564" s="219"/>
      <c r="U564" s="219"/>
      <c r="V564" s="217"/>
      <c r="X564" s="106"/>
      <c r="Y564" s="217"/>
      <c r="Z564" s="217"/>
      <c r="AA564" s="217"/>
      <c r="AB564" s="94"/>
      <c r="AC564" s="217"/>
      <c r="AD564" s="217"/>
      <c r="AE564" s="217"/>
      <c r="AF564" s="217"/>
      <c r="AG564" s="217"/>
      <c r="AH564" s="217"/>
      <c r="AI564" s="94"/>
      <c r="AJ564" s="217"/>
      <c r="AK564" s="217"/>
      <c r="AL564" s="217"/>
      <c r="AM564" s="217"/>
      <c r="AN564" s="217"/>
      <c r="AO564" s="94"/>
      <c r="AP564" s="217"/>
      <c r="AQ564" s="217"/>
      <c r="AR564" s="217"/>
      <c r="AU564" s="217"/>
      <c r="AW564" s="217"/>
      <c r="AX564" s="217"/>
      <c r="BE564" s="94"/>
      <c r="BF564" s="217"/>
      <c r="BG564" s="94"/>
      <c r="BH564" s="94"/>
      <c r="BI564" s="217"/>
      <c r="BJ564" s="94"/>
      <c r="BK564" s="217"/>
      <c r="BL564" s="217"/>
      <c r="BQ564" s="96"/>
      <c r="BR564" s="96"/>
      <c r="BS564" s="96"/>
      <c r="BT564" s="96"/>
      <c r="BV564" s="96"/>
      <c r="BW564" s="96"/>
    </row>
    <row r="565" spans="2:75" x14ac:dyDescent="0.2">
      <c r="B565" s="101"/>
      <c r="I565" s="101"/>
      <c r="L565" s="101"/>
      <c r="M565" s="105"/>
      <c r="N565" s="256"/>
      <c r="O565" s="256"/>
      <c r="P565" s="256"/>
      <c r="Q565" s="256"/>
      <c r="R565" s="219"/>
      <c r="S565" s="219"/>
      <c r="T565" s="219"/>
      <c r="U565" s="219"/>
      <c r="V565" s="217"/>
      <c r="X565" s="106"/>
      <c r="Y565" s="217"/>
      <c r="Z565" s="217"/>
      <c r="AA565" s="217"/>
      <c r="AB565" s="94"/>
      <c r="AC565" s="217"/>
      <c r="AD565" s="217"/>
      <c r="AE565" s="217"/>
      <c r="AF565" s="217"/>
      <c r="AG565" s="217"/>
      <c r="AH565" s="217"/>
      <c r="AI565" s="94"/>
      <c r="AJ565" s="217"/>
      <c r="AK565" s="217"/>
      <c r="AL565" s="217"/>
      <c r="AM565" s="217"/>
      <c r="AN565" s="217"/>
      <c r="AO565" s="94"/>
      <c r="AP565" s="217"/>
      <c r="AQ565" s="217"/>
      <c r="AR565" s="217"/>
      <c r="AU565" s="217"/>
      <c r="AW565" s="217"/>
      <c r="AX565" s="217"/>
      <c r="BE565" s="94"/>
      <c r="BF565" s="217"/>
      <c r="BG565" s="94"/>
      <c r="BH565" s="94"/>
      <c r="BI565" s="217"/>
      <c r="BJ565" s="94"/>
      <c r="BK565" s="217"/>
      <c r="BL565" s="217"/>
      <c r="BQ565" s="96"/>
      <c r="BR565" s="96"/>
      <c r="BS565" s="96"/>
      <c r="BT565" s="96"/>
      <c r="BV565" s="96"/>
      <c r="BW565" s="96"/>
    </row>
    <row r="566" spans="2:75" x14ac:dyDescent="0.2">
      <c r="B566" s="101"/>
      <c r="I566" s="101"/>
      <c r="L566" s="101"/>
      <c r="M566" s="105"/>
      <c r="N566" s="256"/>
      <c r="O566" s="256"/>
      <c r="P566" s="256"/>
      <c r="Q566" s="256"/>
      <c r="R566" s="219"/>
      <c r="S566" s="219"/>
      <c r="T566" s="219"/>
      <c r="U566" s="219"/>
      <c r="V566" s="217"/>
      <c r="X566" s="106"/>
      <c r="Y566" s="217"/>
      <c r="Z566" s="217"/>
      <c r="AA566" s="217"/>
      <c r="AB566" s="94"/>
      <c r="AC566" s="217"/>
      <c r="AD566" s="217"/>
      <c r="AE566" s="217"/>
      <c r="AF566" s="217"/>
      <c r="AG566" s="217"/>
      <c r="AH566" s="217"/>
      <c r="AI566" s="94"/>
      <c r="AJ566" s="217"/>
      <c r="AK566" s="217"/>
      <c r="AL566" s="217"/>
      <c r="AM566" s="217"/>
      <c r="AN566" s="217"/>
      <c r="AO566" s="94"/>
      <c r="AP566" s="217"/>
      <c r="AQ566" s="217"/>
      <c r="AR566" s="217"/>
      <c r="AU566" s="217"/>
      <c r="AW566" s="217"/>
      <c r="AX566" s="217"/>
      <c r="BE566" s="94"/>
      <c r="BF566" s="217"/>
      <c r="BG566" s="94"/>
      <c r="BH566" s="94"/>
      <c r="BI566" s="217"/>
      <c r="BJ566" s="94"/>
      <c r="BK566" s="217"/>
      <c r="BL566" s="217"/>
      <c r="BQ566" s="96"/>
      <c r="BR566" s="96"/>
      <c r="BS566" s="96"/>
      <c r="BT566" s="96"/>
      <c r="BV566" s="96"/>
      <c r="BW566" s="96"/>
    </row>
    <row r="567" spans="2:75" x14ac:dyDescent="0.2">
      <c r="B567" s="101"/>
      <c r="I567" s="101"/>
      <c r="L567" s="101"/>
      <c r="M567" s="105"/>
      <c r="N567" s="256"/>
      <c r="O567" s="256"/>
      <c r="P567" s="256"/>
      <c r="Q567" s="256"/>
      <c r="R567" s="219"/>
      <c r="S567" s="219"/>
      <c r="T567" s="219"/>
      <c r="U567" s="219"/>
      <c r="V567" s="217"/>
      <c r="X567" s="106"/>
      <c r="Y567" s="217"/>
      <c r="Z567" s="217"/>
      <c r="AA567" s="217"/>
      <c r="AB567" s="94"/>
      <c r="AC567" s="217"/>
      <c r="AD567" s="217"/>
      <c r="AE567" s="217"/>
      <c r="AF567" s="217"/>
      <c r="AG567" s="217"/>
      <c r="AH567" s="217"/>
      <c r="AI567" s="94"/>
      <c r="AJ567" s="217"/>
      <c r="AK567" s="217"/>
      <c r="AL567" s="217"/>
      <c r="AM567" s="217"/>
      <c r="AN567" s="217"/>
      <c r="AO567" s="94"/>
      <c r="AP567" s="217"/>
      <c r="AQ567" s="217"/>
      <c r="AR567" s="217"/>
      <c r="AU567" s="217"/>
      <c r="AW567" s="217"/>
      <c r="AX567" s="217"/>
      <c r="BE567" s="94"/>
      <c r="BF567" s="217"/>
      <c r="BG567" s="94"/>
      <c r="BH567" s="94"/>
      <c r="BI567" s="217"/>
      <c r="BJ567" s="94"/>
      <c r="BK567" s="217"/>
      <c r="BL567" s="217"/>
      <c r="BQ567" s="96"/>
      <c r="BR567" s="96"/>
      <c r="BS567" s="96"/>
      <c r="BT567" s="96"/>
      <c r="BV567" s="96"/>
      <c r="BW567" s="96"/>
    </row>
    <row r="568" spans="2:75" x14ac:dyDescent="0.2">
      <c r="B568" s="101"/>
      <c r="I568" s="101"/>
      <c r="L568" s="101"/>
      <c r="M568" s="105"/>
      <c r="N568" s="256"/>
      <c r="O568" s="256"/>
      <c r="P568" s="256"/>
      <c r="Q568" s="256"/>
      <c r="R568" s="219"/>
      <c r="S568" s="219"/>
      <c r="T568" s="219"/>
      <c r="U568" s="219"/>
      <c r="V568" s="217"/>
      <c r="X568" s="106"/>
      <c r="Y568" s="217"/>
      <c r="Z568" s="217"/>
      <c r="AA568" s="217"/>
      <c r="AB568" s="94"/>
      <c r="AC568" s="217"/>
      <c r="AD568" s="217"/>
      <c r="AE568" s="217"/>
      <c r="AF568" s="217"/>
      <c r="AG568" s="217"/>
      <c r="AH568" s="217"/>
      <c r="AI568" s="94"/>
      <c r="AJ568" s="217"/>
      <c r="AK568" s="217"/>
      <c r="AL568" s="217"/>
      <c r="AM568" s="217"/>
      <c r="AN568" s="217"/>
      <c r="AO568" s="94"/>
      <c r="AP568" s="217"/>
      <c r="AQ568" s="217"/>
      <c r="AR568" s="217"/>
      <c r="AU568" s="217"/>
      <c r="AW568" s="217"/>
      <c r="AX568" s="217"/>
      <c r="BE568" s="94"/>
      <c r="BF568" s="217"/>
      <c r="BG568" s="94"/>
      <c r="BH568" s="94"/>
      <c r="BI568" s="217"/>
      <c r="BJ568" s="94"/>
      <c r="BK568" s="217"/>
      <c r="BL568" s="217"/>
      <c r="BQ568" s="96"/>
      <c r="BR568" s="96"/>
      <c r="BS568" s="96"/>
      <c r="BT568" s="96"/>
      <c r="BV568" s="96"/>
      <c r="BW568" s="96"/>
    </row>
    <row r="569" spans="2:75" x14ac:dyDescent="0.2">
      <c r="B569" s="101"/>
      <c r="I569" s="101"/>
      <c r="L569" s="101"/>
      <c r="M569" s="105"/>
      <c r="N569" s="256"/>
      <c r="O569" s="256"/>
      <c r="P569" s="256"/>
      <c r="Q569" s="256"/>
      <c r="R569" s="219"/>
      <c r="S569" s="219"/>
      <c r="T569" s="219"/>
      <c r="U569" s="219"/>
      <c r="V569" s="217"/>
      <c r="X569" s="106"/>
      <c r="Y569" s="217"/>
      <c r="Z569" s="217"/>
      <c r="AA569" s="217"/>
      <c r="AB569" s="94"/>
      <c r="AC569" s="217"/>
      <c r="AD569" s="217"/>
      <c r="AE569" s="217"/>
      <c r="AF569" s="217"/>
      <c r="AG569" s="217"/>
      <c r="AH569" s="217"/>
      <c r="AI569" s="94"/>
      <c r="AJ569" s="217"/>
      <c r="AK569" s="217"/>
      <c r="AL569" s="217"/>
      <c r="AM569" s="217"/>
      <c r="AN569" s="217"/>
      <c r="AO569" s="94"/>
      <c r="AP569" s="217"/>
      <c r="AQ569" s="217"/>
      <c r="AR569" s="217"/>
      <c r="AU569" s="217"/>
      <c r="AW569" s="217"/>
      <c r="AX569" s="217"/>
      <c r="BE569" s="94"/>
      <c r="BF569" s="217"/>
      <c r="BG569" s="94"/>
      <c r="BH569" s="94"/>
      <c r="BI569" s="217"/>
      <c r="BJ569" s="94"/>
      <c r="BK569" s="217"/>
      <c r="BL569" s="217"/>
      <c r="BQ569" s="96"/>
      <c r="BR569" s="96"/>
      <c r="BS569" s="96"/>
      <c r="BT569" s="96"/>
      <c r="BV569" s="96"/>
      <c r="BW569" s="96"/>
    </row>
    <row r="570" spans="2:75" x14ac:dyDescent="0.2">
      <c r="B570" s="101"/>
      <c r="I570" s="101"/>
      <c r="L570" s="101"/>
      <c r="M570" s="105"/>
      <c r="N570" s="256"/>
      <c r="O570" s="256"/>
      <c r="P570" s="256"/>
      <c r="Q570" s="256"/>
      <c r="R570" s="219"/>
      <c r="S570" s="219"/>
      <c r="T570" s="219"/>
      <c r="U570" s="219"/>
      <c r="V570" s="217"/>
      <c r="X570" s="106"/>
      <c r="Y570" s="217"/>
      <c r="Z570" s="217"/>
      <c r="AA570" s="217"/>
      <c r="AB570" s="94"/>
      <c r="AC570" s="217"/>
      <c r="AD570" s="217"/>
      <c r="AE570" s="217"/>
      <c r="AF570" s="217"/>
      <c r="AG570" s="217"/>
      <c r="AH570" s="217"/>
      <c r="AI570" s="94"/>
      <c r="AJ570" s="217"/>
      <c r="AK570" s="217"/>
      <c r="AL570" s="217"/>
      <c r="AM570" s="217"/>
      <c r="AN570" s="217"/>
      <c r="AO570" s="94"/>
      <c r="AP570" s="217"/>
      <c r="AQ570" s="217"/>
      <c r="AR570" s="217"/>
      <c r="AU570" s="217"/>
      <c r="AW570" s="217"/>
      <c r="AX570" s="217"/>
      <c r="BE570" s="94"/>
      <c r="BF570" s="217"/>
      <c r="BG570" s="94"/>
      <c r="BH570" s="94"/>
      <c r="BI570" s="217"/>
      <c r="BJ570" s="94"/>
      <c r="BK570" s="217"/>
      <c r="BL570" s="217"/>
      <c r="BQ570" s="96"/>
      <c r="BR570" s="96"/>
      <c r="BS570" s="96"/>
      <c r="BT570" s="96"/>
      <c r="BV570" s="96"/>
      <c r="BW570" s="96"/>
    </row>
    <row r="571" spans="2:75" x14ac:dyDescent="0.2">
      <c r="B571" s="101"/>
      <c r="I571" s="101"/>
      <c r="L571" s="101"/>
      <c r="M571" s="105"/>
      <c r="N571" s="256"/>
      <c r="O571" s="256"/>
      <c r="P571" s="256"/>
      <c r="Q571" s="256"/>
      <c r="R571" s="219"/>
      <c r="S571" s="219"/>
      <c r="T571" s="219"/>
      <c r="U571" s="219"/>
      <c r="V571" s="217"/>
      <c r="X571" s="106"/>
      <c r="Y571" s="217"/>
      <c r="Z571" s="217"/>
      <c r="AA571" s="217"/>
      <c r="AB571" s="94"/>
      <c r="AC571" s="217"/>
      <c r="AD571" s="217"/>
      <c r="AE571" s="217"/>
      <c r="AF571" s="217"/>
      <c r="AG571" s="217"/>
      <c r="AH571" s="217"/>
      <c r="AI571" s="94"/>
      <c r="AJ571" s="217"/>
      <c r="AK571" s="217"/>
      <c r="AL571" s="217"/>
      <c r="AM571" s="217"/>
      <c r="AN571" s="217"/>
      <c r="AO571" s="94"/>
      <c r="AP571" s="217"/>
      <c r="AQ571" s="217"/>
      <c r="AR571" s="217"/>
      <c r="AU571" s="217"/>
      <c r="AW571" s="217"/>
      <c r="AX571" s="217"/>
      <c r="BE571" s="94"/>
      <c r="BF571" s="217"/>
      <c r="BG571" s="94"/>
      <c r="BH571" s="94"/>
      <c r="BI571" s="217"/>
      <c r="BJ571" s="94"/>
      <c r="BK571" s="217"/>
      <c r="BL571" s="217"/>
      <c r="BQ571" s="96"/>
      <c r="BR571" s="96"/>
      <c r="BS571" s="96"/>
      <c r="BT571" s="96"/>
      <c r="BV571" s="96"/>
      <c r="BW571" s="96"/>
    </row>
    <row r="572" spans="2:75" x14ac:dyDescent="0.2">
      <c r="B572" s="101"/>
      <c r="I572" s="101"/>
      <c r="L572" s="101"/>
      <c r="M572" s="105"/>
      <c r="N572" s="256"/>
      <c r="O572" s="256"/>
      <c r="P572" s="256"/>
      <c r="Q572" s="256"/>
      <c r="R572" s="219"/>
      <c r="S572" s="219"/>
      <c r="T572" s="219"/>
      <c r="U572" s="219"/>
      <c r="V572" s="217"/>
      <c r="X572" s="106"/>
      <c r="Y572" s="217"/>
      <c r="Z572" s="217"/>
      <c r="AA572" s="217"/>
      <c r="AB572" s="94"/>
      <c r="AC572" s="217"/>
      <c r="AD572" s="217"/>
      <c r="AE572" s="217"/>
      <c r="AF572" s="217"/>
      <c r="AG572" s="217"/>
      <c r="AH572" s="217"/>
      <c r="AI572" s="94"/>
      <c r="AJ572" s="217"/>
      <c r="AK572" s="217"/>
      <c r="AL572" s="217"/>
      <c r="AM572" s="217"/>
      <c r="AN572" s="217"/>
      <c r="AO572" s="94"/>
      <c r="AP572" s="217"/>
      <c r="AQ572" s="217"/>
      <c r="AR572" s="217"/>
      <c r="AU572" s="217"/>
      <c r="AW572" s="217"/>
      <c r="AX572" s="217"/>
      <c r="BE572" s="94"/>
      <c r="BF572" s="217"/>
      <c r="BG572" s="94"/>
      <c r="BH572" s="94"/>
      <c r="BI572" s="217"/>
      <c r="BJ572" s="94"/>
      <c r="BK572" s="217"/>
      <c r="BL572" s="217"/>
      <c r="BQ572" s="96"/>
      <c r="BR572" s="96"/>
      <c r="BS572" s="96"/>
      <c r="BT572" s="96"/>
      <c r="BV572" s="96"/>
      <c r="BW572" s="96"/>
    </row>
    <row r="573" spans="2:75" x14ac:dyDescent="0.2">
      <c r="B573" s="101"/>
      <c r="I573" s="101"/>
      <c r="L573" s="101"/>
      <c r="M573" s="105"/>
      <c r="N573" s="256"/>
      <c r="O573" s="256"/>
      <c r="P573" s="256"/>
      <c r="Q573" s="256"/>
      <c r="R573" s="219"/>
      <c r="S573" s="219"/>
      <c r="T573" s="219"/>
      <c r="U573" s="219"/>
      <c r="V573" s="217"/>
      <c r="X573" s="106"/>
      <c r="Y573" s="217"/>
      <c r="Z573" s="217"/>
      <c r="AA573" s="217"/>
      <c r="AB573" s="94"/>
      <c r="AC573" s="217"/>
      <c r="AD573" s="217"/>
      <c r="AE573" s="217"/>
      <c r="AF573" s="217"/>
      <c r="AG573" s="217"/>
      <c r="AH573" s="217"/>
      <c r="AI573" s="94"/>
      <c r="AJ573" s="217"/>
      <c r="AK573" s="217"/>
      <c r="AL573" s="217"/>
      <c r="AM573" s="217"/>
      <c r="AN573" s="217"/>
      <c r="AO573" s="94"/>
      <c r="AP573" s="217"/>
      <c r="AQ573" s="217"/>
      <c r="AR573" s="217"/>
      <c r="AU573" s="217"/>
      <c r="AW573" s="217"/>
      <c r="AX573" s="217"/>
      <c r="BE573" s="94"/>
      <c r="BF573" s="217"/>
      <c r="BG573" s="94"/>
      <c r="BH573" s="94"/>
      <c r="BI573" s="217"/>
      <c r="BJ573" s="94"/>
      <c r="BK573" s="217"/>
      <c r="BL573" s="217"/>
      <c r="BQ573" s="96"/>
      <c r="BR573" s="96"/>
      <c r="BS573" s="96"/>
      <c r="BT573" s="96"/>
      <c r="BV573" s="96"/>
      <c r="BW573" s="96"/>
    </row>
    <row r="574" spans="2:75" x14ac:dyDescent="0.2">
      <c r="B574" s="101"/>
      <c r="I574" s="101"/>
      <c r="L574" s="101"/>
      <c r="M574" s="105"/>
      <c r="N574" s="256"/>
      <c r="O574" s="256"/>
      <c r="P574" s="256"/>
      <c r="Q574" s="256"/>
      <c r="R574" s="219"/>
      <c r="S574" s="219"/>
      <c r="T574" s="219"/>
      <c r="U574" s="219"/>
      <c r="V574" s="217"/>
      <c r="X574" s="106"/>
      <c r="Y574" s="217"/>
      <c r="Z574" s="217"/>
      <c r="AA574" s="217"/>
      <c r="AB574" s="94"/>
      <c r="AC574" s="217"/>
      <c r="AD574" s="217"/>
      <c r="AE574" s="217"/>
      <c r="AF574" s="217"/>
      <c r="AG574" s="217"/>
      <c r="AH574" s="217"/>
      <c r="AI574" s="94"/>
      <c r="AJ574" s="217"/>
      <c r="AK574" s="217"/>
      <c r="AL574" s="217"/>
      <c r="AM574" s="217"/>
      <c r="AN574" s="217"/>
      <c r="AO574" s="94"/>
      <c r="AP574" s="217"/>
      <c r="AQ574" s="217"/>
      <c r="AR574" s="217"/>
      <c r="AU574" s="217"/>
      <c r="AW574" s="217"/>
      <c r="AX574" s="217"/>
      <c r="BE574" s="94"/>
      <c r="BF574" s="217"/>
      <c r="BG574" s="94"/>
      <c r="BH574" s="94"/>
      <c r="BI574" s="217"/>
      <c r="BJ574" s="94"/>
      <c r="BK574" s="217"/>
      <c r="BL574" s="217"/>
      <c r="BQ574" s="96"/>
      <c r="BR574" s="96"/>
      <c r="BS574" s="96"/>
      <c r="BT574" s="96"/>
      <c r="BV574" s="96"/>
      <c r="BW574" s="96"/>
    </row>
    <row r="575" spans="2:75" x14ac:dyDescent="0.2">
      <c r="B575" s="101"/>
      <c r="I575" s="101"/>
      <c r="L575" s="101"/>
      <c r="M575" s="105"/>
      <c r="N575" s="256"/>
      <c r="O575" s="256"/>
      <c r="P575" s="256"/>
      <c r="Q575" s="256"/>
      <c r="R575" s="219"/>
      <c r="S575" s="219"/>
      <c r="T575" s="219"/>
      <c r="U575" s="219"/>
      <c r="V575" s="217"/>
      <c r="X575" s="106"/>
      <c r="Y575" s="217"/>
      <c r="Z575" s="217"/>
      <c r="AA575" s="217"/>
      <c r="AB575" s="94"/>
      <c r="AC575" s="217"/>
      <c r="AD575" s="217"/>
      <c r="AE575" s="217"/>
      <c r="AF575" s="217"/>
      <c r="AG575" s="217"/>
      <c r="AH575" s="217"/>
      <c r="AI575" s="94"/>
      <c r="AJ575" s="217"/>
      <c r="AK575" s="217"/>
      <c r="AL575" s="217"/>
      <c r="AM575" s="217"/>
      <c r="AN575" s="217"/>
      <c r="AO575" s="94"/>
      <c r="AP575" s="217"/>
      <c r="AQ575" s="217"/>
      <c r="AR575" s="217"/>
      <c r="AU575" s="217"/>
      <c r="AW575" s="217"/>
      <c r="AX575" s="217"/>
      <c r="BE575" s="94"/>
      <c r="BF575" s="217"/>
      <c r="BG575" s="94"/>
      <c r="BH575" s="94"/>
      <c r="BI575" s="217"/>
      <c r="BJ575" s="94"/>
      <c r="BK575" s="217"/>
      <c r="BL575" s="217"/>
      <c r="BQ575" s="96"/>
      <c r="BR575" s="96"/>
      <c r="BS575" s="96"/>
      <c r="BT575" s="96"/>
      <c r="BV575" s="96"/>
      <c r="BW575" s="96"/>
    </row>
    <row r="576" spans="2:75" x14ac:dyDescent="0.2">
      <c r="B576" s="101"/>
      <c r="I576" s="101"/>
      <c r="L576" s="101"/>
      <c r="M576" s="105"/>
      <c r="N576" s="256"/>
      <c r="O576" s="256"/>
      <c r="P576" s="256"/>
      <c r="Q576" s="256"/>
      <c r="R576" s="219"/>
      <c r="S576" s="219"/>
      <c r="T576" s="219"/>
      <c r="U576" s="219"/>
      <c r="V576" s="217"/>
      <c r="X576" s="106"/>
      <c r="Y576" s="217"/>
      <c r="Z576" s="217"/>
      <c r="AA576" s="217"/>
      <c r="AB576" s="94"/>
      <c r="AC576" s="217"/>
      <c r="AD576" s="217"/>
      <c r="AE576" s="217"/>
      <c r="AF576" s="217"/>
      <c r="AG576" s="217"/>
      <c r="AH576" s="217"/>
      <c r="AI576" s="94"/>
      <c r="AJ576" s="217"/>
      <c r="AK576" s="217"/>
      <c r="AL576" s="217"/>
      <c r="AM576" s="217"/>
      <c r="AN576" s="217"/>
      <c r="AO576" s="94"/>
      <c r="AP576" s="217"/>
      <c r="AQ576" s="217"/>
      <c r="AR576" s="217"/>
      <c r="AU576" s="217"/>
      <c r="AW576" s="217"/>
      <c r="AX576" s="217"/>
      <c r="BE576" s="94"/>
      <c r="BF576" s="217"/>
      <c r="BG576" s="94"/>
      <c r="BH576" s="94"/>
      <c r="BI576" s="217"/>
      <c r="BJ576" s="94"/>
      <c r="BK576" s="217"/>
      <c r="BL576" s="217"/>
      <c r="BQ576" s="96"/>
      <c r="BR576" s="96"/>
      <c r="BS576" s="96"/>
      <c r="BT576" s="96"/>
      <c r="BV576" s="96"/>
      <c r="BW576" s="96"/>
    </row>
    <row r="577" spans="2:75" x14ac:dyDescent="0.2">
      <c r="B577" s="101"/>
      <c r="I577" s="101"/>
      <c r="L577" s="101"/>
      <c r="M577" s="105"/>
      <c r="N577" s="256"/>
      <c r="O577" s="256"/>
      <c r="P577" s="256"/>
      <c r="Q577" s="256"/>
      <c r="R577" s="219"/>
      <c r="S577" s="219"/>
      <c r="T577" s="219"/>
      <c r="U577" s="219"/>
      <c r="V577" s="217"/>
      <c r="X577" s="106"/>
      <c r="Y577" s="217"/>
      <c r="Z577" s="217"/>
      <c r="AA577" s="217"/>
      <c r="AB577" s="94"/>
      <c r="AC577" s="217"/>
      <c r="AD577" s="217"/>
      <c r="AE577" s="217"/>
      <c r="AF577" s="217"/>
      <c r="AG577" s="217"/>
      <c r="AH577" s="217"/>
      <c r="AI577" s="94"/>
      <c r="AJ577" s="217"/>
      <c r="AK577" s="217"/>
      <c r="AL577" s="217"/>
      <c r="AM577" s="217"/>
      <c r="AN577" s="217"/>
      <c r="AO577" s="94"/>
      <c r="AP577" s="217"/>
      <c r="AQ577" s="217"/>
      <c r="AR577" s="217"/>
      <c r="AU577" s="217"/>
      <c r="AW577" s="217"/>
      <c r="AX577" s="217"/>
      <c r="BE577" s="94"/>
      <c r="BF577" s="217"/>
      <c r="BG577" s="94"/>
      <c r="BH577" s="94"/>
      <c r="BI577" s="217"/>
      <c r="BJ577" s="94"/>
      <c r="BK577" s="217"/>
      <c r="BL577" s="217"/>
      <c r="BQ577" s="96"/>
      <c r="BR577" s="96"/>
      <c r="BS577" s="96"/>
      <c r="BT577" s="96"/>
      <c r="BV577" s="96"/>
      <c r="BW577" s="96"/>
    </row>
    <row r="578" spans="2:75" x14ac:dyDescent="0.2">
      <c r="B578" s="101"/>
      <c r="I578" s="101"/>
      <c r="L578" s="101"/>
      <c r="M578" s="105"/>
      <c r="N578" s="256"/>
      <c r="O578" s="256"/>
      <c r="P578" s="256"/>
      <c r="Q578" s="256"/>
      <c r="R578" s="219"/>
      <c r="S578" s="219"/>
      <c r="T578" s="219"/>
      <c r="U578" s="219"/>
      <c r="V578" s="217"/>
      <c r="X578" s="106"/>
      <c r="Y578" s="217"/>
      <c r="Z578" s="217"/>
      <c r="AA578" s="217"/>
      <c r="AB578" s="94"/>
      <c r="AC578" s="217"/>
      <c r="AD578" s="217"/>
      <c r="AE578" s="217"/>
      <c r="AF578" s="217"/>
      <c r="AG578" s="217"/>
      <c r="AH578" s="217"/>
      <c r="AI578" s="94"/>
      <c r="AJ578" s="217"/>
      <c r="AK578" s="217"/>
      <c r="AL578" s="217"/>
      <c r="AM578" s="217"/>
      <c r="AN578" s="217"/>
      <c r="AO578" s="94"/>
      <c r="AP578" s="217"/>
      <c r="AQ578" s="217"/>
      <c r="AR578" s="217"/>
      <c r="AU578" s="217"/>
      <c r="AW578" s="217"/>
      <c r="AX578" s="217"/>
      <c r="BE578" s="94"/>
      <c r="BF578" s="217"/>
      <c r="BG578" s="94"/>
      <c r="BH578" s="94"/>
      <c r="BI578" s="217"/>
      <c r="BJ578" s="94"/>
      <c r="BK578" s="217"/>
      <c r="BL578" s="217"/>
      <c r="BQ578" s="96"/>
      <c r="BR578" s="96"/>
      <c r="BS578" s="96"/>
      <c r="BT578" s="96"/>
      <c r="BV578" s="96"/>
      <c r="BW578" s="96"/>
    </row>
    <row r="579" spans="2:75" x14ac:dyDescent="0.2">
      <c r="B579" s="101"/>
      <c r="I579" s="101"/>
      <c r="L579" s="101"/>
      <c r="M579" s="105"/>
      <c r="N579" s="256"/>
      <c r="O579" s="256"/>
      <c r="P579" s="256"/>
      <c r="Q579" s="256"/>
      <c r="R579" s="219"/>
      <c r="S579" s="219"/>
      <c r="T579" s="219"/>
      <c r="U579" s="219"/>
      <c r="V579" s="217"/>
      <c r="X579" s="106"/>
      <c r="Y579" s="217"/>
      <c r="Z579" s="217"/>
      <c r="AA579" s="217"/>
      <c r="AB579" s="94"/>
      <c r="AC579" s="217"/>
      <c r="AD579" s="217"/>
      <c r="AE579" s="217"/>
      <c r="AF579" s="217"/>
      <c r="AG579" s="217"/>
      <c r="AH579" s="217"/>
      <c r="AI579" s="94"/>
      <c r="AJ579" s="217"/>
      <c r="AK579" s="217"/>
      <c r="AL579" s="217"/>
      <c r="AM579" s="217"/>
      <c r="AN579" s="217"/>
      <c r="AO579" s="94"/>
      <c r="AP579" s="217"/>
      <c r="AQ579" s="217"/>
      <c r="AR579" s="217"/>
      <c r="AU579" s="217"/>
      <c r="AW579" s="217"/>
      <c r="AX579" s="217"/>
      <c r="BE579" s="94"/>
      <c r="BF579" s="217"/>
      <c r="BG579" s="94"/>
      <c r="BH579" s="94"/>
      <c r="BI579" s="217"/>
      <c r="BJ579" s="94"/>
      <c r="BK579" s="217"/>
      <c r="BL579" s="217"/>
      <c r="BQ579" s="96"/>
      <c r="BR579" s="96"/>
      <c r="BS579" s="96"/>
      <c r="BT579" s="96"/>
      <c r="BV579" s="96"/>
      <c r="BW579" s="96"/>
    </row>
    <row r="580" spans="2:75" x14ac:dyDescent="0.2">
      <c r="B580" s="101"/>
      <c r="I580" s="101"/>
      <c r="L580" s="101"/>
      <c r="M580" s="105"/>
      <c r="N580" s="256"/>
      <c r="O580" s="256"/>
      <c r="P580" s="256"/>
      <c r="Q580" s="256"/>
      <c r="R580" s="219"/>
      <c r="S580" s="219"/>
      <c r="T580" s="219"/>
      <c r="U580" s="219"/>
      <c r="V580" s="217"/>
      <c r="X580" s="106"/>
      <c r="Y580" s="217"/>
      <c r="Z580" s="217"/>
      <c r="AA580" s="217"/>
      <c r="AB580" s="94"/>
      <c r="AC580" s="217"/>
      <c r="AD580" s="217"/>
      <c r="AE580" s="217"/>
      <c r="AF580" s="217"/>
      <c r="AG580" s="217"/>
      <c r="AH580" s="217"/>
      <c r="AI580" s="94"/>
      <c r="AJ580" s="217"/>
      <c r="AK580" s="217"/>
      <c r="AL580" s="217"/>
      <c r="AM580" s="217"/>
      <c r="AN580" s="217"/>
      <c r="AO580" s="94"/>
      <c r="AP580" s="217"/>
      <c r="AQ580" s="217"/>
      <c r="AR580" s="217"/>
      <c r="AU580" s="217"/>
      <c r="AW580" s="217"/>
      <c r="AX580" s="217"/>
      <c r="BE580" s="94"/>
      <c r="BF580" s="217"/>
      <c r="BG580" s="94"/>
      <c r="BH580" s="94"/>
      <c r="BI580" s="217"/>
      <c r="BJ580" s="94"/>
      <c r="BK580" s="217"/>
      <c r="BL580" s="217"/>
      <c r="BQ580" s="96"/>
      <c r="BR580" s="96"/>
      <c r="BS580" s="96"/>
      <c r="BT580" s="96"/>
      <c r="BV580" s="96"/>
      <c r="BW580" s="96"/>
    </row>
    <row r="581" spans="2:75" x14ac:dyDescent="0.2">
      <c r="B581" s="101"/>
      <c r="I581" s="101"/>
      <c r="L581" s="101"/>
      <c r="M581" s="105"/>
      <c r="N581" s="256"/>
      <c r="O581" s="256"/>
      <c r="P581" s="256"/>
      <c r="Q581" s="256"/>
      <c r="R581" s="219"/>
      <c r="S581" s="219"/>
      <c r="T581" s="219"/>
      <c r="U581" s="219"/>
      <c r="V581" s="217"/>
      <c r="X581" s="106"/>
      <c r="Y581" s="217"/>
      <c r="Z581" s="217"/>
      <c r="AA581" s="217"/>
      <c r="AB581" s="94"/>
      <c r="AC581" s="217"/>
      <c r="AD581" s="217"/>
      <c r="AE581" s="217"/>
      <c r="AF581" s="217"/>
      <c r="AG581" s="217"/>
      <c r="AH581" s="217"/>
      <c r="AI581" s="94"/>
      <c r="AJ581" s="217"/>
      <c r="AK581" s="217"/>
      <c r="AL581" s="217"/>
      <c r="AM581" s="217"/>
      <c r="AN581" s="217"/>
      <c r="AO581" s="94"/>
      <c r="AP581" s="217"/>
      <c r="AQ581" s="217"/>
      <c r="AR581" s="217"/>
      <c r="AU581" s="217"/>
      <c r="AW581" s="217"/>
      <c r="AX581" s="217"/>
      <c r="BE581" s="94"/>
      <c r="BF581" s="217"/>
      <c r="BG581" s="94"/>
      <c r="BH581" s="94"/>
      <c r="BI581" s="217"/>
      <c r="BJ581" s="94"/>
      <c r="BK581" s="217"/>
      <c r="BL581" s="217"/>
      <c r="BQ581" s="96"/>
      <c r="BR581" s="96"/>
      <c r="BS581" s="96"/>
      <c r="BT581" s="96"/>
      <c r="BV581" s="96"/>
      <c r="BW581" s="96"/>
    </row>
    <row r="582" spans="2:75" x14ac:dyDescent="0.2">
      <c r="B582" s="101"/>
      <c r="I582" s="101"/>
      <c r="L582" s="101"/>
      <c r="M582" s="105"/>
      <c r="N582" s="256"/>
      <c r="O582" s="256"/>
      <c r="P582" s="256"/>
      <c r="Q582" s="256"/>
      <c r="R582" s="219"/>
      <c r="S582" s="219"/>
      <c r="T582" s="219"/>
      <c r="U582" s="219"/>
      <c r="V582" s="217"/>
      <c r="X582" s="106"/>
      <c r="Y582" s="217"/>
      <c r="Z582" s="217"/>
      <c r="AA582" s="217"/>
      <c r="AB582" s="94"/>
      <c r="AC582" s="217"/>
      <c r="AD582" s="217"/>
      <c r="AE582" s="217"/>
      <c r="AF582" s="217"/>
      <c r="AG582" s="217"/>
      <c r="AH582" s="217"/>
      <c r="AI582" s="94"/>
      <c r="AJ582" s="217"/>
      <c r="AK582" s="217"/>
      <c r="AL582" s="217"/>
      <c r="AM582" s="217"/>
      <c r="AN582" s="217"/>
      <c r="AO582" s="94"/>
      <c r="AP582" s="217"/>
      <c r="AQ582" s="217"/>
      <c r="AR582" s="217"/>
      <c r="AU582" s="217"/>
      <c r="AW582" s="217"/>
      <c r="AX582" s="217"/>
      <c r="BE582" s="94"/>
      <c r="BF582" s="217"/>
      <c r="BG582" s="94"/>
      <c r="BH582" s="94"/>
      <c r="BI582" s="217"/>
      <c r="BJ582" s="94"/>
      <c r="BK582" s="217"/>
      <c r="BL582" s="217"/>
      <c r="BQ582" s="96"/>
      <c r="BR582" s="96"/>
      <c r="BS582" s="96"/>
      <c r="BT582" s="96"/>
      <c r="BV582" s="96"/>
      <c r="BW582" s="96"/>
    </row>
    <row r="583" spans="2:75" x14ac:dyDescent="0.2">
      <c r="B583" s="101"/>
      <c r="I583" s="101"/>
      <c r="L583" s="101"/>
      <c r="M583" s="105"/>
      <c r="N583" s="256"/>
      <c r="O583" s="256"/>
      <c r="P583" s="256"/>
      <c r="Q583" s="256"/>
      <c r="R583" s="219"/>
      <c r="S583" s="219"/>
      <c r="T583" s="219"/>
      <c r="U583" s="219"/>
      <c r="V583" s="217"/>
      <c r="X583" s="106"/>
      <c r="Y583" s="217"/>
      <c r="Z583" s="217"/>
      <c r="AA583" s="217"/>
      <c r="AB583" s="94"/>
      <c r="AC583" s="217"/>
      <c r="AD583" s="217"/>
      <c r="AE583" s="217"/>
      <c r="AF583" s="217"/>
      <c r="AG583" s="217"/>
      <c r="AH583" s="217"/>
      <c r="AI583" s="94"/>
      <c r="AJ583" s="217"/>
      <c r="AK583" s="217"/>
      <c r="AL583" s="217"/>
      <c r="AM583" s="217"/>
      <c r="AN583" s="217"/>
      <c r="AO583" s="94"/>
      <c r="AP583" s="217"/>
      <c r="AQ583" s="217"/>
      <c r="AR583" s="217"/>
      <c r="AU583" s="217"/>
      <c r="AW583" s="217"/>
      <c r="AX583" s="217"/>
      <c r="BE583" s="94"/>
      <c r="BF583" s="217"/>
      <c r="BG583" s="94"/>
      <c r="BH583" s="94"/>
      <c r="BI583" s="217"/>
      <c r="BJ583" s="94"/>
      <c r="BK583" s="217"/>
      <c r="BL583" s="217"/>
      <c r="BQ583" s="96"/>
      <c r="BR583" s="96"/>
      <c r="BS583" s="96"/>
      <c r="BT583" s="96"/>
      <c r="BV583" s="96"/>
      <c r="BW583" s="96"/>
    </row>
    <row r="584" spans="2:75" x14ac:dyDescent="0.2">
      <c r="B584" s="101"/>
      <c r="I584" s="101"/>
      <c r="L584" s="101"/>
      <c r="M584" s="105"/>
      <c r="N584" s="256"/>
      <c r="O584" s="256"/>
      <c r="P584" s="256"/>
      <c r="Q584" s="256"/>
      <c r="R584" s="219"/>
      <c r="S584" s="219"/>
      <c r="T584" s="219"/>
      <c r="U584" s="219"/>
      <c r="V584" s="217"/>
      <c r="X584" s="106"/>
      <c r="Y584" s="217"/>
      <c r="Z584" s="217"/>
      <c r="AA584" s="217"/>
      <c r="AB584" s="94"/>
      <c r="AC584" s="217"/>
      <c r="AD584" s="217"/>
      <c r="AE584" s="217"/>
      <c r="AF584" s="217"/>
      <c r="AG584" s="217"/>
      <c r="AH584" s="217"/>
      <c r="AI584" s="94"/>
      <c r="AJ584" s="217"/>
      <c r="AK584" s="217"/>
      <c r="AL584" s="217"/>
      <c r="AM584" s="217"/>
      <c r="AN584" s="217"/>
      <c r="AO584" s="94"/>
      <c r="AP584" s="217"/>
      <c r="AQ584" s="217"/>
      <c r="AR584" s="217"/>
      <c r="AU584" s="217"/>
      <c r="AW584" s="217"/>
      <c r="AX584" s="217"/>
      <c r="BE584" s="94"/>
      <c r="BF584" s="217"/>
      <c r="BG584" s="94"/>
      <c r="BH584" s="94"/>
      <c r="BI584" s="217"/>
      <c r="BJ584" s="94"/>
      <c r="BK584" s="217"/>
      <c r="BL584" s="217"/>
      <c r="BQ584" s="96"/>
      <c r="BR584" s="96"/>
      <c r="BS584" s="96"/>
      <c r="BT584" s="96"/>
      <c r="BV584" s="96"/>
      <c r="BW584" s="96"/>
    </row>
    <row r="585" spans="2:75" x14ac:dyDescent="0.2">
      <c r="B585" s="101"/>
      <c r="I585" s="101"/>
      <c r="L585" s="101"/>
      <c r="M585" s="105"/>
      <c r="N585" s="256"/>
      <c r="O585" s="256"/>
      <c r="P585" s="256"/>
      <c r="Q585" s="256"/>
      <c r="R585" s="219"/>
      <c r="S585" s="219"/>
      <c r="T585" s="219"/>
      <c r="U585" s="219"/>
      <c r="V585" s="217"/>
      <c r="X585" s="106"/>
      <c r="Y585" s="217"/>
      <c r="Z585" s="217"/>
      <c r="AA585" s="217"/>
      <c r="AB585" s="94"/>
      <c r="AC585" s="217"/>
      <c r="AD585" s="217"/>
      <c r="AE585" s="217"/>
      <c r="AF585" s="217"/>
      <c r="AG585" s="217"/>
      <c r="AH585" s="217"/>
      <c r="AI585" s="94"/>
      <c r="AJ585" s="217"/>
      <c r="AK585" s="217"/>
      <c r="AL585" s="217"/>
      <c r="AM585" s="217"/>
      <c r="AN585" s="217"/>
      <c r="AO585" s="94"/>
      <c r="AP585" s="217"/>
      <c r="AQ585" s="217"/>
      <c r="AR585" s="217"/>
      <c r="AU585" s="217"/>
      <c r="AW585" s="217"/>
      <c r="AX585" s="217"/>
      <c r="BE585" s="94"/>
      <c r="BF585" s="217"/>
      <c r="BG585" s="94"/>
      <c r="BH585" s="94"/>
      <c r="BI585" s="217"/>
      <c r="BJ585" s="94"/>
      <c r="BK585" s="217"/>
      <c r="BL585" s="217"/>
      <c r="BQ585" s="96"/>
      <c r="BR585" s="96"/>
      <c r="BS585" s="96"/>
      <c r="BT585" s="96"/>
      <c r="BV585" s="96"/>
      <c r="BW585" s="96"/>
    </row>
    <row r="586" spans="2:75" x14ac:dyDescent="0.2">
      <c r="B586" s="101"/>
      <c r="I586" s="101"/>
      <c r="L586" s="101"/>
      <c r="M586" s="105"/>
      <c r="N586" s="256"/>
      <c r="O586" s="256"/>
      <c r="P586" s="256"/>
      <c r="Q586" s="256"/>
      <c r="R586" s="219"/>
      <c r="S586" s="219"/>
      <c r="T586" s="219"/>
      <c r="U586" s="219"/>
      <c r="V586" s="217"/>
      <c r="X586" s="106"/>
      <c r="Y586" s="217"/>
      <c r="Z586" s="217"/>
      <c r="AA586" s="217"/>
      <c r="AB586" s="94"/>
      <c r="AC586" s="217"/>
      <c r="AD586" s="217"/>
      <c r="AE586" s="217"/>
      <c r="AF586" s="217"/>
      <c r="AG586" s="217"/>
      <c r="AH586" s="217"/>
      <c r="AI586" s="94"/>
      <c r="AJ586" s="217"/>
      <c r="AK586" s="217"/>
      <c r="AL586" s="217"/>
      <c r="AM586" s="217"/>
      <c r="AN586" s="217"/>
      <c r="AO586" s="94"/>
      <c r="AP586" s="217"/>
      <c r="AQ586" s="217"/>
      <c r="AR586" s="217"/>
      <c r="AU586" s="217"/>
      <c r="AW586" s="217"/>
      <c r="AX586" s="217"/>
      <c r="BE586" s="94"/>
      <c r="BF586" s="217"/>
      <c r="BG586" s="94"/>
      <c r="BH586" s="94"/>
      <c r="BI586" s="217"/>
      <c r="BJ586" s="94"/>
      <c r="BK586" s="217"/>
      <c r="BL586" s="217"/>
      <c r="BQ586" s="96"/>
      <c r="BR586" s="96"/>
      <c r="BS586" s="96"/>
      <c r="BT586" s="96"/>
      <c r="BV586" s="96"/>
      <c r="BW586" s="96"/>
    </row>
    <row r="587" spans="2:75" x14ac:dyDescent="0.2">
      <c r="B587" s="101"/>
      <c r="I587" s="101"/>
      <c r="L587" s="101"/>
      <c r="M587" s="105"/>
      <c r="N587" s="256"/>
      <c r="O587" s="256"/>
      <c r="P587" s="256"/>
      <c r="Q587" s="256"/>
      <c r="R587" s="219"/>
      <c r="S587" s="219"/>
      <c r="T587" s="219"/>
      <c r="U587" s="219"/>
      <c r="V587" s="217"/>
      <c r="X587" s="106"/>
      <c r="Y587" s="217"/>
      <c r="Z587" s="217"/>
      <c r="AA587" s="217"/>
      <c r="AB587" s="94"/>
      <c r="AC587" s="217"/>
      <c r="AD587" s="217"/>
      <c r="AE587" s="217"/>
      <c r="AF587" s="217"/>
      <c r="AG587" s="217"/>
      <c r="AH587" s="217"/>
      <c r="AI587" s="94"/>
      <c r="AJ587" s="217"/>
      <c r="AK587" s="217"/>
      <c r="AL587" s="217"/>
      <c r="AM587" s="217"/>
      <c r="AN587" s="217"/>
      <c r="AO587" s="94"/>
      <c r="AP587" s="217"/>
      <c r="AQ587" s="217"/>
      <c r="AR587" s="217"/>
      <c r="AU587" s="217"/>
      <c r="AW587" s="217"/>
      <c r="AX587" s="217"/>
      <c r="BE587" s="94"/>
      <c r="BF587" s="217"/>
      <c r="BG587" s="94"/>
      <c r="BH587" s="94"/>
      <c r="BI587" s="217"/>
      <c r="BJ587" s="94"/>
      <c r="BK587" s="217"/>
      <c r="BL587" s="217"/>
      <c r="BQ587" s="96"/>
      <c r="BR587" s="96"/>
      <c r="BS587" s="96"/>
      <c r="BT587" s="96"/>
      <c r="BV587" s="96"/>
      <c r="BW587" s="96"/>
    </row>
    <row r="588" spans="2:75" x14ac:dyDescent="0.2">
      <c r="B588" s="101"/>
      <c r="I588" s="101"/>
      <c r="L588" s="101"/>
      <c r="M588" s="105"/>
      <c r="N588" s="256"/>
      <c r="O588" s="256"/>
      <c r="P588" s="256"/>
      <c r="Q588" s="256"/>
      <c r="R588" s="219"/>
      <c r="S588" s="219"/>
      <c r="T588" s="219"/>
      <c r="U588" s="219"/>
      <c r="V588" s="217"/>
      <c r="X588" s="106"/>
      <c r="Y588" s="217"/>
      <c r="Z588" s="217"/>
      <c r="AA588" s="217"/>
      <c r="AB588" s="94"/>
      <c r="AC588" s="217"/>
      <c r="AD588" s="217"/>
      <c r="AE588" s="217"/>
      <c r="AF588" s="217"/>
      <c r="AG588" s="217"/>
      <c r="AH588" s="217"/>
      <c r="AI588" s="94"/>
      <c r="AJ588" s="217"/>
      <c r="AK588" s="217"/>
      <c r="AL588" s="217"/>
      <c r="AM588" s="217"/>
      <c r="AN588" s="217"/>
      <c r="AO588" s="94"/>
      <c r="AP588" s="217"/>
      <c r="AQ588" s="217"/>
      <c r="AR588" s="217"/>
      <c r="AU588" s="217"/>
      <c r="AW588" s="217"/>
      <c r="AX588" s="217"/>
      <c r="BE588" s="94"/>
      <c r="BF588" s="217"/>
      <c r="BG588" s="94"/>
      <c r="BH588" s="94"/>
      <c r="BI588" s="217"/>
      <c r="BJ588" s="94"/>
      <c r="BK588" s="217"/>
      <c r="BL588" s="217"/>
      <c r="BQ588" s="96"/>
      <c r="BR588" s="96"/>
      <c r="BS588" s="96"/>
      <c r="BT588" s="96"/>
      <c r="BV588" s="96"/>
      <c r="BW588" s="96"/>
    </row>
    <row r="589" spans="2:75" x14ac:dyDescent="0.2">
      <c r="B589" s="101"/>
      <c r="I589" s="101"/>
      <c r="L589" s="101"/>
      <c r="M589" s="105"/>
      <c r="N589" s="256"/>
      <c r="O589" s="256"/>
      <c r="P589" s="256"/>
      <c r="Q589" s="256"/>
      <c r="R589" s="219"/>
      <c r="S589" s="219"/>
      <c r="T589" s="219"/>
      <c r="U589" s="219"/>
      <c r="V589" s="217"/>
      <c r="X589" s="106"/>
      <c r="Y589" s="217"/>
      <c r="Z589" s="217"/>
      <c r="AA589" s="217"/>
      <c r="AB589" s="94"/>
      <c r="AC589" s="217"/>
      <c r="AD589" s="217"/>
      <c r="AE589" s="217"/>
      <c r="AF589" s="217"/>
      <c r="AG589" s="217"/>
      <c r="AH589" s="217"/>
      <c r="AI589" s="94"/>
      <c r="AJ589" s="217"/>
      <c r="AK589" s="217"/>
      <c r="AL589" s="217"/>
      <c r="AM589" s="217"/>
      <c r="AN589" s="217"/>
      <c r="AO589" s="94"/>
      <c r="AP589" s="217"/>
      <c r="AQ589" s="217"/>
      <c r="AR589" s="217"/>
      <c r="AU589" s="217"/>
      <c r="AW589" s="217"/>
      <c r="AX589" s="217"/>
      <c r="BE589" s="94"/>
      <c r="BF589" s="217"/>
      <c r="BG589" s="94"/>
      <c r="BH589" s="94"/>
      <c r="BI589" s="217"/>
      <c r="BJ589" s="94"/>
      <c r="BK589" s="217"/>
      <c r="BL589" s="217"/>
      <c r="BQ589" s="96"/>
      <c r="BR589" s="96"/>
      <c r="BS589" s="96"/>
      <c r="BT589" s="96"/>
      <c r="BV589" s="96"/>
      <c r="BW589" s="96"/>
    </row>
    <row r="590" spans="2:75" x14ac:dyDescent="0.2">
      <c r="B590" s="101"/>
      <c r="I590" s="101"/>
      <c r="L590" s="101"/>
      <c r="M590" s="105"/>
      <c r="N590" s="256"/>
      <c r="O590" s="256"/>
      <c r="P590" s="256"/>
      <c r="Q590" s="256"/>
      <c r="R590" s="219"/>
      <c r="S590" s="219"/>
      <c r="T590" s="219"/>
      <c r="U590" s="219"/>
      <c r="V590" s="217"/>
      <c r="X590" s="106"/>
      <c r="Y590" s="217"/>
      <c r="Z590" s="217"/>
      <c r="AA590" s="217"/>
      <c r="AB590" s="94"/>
      <c r="AC590" s="217"/>
      <c r="AD590" s="217"/>
      <c r="AE590" s="217"/>
      <c r="AF590" s="217"/>
      <c r="AG590" s="217"/>
      <c r="AH590" s="217"/>
      <c r="AI590" s="94"/>
      <c r="AJ590" s="217"/>
      <c r="AK590" s="217"/>
      <c r="AL590" s="217"/>
      <c r="AM590" s="217"/>
      <c r="AN590" s="217"/>
      <c r="AO590" s="94"/>
      <c r="AP590" s="217"/>
      <c r="AQ590" s="217"/>
      <c r="AR590" s="217"/>
      <c r="AU590" s="217"/>
      <c r="AW590" s="217"/>
      <c r="AX590" s="217"/>
      <c r="BE590" s="94"/>
      <c r="BF590" s="217"/>
      <c r="BG590" s="94"/>
      <c r="BH590" s="94"/>
      <c r="BI590" s="217"/>
      <c r="BJ590" s="94"/>
      <c r="BK590" s="217"/>
      <c r="BL590" s="217"/>
      <c r="BQ590" s="96"/>
      <c r="BR590" s="96"/>
      <c r="BS590" s="96"/>
      <c r="BT590" s="96"/>
      <c r="BV590" s="96"/>
      <c r="BW590" s="96"/>
    </row>
    <row r="591" spans="2:75" x14ac:dyDescent="0.2">
      <c r="B591" s="101"/>
      <c r="I591" s="101"/>
      <c r="L591" s="101"/>
      <c r="M591" s="105"/>
      <c r="N591" s="256"/>
      <c r="O591" s="256"/>
      <c r="P591" s="256"/>
      <c r="Q591" s="256"/>
      <c r="R591" s="219"/>
      <c r="S591" s="219"/>
      <c r="T591" s="219"/>
      <c r="U591" s="219"/>
      <c r="V591" s="217"/>
      <c r="X591" s="106"/>
      <c r="Y591" s="217"/>
      <c r="Z591" s="217"/>
      <c r="AA591" s="217"/>
      <c r="AB591" s="94"/>
      <c r="AC591" s="217"/>
      <c r="AD591" s="217"/>
      <c r="AE591" s="217"/>
      <c r="AF591" s="217"/>
      <c r="AG591" s="217"/>
      <c r="AH591" s="217"/>
      <c r="AI591" s="94"/>
      <c r="AJ591" s="217"/>
      <c r="AK591" s="217"/>
      <c r="AL591" s="217"/>
      <c r="AM591" s="217"/>
      <c r="AN591" s="217"/>
      <c r="AO591" s="94"/>
      <c r="AP591" s="217"/>
      <c r="AQ591" s="217"/>
      <c r="AR591" s="217"/>
      <c r="AU591" s="217"/>
      <c r="AW591" s="217"/>
      <c r="AX591" s="217"/>
      <c r="BE591" s="94"/>
      <c r="BF591" s="217"/>
      <c r="BG591" s="94"/>
      <c r="BH591" s="94"/>
      <c r="BI591" s="217"/>
      <c r="BJ591" s="94"/>
      <c r="BK591" s="217"/>
      <c r="BL591" s="217"/>
      <c r="BQ591" s="96"/>
      <c r="BR591" s="96"/>
      <c r="BS591" s="96"/>
      <c r="BT591" s="96"/>
      <c r="BV591" s="96"/>
      <c r="BW591" s="96"/>
    </row>
    <row r="592" spans="2:75" x14ac:dyDescent="0.2">
      <c r="B592" s="101"/>
      <c r="I592" s="101"/>
      <c r="L592" s="101"/>
      <c r="M592" s="105"/>
      <c r="N592" s="256"/>
      <c r="O592" s="256"/>
      <c r="P592" s="256"/>
      <c r="Q592" s="256"/>
      <c r="R592" s="219"/>
      <c r="S592" s="219"/>
      <c r="T592" s="219"/>
      <c r="U592" s="219"/>
      <c r="V592" s="217"/>
      <c r="X592" s="106"/>
      <c r="Y592" s="217"/>
      <c r="Z592" s="217"/>
      <c r="AA592" s="217"/>
      <c r="AB592" s="94"/>
      <c r="AC592" s="217"/>
      <c r="AD592" s="217"/>
      <c r="AE592" s="217"/>
      <c r="AF592" s="217"/>
      <c r="AG592" s="217"/>
      <c r="AH592" s="217"/>
      <c r="AI592" s="94"/>
      <c r="AJ592" s="217"/>
      <c r="AK592" s="217"/>
      <c r="AL592" s="217"/>
      <c r="AM592" s="217"/>
      <c r="AN592" s="217"/>
      <c r="AO592" s="94"/>
      <c r="AP592" s="217"/>
      <c r="AQ592" s="217"/>
      <c r="AR592" s="217"/>
      <c r="AU592" s="217"/>
      <c r="AW592" s="217"/>
      <c r="AX592" s="217"/>
      <c r="BE592" s="94"/>
      <c r="BF592" s="217"/>
      <c r="BG592" s="94"/>
      <c r="BH592" s="94"/>
      <c r="BI592" s="217"/>
      <c r="BJ592" s="94"/>
      <c r="BK592" s="217"/>
      <c r="BL592" s="217"/>
      <c r="BQ592" s="96"/>
      <c r="BR592" s="96"/>
      <c r="BS592" s="96"/>
      <c r="BT592" s="96"/>
      <c r="BV592" s="96"/>
      <c r="BW592" s="96"/>
    </row>
    <row r="593" spans="2:75" x14ac:dyDescent="0.2">
      <c r="B593" s="101"/>
      <c r="I593" s="101"/>
      <c r="L593" s="101"/>
      <c r="M593" s="105"/>
      <c r="N593" s="256"/>
      <c r="O593" s="256"/>
      <c r="P593" s="256"/>
      <c r="Q593" s="256"/>
      <c r="R593" s="219"/>
      <c r="S593" s="219"/>
      <c r="T593" s="219"/>
      <c r="U593" s="219"/>
      <c r="V593" s="217"/>
      <c r="X593" s="106"/>
      <c r="Y593" s="217"/>
      <c r="Z593" s="217"/>
      <c r="AA593" s="217"/>
      <c r="AB593" s="94"/>
      <c r="AC593" s="217"/>
      <c r="AD593" s="217"/>
      <c r="AE593" s="217"/>
      <c r="AF593" s="217"/>
      <c r="AG593" s="217"/>
      <c r="AH593" s="217"/>
      <c r="AI593" s="94"/>
      <c r="AJ593" s="217"/>
      <c r="AK593" s="217"/>
      <c r="AL593" s="217"/>
      <c r="AM593" s="217"/>
      <c r="AN593" s="217"/>
      <c r="AO593" s="94"/>
      <c r="AP593" s="217"/>
      <c r="AQ593" s="217"/>
      <c r="AR593" s="217"/>
      <c r="AU593" s="217"/>
      <c r="AW593" s="217"/>
      <c r="AX593" s="217"/>
      <c r="BE593" s="94"/>
      <c r="BF593" s="217"/>
      <c r="BG593" s="94"/>
      <c r="BH593" s="94"/>
      <c r="BI593" s="217"/>
      <c r="BJ593" s="94"/>
      <c r="BK593" s="217"/>
      <c r="BL593" s="217"/>
      <c r="BQ593" s="96"/>
      <c r="BR593" s="96"/>
      <c r="BS593" s="96"/>
      <c r="BT593" s="96"/>
      <c r="BV593" s="96"/>
      <c r="BW593" s="96"/>
    </row>
    <row r="594" spans="2:75" x14ac:dyDescent="0.2">
      <c r="B594" s="101"/>
      <c r="I594" s="101"/>
      <c r="L594" s="101"/>
      <c r="M594" s="105"/>
      <c r="N594" s="256"/>
      <c r="O594" s="256"/>
      <c r="P594" s="256"/>
      <c r="Q594" s="256"/>
      <c r="R594" s="219"/>
      <c r="S594" s="219"/>
      <c r="T594" s="219"/>
      <c r="U594" s="219"/>
      <c r="V594" s="217"/>
      <c r="X594" s="106"/>
      <c r="Y594" s="217"/>
      <c r="Z594" s="217"/>
      <c r="AA594" s="217"/>
      <c r="AB594" s="94"/>
      <c r="AC594" s="217"/>
      <c r="AD594" s="217"/>
      <c r="AE594" s="217"/>
      <c r="AF594" s="217"/>
      <c r="AG594" s="217"/>
      <c r="AH594" s="217"/>
      <c r="AI594" s="94"/>
      <c r="AJ594" s="217"/>
      <c r="AK594" s="217"/>
      <c r="AL594" s="217"/>
      <c r="AM594" s="217"/>
      <c r="AN594" s="217"/>
      <c r="AO594" s="94"/>
      <c r="AP594" s="217"/>
      <c r="AQ594" s="217"/>
      <c r="AR594" s="217"/>
      <c r="AU594" s="217"/>
      <c r="AW594" s="217"/>
      <c r="AX594" s="217"/>
      <c r="BE594" s="94"/>
      <c r="BF594" s="217"/>
      <c r="BG594" s="94"/>
      <c r="BH594" s="94"/>
      <c r="BI594" s="217"/>
      <c r="BJ594" s="94"/>
      <c r="BK594" s="217"/>
      <c r="BL594" s="217"/>
      <c r="BQ594" s="96"/>
      <c r="BR594" s="96"/>
      <c r="BS594" s="96"/>
      <c r="BT594" s="96"/>
      <c r="BV594" s="96"/>
      <c r="BW594" s="96"/>
    </row>
    <row r="595" spans="2:75" x14ac:dyDescent="0.2">
      <c r="B595" s="101"/>
      <c r="I595" s="101"/>
      <c r="L595" s="101"/>
      <c r="M595" s="105"/>
      <c r="N595" s="256"/>
      <c r="O595" s="256"/>
      <c r="P595" s="256"/>
      <c r="Q595" s="256"/>
      <c r="R595" s="219"/>
      <c r="S595" s="219"/>
      <c r="T595" s="219"/>
      <c r="U595" s="219"/>
      <c r="V595" s="217"/>
      <c r="X595" s="106"/>
      <c r="Y595" s="217"/>
      <c r="Z595" s="217"/>
      <c r="AA595" s="217"/>
      <c r="AB595" s="94"/>
      <c r="AC595" s="217"/>
      <c r="AD595" s="217"/>
      <c r="AE595" s="217"/>
      <c r="AF595" s="217"/>
      <c r="AG595" s="217"/>
      <c r="AH595" s="217"/>
      <c r="AI595" s="94"/>
      <c r="AJ595" s="217"/>
      <c r="AK595" s="217"/>
      <c r="AL595" s="217"/>
      <c r="AM595" s="217"/>
      <c r="AN595" s="217"/>
      <c r="AO595" s="94"/>
      <c r="AP595" s="217"/>
      <c r="AQ595" s="217"/>
      <c r="AR595" s="217"/>
      <c r="AU595" s="217"/>
      <c r="AW595" s="217"/>
      <c r="AX595" s="217"/>
      <c r="BE595" s="94"/>
      <c r="BF595" s="217"/>
      <c r="BG595" s="94"/>
      <c r="BH595" s="94"/>
      <c r="BI595" s="217"/>
      <c r="BJ595" s="94"/>
      <c r="BK595" s="217"/>
      <c r="BL595" s="217"/>
      <c r="BQ595" s="96"/>
      <c r="BR595" s="96"/>
      <c r="BS595" s="96"/>
      <c r="BT595" s="96"/>
      <c r="BV595" s="96"/>
      <c r="BW595" s="96"/>
    </row>
    <row r="596" spans="2:75" x14ac:dyDescent="0.2">
      <c r="B596" s="101"/>
      <c r="I596" s="101"/>
      <c r="L596" s="101"/>
      <c r="M596" s="105"/>
      <c r="N596" s="256"/>
      <c r="O596" s="256"/>
      <c r="P596" s="256"/>
      <c r="Q596" s="256"/>
      <c r="R596" s="219"/>
      <c r="S596" s="219"/>
      <c r="T596" s="219"/>
      <c r="U596" s="219"/>
      <c r="V596" s="217"/>
      <c r="X596" s="106"/>
      <c r="Y596" s="217"/>
      <c r="Z596" s="217"/>
      <c r="AA596" s="217"/>
      <c r="AB596" s="94"/>
      <c r="AC596" s="217"/>
      <c r="AD596" s="217"/>
      <c r="AE596" s="217"/>
      <c r="AF596" s="217"/>
      <c r="AG596" s="217"/>
      <c r="AH596" s="217"/>
      <c r="AI596" s="94"/>
      <c r="AJ596" s="217"/>
      <c r="AK596" s="217"/>
      <c r="AL596" s="217"/>
      <c r="AM596" s="217"/>
      <c r="AN596" s="217"/>
      <c r="AO596" s="94"/>
      <c r="AP596" s="217"/>
      <c r="AQ596" s="217"/>
      <c r="AR596" s="217"/>
      <c r="AU596" s="217"/>
      <c r="AW596" s="217"/>
      <c r="AX596" s="217"/>
      <c r="BE596" s="94"/>
      <c r="BF596" s="217"/>
      <c r="BG596" s="94"/>
      <c r="BH596" s="94"/>
      <c r="BI596" s="217"/>
      <c r="BJ596" s="94"/>
      <c r="BK596" s="217"/>
      <c r="BL596" s="217"/>
      <c r="BQ596" s="96"/>
      <c r="BR596" s="96"/>
      <c r="BS596" s="96"/>
      <c r="BT596" s="96"/>
      <c r="BV596" s="96"/>
      <c r="BW596" s="96"/>
    </row>
    <row r="597" spans="2:75" x14ac:dyDescent="0.2">
      <c r="B597" s="101"/>
      <c r="I597" s="101"/>
      <c r="L597" s="101"/>
      <c r="M597" s="105"/>
      <c r="N597" s="256"/>
      <c r="O597" s="256"/>
      <c r="P597" s="256"/>
      <c r="Q597" s="256"/>
      <c r="R597" s="219"/>
      <c r="S597" s="219"/>
      <c r="T597" s="219"/>
      <c r="U597" s="219"/>
      <c r="V597" s="217"/>
      <c r="X597" s="106"/>
      <c r="Y597" s="217"/>
      <c r="Z597" s="217"/>
      <c r="AA597" s="217"/>
      <c r="AB597" s="94"/>
      <c r="AC597" s="217"/>
      <c r="AD597" s="217"/>
      <c r="AE597" s="217"/>
      <c r="AF597" s="217"/>
      <c r="AG597" s="217"/>
      <c r="AH597" s="217"/>
      <c r="AI597" s="94"/>
      <c r="AJ597" s="217"/>
      <c r="AK597" s="217"/>
      <c r="AL597" s="217"/>
      <c r="AM597" s="217"/>
      <c r="AN597" s="217"/>
      <c r="AO597" s="94"/>
      <c r="AP597" s="217"/>
      <c r="AQ597" s="217"/>
      <c r="AR597" s="217"/>
      <c r="AU597" s="217"/>
      <c r="AW597" s="217"/>
      <c r="AX597" s="217"/>
      <c r="BE597" s="94"/>
      <c r="BF597" s="217"/>
      <c r="BG597" s="94"/>
      <c r="BH597" s="94"/>
      <c r="BI597" s="217"/>
      <c r="BJ597" s="94"/>
      <c r="BK597" s="217"/>
      <c r="BL597" s="217"/>
      <c r="BQ597" s="96"/>
      <c r="BR597" s="96"/>
      <c r="BS597" s="96"/>
      <c r="BT597" s="96"/>
      <c r="BV597" s="96"/>
      <c r="BW597" s="96"/>
    </row>
    <row r="598" spans="2:75" x14ac:dyDescent="0.2">
      <c r="B598" s="101"/>
      <c r="I598" s="101"/>
      <c r="L598" s="101"/>
      <c r="M598" s="105"/>
      <c r="N598" s="256"/>
      <c r="O598" s="256"/>
      <c r="P598" s="256"/>
      <c r="Q598" s="256"/>
      <c r="R598" s="219"/>
      <c r="S598" s="219"/>
      <c r="T598" s="219"/>
      <c r="U598" s="219"/>
      <c r="V598" s="217"/>
      <c r="X598" s="106"/>
      <c r="Y598" s="217"/>
      <c r="Z598" s="217"/>
      <c r="AA598" s="217"/>
      <c r="AB598" s="94"/>
      <c r="AC598" s="217"/>
      <c r="AD598" s="217"/>
      <c r="AE598" s="217"/>
      <c r="AF598" s="217"/>
      <c r="AG598" s="217"/>
      <c r="AH598" s="217"/>
      <c r="AI598" s="94"/>
      <c r="AJ598" s="217"/>
      <c r="AK598" s="217"/>
      <c r="AL598" s="217"/>
      <c r="AM598" s="217"/>
      <c r="AN598" s="217"/>
      <c r="AO598" s="94"/>
      <c r="AP598" s="217"/>
      <c r="AQ598" s="217"/>
      <c r="AR598" s="217"/>
      <c r="AU598" s="217"/>
      <c r="AW598" s="217"/>
      <c r="AX598" s="217"/>
      <c r="BE598" s="94"/>
      <c r="BF598" s="217"/>
      <c r="BG598" s="94"/>
      <c r="BH598" s="94"/>
      <c r="BI598" s="217"/>
      <c r="BJ598" s="94"/>
      <c r="BK598" s="217"/>
      <c r="BL598" s="217"/>
      <c r="BQ598" s="96"/>
      <c r="BR598" s="96"/>
      <c r="BS598" s="96"/>
      <c r="BT598" s="96"/>
      <c r="BV598" s="96"/>
      <c r="BW598" s="96"/>
    </row>
    <row r="599" spans="2:75" x14ac:dyDescent="0.2">
      <c r="B599" s="101"/>
      <c r="I599" s="101"/>
      <c r="L599" s="101"/>
      <c r="M599" s="105"/>
      <c r="N599" s="256"/>
      <c r="O599" s="256"/>
      <c r="P599" s="256"/>
      <c r="Q599" s="256"/>
      <c r="R599" s="219"/>
      <c r="S599" s="219"/>
      <c r="T599" s="219"/>
      <c r="U599" s="219"/>
      <c r="V599" s="217"/>
      <c r="X599" s="106"/>
      <c r="Y599" s="217"/>
      <c r="Z599" s="217"/>
      <c r="AA599" s="217"/>
      <c r="AB599" s="94"/>
      <c r="AC599" s="217"/>
      <c r="AD599" s="217"/>
      <c r="AE599" s="217"/>
      <c r="AF599" s="217"/>
      <c r="AG599" s="217"/>
      <c r="AH599" s="217"/>
      <c r="AI599" s="94"/>
      <c r="AJ599" s="217"/>
      <c r="AK599" s="217"/>
      <c r="AL599" s="217"/>
      <c r="AM599" s="217"/>
      <c r="AN599" s="217"/>
      <c r="AO599" s="94"/>
      <c r="AP599" s="217"/>
      <c r="AQ599" s="217"/>
      <c r="AR599" s="217"/>
      <c r="AU599" s="217"/>
      <c r="AW599" s="217"/>
      <c r="AX599" s="217"/>
      <c r="BE599" s="94"/>
      <c r="BF599" s="217"/>
      <c r="BG599" s="94"/>
      <c r="BH599" s="94"/>
      <c r="BI599" s="217"/>
      <c r="BJ599" s="94"/>
      <c r="BK599" s="217"/>
      <c r="BL599" s="217"/>
      <c r="BQ599" s="96"/>
      <c r="BR599" s="96"/>
      <c r="BS599" s="96"/>
      <c r="BT599" s="96"/>
      <c r="BV599" s="96"/>
      <c r="BW599" s="96"/>
    </row>
    <row r="600" spans="2:75" x14ac:dyDescent="0.2">
      <c r="B600" s="101"/>
      <c r="I600" s="101"/>
      <c r="L600" s="101"/>
      <c r="M600" s="105"/>
      <c r="N600" s="256"/>
      <c r="O600" s="256"/>
      <c r="P600" s="256"/>
      <c r="Q600" s="256"/>
      <c r="R600" s="219"/>
      <c r="S600" s="219"/>
      <c r="T600" s="219"/>
      <c r="U600" s="219"/>
      <c r="V600" s="217"/>
      <c r="X600" s="106"/>
      <c r="Y600" s="217"/>
      <c r="Z600" s="217"/>
      <c r="AA600" s="217"/>
      <c r="AB600" s="94"/>
      <c r="AC600" s="217"/>
      <c r="AD600" s="217"/>
      <c r="AE600" s="217"/>
      <c r="AF600" s="217"/>
      <c r="AG600" s="217"/>
      <c r="AH600" s="217"/>
      <c r="AI600" s="94"/>
      <c r="AJ600" s="217"/>
      <c r="AK600" s="217"/>
      <c r="AL600" s="217"/>
      <c r="AM600" s="217"/>
      <c r="AN600" s="217"/>
      <c r="AO600" s="94"/>
      <c r="AP600" s="217"/>
      <c r="AQ600" s="217"/>
      <c r="AR600" s="217"/>
      <c r="AU600" s="217"/>
      <c r="AW600" s="217"/>
      <c r="AX600" s="217"/>
      <c r="BE600" s="94"/>
      <c r="BF600" s="217"/>
      <c r="BG600" s="94"/>
      <c r="BH600" s="94"/>
      <c r="BI600" s="217"/>
      <c r="BJ600" s="94"/>
      <c r="BK600" s="217"/>
      <c r="BL600" s="217"/>
      <c r="BQ600" s="96"/>
      <c r="BR600" s="96"/>
      <c r="BS600" s="96"/>
      <c r="BT600" s="96"/>
      <c r="BV600" s="96"/>
      <c r="BW600" s="96"/>
    </row>
    <row r="601" spans="2:75" x14ac:dyDescent="0.2">
      <c r="B601" s="101"/>
      <c r="I601" s="101"/>
      <c r="L601" s="101"/>
      <c r="M601" s="105"/>
      <c r="N601" s="256"/>
      <c r="O601" s="256"/>
      <c r="P601" s="256"/>
      <c r="Q601" s="256"/>
      <c r="R601" s="219"/>
      <c r="S601" s="219"/>
      <c r="T601" s="219"/>
      <c r="U601" s="219"/>
      <c r="V601" s="217"/>
      <c r="X601" s="106"/>
      <c r="Y601" s="217"/>
      <c r="Z601" s="217"/>
      <c r="AA601" s="217"/>
      <c r="AB601" s="94"/>
      <c r="AC601" s="217"/>
      <c r="AD601" s="217"/>
      <c r="AE601" s="217"/>
      <c r="AF601" s="217"/>
      <c r="AG601" s="217"/>
      <c r="AH601" s="217"/>
      <c r="AI601" s="94"/>
      <c r="AJ601" s="217"/>
      <c r="AK601" s="217"/>
      <c r="AL601" s="217"/>
      <c r="AM601" s="217"/>
      <c r="AN601" s="217"/>
      <c r="AO601" s="94"/>
      <c r="AP601" s="217"/>
      <c r="AQ601" s="217"/>
      <c r="AR601" s="217"/>
      <c r="AU601" s="217"/>
      <c r="AW601" s="217"/>
      <c r="AX601" s="217"/>
      <c r="BE601" s="94"/>
      <c r="BF601" s="217"/>
      <c r="BG601" s="94"/>
      <c r="BH601" s="94"/>
      <c r="BI601" s="217"/>
      <c r="BJ601" s="94"/>
      <c r="BK601" s="217"/>
      <c r="BL601" s="217"/>
      <c r="BQ601" s="96"/>
      <c r="BR601" s="96"/>
      <c r="BS601" s="96"/>
      <c r="BT601" s="96"/>
      <c r="BV601" s="96"/>
      <c r="BW601" s="96"/>
    </row>
    <row r="602" spans="2:75" x14ac:dyDescent="0.2">
      <c r="B602" s="101"/>
      <c r="I602" s="101"/>
      <c r="L602" s="101"/>
      <c r="M602" s="105"/>
      <c r="N602" s="256"/>
      <c r="O602" s="256"/>
      <c r="P602" s="256"/>
      <c r="Q602" s="256"/>
      <c r="R602" s="219"/>
      <c r="S602" s="219"/>
      <c r="T602" s="219"/>
      <c r="U602" s="219"/>
      <c r="V602" s="217"/>
      <c r="X602" s="106"/>
      <c r="Y602" s="217"/>
      <c r="Z602" s="217"/>
      <c r="AA602" s="217"/>
      <c r="AB602" s="94"/>
      <c r="AC602" s="217"/>
      <c r="AD602" s="217"/>
      <c r="AE602" s="217"/>
      <c r="AF602" s="217"/>
      <c r="AG602" s="217"/>
      <c r="AH602" s="217"/>
      <c r="AI602" s="94"/>
      <c r="AJ602" s="217"/>
      <c r="AK602" s="217"/>
      <c r="AL602" s="217"/>
      <c r="AM602" s="217"/>
      <c r="AN602" s="217"/>
      <c r="AO602" s="94"/>
      <c r="AP602" s="217"/>
      <c r="AQ602" s="217"/>
      <c r="AR602" s="217"/>
      <c r="AU602" s="217"/>
      <c r="AW602" s="217"/>
      <c r="AX602" s="217"/>
      <c r="BE602" s="94"/>
      <c r="BF602" s="217"/>
      <c r="BG602" s="94"/>
      <c r="BH602" s="94"/>
      <c r="BI602" s="217"/>
      <c r="BJ602" s="94"/>
      <c r="BK602" s="217"/>
      <c r="BL602" s="217"/>
      <c r="BQ602" s="96"/>
      <c r="BR602" s="96"/>
      <c r="BS602" s="96"/>
      <c r="BT602" s="96"/>
      <c r="BV602" s="96"/>
      <c r="BW602" s="96"/>
    </row>
    <row r="603" spans="2:75" x14ac:dyDescent="0.2">
      <c r="B603" s="101"/>
      <c r="I603" s="101"/>
      <c r="L603" s="101"/>
      <c r="M603" s="105"/>
      <c r="N603" s="256"/>
      <c r="O603" s="256"/>
      <c r="P603" s="256"/>
      <c r="Q603" s="256"/>
      <c r="R603" s="219"/>
      <c r="S603" s="219"/>
      <c r="T603" s="219"/>
      <c r="U603" s="219"/>
      <c r="V603" s="217"/>
      <c r="X603" s="106"/>
      <c r="Y603" s="217"/>
      <c r="Z603" s="217"/>
      <c r="AA603" s="217"/>
      <c r="AB603" s="94"/>
      <c r="AC603" s="217"/>
      <c r="AD603" s="217"/>
      <c r="AE603" s="217"/>
      <c r="AF603" s="217"/>
      <c r="AG603" s="217"/>
      <c r="AH603" s="217"/>
      <c r="AI603" s="94"/>
      <c r="AJ603" s="217"/>
      <c r="AK603" s="217"/>
      <c r="AL603" s="217"/>
      <c r="AM603" s="217"/>
      <c r="AN603" s="217"/>
      <c r="AO603" s="94"/>
      <c r="AP603" s="217"/>
      <c r="AQ603" s="217"/>
      <c r="AR603" s="217"/>
      <c r="AU603" s="217"/>
      <c r="AW603" s="217"/>
      <c r="AX603" s="217"/>
      <c r="BE603" s="94"/>
      <c r="BF603" s="217"/>
      <c r="BG603" s="94"/>
      <c r="BH603" s="94"/>
      <c r="BI603" s="217"/>
      <c r="BJ603" s="94"/>
      <c r="BK603" s="217"/>
      <c r="BL603" s="217"/>
      <c r="BQ603" s="96"/>
      <c r="BR603" s="96"/>
      <c r="BS603" s="96"/>
      <c r="BT603" s="96"/>
      <c r="BV603" s="96"/>
      <c r="BW603" s="96"/>
    </row>
    <row r="604" spans="2:75" x14ac:dyDescent="0.2">
      <c r="B604" s="101"/>
      <c r="I604" s="101"/>
      <c r="L604" s="101"/>
      <c r="M604" s="105"/>
      <c r="N604" s="256"/>
      <c r="O604" s="256"/>
      <c r="P604" s="256"/>
      <c r="Q604" s="256"/>
      <c r="R604" s="219"/>
      <c r="S604" s="219"/>
      <c r="T604" s="219"/>
      <c r="U604" s="219"/>
      <c r="V604" s="217"/>
      <c r="X604" s="106"/>
      <c r="Y604" s="217"/>
      <c r="Z604" s="217"/>
      <c r="AA604" s="217"/>
      <c r="AB604" s="94"/>
      <c r="AC604" s="217"/>
      <c r="AD604" s="217"/>
      <c r="AE604" s="217"/>
      <c r="AF604" s="217"/>
      <c r="AG604" s="217"/>
      <c r="AH604" s="217"/>
      <c r="AI604" s="94"/>
      <c r="AJ604" s="217"/>
      <c r="AK604" s="217"/>
      <c r="AL604" s="217"/>
      <c r="AM604" s="217"/>
      <c r="AN604" s="217"/>
      <c r="AO604" s="94"/>
      <c r="AP604" s="217"/>
      <c r="AQ604" s="217"/>
      <c r="AR604" s="217"/>
      <c r="AU604" s="217"/>
      <c r="AW604" s="217"/>
      <c r="AX604" s="217"/>
      <c r="BE604" s="94"/>
      <c r="BF604" s="217"/>
      <c r="BG604" s="94"/>
      <c r="BH604" s="94"/>
      <c r="BI604" s="217"/>
      <c r="BJ604" s="94"/>
      <c r="BK604" s="217"/>
      <c r="BL604" s="217"/>
      <c r="BQ604" s="96"/>
      <c r="BR604" s="96"/>
      <c r="BS604" s="96"/>
      <c r="BT604" s="96"/>
      <c r="BV604" s="96"/>
      <c r="BW604" s="96"/>
    </row>
    <row r="605" spans="2:75" x14ac:dyDescent="0.2">
      <c r="B605" s="101"/>
      <c r="I605" s="101"/>
      <c r="L605" s="101"/>
      <c r="M605" s="105"/>
      <c r="N605" s="256"/>
      <c r="O605" s="256"/>
      <c r="P605" s="256"/>
      <c r="Q605" s="256"/>
      <c r="R605" s="219"/>
      <c r="S605" s="219"/>
      <c r="T605" s="219"/>
      <c r="U605" s="219"/>
      <c r="V605" s="217"/>
      <c r="X605" s="106"/>
      <c r="Y605" s="217"/>
      <c r="Z605" s="217"/>
      <c r="AA605" s="217"/>
      <c r="AB605" s="94"/>
      <c r="AC605" s="217"/>
      <c r="AD605" s="217"/>
      <c r="AE605" s="217"/>
      <c r="AF605" s="217"/>
      <c r="AG605" s="217"/>
      <c r="AH605" s="217"/>
      <c r="AI605" s="94"/>
      <c r="AJ605" s="217"/>
      <c r="AK605" s="217"/>
      <c r="AL605" s="217"/>
      <c r="AM605" s="217"/>
      <c r="AN605" s="217"/>
      <c r="AO605" s="94"/>
      <c r="AP605" s="217"/>
      <c r="AQ605" s="217"/>
      <c r="AR605" s="217"/>
      <c r="AU605" s="217"/>
      <c r="AW605" s="217"/>
      <c r="AX605" s="217"/>
      <c r="BE605" s="94"/>
      <c r="BF605" s="217"/>
      <c r="BG605" s="94"/>
      <c r="BH605" s="94"/>
      <c r="BI605" s="217"/>
      <c r="BJ605" s="94"/>
      <c r="BK605" s="217"/>
      <c r="BL605" s="217"/>
      <c r="BQ605" s="96"/>
      <c r="BR605" s="96"/>
      <c r="BS605" s="96"/>
      <c r="BT605" s="96"/>
      <c r="BV605" s="96"/>
      <c r="BW605" s="96"/>
    </row>
    <row r="606" spans="2:75" x14ac:dyDescent="0.2">
      <c r="B606" s="101"/>
      <c r="I606" s="101"/>
      <c r="L606" s="101"/>
      <c r="M606" s="105"/>
      <c r="N606" s="256"/>
      <c r="O606" s="256"/>
      <c r="P606" s="256"/>
      <c r="Q606" s="256"/>
      <c r="R606" s="219"/>
      <c r="S606" s="219"/>
      <c r="T606" s="219"/>
      <c r="U606" s="219"/>
      <c r="V606" s="217"/>
      <c r="X606" s="106"/>
      <c r="Y606" s="217"/>
      <c r="Z606" s="217"/>
      <c r="AA606" s="217"/>
      <c r="AB606" s="94"/>
      <c r="AC606" s="217"/>
      <c r="AD606" s="217"/>
      <c r="AE606" s="217"/>
      <c r="AF606" s="217"/>
      <c r="AG606" s="217"/>
      <c r="AH606" s="217"/>
      <c r="AI606" s="94"/>
      <c r="AJ606" s="217"/>
      <c r="AK606" s="217"/>
      <c r="AL606" s="217"/>
      <c r="AM606" s="217"/>
      <c r="AN606" s="217"/>
      <c r="AO606" s="94"/>
      <c r="AP606" s="217"/>
      <c r="AQ606" s="217"/>
      <c r="AR606" s="217"/>
      <c r="AU606" s="217"/>
      <c r="AW606" s="217"/>
      <c r="AX606" s="217"/>
      <c r="BE606" s="94"/>
      <c r="BF606" s="217"/>
      <c r="BG606" s="94"/>
      <c r="BH606" s="94"/>
      <c r="BI606" s="217"/>
      <c r="BJ606" s="94"/>
      <c r="BK606" s="217"/>
      <c r="BL606" s="217"/>
      <c r="BQ606" s="96"/>
      <c r="BR606" s="96"/>
      <c r="BS606" s="96"/>
      <c r="BT606" s="96"/>
      <c r="BV606" s="96"/>
      <c r="BW606" s="96"/>
    </row>
    <row r="607" spans="2:75" x14ac:dyDescent="0.2">
      <c r="B607" s="101"/>
      <c r="I607" s="101"/>
      <c r="L607" s="101"/>
      <c r="M607" s="105"/>
      <c r="N607" s="256"/>
      <c r="O607" s="256"/>
      <c r="P607" s="256"/>
      <c r="Q607" s="256"/>
      <c r="R607" s="219"/>
      <c r="S607" s="219"/>
      <c r="T607" s="219"/>
      <c r="U607" s="219"/>
      <c r="V607" s="217"/>
      <c r="X607" s="106"/>
      <c r="Y607" s="217"/>
      <c r="Z607" s="217"/>
      <c r="AA607" s="217"/>
      <c r="AB607" s="94"/>
      <c r="AC607" s="217"/>
      <c r="AD607" s="217"/>
      <c r="AE607" s="217"/>
      <c r="AF607" s="217"/>
      <c r="AG607" s="217"/>
      <c r="AH607" s="217"/>
      <c r="AI607" s="94"/>
      <c r="AJ607" s="217"/>
      <c r="AK607" s="217"/>
      <c r="AL607" s="217"/>
      <c r="AM607" s="217"/>
      <c r="AN607" s="217"/>
      <c r="AO607" s="94"/>
      <c r="AP607" s="217"/>
      <c r="AQ607" s="217"/>
      <c r="AR607" s="217"/>
      <c r="AU607" s="217"/>
      <c r="AW607" s="217"/>
      <c r="AX607" s="217"/>
      <c r="BE607" s="94"/>
      <c r="BF607" s="217"/>
      <c r="BG607" s="94"/>
      <c r="BH607" s="94"/>
      <c r="BI607" s="217"/>
      <c r="BJ607" s="94"/>
      <c r="BK607" s="217"/>
      <c r="BL607" s="217"/>
      <c r="BQ607" s="96"/>
      <c r="BR607" s="96"/>
      <c r="BS607" s="96"/>
      <c r="BT607" s="96"/>
      <c r="BV607" s="96"/>
      <c r="BW607" s="96"/>
    </row>
    <row r="608" spans="2:75" x14ac:dyDescent="0.2">
      <c r="B608" s="101"/>
      <c r="I608" s="101"/>
      <c r="L608" s="101"/>
      <c r="M608" s="105"/>
      <c r="N608" s="256"/>
      <c r="O608" s="256"/>
      <c r="P608" s="256"/>
      <c r="Q608" s="256"/>
      <c r="R608" s="219"/>
      <c r="S608" s="219"/>
      <c r="T608" s="219"/>
      <c r="U608" s="219"/>
      <c r="V608" s="217"/>
      <c r="X608" s="106"/>
      <c r="Y608" s="217"/>
      <c r="Z608" s="217"/>
      <c r="AA608" s="217"/>
      <c r="AB608" s="94"/>
      <c r="AC608" s="217"/>
      <c r="AD608" s="217"/>
      <c r="AE608" s="217"/>
      <c r="AF608" s="217"/>
      <c r="AG608" s="217"/>
      <c r="AH608" s="217"/>
      <c r="AI608" s="94"/>
      <c r="AJ608" s="217"/>
      <c r="AK608" s="217"/>
      <c r="AL608" s="217"/>
      <c r="AM608" s="217"/>
      <c r="AN608" s="217"/>
      <c r="AO608" s="94"/>
      <c r="AP608" s="217"/>
      <c r="AQ608" s="217"/>
      <c r="AR608" s="217"/>
      <c r="AU608" s="217"/>
      <c r="AW608" s="217"/>
      <c r="AX608" s="217"/>
      <c r="BE608" s="94"/>
      <c r="BF608" s="217"/>
      <c r="BG608" s="94"/>
      <c r="BH608" s="94"/>
      <c r="BI608" s="217"/>
      <c r="BJ608" s="94"/>
      <c r="BK608" s="217"/>
      <c r="BL608" s="217"/>
      <c r="BQ608" s="96"/>
      <c r="BR608" s="96"/>
      <c r="BS608" s="96"/>
      <c r="BT608" s="96"/>
      <c r="BV608" s="96"/>
      <c r="BW608" s="96"/>
    </row>
    <row r="609" spans="2:75" x14ac:dyDescent="0.2">
      <c r="B609" s="101"/>
      <c r="I609" s="101"/>
      <c r="L609" s="101"/>
      <c r="M609" s="105"/>
      <c r="N609" s="256"/>
      <c r="O609" s="256"/>
      <c r="P609" s="256"/>
      <c r="Q609" s="256"/>
      <c r="R609" s="219"/>
      <c r="S609" s="219"/>
      <c r="T609" s="219"/>
      <c r="U609" s="219"/>
      <c r="V609" s="217"/>
      <c r="X609" s="106"/>
      <c r="Y609" s="217"/>
      <c r="Z609" s="217"/>
      <c r="AA609" s="217"/>
      <c r="AB609" s="94"/>
      <c r="AC609" s="217"/>
      <c r="AD609" s="217"/>
      <c r="AE609" s="217"/>
      <c r="AF609" s="217"/>
      <c r="AG609" s="217"/>
      <c r="AH609" s="217"/>
      <c r="AI609" s="94"/>
      <c r="AJ609" s="217"/>
      <c r="AK609" s="217"/>
      <c r="AL609" s="217"/>
      <c r="AM609" s="217"/>
      <c r="AN609" s="217"/>
      <c r="AO609" s="94"/>
      <c r="AP609" s="217"/>
      <c r="AQ609" s="217"/>
      <c r="AR609" s="217"/>
      <c r="AU609" s="217"/>
      <c r="AW609" s="217"/>
      <c r="AX609" s="217"/>
      <c r="BE609" s="94"/>
      <c r="BF609" s="217"/>
      <c r="BG609" s="94"/>
      <c r="BH609" s="94"/>
      <c r="BI609" s="217"/>
      <c r="BJ609" s="94"/>
      <c r="BK609" s="217"/>
      <c r="BL609" s="217"/>
      <c r="BQ609" s="96"/>
      <c r="BR609" s="96"/>
      <c r="BS609" s="96"/>
      <c r="BT609" s="96"/>
      <c r="BV609" s="96"/>
      <c r="BW609" s="96"/>
    </row>
    <row r="610" spans="2:75" x14ac:dyDescent="0.2">
      <c r="B610" s="101"/>
      <c r="I610" s="101"/>
      <c r="L610" s="101"/>
      <c r="M610" s="105"/>
      <c r="N610" s="256"/>
      <c r="O610" s="256"/>
      <c r="P610" s="256"/>
      <c r="Q610" s="256"/>
      <c r="R610" s="219"/>
      <c r="S610" s="219"/>
      <c r="T610" s="219"/>
      <c r="U610" s="219"/>
      <c r="V610" s="217"/>
      <c r="X610" s="106"/>
      <c r="Y610" s="217"/>
      <c r="Z610" s="217"/>
      <c r="AA610" s="217"/>
      <c r="AB610" s="94"/>
      <c r="AC610" s="217"/>
      <c r="AD610" s="217"/>
      <c r="AE610" s="217"/>
      <c r="AF610" s="217"/>
      <c r="AG610" s="217"/>
      <c r="AH610" s="217"/>
      <c r="AI610" s="94"/>
      <c r="AJ610" s="217"/>
      <c r="AK610" s="217"/>
      <c r="AL610" s="217"/>
      <c r="AM610" s="217"/>
      <c r="AN610" s="217"/>
      <c r="AO610" s="94"/>
      <c r="AP610" s="217"/>
      <c r="AQ610" s="217"/>
      <c r="AR610" s="217"/>
      <c r="AU610" s="217"/>
      <c r="AW610" s="217"/>
      <c r="AX610" s="217"/>
      <c r="BE610" s="94"/>
      <c r="BF610" s="217"/>
      <c r="BG610" s="94"/>
      <c r="BH610" s="94"/>
      <c r="BI610" s="217"/>
      <c r="BJ610" s="94"/>
      <c r="BK610" s="217"/>
      <c r="BL610" s="217"/>
      <c r="BQ610" s="96"/>
      <c r="BR610" s="96"/>
      <c r="BS610" s="96"/>
      <c r="BT610" s="96"/>
      <c r="BV610" s="96"/>
      <c r="BW610" s="96"/>
    </row>
    <row r="611" spans="2:75" x14ac:dyDescent="0.2">
      <c r="B611" s="101"/>
      <c r="I611" s="101"/>
      <c r="L611" s="101"/>
      <c r="M611" s="105"/>
      <c r="N611" s="256"/>
      <c r="O611" s="256"/>
      <c r="P611" s="256"/>
      <c r="Q611" s="256"/>
      <c r="R611" s="219"/>
      <c r="S611" s="219"/>
      <c r="T611" s="219"/>
      <c r="U611" s="219"/>
      <c r="V611" s="217"/>
      <c r="X611" s="106"/>
      <c r="Y611" s="217"/>
      <c r="Z611" s="217"/>
      <c r="AA611" s="217"/>
      <c r="AB611" s="94"/>
      <c r="AC611" s="217"/>
      <c r="AD611" s="217"/>
      <c r="AE611" s="217"/>
      <c r="AF611" s="217"/>
      <c r="AG611" s="217"/>
      <c r="AH611" s="217"/>
      <c r="AI611" s="94"/>
      <c r="AJ611" s="217"/>
      <c r="AK611" s="217"/>
      <c r="AL611" s="217"/>
      <c r="AM611" s="217"/>
      <c r="AN611" s="217"/>
      <c r="AO611" s="94"/>
      <c r="AP611" s="217"/>
      <c r="AQ611" s="217"/>
      <c r="AR611" s="217"/>
      <c r="AU611" s="217"/>
      <c r="AW611" s="217"/>
      <c r="AX611" s="217"/>
      <c r="BE611" s="94"/>
      <c r="BF611" s="217"/>
      <c r="BG611" s="94"/>
      <c r="BH611" s="94"/>
      <c r="BI611" s="217"/>
      <c r="BJ611" s="94"/>
      <c r="BK611" s="217"/>
      <c r="BL611" s="217"/>
      <c r="BQ611" s="96"/>
      <c r="BR611" s="96"/>
      <c r="BS611" s="96"/>
      <c r="BT611" s="96"/>
      <c r="BV611" s="96"/>
      <c r="BW611" s="96"/>
    </row>
    <row r="612" spans="2:75" x14ac:dyDescent="0.2">
      <c r="B612" s="101"/>
      <c r="I612" s="101"/>
      <c r="L612" s="101"/>
      <c r="M612" s="105"/>
      <c r="N612" s="256"/>
      <c r="O612" s="256"/>
      <c r="P612" s="256"/>
      <c r="Q612" s="256"/>
      <c r="R612" s="219"/>
      <c r="S612" s="219"/>
      <c r="T612" s="219"/>
      <c r="U612" s="219"/>
      <c r="V612" s="217"/>
      <c r="X612" s="106"/>
      <c r="Y612" s="217"/>
      <c r="Z612" s="217"/>
      <c r="AA612" s="217"/>
      <c r="AB612" s="94"/>
      <c r="AC612" s="217"/>
      <c r="AD612" s="217"/>
      <c r="AE612" s="217"/>
      <c r="AF612" s="217"/>
      <c r="AG612" s="217"/>
      <c r="AH612" s="217"/>
      <c r="AI612" s="94"/>
      <c r="AJ612" s="217"/>
      <c r="AK612" s="217"/>
      <c r="AL612" s="217"/>
      <c r="AM612" s="217"/>
      <c r="AN612" s="217"/>
      <c r="AO612" s="94"/>
      <c r="AP612" s="217"/>
      <c r="AQ612" s="217"/>
      <c r="AR612" s="217"/>
      <c r="AU612" s="217"/>
      <c r="AW612" s="217"/>
      <c r="AX612" s="217"/>
      <c r="BE612" s="94"/>
      <c r="BF612" s="217"/>
      <c r="BG612" s="94"/>
      <c r="BH612" s="94"/>
      <c r="BI612" s="217"/>
      <c r="BJ612" s="94"/>
      <c r="BK612" s="217"/>
      <c r="BL612" s="217"/>
      <c r="BQ612" s="96"/>
      <c r="BR612" s="96"/>
      <c r="BS612" s="96"/>
      <c r="BT612" s="96"/>
      <c r="BV612" s="96"/>
      <c r="BW612" s="96"/>
    </row>
    <row r="613" spans="2:75" x14ac:dyDescent="0.2">
      <c r="B613" s="101"/>
      <c r="I613" s="101"/>
      <c r="L613" s="101"/>
      <c r="M613" s="105"/>
      <c r="N613" s="256"/>
      <c r="O613" s="256"/>
      <c r="P613" s="256"/>
      <c r="Q613" s="256"/>
      <c r="R613" s="219"/>
      <c r="S613" s="219"/>
      <c r="T613" s="219"/>
      <c r="U613" s="219"/>
      <c r="V613" s="217"/>
      <c r="X613" s="106"/>
      <c r="Y613" s="217"/>
      <c r="Z613" s="217"/>
      <c r="AA613" s="217"/>
      <c r="AB613" s="94"/>
      <c r="AC613" s="217"/>
      <c r="AD613" s="217"/>
      <c r="AE613" s="217"/>
      <c r="AF613" s="217"/>
      <c r="AG613" s="217"/>
      <c r="AH613" s="217"/>
      <c r="AI613" s="94"/>
      <c r="AJ613" s="217"/>
      <c r="AK613" s="217"/>
      <c r="AL613" s="217"/>
      <c r="AM613" s="217"/>
      <c r="AN613" s="217"/>
      <c r="AO613" s="94"/>
      <c r="AP613" s="217"/>
      <c r="AQ613" s="217"/>
      <c r="AR613" s="217"/>
      <c r="AU613" s="217"/>
      <c r="AW613" s="217"/>
      <c r="AX613" s="217"/>
      <c r="BE613" s="94"/>
      <c r="BF613" s="217"/>
      <c r="BG613" s="94"/>
      <c r="BH613" s="94"/>
      <c r="BI613" s="217"/>
      <c r="BJ613" s="94"/>
      <c r="BK613" s="217"/>
      <c r="BL613" s="217"/>
      <c r="BQ613" s="96"/>
      <c r="BR613" s="96"/>
      <c r="BS613" s="96"/>
      <c r="BT613" s="96"/>
      <c r="BV613" s="96"/>
      <c r="BW613" s="96"/>
    </row>
    <row r="614" spans="2:75" x14ac:dyDescent="0.2">
      <c r="B614" s="101"/>
      <c r="I614" s="101"/>
      <c r="L614" s="101"/>
      <c r="M614" s="105"/>
      <c r="N614" s="256"/>
      <c r="O614" s="256"/>
      <c r="P614" s="256"/>
      <c r="Q614" s="256"/>
      <c r="R614" s="219"/>
      <c r="S614" s="219"/>
      <c r="T614" s="219"/>
      <c r="U614" s="219"/>
      <c r="V614" s="217"/>
      <c r="X614" s="106"/>
      <c r="Y614" s="217"/>
      <c r="Z614" s="217"/>
      <c r="AA614" s="217"/>
      <c r="AB614" s="94"/>
      <c r="AC614" s="217"/>
      <c r="AD614" s="217"/>
      <c r="AE614" s="217"/>
      <c r="AF614" s="217"/>
      <c r="AG614" s="217"/>
      <c r="AH614" s="217"/>
      <c r="AI614" s="94"/>
      <c r="AJ614" s="217"/>
      <c r="AK614" s="217"/>
      <c r="AL614" s="217"/>
      <c r="AM614" s="217"/>
      <c r="AN614" s="217"/>
      <c r="AO614" s="94"/>
      <c r="AP614" s="217"/>
      <c r="AQ614" s="217"/>
      <c r="AR614" s="217"/>
      <c r="AU614" s="217"/>
      <c r="AW614" s="217"/>
      <c r="AX614" s="217"/>
      <c r="BE614" s="94"/>
      <c r="BF614" s="217"/>
      <c r="BG614" s="94"/>
      <c r="BH614" s="94"/>
      <c r="BI614" s="217"/>
      <c r="BJ614" s="94"/>
      <c r="BK614" s="217"/>
      <c r="BL614" s="217"/>
      <c r="BQ614" s="96"/>
      <c r="BR614" s="96"/>
      <c r="BS614" s="96"/>
      <c r="BT614" s="96"/>
      <c r="BV614" s="96"/>
      <c r="BW614" s="96"/>
    </row>
    <row r="615" spans="2:75" x14ac:dyDescent="0.2">
      <c r="B615" s="101"/>
      <c r="I615" s="101"/>
      <c r="L615" s="101"/>
      <c r="M615" s="105"/>
      <c r="N615" s="256"/>
      <c r="O615" s="256"/>
      <c r="P615" s="256"/>
      <c r="Q615" s="256"/>
      <c r="R615" s="219"/>
      <c r="S615" s="219"/>
      <c r="T615" s="219"/>
      <c r="U615" s="219"/>
      <c r="V615" s="217"/>
      <c r="X615" s="106"/>
      <c r="Y615" s="217"/>
      <c r="Z615" s="217"/>
      <c r="AA615" s="217"/>
      <c r="AB615" s="94"/>
      <c r="AC615" s="217"/>
      <c r="AD615" s="217"/>
      <c r="AE615" s="217"/>
      <c r="AF615" s="217"/>
      <c r="AG615" s="217"/>
      <c r="AH615" s="217"/>
      <c r="AI615" s="94"/>
      <c r="AJ615" s="217"/>
      <c r="AK615" s="217"/>
      <c r="AL615" s="217"/>
      <c r="AM615" s="217"/>
      <c r="AN615" s="217"/>
      <c r="AO615" s="94"/>
      <c r="AP615" s="217"/>
      <c r="AQ615" s="217"/>
      <c r="AR615" s="217"/>
      <c r="AU615" s="217"/>
      <c r="AW615" s="217"/>
      <c r="AX615" s="217"/>
      <c r="BE615" s="94"/>
      <c r="BF615" s="217"/>
      <c r="BG615" s="94"/>
      <c r="BH615" s="94"/>
      <c r="BI615" s="217"/>
      <c r="BJ615" s="94"/>
      <c r="BK615" s="217"/>
      <c r="BL615" s="217"/>
      <c r="BQ615" s="96"/>
      <c r="BR615" s="96"/>
      <c r="BS615" s="96"/>
      <c r="BT615" s="96"/>
      <c r="BV615" s="96"/>
      <c r="BW615" s="96"/>
    </row>
    <row r="616" spans="2:75" x14ac:dyDescent="0.2">
      <c r="B616" s="101"/>
      <c r="I616" s="101"/>
      <c r="L616" s="101"/>
      <c r="M616" s="105"/>
      <c r="N616" s="256"/>
      <c r="O616" s="256"/>
      <c r="P616" s="256"/>
      <c r="Q616" s="256"/>
      <c r="R616" s="219"/>
      <c r="S616" s="219"/>
      <c r="T616" s="219"/>
      <c r="U616" s="219"/>
      <c r="V616" s="217"/>
      <c r="X616" s="106"/>
      <c r="Y616" s="217"/>
      <c r="Z616" s="217"/>
      <c r="AA616" s="217"/>
      <c r="AB616" s="94"/>
      <c r="AC616" s="217"/>
      <c r="AD616" s="217"/>
      <c r="AE616" s="217"/>
      <c r="AF616" s="217"/>
      <c r="AG616" s="217"/>
      <c r="AH616" s="217"/>
      <c r="AI616" s="94"/>
      <c r="AJ616" s="217"/>
      <c r="AK616" s="217"/>
      <c r="AL616" s="217"/>
      <c r="AM616" s="217"/>
      <c r="AN616" s="217"/>
      <c r="AO616" s="94"/>
      <c r="AP616" s="217"/>
      <c r="AQ616" s="217"/>
      <c r="AR616" s="217"/>
      <c r="AU616" s="217"/>
      <c r="AW616" s="217"/>
      <c r="AX616" s="217"/>
      <c r="BE616" s="94"/>
      <c r="BF616" s="217"/>
      <c r="BG616" s="94"/>
      <c r="BH616" s="94"/>
      <c r="BI616" s="217"/>
      <c r="BJ616" s="94"/>
      <c r="BK616" s="217"/>
      <c r="BL616" s="217"/>
      <c r="BQ616" s="96"/>
      <c r="BR616" s="96"/>
      <c r="BS616" s="96"/>
      <c r="BT616" s="96"/>
      <c r="BV616" s="96"/>
      <c r="BW616" s="96"/>
    </row>
    <row r="617" spans="2:75" x14ac:dyDescent="0.2">
      <c r="B617" s="101"/>
      <c r="I617" s="101"/>
      <c r="L617" s="101"/>
      <c r="M617" s="105"/>
      <c r="N617" s="256"/>
      <c r="O617" s="256"/>
      <c r="P617" s="256"/>
      <c r="Q617" s="256"/>
      <c r="R617" s="219"/>
      <c r="S617" s="219"/>
      <c r="T617" s="219"/>
      <c r="U617" s="219"/>
      <c r="V617" s="217"/>
      <c r="X617" s="106"/>
      <c r="Y617" s="217"/>
      <c r="Z617" s="217"/>
      <c r="AA617" s="217"/>
      <c r="AB617" s="94"/>
      <c r="AC617" s="217"/>
      <c r="AD617" s="217"/>
      <c r="AE617" s="217"/>
      <c r="AF617" s="217"/>
      <c r="AG617" s="217"/>
      <c r="AH617" s="217"/>
      <c r="AI617" s="94"/>
      <c r="AJ617" s="217"/>
      <c r="AK617" s="217"/>
      <c r="AL617" s="217"/>
      <c r="AM617" s="217"/>
      <c r="AN617" s="217"/>
      <c r="AO617" s="94"/>
      <c r="AP617" s="217"/>
      <c r="AQ617" s="217"/>
      <c r="AR617" s="217"/>
      <c r="AU617" s="217"/>
      <c r="AW617" s="217"/>
      <c r="AX617" s="217"/>
      <c r="BE617" s="94"/>
      <c r="BF617" s="217"/>
      <c r="BG617" s="94"/>
      <c r="BH617" s="94"/>
      <c r="BI617" s="217"/>
      <c r="BJ617" s="94"/>
      <c r="BK617" s="217"/>
      <c r="BL617" s="217"/>
      <c r="BQ617" s="96"/>
      <c r="BR617" s="96"/>
      <c r="BS617" s="96"/>
      <c r="BT617" s="96"/>
      <c r="BV617" s="96"/>
      <c r="BW617" s="96"/>
    </row>
    <row r="618" spans="2:75" x14ac:dyDescent="0.2">
      <c r="B618" s="101"/>
      <c r="I618" s="101"/>
      <c r="L618" s="101"/>
      <c r="M618" s="105"/>
      <c r="N618" s="256"/>
      <c r="O618" s="256"/>
      <c r="P618" s="256"/>
      <c r="Q618" s="256"/>
      <c r="R618" s="219"/>
      <c r="S618" s="219"/>
      <c r="T618" s="219"/>
      <c r="U618" s="219"/>
      <c r="V618" s="217"/>
      <c r="X618" s="106"/>
      <c r="Y618" s="217"/>
      <c r="Z618" s="217"/>
      <c r="AA618" s="217"/>
      <c r="AB618" s="94"/>
      <c r="AC618" s="217"/>
      <c r="AD618" s="217"/>
      <c r="AE618" s="217"/>
      <c r="AF618" s="217"/>
      <c r="AG618" s="217"/>
      <c r="AH618" s="217"/>
      <c r="AI618" s="94"/>
      <c r="AJ618" s="217"/>
      <c r="AK618" s="217"/>
      <c r="AL618" s="217"/>
      <c r="AM618" s="217"/>
      <c r="AN618" s="217"/>
      <c r="AO618" s="94"/>
      <c r="AP618" s="217"/>
      <c r="AQ618" s="217"/>
      <c r="AR618" s="217"/>
      <c r="AU618" s="217"/>
      <c r="AW618" s="217"/>
      <c r="AX618" s="217"/>
      <c r="BE618" s="94"/>
      <c r="BF618" s="217"/>
      <c r="BG618" s="94"/>
      <c r="BH618" s="94"/>
      <c r="BI618" s="217"/>
      <c r="BJ618" s="94"/>
      <c r="BK618" s="217"/>
      <c r="BL618" s="217"/>
      <c r="BQ618" s="96"/>
      <c r="BR618" s="96"/>
      <c r="BS618" s="96"/>
      <c r="BT618" s="96"/>
      <c r="BV618" s="96"/>
      <c r="BW618" s="96"/>
    </row>
    <row r="619" spans="2:75" x14ac:dyDescent="0.2">
      <c r="B619" s="101"/>
      <c r="I619" s="101"/>
      <c r="L619" s="101"/>
      <c r="M619" s="105"/>
      <c r="N619" s="256"/>
      <c r="O619" s="256"/>
      <c r="P619" s="256"/>
      <c r="Q619" s="256"/>
      <c r="R619" s="219"/>
      <c r="S619" s="219"/>
      <c r="T619" s="219"/>
      <c r="U619" s="219"/>
      <c r="V619" s="217"/>
      <c r="X619" s="106"/>
      <c r="Y619" s="217"/>
      <c r="Z619" s="217"/>
      <c r="AA619" s="217"/>
      <c r="AB619" s="94"/>
      <c r="AC619" s="217"/>
      <c r="AD619" s="217"/>
      <c r="AE619" s="217"/>
      <c r="AF619" s="217"/>
      <c r="AG619" s="217"/>
      <c r="AH619" s="217"/>
      <c r="AI619" s="94"/>
      <c r="AJ619" s="217"/>
      <c r="AK619" s="217"/>
      <c r="AL619" s="217"/>
      <c r="AM619" s="217"/>
      <c r="AN619" s="217"/>
      <c r="AO619" s="94"/>
      <c r="AP619" s="217"/>
      <c r="AQ619" s="217"/>
      <c r="AR619" s="217"/>
      <c r="AU619" s="217"/>
      <c r="AW619" s="217"/>
      <c r="AX619" s="217"/>
      <c r="BE619" s="94"/>
      <c r="BF619" s="217"/>
      <c r="BG619" s="94"/>
      <c r="BH619" s="94"/>
      <c r="BI619" s="217"/>
      <c r="BJ619" s="94"/>
      <c r="BK619" s="217"/>
      <c r="BL619" s="217"/>
      <c r="BQ619" s="96"/>
      <c r="BR619" s="96"/>
      <c r="BS619" s="96"/>
      <c r="BT619" s="96"/>
      <c r="BV619" s="96"/>
      <c r="BW619" s="96"/>
    </row>
    <row r="620" spans="2:75" x14ac:dyDescent="0.2">
      <c r="B620" s="101"/>
      <c r="I620" s="101"/>
      <c r="L620" s="101"/>
      <c r="M620" s="105"/>
      <c r="N620" s="256"/>
      <c r="O620" s="256"/>
      <c r="P620" s="256"/>
      <c r="Q620" s="256"/>
      <c r="R620" s="219"/>
      <c r="S620" s="219"/>
      <c r="T620" s="219"/>
      <c r="U620" s="219"/>
      <c r="V620" s="217"/>
      <c r="X620" s="106"/>
      <c r="Y620" s="217"/>
      <c r="Z620" s="217"/>
      <c r="AA620" s="217"/>
      <c r="AB620" s="94"/>
      <c r="AC620" s="217"/>
      <c r="AD620" s="217"/>
      <c r="AE620" s="217"/>
      <c r="AF620" s="217"/>
      <c r="AG620" s="217"/>
      <c r="AH620" s="217"/>
      <c r="AI620" s="94"/>
      <c r="AJ620" s="217"/>
      <c r="AK620" s="217"/>
      <c r="AL620" s="217"/>
      <c r="AM620" s="217"/>
      <c r="AN620" s="217"/>
      <c r="AO620" s="94"/>
      <c r="AP620" s="217"/>
      <c r="AQ620" s="217"/>
      <c r="AR620" s="217"/>
      <c r="AU620" s="217"/>
      <c r="AW620" s="217"/>
      <c r="AX620" s="217"/>
      <c r="BE620" s="94"/>
      <c r="BF620" s="217"/>
      <c r="BG620" s="94"/>
      <c r="BH620" s="94"/>
      <c r="BI620" s="217"/>
      <c r="BJ620" s="94"/>
      <c r="BK620" s="217"/>
      <c r="BL620" s="217"/>
      <c r="BQ620" s="96"/>
      <c r="BR620" s="96"/>
      <c r="BS620" s="96"/>
      <c r="BT620" s="96"/>
      <c r="BV620" s="96"/>
      <c r="BW620" s="96"/>
    </row>
    <row r="621" spans="2:75" x14ac:dyDescent="0.2">
      <c r="B621" s="101"/>
      <c r="I621" s="101"/>
      <c r="L621" s="101"/>
      <c r="M621" s="105"/>
      <c r="N621" s="256"/>
      <c r="O621" s="256"/>
      <c r="P621" s="256"/>
      <c r="Q621" s="256"/>
      <c r="R621" s="219"/>
      <c r="S621" s="219"/>
      <c r="T621" s="219"/>
      <c r="U621" s="219"/>
      <c r="V621" s="217"/>
      <c r="X621" s="106"/>
      <c r="Y621" s="217"/>
      <c r="Z621" s="217"/>
      <c r="AA621" s="217"/>
      <c r="AB621" s="94"/>
      <c r="AC621" s="217"/>
      <c r="AD621" s="217"/>
      <c r="AE621" s="217"/>
      <c r="AF621" s="217"/>
      <c r="AG621" s="217"/>
      <c r="AH621" s="217"/>
      <c r="AI621" s="94"/>
      <c r="AJ621" s="217"/>
      <c r="AK621" s="217"/>
      <c r="AL621" s="217"/>
      <c r="AM621" s="217"/>
      <c r="AN621" s="217"/>
      <c r="AO621" s="94"/>
      <c r="AP621" s="217"/>
      <c r="AQ621" s="217"/>
      <c r="AR621" s="217"/>
      <c r="AU621" s="217"/>
      <c r="AW621" s="217"/>
      <c r="AX621" s="217"/>
      <c r="BE621" s="94"/>
      <c r="BF621" s="217"/>
      <c r="BG621" s="94"/>
      <c r="BH621" s="94"/>
      <c r="BI621" s="217"/>
      <c r="BJ621" s="94"/>
      <c r="BK621" s="217"/>
      <c r="BL621" s="217"/>
      <c r="BQ621" s="96"/>
      <c r="BR621" s="96"/>
      <c r="BS621" s="96"/>
      <c r="BT621" s="96"/>
      <c r="BV621" s="96"/>
      <c r="BW621" s="96"/>
    </row>
    <row r="622" spans="2:75" x14ac:dyDescent="0.2">
      <c r="B622" s="101"/>
      <c r="I622" s="101"/>
      <c r="L622" s="101"/>
      <c r="M622" s="105"/>
      <c r="N622" s="256"/>
      <c r="O622" s="256"/>
      <c r="P622" s="256"/>
      <c r="Q622" s="256"/>
      <c r="R622" s="219"/>
      <c r="S622" s="219"/>
      <c r="T622" s="219"/>
      <c r="U622" s="219"/>
      <c r="V622" s="217"/>
      <c r="X622" s="106"/>
      <c r="Y622" s="217"/>
      <c r="Z622" s="217"/>
      <c r="AA622" s="217"/>
      <c r="AB622" s="94"/>
      <c r="AC622" s="217"/>
      <c r="AD622" s="217"/>
      <c r="AE622" s="217"/>
      <c r="AF622" s="217"/>
      <c r="AG622" s="217"/>
      <c r="AH622" s="217"/>
      <c r="AI622" s="94"/>
      <c r="AJ622" s="217"/>
      <c r="AK622" s="217"/>
      <c r="AL622" s="217"/>
      <c r="AM622" s="217"/>
      <c r="AN622" s="217"/>
      <c r="AO622" s="94"/>
      <c r="AP622" s="217"/>
      <c r="AQ622" s="217"/>
      <c r="AR622" s="217"/>
      <c r="AU622" s="217"/>
      <c r="AW622" s="217"/>
      <c r="AX622" s="217"/>
      <c r="BE622" s="94"/>
      <c r="BF622" s="217"/>
      <c r="BG622" s="94"/>
      <c r="BH622" s="94"/>
      <c r="BI622" s="217"/>
      <c r="BJ622" s="94"/>
      <c r="BK622" s="217"/>
      <c r="BL622" s="217"/>
      <c r="BQ622" s="96"/>
      <c r="BR622" s="96"/>
      <c r="BS622" s="96"/>
      <c r="BT622" s="96"/>
      <c r="BV622" s="96"/>
      <c r="BW622" s="96"/>
    </row>
    <row r="623" spans="2:75" x14ac:dyDescent="0.2">
      <c r="B623" s="101"/>
      <c r="I623" s="101"/>
      <c r="L623" s="101"/>
      <c r="M623" s="105"/>
      <c r="N623" s="256"/>
      <c r="O623" s="256"/>
      <c r="P623" s="256"/>
      <c r="Q623" s="256"/>
      <c r="R623" s="219"/>
      <c r="S623" s="219"/>
      <c r="T623" s="219"/>
      <c r="U623" s="219"/>
      <c r="V623" s="217"/>
      <c r="X623" s="106"/>
      <c r="Y623" s="217"/>
      <c r="Z623" s="217"/>
      <c r="AA623" s="217"/>
      <c r="AB623" s="94"/>
      <c r="AC623" s="217"/>
      <c r="AD623" s="217"/>
      <c r="AE623" s="217"/>
      <c r="AF623" s="217"/>
      <c r="AG623" s="217"/>
      <c r="AH623" s="217"/>
      <c r="AI623" s="94"/>
      <c r="AJ623" s="217"/>
      <c r="AK623" s="217"/>
      <c r="AL623" s="217"/>
      <c r="AM623" s="217"/>
      <c r="AN623" s="217"/>
      <c r="AO623" s="94"/>
      <c r="AP623" s="217"/>
      <c r="AQ623" s="217"/>
      <c r="AR623" s="217"/>
      <c r="AU623" s="217"/>
      <c r="AW623" s="217"/>
      <c r="AX623" s="217"/>
      <c r="BE623" s="94"/>
      <c r="BF623" s="217"/>
      <c r="BG623" s="94"/>
      <c r="BH623" s="94"/>
      <c r="BI623" s="217"/>
      <c r="BJ623" s="94"/>
      <c r="BK623" s="217"/>
      <c r="BL623" s="217"/>
      <c r="BQ623" s="96"/>
      <c r="BR623" s="96"/>
      <c r="BS623" s="96"/>
      <c r="BT623" s="96"/>
      <c r="BV623" s="96"/>
      <c r="BW623" s="96"/>
    </row>
    <row r="624" spans="2:75" x14ac:dyDescent="0.2">
      <c r="B624" s="101"/>
      <c r="I624" s="101"/>
      <c r="L624" s="101"/>
      <c r="M624" s="105"/>
      <c r="N624" s="256"/>
      <c r="O624" s="256"/>
      <c r="P624" s="256"/>
      <c r="Q624" s="256"/>
      <c r="R624" s="219"/>
      <c r="S624" s="219"/>
      <c r="T624" s="219"/>
      <c r="U624" s="219"/>
      <c r="V624" s="217"/>
      <c r="X624" s="106"/>
      <c r="Y624" s="217"/>
      <c r="Z624" s="217"/>
      <c r="AA624" s="217"/>
      <c r="AB624" s="94"/>
      <c r="AC624" s="217"/>
      <c r="AD624" s="217"/>
      <c r="AE624" s="217"/>
      <c r="AF624" s="217"/>
      <c r="AG624" s="217"/>
      <c r="AH624" s="217"/>
      <c r="AI624" s="94"/>
      <c r="AJ624" s="217"/>
      <c r="AK624" s="217"/>
      <c r="AL624" s="217"/>
      <c r="AM624" s="217"/>
      <c r="AN624" s="217"/>
      <c r="AO624" s="94"/>
      <c r="AP624" s="217"/>
      <c r="AQ624" s="217"/>
      <c r="AR624" s="217"/>
      <c r="AU624" s="217"/>
      <c r="AW624" s="217"/>
      <c r="AX624" s="217"/>
      <c r="BE624" s="94"/>
      <c r="BF624" s="217"/>
      <c r="BG624" s="94"/>
      <c r="BH624" s="94"/>
      <c r="BI624" s="217"/>
      <c r="BJ624" s="94"/>
      <c r="BK624" s="217"/>
      <c r="BL624" s="217"/>
      <c r="BQ624" s="96"/>
      <c r="BR624" s="96"/>
      <c r="BS624" s="96"/>
      <c r="BT624" s="96"/>
      <c r="BV624" s="96"/>
      <c r="BW624" s="96"/>
    </row>
    <row r="625" spans="2:75" x14ac:dyDescent="0.2">
      <c r="B625" s="101"/>
      <c r="I625" s="101"/>
      <c r="L625" s="101"/>
      <c r="M625" s="105"/>
      <c r="N625" s="256"/>
      <c r="O625" s="256"/>
      <c r="P625" s="256"/>
      <c r="Q625" s="256"/>
      <c r="R625" s="219"/>
      <c r="S625" s="219"/>
      <c r="T625" s="219"/>
      <c r="U625" s="219"/>
      <c r="V625" s="217"/>
      <c r="X625" s="106"/>
      <c r="Y625" s="217"/>
      <c r="Z625" s="217"/>
      <c r="AA625" s="217"/>
      <c r="AB625" s="94"/>
      <c r="AC625" s="217"/>
      <c r="AD625" s="217"/>
      <c r="AE625" s="217"/>
      <c r="AF625" s="217"/>
      <c r="AG625" s="217"/>
      <c r="AH625" s="217"/>
      <c r="AI625" s="94"/>
      <c r="AJ625" s="217"/>
      <c r="AK625" s="217"/>
      <c r="AL625" s="217"/>
      <c r="AM625" s="217"/>
      <c r="AN625" s="217"/>
      <c r="AO625" s="94"/>
      <c r="AP625" s="217"/>
      <c r="AQ625" s="217"/>
      <c r="AR625" s="217"/>
      <c r="AU625" s="217"/>
      <c r="AW625" s="217"/>
      <c r="AX625" s="217"/>
      <c r="BE625" s="94"/>
      <c r="BF625" s="217"/>
      <c r="BG625" s="94"/>
      <c r="BH625" s="94"/>
      <c r="BI625" s="217"/>
      <c r="BJ625" s="94"/>
      <c r="BK625" s="217"/>
      <c r="BL625" s="217"/>
      <c r="BQ625" s="96"/>
      <c r="BR625" s="96"/>
      <c r="BS625" s="96"/>
      <c r="BT625" s="96"/>
      <c r="BV625" s="96"/>
      <c r="BW625" s="96"/>
    </row>
    <row r="626" spans="2:75" x14ac:dyDescent="0.2">
      <c r="B626" s="101"/>
      <c r="I626" s="101"/>
      <c r="L626" s="101"/>
      <c r="M626" s="105"/>
      <c r="N626" s="256"/>
      <c r="O626" s="256"/>
      <c r="P626" s="256"/>
      <c r="Q626" s="256"/>
      <c r="R626" s="219"/>
      <c r="S626" s="219"/>
      <c r="T626" s="219"/>
      <c r="U626" s="219"/>
      <c r="V626" s="217"/>
      <c r="X626" s="106"/>
      <c r="Y626" s="217"/>
      <c r="Z626" s="217"/>
      <c r="AA626" s="217"/>
      <c r="AB626" s="94"/>
      <c r="AC626" s="217"/>
      <c r="AD626" s="217"/>
      <c r="AE626" s="217"/>
      <c r="AF626" s="217"/>
      <c r="AG626" s="217"/>
      <c r="AH626" s="217"/>
      <c r="AI626" s="94"/>
      <c r="AJ626" s="217"/>
      <c r="AK626" s="217"/>
      <c r="AL626" s="217"/>
      <c r="AM626" s="217"/>
      <c r="AN626" s="217"/>
      <c r="AO626" s="94"/>
      <c r="AP626" s="217"/>
      <c r="AQ626" s="217"/>
      <c r="AR626" s="217"/>
      <c r="AU626" s="217"/>
      <c r="AW626" s="217"/>
      <c r="AX626" s="217"/>
      <c r="BE626" s="94"/>
      <c r="BF626" s="217"/>
      <c r="BG626" s="94"/>
      <c r="BH626" s="94"/>
      <c r="BI626" s="217"/>
      <c r="BJ626" s="94"/>
      <c r="BK626" s="217"/>
      <c r="BL626" s="217"/>
      <c r="BQ626" s="96"/>
      <c r="BR626" s="96"/>
      <c r="BS626" s="96"/>
      <c r="BT626" s="96"/>
      <c r="BV626" s="96"/>
      <c r="BW626" s="96"/>
    </row>
    <row r="627" spans="2:75" x14ac:dyDescent="0.2">
      <c r="B627" s="101"/>
      <c r="I627" s="101"/>
      <c r="L627" s="101"/>
      <c r="M627" s="105"/>
      <c r="N627" s="256"/>
      <c r="O627" s="256"/>
      <c r="P627" s="256"/>
      <c r="Q627" s="256"/>
      <c r="R627" s="219"/>
      <c r="S627" s="219"/>
      <c r="T627" s="219"/>
      <c r="U627" s="219"/>
      <c r="V627" s="217"/>
      <c r="X627" s="106"/>
      <c r="Y627" s="217"/>
      <c r="Z627" s="217"/>
      <c r="AA627" s="217"/>
      <c r="AB627" s="94"/>
      <c r="AC627" s="217"/>
      <c r="AD627" s="217"/>
      <c r="AE627" s="217"/>
      <c r="AF627" s="217"/>
      <c r="AG627" s="217"/>
      <c r="AH627" s="217"/>
      <c r="AI627" s="94"/>
      <c r="AJ627" s="217"/>
      <c r="AK627" s="217"/>
      <c r="AL627" s="217"/>
      <c r="AM627" s="217"/>
      <c r="AN627" s="217"/>
      <c r="AO627" s="94"/>
      <c r="AP627" s="217"/>
      <c r="AQ627" s="217"/>
      <c r="AR627" s="217"/>
      <c r="AU627" s="217"/>
      <c r="AW627" s="217"/>
      <c r="AX627" s="217"/>
      <c r="BE627" s="94"/>
      <c r="BF627" s="217"/>
      <c r="BG627" s="94"/>
      <c r="BH627" s="94"/>
      <c r="BI627" s="217"/>
      <c r="BJ627" s="94"/>
      <c r="BK627" s="217"/>
      <c r="BL627" s="217"/>
      <c r="BQ627" s="96"/>
      <c r="BR627" s="96"/>
      <c r="BS627" s="96"/>
      <c r="BT627" s="96"/>
      <c r="BV627" s="96"/>
      <c r="BW627" s="96"/>
    </row>
    <row r="628" spans="2:75" x14ac:dyDescent="0.2">
      <c r="B628" s="101"/>
      <c r="I628" s="101"/>
      <c r="L628" s="101"/>
      <c r="M628" s="105"/>
      <c r="N628" s="256"/>
      <c r="O628" s="256"/>
      <c r="P628" s="256"/>
      <c r="Q628" s="256"/>
      <c r="R628" s="219"/>
      <c r="S628" s="219"/>
      <c r="T628" s="219"/>
      <c r="U628" s="219"/>
      <c r="V628" s="217"/>
      <c r="X628" s="106"/>
      <c r="Y628" s="217"/>
      <c r="Z628" s="217"/>
      <c r="AA628" s="217"/>
      <c r="AB628" s="94"/>
      <c r="AC628" s="217"/>
      <c r="AD628" s="217"/>
      <c r="AE628" s="217"/>
      <c r="AF628" s="217"/>
      <c r="AG628" s="217"/>
      <c r="AH628" s="217"/>
      <c r="AI628" s="94"/>
      <c r="AJ628" s="217"/>
      <c r="AK628" s="217"/>
      <c r="AL628" s="217"/>
      <c r="AM628" s="217"/>
      <c r="AN628" s="217"/>
      <c r="AO628" s="94"/>
      <c r="AP628" s="217"/>
      <c r="AQ628" s="217"/>
      <c r="AR628" s="217"/>
      <c r="AU628" s="217"/>
      <c r="AW628" s="217"/>
      <c r="AX628" s="217"/>
      <c r="BE628" s="94"/>
      <c r="BF628" s="217"/>
      <c r="BG628" s="94"/>
      <c r="BH628" s="94"/>
      <c r="BI628" s="217"/>
      <c r="BJ628" s="94"/>
      <c r="BK628" s="217"/>
      <c r="BL628" s="217"/>
      <c r="BQ628" s="96"/>
      <c r="BR628" s="96"/>
      <c r="BS628" s="96"/>
      <c r="BT628" s="96"/>
      <c r="BV628" s="96"/>
      <c r="BW628" s="96"/>
    </row>
    <row r="629" spans="2:75" x14ac:dyDescent="0.2">
      <c r="B629" s="101"/>
      <c r="I629" s="101"/>
      <c r="L629" s="101"/>
      <c r="M629" s="105"/>
      <c r="N629" s="256"/>
      <c r="O629" s="256"/>
      <c r="P629" s="256"/>
      <c r="Q629" s="256"/>
      <c r="R629" s="219"/>
      <c r="S629" s="219"/>
      <c r="T629" s="219"/>
      <c r="U629" s="219"/>
      <c r="V629" s="217"/>
      <c r="X629" s="106"/>
      <c r="Y629" s="217"/>
      <c r="Z629" s="217"/>
      <c r="AA629" s="217"/>
      <c r="AB629" s="94"/>
      <c r="AC629" s="217"/>
      <c r="AD629" s="217"/>
      <c r="AE629" s="217"/>
      <c r="AF629" s="217"/>
      <c r="AG629" s="217"/>
      <c r="AH629" s="217"/>
      <c r="AI629" s="94"/>
      <c r="AJ629" s="217"/>
      <c r="AK629" s="217"/>
      <c r="AL629" s="217"/>
      <c r="AM629" s="217"/>
      <c r="AN629" s="217"/>
      <c r="AO629" s="94"/>
      <c r="AP629" s="217"/>
      <c r="AQ629" s="217"/>
      <c r="AR629" s="217"/>
      <c r="AU629" s="217"/>
      <c r="AW629" s="217"/>
      <c r="AX629" s="217"/>
      <c r="BE629" s="94"/>
      <c r="BF629" s="217"/>
      <c r="BG629" s="94"/>
      <c r="BH629" s="94"/>
      <c r="BI629" s="217"/>
      <c r="BJ629" s="94"/>
      <c r="BK629" s="217"/>
      <c r="BL629" s="217"/>
      <c r="BQ629" s="96"/>
      <c r="BR629" s="96"/>
      <c r="BS629" s="96"/>
      <c r="BT629" s="96"/>
      <c r="BV629" s="96"/>
      <c r="BW629" s="96"/>
    </row>
    <row r="630" spans="2:75" x14ac:dyDescent="0.2">
      <c r="B630" s="101"/>
      <c r="I630" s="101"/>
      <c r="L630" s="101"/>
      <c r="M630" s="105"/>
      <c r="N630" s="256"/>
      <c r="O630" s="256"/>
      <c r="P630" s="256"/>
      <c r="Q630" s="256"/>
      <c r="R630" s="219"/>
      <c r="S630" s="219"/>
      <c r="T630" s="219"/>
      <c r="U630" s="219"/>
      <c r="V630" s="217"/>
      <c r="X630" s="106"/>
      <c r="Y630" s="217"/>
      <c r="Z630" s="217"/>
      <c r="AA630" s="217"/>
      <c r="AB630" s="94"/>
      <c r="AC630" s="217"/>
      <c r="AD630" s="217"/>
      <c r="AE630" s="217"/>
      <c r="AF630" s="217"/>
      <c r="AG630" s="217"/>
      <c r="AH630" s="217"/>
      <c r="AI630" s="94"/>
      <c r="AJ630" s="217"/>
      <c r="AK630" s="217"/>
      <c r="AL630" s="217"/>
      <c r="AM630" s="217"/>
      <c r="AN630" s="217"/>
      <c r="AO630" s="94"/>
      <c r="AP630" s="217"/>
      <c r="AQ630" s="217"/>
      <c r="AR630" s="217"/>
      <c r="AU630" s="217"/>
      <c r="AW630" s="217"/>
      <c r="AX630" s="217"/>
      <c r="BE630" s="94"/>
      <c r="BF630" s="217"/>
      <c r="BG630" s="94"/>
      <c r="BH630" s="94"/>
      <c r="BI630" s="217"/>
      <c r="BJ630" s="94"/>
      <c r="BK630" s="217"/>
      <c r="BL630" s="217"/>
      <c r="BQ630" s="96"/>
      <c r="BR630" s="96"/>
      <c r="BS630" s="96"/>
      <c r="BT630" s="96"/>
      <c r="BV630" s="96"/>
      <c r="BW630" s="96"/>
    </row>
    <row r="631" spans="2:75" x14ac:dyDescent="0.2">
      <c r="B631" s="101"/>
      <c r="I631" s="101"/>
      <c r="L631" s="101"/>
      <c r="M631" s="105"/>
      <c r="N631" s="256"/>
      <c r="O631" s="256"/>
      <c r="P631" s="256"/>
      <c r="Q631" s="256"/>
      <c r="R631" s="219"/>
      <c r="S631" s="219"/>
      <c r="T631" s="219"/>
      <c r="U631" s="219"/>
      <c r="V631" s="217"/>
      <c r="X631" s="106"/>
      <c r="Y631" s="217"/>
      <c r="Z631" s="217"/>
      <c r="AA631" s="217"/>
      <c r="AB631" s="94"/>
      <c r="AC631" s="217"/>
      <c r="AD631" s="217"/>
      <c r="AE631" s="217"/>
      <c r="AF631" s="217"/>
      <c r="AG631" s="217"/>
      <c r="AH631" s="217"/>
      <c r="AI631" s="94"/>
      <c r="AJ631" s="217"/>
      <c r="AK631" s="217"/>
      <c r="AL631" s="217"/>
      <c r="AM631" s="217"/>
      <c r="AN631" s="217"/>
      <c r="AO631" s="94"/>
      <c r="AP631" s="217"/>
      <c r="AQ631" s="217"/>
      <c r="AR631" s="217"/>
      <c r="AU631" s="217"/>
      <c r="AW631" s="217"/>
      <c r="AX631" s="217"/>
      <c r="BE631" s="94"/>
      <c r="BF631" s="217"/>
      <c r="BG631" s="94"/>
      <c r="BH631" s="94"/>
      <c r="BI631" s="217"/>
      <c r="BJ631" s="94"/>
      <c r="BK631" s="217"/>
      <c r="BL631" s="217"/>
      <c r="BQ631" s="96"/>
      <c r="BR631" s="96"/>
      <c r="BS631" s="96"/>
      <c r="BT631" s="96"/>
      <c r="BV631" s="96"/>
      <c r="BW631" s="96"/>
    </row>
    <row r="632" spans="2:75" x14ac:dyDescent="0.2">
      <c r="B632" s="101"/>
      <c r="I632" s="101"/>
      <c r="L632" s="101"/>
      <c r="M632" s="105"/>
      <c r="N632" s="256"/>
      <c r="O632" s="256"/>
      <c r="P632" s="256"/>
      <c r="Q632" s="256"/>
      <c r="R632" s="219"/>
      <c r="S632" s="219"/>
      <c r="T632" s="219"/>
      <c r="U632" s="219"/>
      <c r="V632" s="217"/>
      <c r="X632" s="106"/>
      <c r="Y632" s="217"/>
      <c r="Z632" s="217"/>
      <c r="AA632" s="217"/>
      <c r="AB632" s="94"/>
      <c r="AC632" s="217"/>
      <c r="AD632" s="217"/>
      <c r="AE632" s="217"/>
      <c r="AF632" s="217"/>
      <c r="AG632" s="217"/>
      <c r="AH632" s="217"/>
      <c r="AI632" s="94"/>
      <c r="AJ632" s="217"/>
      <c r="AK632" s="217"/>
      <c r="AL632" s="217"/>
      <c r="AM632" s="217"/>
      <c r="AN632" s="217"/>
      <c r="AO632" s="94"/>
      <c r="AP632" s="217"/>
      <c r="AQ632" s="217"/>
      <c r="AR632" s="217"/>
      <c r="AU632" s="217"/>
      <c r="AW632" s="217"/>
      <c r="AX632" s="217"/>
      <c r="BE632" s="94"/>
      <c r="BF632" s="217"/>
      <c r="BG632" s="94"/>
      <c r="BH632" s="94"/>
      <c r="BI632" s="217"/>
      <c r="BJ632" s="94"/>
      <c r="BK632" s="217"/>
      <c r="BL632" s="217"/>
      <c r="BQ632" s="96"/>
      <c r="BR632" s="96"/>
      <c r="BS632" s="96"/>
      <c r="BT632" s="96"/>
      <c r="BV632" s="96"/>
      <c r="BW632" s="96"/>
    </row>
    <row r="633" spans="2:75" x14ac:dyDescent="0.2">
      <c r="B633" s="101"/>
      <c r="I633" s="101"/>
      <c r="L633" s="101"/>
      <c r="M633" s="105"/>
      <c r="N633" s="256"/>
      <c r="O633" s="256"/>
      <c r="P633" s="256"/>
      <c r="Q633" s="256"/>
      <c r="R633" s="219"/>
      <c r="S633" s="219"/>
      <c r="T633" s="219"/>
      <c r="U633" s="219"/>
      <c r="V633" s="217"/>
      <c r="X633" s="106"/>
      <c r="Y633" s="217"/>
      <c r="Z633" s="217"/>
      <c r="AA633" s="217"/>
      <c r="AB633" s="94"/>
      <c r="AC633" s="217"/>
      <c r="AD633" s="217"/>
      <c r="AE633" s="217"/>
      <c r="AF633" s="217"/>
      <c r="AG633" s="217"/>
      <c r="AH633" s="217"/>
      <c r="AI633" s="94"/>
      <c r="AJ633" s="217"/>
      <c r="AK633" s="217"/>
      <c r="AL633" s="217"/>
      <c r="AM633" s="217"/>
      <c r="AN633" s="217"/>
      <c r="AO633" s="94"/>
      <c r="AP633" s="217"/>
      <c r="AQ633" s="217"/>
      <c r="AR633" s="217"/>
      <c r="AU633" s="217"/>
      <c r="AW633" s="217"/>
      <c r="AX633" s="217"/>
      <c r="BE633" s="94"/>
      <c r="BF633" s="217"/>
      <c r="BG633" s="94"/>
      <c r="BH633" s="94"/>
      <c r="BI633" s="217"/>
      <c r="BJ633" s="94"/>
      <c r="BK633" s="217"/>
      <c r="BL633" s="217"/>
      <c r="BQ633" s="96"/>
      <c r="BR633" s="96"/>
      <c r="BS633" s="96"/>
      <c r="BT633" s="96"/>
      <c r="BV633" s="96"/>
      <c r="BW633" s="96"/>
    </row>
    <row r="634" spans="2:75" x14ac:dyDescent="0.2">
      <c r="B634" s="101"/>
      <c r="I634" s="101"/>
      <c r="L634" s="101"/>
      <c r="M634" s="105"/>
      <c r="N634" s="256"/>
      <c r="O634" s="256"/>
      <c r="P634" s="256"/>
      <c r="Q634" s="256"/>
      <c r="R634" s="219"/>
      <c r="S634" s="219"/>
      <c r="T634" s="219"/>
      <c r="U634" s="219"/>
      <c r="V634" s="217"/>
      <c r="X634" s="106"/>
      <c r="Y634" s="217"/>
      <c r="Z634" s="217"/>
      <c r="AA634" s="217"/>
      <c r="AB634" s="94"/>
      <c r="AC634" s="217"/>
      <c r="AD634" s="217"/>
      <c r="AE634" s="217"/>
      <c r="AF634" s="217"/>
      <c r="AG634" s="217"/>
      <c r="AH634" s="217"/>
      <c r="AI634" s="94"/>
      <c r="AJ634" s="217"/>
      <c r="AK634" s="217"/>
      <c r="AL634" s="217"/>
      <c r="AM634" s="217"/>
      <c r="AN634" s="217"/>
      <c r="AO634" s="94"/>
      <c r="AP634" s="217"/>
      <c r="AQ634" s="217"/>
      <c r="AR634" s="217"/>
      <c r="AU634" s="217"/>
      <c r="AW634" s="217"/>
      <c r="AX634" s="217"/>
      <c r="BE634" s="94"/>
      <c r="BF634" s="217"/>
      <c r="BG634" s="94"/>
      <c r="BH634" s="94"/>
      <c r="BI634" s="217"/>
      <c r="BJ634" s="94"/>
      <c r="BK634" s="217"/>
      <c r="BL634" s="217"/>
      <c r="BQ634" s="96"/>
      <c r="BR634" s="96"/>
      <c r="BS634" s="96"/>
      <c r="BT634" s="96"/>
      <c r="BV634" s="96"/>
      <c r="BW634" s="96"/>
    </row>
    <row r="635" spans="2:75" x14ac:dyDescent="0.2">
      <c r="B635" s="101"/>
      <c r="I635" s="101"/>
      <c r="L635" s="101"/>
      <c r="M635" s="105"/>
      <c r="N635" s="256"/>
      <c r="O635" s="256"/>
      <c r="P635" s="256"/>
      <c r="Q635" s="256"/>
      <c r="R635" s="219"/>
      <c r="S635" s="219"/>
      <c r="T635" s="219"/>
      <c r="U635" s="219"/>
      <c r="V635" s="217"/>
      <c r="X635" s="106"/>
      <c r="Y635" s="217"/>
      <c r="Z635" s="217"/>
      <c r="AA635" s="217"/>
      <c r="AB635" s="94"/>
      <c r="AC635" s="217"/>
      <c r="AD635" s="217"/>
      <c r="AE635" s="217"/>
      <c r="AF635" s="217"/>
      <c r="AG635" s="217"/>
      <c r="AH635" s="217"/>
      <c r="AI635" s="94"/>
      <c r="AJ635" s="217"/>
      <c r="AK635" s="217"/>
      <c r="AL635" s="217"/>
      <c r="AM635" s="217"/>
      <c r="AN635" s="217"/>
      <c r="AO635" s="94"/>
      <c r="AP635" s="217"/>
      <c r="AQ635" s="217"/>
      <c r="AR635" s="217"/>
      <c r="AU635" s="217"/>
      <c r="AW635" s="217"/>
      <c r="AX635" s="217"/>
      <c r="BE635" s="94"/>
      <c r="BF635" s="217"/>
      <c r="BG635" s="94"/>
      <c r="BH635" s="94"/>
      <c r="BI635" s="217"/>
      <c r="BJ635" s="94"/>
      <c r="BK635" s="217"/>
      <c r="BL635" s="217"/>
      <c r="BQ635" s="96"/>
      <c r="BR635" s="96"/>
      <c r="BS635" s="96"/>
      <c r="BT635" s="96"/>
      <c r="BV635" s="96"/>
      <c r="BW635" s="96"/>
    </row>
    <row r="636" spans="2:75" x14ac:dyDescent="0.2">
      <c r="B636" s="101"/>
      <c r="I636" s="101"/>
      <c r="L636" s="101"/>
      <c r="M636" s="105"/>
      <c r="N636" s="256"/>
      <c r="O636" s="256"/>
      <c r="P636" s="256"/>
      <c r="Q636" s="256"/>
      <c r="R636" s="219"/>
      <c r="S636" s="219"/>
      <c r="T636" s="219"/>
      <c r="U636" s="219"/>
      <c r="V636" s="217"/>
      <c r="X636" s="106"/>
      <c r="Y636" s="217"/>
      <c r="Z636" s="217"/>
      <c r="AA636" s="217"/>
      <c r="AB636" s="94"/>
      <c r="AC636" s="217"/>
      <c r="AD636" s="217"/>
      <c r="AE636" s="217"/>
      <c r="AF636" s="217"/>
      <c r="AG636" s="217"/>
      <c r="AH636" s="217"/>
      <c r="AI636" s="94"/>
      <c r="AJ636" s="217"/>
      <c r="AK636" s="217"/>
      <c r="AL636" s="217"/>
      <c r="AM636" s="217"/>
      <c r="AN636" s="217"/>
      <c r="AO636" s="94"/>
      <c r="AP636" s="217"/>
      <c r="AQ636" s="217"/>
      <c r="AR636" s="217"/>
      <c r="AU636" s="217"/>
      <c r="AW636" s="217"/>
      <c r="AX636" s="217"/>
      <c r="BE636" s="94"/>
      <c r="BF636" s="217"/>
      <c r="BG636" s="94"/>
      <c r="BH636" s="94"/>
      <c r="BI636" s="217"/>
      <c r="BJ636" s="94"/>
      <c r="BK636" s="217"/>
      <c r="BL636" s="217"/>
      <c r="BQ636" s="96"/>
      <c r="BR636" s="96"/>
      <c r="BS636" s="96"/>
      <c r="BT636" s="96"/>
      <c r="BV636" s="96"/>
      <c r="BW636" s="96"/>
    </row>
    <row r="637" spans="2:75" x14ac:dyDescent="0.2">
      <c r="B637" s="101"/>
      <c r="I637" s="101"/>
      <c r="L637" s="101"/>
      <c r="M637" s="105"/>
      <c r="N637" s="256"/>
      <c r="O637" s="256"/>
      <c r="P637" s="256"/>
      <c r="Q637" s="256"/>
      <c r="R637" s="219"/>
      <c r="S637" s="219"/>
      <c r="T637" s="219"/>
      <c r="U637" s="219"/>
      <c r="V637" s="217"/>
      <c r="X637" s="106"/>
      <c r="Y637" s="217"/>
      <c r="Z637" s="217"/>
      <c r="AA637" s="217"/>
      <c r="AB637" s="94"/>
      <c r="AC637" s="217"/>
      <c r="AD637" s="217"/>
      <c r="AE637" s="217"/>
      <c r="AF637" s="217"/>
      <c r="AG637" s="217"/>
      <c r="AH637" s="217"/>
      <c r="AI637" s="94"/>
      <c r="AJ637" s="217"/>
      <c r="AK637" s="217"/>
      <c r="AL637" s="217"/>
      <c r="AM637" s="217"/>
      <c r="AN637" s="217"/>
      <c r="AO637" s="94"/>
      <c r="AP637" s="217"/>
      <c r="AQ637" s="217"/>
      <c r="AR637" s="217"/>
      <c r="AU637" s="217"/>
      <c r="AW637" s="217"/>
      <c r="AX637" s="217"/>
      <c r="BE637" s="94"/>
      <c r="BF637" s="217"/>
      <c r="BG637" s="94"/>
      <c r="BH637" s="94"/>
      <c r="BI637" s="217"/>
      <c r="BJ637" s="94"/>
      <c r="BK637" s="217"/>
      <c r="BL637" s="217"/>
      <c r="BQ637" s="96"/>
      <c r="BR637" s="96"/>
      <c r="BS637" s="96"/>
      <c r="BT637" s="96"/>
      <c r="BV637" s="96"/>
      <c r="BW637" s="96"/>
    </row>
    <row r="638" spans="2:75" x14ac:dyDescent="0.2">
      <c r="B638" s="101"/>
      <c r="I638" s="101"/>
      <c r="L638" s="101"/>
      <c r="M638" s="105"/>
      <c r="N638" s="256"/>
      <c r="O638" s="256"/>
      <c r="P638" s="256"/>
      <c r="Q638" s="256"/>
      <c r="R638" s="219"/>
      <c r="S638" s="219"/>
      <c r="T638" s="219"/>
      <c r="U638" s="219"/>
      <c r="V638" s="217"/>
      <c r="X638" s="106"/>
      <c r="Y638" s="217"/>
      <c r="Z638" s="217"/>
      <c r="AA638" s="217"/>
      <c r="AB638" s="94"/>
      <c r="AC638" s="217"/>
      <c r="AD638" s="217"/>
      <c r="AE638" s="217"/>
      <c r="AF638" s="217"/>
      <c r="AG638" s="217"/>
      <c r="AH638" s="217"/>
      <c r="AI638" s="94"/>
      <c r="AJ638" s="217"/>
      <c r="AK638" s="217"/>
      <c r="AL638" s="217"/>
      <c r="AM638" s="217"/>
      <c r="AN638" s="217"/>
      <c r="AO638" s="94"/>
      <c r="AP638" s="217"/>
      <c r="AQ638" s="217"/>
      <c r="AR638" s="217"/>
      <c r="AU638" s="217"/>
      <c r="AW638" s="217"/>
      <c r="AX638" s="217"/>
      <c r="BE638" s="94"/>
      <c r="BF638" s="217"/>
      <c r="BG638" s="94"/>
      <c r="BH638" s="94"/>
      <c r="BI638" s="217"/>
      <c r="BJ638" s="94"/>
      <c r="BK638" s="217"/>
      <c r="BL638" s="217"/>
      <c r="BQ638" s="96"/>
      <c r="BR638" s="96"/>
      <c r="BS638" s="96"/>
      <c r="BT638" s="96"/>
      <c r="BV638" s="96"/>
      <c r="BW638" s="96"/>
    </row>
    <row r="639" spans="2:75" x14ac:dyDescent="0.2">
      <c r="B639" s="101"/>
      <c r="I639" s="101"/>
      <c r="L639" s="101"/>
      <c r="M639" s="105"/>
      <c r="N639" s="256"/>
      <c r="O639" s="256"/>
      <c r="P639" s="256"/>
      <c r="Q639" s="256"/>
      <c r="R639" s="219"/>
      <c r="S639" s="219"/>
      <c r="T639" s="219"/>
      <c r="U639" s="219"/>
      <c r="V639" s="217"/>
      <c r="X639" s="106"/>
      <c r="Y639" s="217"/>
      <c r="Z639" s="217"/>
      <c r="AA639" s="217"/>
      <c r="AB639" s="94"/>
      <c r="AC639" s="217"/>
      <c r="AD639" s="217"/>
      <c r="AE639" s="217"/>
      <c r="AF639" s="217"/>
      <c r="AG639" s="217"/>
      <c r="AH639" s="217"/>
      <c r="AI639" s="94"/>
      <c r="AJ639" s="217"/>
      <c r="AK639" s="217"/>
      <c r="AL639" s="217"/>
      <c r="AM639" s="217"/>
      <c r="AN639" s="217"/>
      <c r="AO639" s="94"/>
      <c r="AP639" s="217"/>
      <c r="AQ639" s="217"/>
      <c r="AR639" s="217"/>
      <c r="AU639" s="217"/>
      <c r="AW639" s="217"/>
      <c r="AX639" s="217"/>
      <c r="BE639" s="94"/>
      <c r="BF639" s="217"/>
      <c r="BG639" s="94"/>
      <c r="BH639" s="94"/>
      <c r="BI639" s="217"/>
      <c r="BJ639" s="94"/>
      <c r="BK639" s="217"/>
      <c r="BL639" s="217"/>
      <c r="BQ639" s="96"/>
      <c r="BR639" s="96"/>
      <c r="BS639" s="96"/>
      <c r="BT639" s="96"/>
      <c r="BV639" s="96"/>
      <c r="BW639" s="96"/>
    </row>
    <row r="640" spans="2:75" x14ac:dyDescent="0.2">
      <c r="B640" s="101"/>
      <c r="I640" s="101"/>
      <c r="L640" s="101"/>
      <c r="M640" s="105"/>
      <c r="N640" s="256"/>
      <c r="O640" s="256"/>
      <c r="P640" s="256"/>
      <c r="Q640" s="256"/>
      <c r="R640" s="219"/>
      <c r="S640" s="219"/>
      <c r="T640" s="219"/>
      <c r="U640" s="219"/>
      <c r="V640" s="217"/>
      <c r="X640" s="106"/>
      <c r="Y640" s="217"/>
      <c r="Z640" s="217"/>
      <c r="AA640" s="217"/>
      <c r="AB640" s="94"/>
      <c r="AC640" s="217"/>
      <c r="AD640" s="217"/>
      <c r="AE640" s="217"/>
      <c r="AF640" s="217"/>
      <c r="AG640" s="217"/>
      <c r="AH640" s="217"/>
      <c r="AI640" s="94"/>
      <c r="AJ640" s="217"/>
      <c r="AK640" s="217"/>
      <c r="AL640" s="217"/>
      <c r="AM640" s="217"/>
      <c r="AN640" s="217"/>
      <c r="AO640" s="94"/>
      <c r="AP640" s="217"/>
      <c r="AQ640" s="217"/>
      <c r="AR640" s="217"/>
      <c r="AU640" s="217"/>
      <c r="AW640" s="217"/>
      <c r="AX640" s="217"/>
      <c r="BE640" s="94"/>
      <c r="BF640" s="217"/>
      <c r="BG640" s="94"/>
      <c r="BH640" s="94"/>
      <c r="BI640" s="217"/>
      <c r="BJ640" s="94"/>
      <c r="BK640" s="217"/>
      <c r="BL640" s="217"/>
      <c r="BQ640" s="96"/>
      <c r="BR640" s="96"/>
      <c r="BS640" s="96"/>
      <c r="BT640" s="96"/>
      <c r="BV640" s="96"/>
      <c r="BW640" s="96"/>
    </row>
    <row r="641" spans="2:75" x14ac:dyDescent="0.2">
      <c r="B641" s="101"/>
      <c r="I641" s="101"/>
      <c r="L641" s="101"/>
      <c r="M641" s="105"/>
      <c r="N641" s="256"/>
      <c r="O641" s="256"/>
      <c r="P641" s="256"/>
      <c r="Q641" s="256"/>
      <c r="R641" s="219"/>
      <c r="S641" s="219"/>
      <c r="T641" s="219"/>
      <c r="U641" s="219"/>
      <c r="V641" s="217"/>
      <c r="X641" s="106"/>
      <c r="Y641" s="217"/>
      <c r="Z641" s="217"/>
      <c r="AA641" s="217"/>
      <c r="AB641" s="94"/>
      <c r="AC641" s="217"/>
      <c r="AD641" s="217"/>
      <c r="AE641" s="217"/>
      <c r="AF641" s="217"/>
      <c r="AG641" s="217"/>
      <c r="AH641" s="217"/>
      <c r="AI641" s="94"/>
      <c r="AJ641" s="217"/>
      <c r="AK641" s="217"/>
      <c r="AL641" s="217"/>
      <c r="AM641" s="217"/>
      <c r="AN641" s="217"/>
      <c r="AO641" s="94"/>
      <c r="AP641" s="217"/>
      <c r="AQ641" s="217"/>
      <c r="AR641" s="217"/>
      <c r="AU641" s="217"/>
      <c r="AW641" s="217"/>
      <c r="AX641" s="217"/>
      <c r="BE641" s="94"/>
      <c r="BF641" s="217"/>
      <c r="BG641" s="94"/>
      <c r="BH641" s="94"/>
      <c r="BI641" s="217"/>
      <c r="BJ641" s="94"/>
      <c r="BK641" s="217"/>
      <c r="BL641" s="217"/>
      <c r="BQ641" s="96"/>
      <c r="BR641" s="96"/>
      <c r="BS641" s="96"/>
      <c r="BT641" s="96"/>
      <c r="BV641" s="96"/>
      <c r="BW641" s="96"/>
    </row>
    <row r="642" spans="2:75" x14ac:dyDescent="0.2">
      <c r="B642" s="101"/>
      <c r="I642" s="101"/>
      <c r="L642" s="101"/>
      <c r="M642" s="105"/>
      <c r="N642" s="256"/>
      <c r="O642" s="256"/>
      <c r="P642" s="256"/>
      <c r="Q642" s="256"/>
      <c r="R642" s="219"/>
      <c r="S642" s="219"/>
      <c r="T642" s="219"/>
      <c r="U642" s="219"/>
      <c r="V642" s="217"/>
      <c r="X642" s="106"/>
      <c r="Y642" s="217"/>
      <c r="Z642" s="217"/>
      <c r="AA642" s="217"/>
      <c r="AB642" s="94"/>
      <c r="AC642" s="217"/>
      <c r="AD642" s="217"/>
      <c r="AE642" s="217"/>
      <c r="AF642" s="217"/>
      <c r="AG642" s="217"/>
      <c r="AH642" s="217"/>
      <c r="AI642" s="94"/>
      <c r="AJ642" s="217"/>
      <c r="AK642" s="217"/>
      <c r="AL642" s="217"/>
      <c r="AM642" s="217"/>
      <c r="AN642" s="217"/>
      <c r="AO642" s="94"/>
      <c r="AP642" s="217"/>
      <c r="AQ642" s="217"/>
      <c r="AR642" s="217"/>
      <c r="AU642" s="217"/>
      <c r="AW642" s="217"/>
      <c r="AX642" s="217"/>
      <c r="BE642" s="94"/>
      <c r="BF642" s="217"/>
      <c r="BG642" s="94"/>
      <c r="BH642" s="94"/>
      <c r="BI642" s="217"/>
      <c r="BJ642" s="94"/>
      <c r="BK642" s="217"/>
      <c r="BL642" s="217"/>
      <c r="BQ642" s="96"/>
      <c r="BR642" s="96"/>
      <c r="BS642" s="96"/>
      <c r="BT642" s="96"/>
      <c r="BV642" s="96"/>
      <c r="BW642" s="96"/>
    </row>
    <row r="643" spans="2:75" x14ac:dyDescent="0.2">
      <c r="B643" s="101"/>
      <c r="I643" s="101"/>
      <c r="L643" s="101"/>
      <c r="M643" s="105"/>
      <c r="N643" s="256"/>
      <c r="O643" s="256"/>
      <c r="P643" s="256"/>
      <c r="Q643" s="256"/>
      <c r="R643" s="219"/>
      <c r="S643" s="219"/>
      <c r="T643" s="219"/>
      <c r="U643" s="219"/>
      <c r="V643" s="217"/>
      <c r="X643" s="106"/>
      <c r="Y643" s="217"/>
      <c r="Z643" s="217"/>
      <c r="AA643" s="217"/>
      <c r="AB643" s="94"/>
      <c r="AC643" s="217"/>
      <c r="AD643" s="217"/>
      <c r="AE643" s="217"/>
      <c r="AF643" s="217"/>
      <c r="AG643" s="217"/>
      <c r="AH643" s="217"/>
      <c r="AI643" s="94"/>
      <c r="AJ643" s="217"/>
      <c r="AK643" s="217"/>
      <c r="AL643" s="217"/>
      <c r="AM643" s="217"/>
      <c r="AN643" s="217"/>
      <c r="AO643" s="94"/>
      <c r="AP643" s="217"/>
      <c r="AQ643" s="217"/>
      <c r="AR643" s="217"/>
      <c r="AU643" s="217"/>
      <c r="AW643" s="217"/>
      <c r="AX643" s="217"/>
      <c r="BE643" s="94"/>
      <c r="BF643" s="217"/>
      <c r="BG643" s="94"/>
      <c r="BH643" s="94"/>
      <c r="BI643" s="217"/>
      <c r="BJ643" s="94"/>
      <c r="BK643" s="217"/>
      <c r="BL643" s="217"/>
      <c r="BQ643" s="96"/>
      <c r="BR643" s="96"/>
      <c r="BS643" s="96"/>
      <c r="BT643" s="96"/>
      <c r="BV643" s="96"/>
      <c r="BW643" s="96"/>
    </row>
    <row r="644" spans="2:75" x14ac:dyDescent="0.2">
      <c r="B644" s="101"/>
      <c r="I644" s="101"/>
      <c r="L644" s="101"/>
      <c r="M644" s="105"/>
      <c r="N644" s="256"/>
      <c r="O644" s="256"/>
      <c r="P644" s="256"/>
      <c r="Q644" s="256"/>
      <c r="R644" s="219"/>
      <c r="S644" s="219"/>
      <c r="T644" s="219"/>
      <c r="U644" s="219"/>
      <c r="V644" s="217"/>
      <c r="X644" s="106"/>
      <c r="Y644" s="217"/>
      <c r="Z644" s="217"/>
      <c r="AA644" s="217"/>
      <c r="AB644" s="94"/>
      <c r="AC644" s="217"/>
      <c r="AD644" s="217"/>
      <c r="AE644" s="217"/>
      <c r="AF644" s="217"/>
      <c r="AG644" s="217"/>
      <c r="AH644" s="217"/>
      <c r="AI644" s="94"/>
      <c r="AJ644" s="217"/>
      <c r="AK644" s="217"/>
      <c r="AL644" s="217"/>
      <c r="AM644" s="217"/>
      <c r="AN644" s="217"/>
      <c r="AO644" s="94"/>
      <c r="AP644" s="217"/>
      <c r="AQ644" s="217"/>
      <c r="AR644" s="217"/>
      <c r="AU644" s="217"/>
      <c r="AW644" s="217"/>
      <c r="AX644" s="217"/>
      <c r="BE644" s="94"/>
      <c r="BF644" s="217"/>
      <c r="BG644" s="94"/>
      <c r="BH644" s="94"/>
      <c r="BI644" s="217"/>
      <c r="BJ644" s="94"/>
      <c r="BK644" s="217"/>
      <c r="BL644" s="217"/>
      <c r="BQ644" s="96"/>
      <c r="BR644" s="96"/>
      <c r="BS644" s="96"/>
      <c r="BT644" s="96"/>
      <c r="BV644" s="96"/>
      <c r="BW644" s="96"/>
    </row>
    <row r="645" spans="2:75" x14ac:dyDescent="0.2">
      <c r="B645" s="101"/>
      <c r="I645" s="101"/>
      <c r="L645" s="101"/>
      <c r="M645" s="105"/>
      <c r="N645" s="256"/>
      <c r="O645" s="256"/>
      <c r="P645" s="256"/>
      <c r="Q645" s="256"/>
      <c r="R645" s="219"/>
      <c r="S645" s="219"/>
      <c r="T645" s="219"/>
      <c r="U645" s="219"/>
      <c r="V645" s="217"/>
      <c r="X645" s="106"/>
      <c r="Y645" s="217"/>
      <c r="Z645" s="217"/>
      <c r="AA645" s="217"/>
      <c r="AB645" s="94"/>
      <c r="AC645" s="217"/>
      <c r="AD645" s="217"/>
      <c r="AE645" s="217"/>
      <c r="AF645" s="217"/>
      <c r="AG645" s="217"/>
      <c r="AH645" s="217"/>
      <c r="AI645" s="94"/>
      <c r="AJ645" s="217"/>
      <c r="AK645" s="217"/>
      <c r="AL645" s="217"/>
      <c r="AM645" s="217"/>
      <c r="AN645" s="217"/>
      <c r="AO645" s="94"/>
      <c r="AP645" s="217"/>
      <c r="AQ645" s="217"/>
      <c r="AR645" s="217"/>
      <c r="AU645" s="217"/>
      <c r="AW645" s="217"/>
      <c r="AX645" s="217"/>
      <c r="BE645" s="94"/>
      <c r="BF645" s="217"/>
      <c r="BG645" s="94"/>
      <c r="BH645" s="94"/>
      <c r="BI645" s="217"/>
      <c r="BJ645" s="94"/>
      <c r="BK645" s="217"/>
      <c r="BL645" s="217"/>
      <c r="BQ645" s="96"/>
      <c r="BR645" s="96"/>
      <c r="BS645" s="96"/>
      <c r="BT645" s="96"/>
      <c r="BV645" s="96"/>
      <c r="BW645" s="96"/>
    </row>
    <row r="646" spans="2:75" x14ac:dyDescent="0.2">
      <c r="B646" s="101"/>
      <c r="I646" s="101"/>
      <c r="L646" s="101"/>
      <c r="M646" s="105"/>
      <c r="N646" s="256"/>
      <c r="O646" s="256"/>
      <c r="P646" s="256"/>
      <c r="Q646" s="256"/>
      <c r="R646" s="219"/>
      <c r="S646" s="219"/>
      <c r="T646" s="219"/>
      <c r="U646" s="219"/>
      <c r="V646" s="217"/>
      <c r="X646" s="106"/>
      <c r="Y646" s="217"/>
      <c r="Z646" s="217"/>
      <c r="AA646" s="217"/>
      <c r="AB646" s="94"/>
      <c r="AC646" s="217"/>
      <c r="AD646" s="217"/>
      <c r="AE646" s="217"/>
      <c r="AF646" s="217"/>
      <c r="AG646" s="217"/>
      <c r="AH646" s="217"/>
      <c r="AI646" s="94"/>
      <c r="AJ646" s="217"/>
      <c r="AK646" s="217"/>
      <c r="AL646" s="217"/>
      <c r="AM646" s="217"/>
      <c r="AN646" s="217"/>
      <c r="AO646" s="94"/>
      <c r="AP646" s="217"/>
      <c r="AQ646" s="217"/>
      <c r="AR646" s="217"/>
      <c r="AU646" s="217"/>
      <c r="AW646" s="217"/>
      <c r="AX646" s="217"/>
      <c r="BE646" s="94"/>
      <c r="BF646" s="217"/>
      <c r="BG646" s="94"/>
      <c r="BH646" s="94"/>
      <c r="BI646" s="217"/>
      <c r="BJ646" s="94"/>
      <c r="BK646" s="217"/>
      <c r="BL646" s="217"/>
      <c r="BQ646" s="96"/>
      <c r="BR646" s="96"/>
      <c r="BS646" s="96"/>
      <c r="BT646" s="96"/>
      <c r="BV646" s="96"/>
      <c r="BW646" s="96"/>
    </row>
    <row r="647" spans="2:75" x14ac:dyDescent="0.2">
      <c r="B647" s="101"/>
      <c r="I647" s="101"/>
      <c r="L647" s="101"/>
      <c r="M647" s="105"/>
      <c r="N647" s="256"/>
      <c r="O647" s="256"/>
      <c r="P647" s="256"/>
      <c r="Q647" s="256"/>
      <c r="R647" s="219"/>
      <c r="S647" s="219"/>
      <c r="T647" s="219"/>
      <c r="U647" s="219"/>
      <c r="V647" s="217"/>
      <c r="X647" s="106"/>
      <c r="Y647" s="217"/>
      <c r="Z647" s="217"/>
      <c r="AA647" s="217"/>
      <c r="AB647" s="94"/>
      <c r="AC647" s="217"/>
      <c r="AD647" s="217"/>
      <c r="AE647" s="217"/>
      <c r="AF647" s="217"/>
      <c r="AG647" s="217"/>
      <c r="AH647" s="217"/>
      <c r="AI647" s="94"/>
      <c r="AJ647" s="217"/>
      <c r="AK647" s="217"/>
      <c r="AL647" s="217"/>
      <c r="AM647" s="217"/>
      <c r="AN647" s="217"/>
      <c r="AO647" s="94"/>
      <c r="AP647" s="217"/>
      <c r="AQ647" s="217"/>
      <c r="AR647" s="217"/>
      <c r="AU647" s="217"/>
      <c r="AW647" s="217"/>
      <c r="AX647" s="217"/>
      <c r="BE647" s="94"/>
      <c r="BF647" s="217"/>
      <c r="BG647" s="94"/>
      <c r="BH647" s="94"/>
      <c r="BI647" s="217"/>
      <c r="BJ647" s="94"/>
      <c r="BK647" s="217"/>
      <c r="BL647" s="217"/>
      <c r="BQ647" s="96"/>
      <c r="BR647" s="96"/>
      <c r="BS647" s="96"/>
      <c r="BT647" s="96"/>
      <c r="BV647" s="96"/>
      <c r="BW647" s="96"/>
    </row>
    <row r="648" spans="2:75" x14ac:dyDescent="0.2">
      <c r="B648" s="101"/>
      <c r="I648" s="101"/>
      <c r="L648" s="101"/>
      <c r="M648" s="105"/>
      <c r="N648" s="256"/>
      <c r="O648" s="256"/>
      <c r="P648" s="256"/>
      <c r="Q648" s="256"/>
      <c r="R648" s="219"/>
      <c r="S648" s="219"/>
      <c r="T648" s="219"/>
      <c r="U648" s="219"/>
      <c r="V648" s="217"/>
      <c r="X648" s="106"/>
      <c r="Y648" s="217"/>
      <c r="Z648" s="217"/>
      <c r="AA648" s="217"/>
      <c r="AB648" s="94"/>
      <c r="AC648" s="217"/>
      <c r="AD648" s="217"/>
      <c r="AE648" s="217"/>
      <c r="AF648" s="217"/>
      <c r="AG648" s="217"/>
      <c r="AH648" s="217"/>
      <c r="AI648" s="94"/>
      <c r="AJ648" s="217"/>
      <c r="AK648" s="217"/>
      <c r="AL648" s="217"/>
      <c r="AM648" s="217"/>
      <c r="AN648" s="217"/>
      <c r="AO648" s="94"/>
      <c r="AP648" s="217"/>
      <c r="AQ648" s="217"/>
      <c r="AR648" s="217"/>
      <c r="AU648" s="217"/>
      <c r="AW648" s="217"/>
      <c r="AX648" s="217"/>
      <c r="BE648" s="94"/>
      <c r="BF648" s="217"/>
      <c r="BG648" s="94"/>
      <c r="BH648" s="94"/>
      <c r="BI648" s="217"/>
      <c r="BJ648" s="94"/>
      <c r="BK648" s="217"/>
      <c r="BL648" s="217"/>
      <c r="BQ648" s="96"/>
      <c r="BR648" s="96"/>
      <c r="BS648" s="96"/>
      <c r="BT648" s="96"/>
      <c r="BV648" s="96"/>
      <c r="BW648" s="96"/>
    </row>
    <row r="649" spans="2:75" x14ac:dyDescent="0.2">
      <c r="B649" s="101"/>
      <c r="I649" s="101"/>
      <c r="L649" s="101"/>
      <c r="M649" s="105"/>
      <c r="N649" s="256"/>
      <c r="O649" s="256"/>
      <c r="P649" s="256"/>
      <c r="Q649" s="256"/>
      <c r="R649" s="219"/>
      <c r="S649" s="219"/>
      <c r="T649" s="219"/>
      <c r="U649" s="219"/>
      <c r="V649" s="217"/>
      <c r="X649" s="106"/>
      <c r="Y649" s="217"/>
      <c r="Z649" s="217"/>
      <c r="AA649" s="217"/>
      <c r="AB649" s="94"/>
      <c r="AC649" s="217"/>
      <c r="AD649" s="217"/>
      <c r="AE649" s="217"/>
      <c r="AF649" s="217"/>
      <c r="AG649" s="217"/>
      <c r="AH649" s="217"/>
      <c r="AI649" s="94"/>
      <c r="AJ649" s="217"/>
      <c r="AK649" s="217"/>
      <c r="AL649" s="217"/>
      <c r="AM649" s="217"/>
      <c r="AN649" s="217"/>
      <c r="AO649" s="94"/>
      <c r="AP649" s="217"/>
      <c r="AQ649" s="217"/>
      <c r="AR649" s="217"/>
      <c r="AU649" s="217"/>
      <c r="AW649" s="217"/>
      <c r="AX649" s="217"/>
      <c r="BE649" s="94"/>
      <c r="BF649" s="217"/>
      <c r="BG649" s="94"/>
      <c r="BH649" s="94"/>
      <c r="BI649" s="217"/>
      <c r="BJ649" s="94"/>
      <c r="BK649" s="217"/>
      <c r="BL649" s="217"/>
      <c r="BQ649" s="96"/>
      <c r="BR649" s="96"/>
      <c r="BS649" s="96"/>
      <c r="BT649" s="96"/>
      <c r="BV649" s="96"/>
      <c r="BW649" s="96"/>
    </row>
    <row r="650" spans="2:75" x14ac:dyDescent="0.2">
      <c r="B650" s="101"/>
      <c r="I650" s="101"/>
      <c r="L650" s="101"/>
      <c r="M650" s="105"/>
      <c r="N650" s="256"/>
      <c r="O650" s="256"/>
      <c r="P650" s="256"/>
      <c r="Q650" s="256"/>
      <c r="R650" s="219"/>
      <c r="S650" s="219"/>
      <c r="T650" s="219"/>
      <c r="U650" s="219"/>
      <c r="V650" s="217"/>
      <c r="X650" s="106"/>
      <c r="Y650" s="217"/>
      <c r="Z650" s="217"/>
      <c r="AA650" s="217"/>
      <c r="AB650" s="94"/>
      <c r="AC650" s="217"/>
      <c r="AD650" s="217"/>
      <c r="AE650" s="217"/>
      <c r="AF650" s="217"/>
      <c r="AG650" s="217"/>
      <c r="AH650" s="217"/>
      <c r="AI650" s="94"/>
      <c r="AJ650" s="217"/>
      <c r="AK650" s="217"/>
      <c r="AL650" s="217"/>
      <c r="AM650" s="217"/>
      <c r="AN650" s="217"/>
      <c r="AO650" s="94"/>
      <c r="AP650" s="217"/>
      <c r="AQ650" s="217"/>
      <c r="AR650" s="217"/>
      <c r="AU650" s="217"/>
      <c r="AW650" s="217"/>
      <c r="AX650" s="217"/>
      <c r="BE650" s="94"/>
      <c r="BF650" s="217"/>
      <c r="BG650" s="94"/>
      <c r="BH650" s="94"/>
      <c r="BI650" s="217"/>
      <c r="BJ650" s="94"/>
      <c r="BK650" s="217"/>
      <c r="BL650" s="217"/>
      <c r="BQ650" s="96"/>
      <c r="BR650" s="96"/>
      <c r="BS650" s="96"/>
      <c r="BT650" s="96"/>
      <c r="BV650" s="96"/>
      <c r="BW650" s="96"/>
    </row>
    <row r="651" spans="2:75" x14ac:dyDescent="0.2">
      <c r="B651" s="101"/>
      <c r="I651" s="101"/>
      <c r="L651" s="101"/>
      <c r="M651" s="105"/>
      <c r="N651" s="256"/>
      <c r="O651" s="256"/>
      <c r="P651" s="256"/>
      <c r="Q651" s="256"/>
      <c r="R651" s="219"/>
      <c r="S651" s="219"/>
      <c r="T651" s="219"/>
      <c r="U651" s="219"/>
      <c r="V651" s="217"/>
      <c r="X651" s="106"/>
      <c r="Y651" s="217"/>
      <c r="Z651" s="217"/>
      <c r="AA651" s="217"/>
      <c r="AB651" s="94"/>
      <c r="AC651" s="217"/>
      <c r="AD651" s="217"/>
      <c r="AE651" s="217"/>
      <c r="AF651" s="217"/>
      <c r="AG651" s="217"/>
      <c r="AH651" s="217"/>
      <c r="AI651" s="94"/>
      <c r="AJ651" s="217"/>
      <c r="AK651" s="217"/>
      <c r="AL651" s="217"/>
      <c r="AM651" s="217"/>
      <c r="AN651" s="217"/>
      <c r="AO651" s="94"/>
      <c r="AP651" s="217"/>
      <c r="AQ651" s="217"/>
      <c r="AR651" s="217"/>
      <c r="AU651" s="217"/>
      <c r="AW651" s="217"/>
      <c r="AX651" s="217"/>
      <c r="BE651" s="94"/>
      <c r="BF651" s="217"/>
      <c r="BG651" s="94"/>
      <c r="BH651" s="94"/>
      <c r="BI651" s="217"/>
      <c r="BJ651" s="94"/>
      <c r="BK651" s="217"/>
      <c r="BL651" s="217"/>
      <c r="BQ651" s="96"/>
      <c r="BR651" s="96"/>
      <c r="BS651" s="96"/>
      <c r="BT651" s="96"/>
      <c r="BV651" s="96"/>
      <c r="BW651" s="96"/>
    </row>
    <row r="652" spans="2:75" x14ac:dyDescent="0.2">
      <c r="B652" s="101"/>
      <c r="I652" s="101"/>
      <c r="L652" s="101"/>
      <c r="M652" s="105"/>
      <c r="N652" s="256"/>
      <c r="O652" s="256"/>
      <c r="P652" s="256"/>
      <c r="Q652" s="256"/>
      <c r="R652" s="219"/>
      <c r="S652" s="219"/>
      <c r="T652" s="219"/>
      <c r="U652" s="219"/>
      <c r="V652" s="217"/>
      <c r="X652" s="106"/>
      <c r="Y652" s="217"/>
      <c r="Z652" s="217"/>
      <c r="AA652" s="217"/>
      <c r="AB652" s="94"/>
      <c r="AC652" s="217"/>
      <c r="AD652" s="217"/>
      <c r="AE652" s="217"/>
      <c r="AF652" s="217"/>
      <c r="AG652" s="217"/>
      <c r="AH652" s="217"/>
      <c r="AI652" s="94"/>
      <c r="AJ652" s="217"/>
      <c r="AK652" s="217"/>
      <c r="AL652" s="217"/>
      <c r="AM652" s="217"/>
      <c r="AN652" s="217"/>
      <c r="AO652" s="94"/>
      <c r="AP652" s="217"/>
      <c r="AQ652" s="217"/>
      <c r="AR652" s="217"/>
      <c r="AU652" s="217"/>
      <c r="AW652" s="217"/>
      <c r="AX652" s="217"/>
      <c r="BE652" s="94"/>
      <c r="BF652" s="217"/>
      <c r="BG652" s="94"/>
      <c r="BH652" s="94"/>
      <c r="BI652" s="217"/>
      <c r="BJ652" s="94"/>
      <c r="BK652" s="217"/>
      <c r="BL652" s="217"/>
      <c r="BQ652" s="96"/>
      <c r="BR652" s="96"/>
      <c r="BS652" s="96"/>
      <c r="BT652" s="96"/>
      <c r="BV652" s="96"/>
      <c r="BW652" s="96"/>
    </row>
    <row r="653" spans="2:75" x14ac:dyDescent="0.2">
      <c r="B653" s="101"/>
      <c r="I653" s="101"/>
      <c r="L653" s="101"/>
      <c r="M653" s="105"/>
      <c r="N653" s="256"/>
      <c r="O653" s="256"/>
      <c r="P653" s="256"/>
      <c r="Q653" s="256"/>
      <c r="R653" s="219"/>
      <c r="S653" s="219"/>
      <c r="T653" s="219"/>
      <c r="U653" s="219"/>
      <c r="V653" s="217"/>
      <c r="X653" s="106"/>
      <c r="Y653" s="217"/>
      <c r="Z653" s="217"/>
      <c r="AA653" s="217"/>
      <c r="AB653" s="94"/>
      <c r="AC653" s="217"/>
      <c r="AD653" s="217"/>
      <c r="AE653" s="217"/>
      <c r="AF653" s="217"/>
      <c r="AG653" s="217"/>
      <c r="AH653" s="217"/>
      <c r="AI653" s="94"/>
      <c r="AJ653" s="217"/>
      <c r="AK653" s="217"/>
      <c r="AL653" s="217"/>
      <c r="AM653" s="217"/>
      <c r="AN653" s="217"/>
      <c r="AO653" s="94"/>
      <c r="AP653" s="217"/>
      <c r="AQ653" s="217"/>
      <c r="AR653" s="217"/>
      <c r="AU653" s="217"/>
      <c r="AW653" s="217"/>
      <c r="AX653" s="217"/>
      <c r="BE653" s="94"/>
      <c r="BF653" s="217"/>
      <c r="BG653" s="94"/>
      <c r="BH653" s="94"/>
      <c r="BI653" s="217"/>
      <c r="BJ653" s="94"/>
      <c r="BK653" s="217"/>
      <c r="BL653" s="217"/>
      <c r="BQ653" s="96"/>
      <c r="BR653" s="96"/>
      <c r="BS653" s="96"/>
      <c r="BT653" s="96"/>
      <c r="BV653" s="96"/>
      <c r="BW653" s="96"/>
    </row>
    <row r="654" spans="2:75" x14ac:dyDescent="0.2">
      <c r="B654" s="101"/>
      <c r="I654" s="101"/>
      <c r="L654" s="101"/>
      <c r="M654" s="105"/>
      <c r="N654" s="256"/>
      <c r="O654" s="256"/>
      <c r="P654" s="256"/>
      <c r="Q654" s="256"/>
      <c r="R654" s="219"/>
      <c r="S654" s="219"/>
      <c r="T654" s="219"/>
      <c r="U654" s="219"/>
      <c r="V654" s="217"/>
      <c r="X654" s="106"/>
      <c r="Y654" s="217"/>
      <c r="Z654" s="217"/>
      <c r="AA654" s="217"/>
      <c r="AB654" s="94"/>
      <c r="AC654" s="217"/>
      <c r="AD654" s="217"/>
      <c r="AE654" s="217"/>
      <c r="AF654" s="217"/>
      <c r="AG654" s="217"/>
      <c r="AH654" s="217"/>
      <c r="AI654" s="94"/>
      <c r="AJ654" s="217"/>
      <c r="AK654" s="217"/>
      <c r="AL654" s="217"/>
      <c r="AM654" s="217"/>
      <c r="AN654" s="217"/>
      <c r="AO654" s="94"/>
      <c r="AP654" s="217"/>
      <c r="AQ654" s="217"/>
      <c r="AR654" s="217"/>
      <c r="AU654" s="217"/>
      <c r="AW654" s="217"/>
      <c r="AX654" s="217"/>
      <c r="BE654" s="94"/>
      <c r="BF654" s="217"/>
      <c r="BG654" s="94"/>
      <c r="BH654" s="94"/>
      <c r="BI654" s="217"/>
      <c r="BJ654" s="94"/>
      <c r="BK654" s="217"/>
      <c r="BL654" s="217"/>
      <c r="BQ654" s="96"/>
      <c r="BR654" s="96"/>
      <c r="BS654" s="96"/>
      <c r="BT654" s="96"/>
      <c r="BV654" s="96"/>
      <c r="BW654" s="96"/>
    </row>
    <row r="655" spans="2:75" x14ac:dyDescent="0.2">
      <c r="B655" s="101"/>
      <c r="I655" s="101"/>
      <c r="L655" s="101"/>
      <c r="M655" s="105"/>
      <c r="N655" s="256"/>
      <c r="O655" s="256"/>
      <c r="P655" s="256"/>
      <c r="Q655" s="256"/>
      <c r="R655" s="219"/>
      <c r="S655" s="219"/>
      <c r="T655" s="219"/>
      <c r="U655" s="219"/>
      <c r="V655" s="217"/>
      <c r="X655" s="106"/>
      <c r="Y655" s="217"/>
      <c r="Z655" s="217"/>
      <c r="AA655" s="217"/>
      <c r="AB655" s="94"/>
      <c r="AC655" s="217"/>
      <c r="AD655" s="217"/>
      <c r="AE655" s="217"/>
      <c r="AF655" s="217"/>
      <c r="AG655" s="217"/>
      <c r="AH655" s="217"/>
      <c r="AI655" s="94"/>
      <c r="AJ655" s="217"/>
      <c r="AK655" s="217"/>
      <c r="AL655" s="217"/>
      <c r="AM655" s="217"/>
      <c r="AN655" s="217"/>
      <c r="AO655" s="94"/>
      <c r="AP655" s="217"/>
      <c r="AQ655" s="217"/>
      <c r="AR655" s="217"/>
      <c r="AU655" s="217"/>
      <c r="AW655" s="217"/>
      <c r="AX655" s="217"/>
      <c r="BE655" s="94"/>
      <c r="BF655" s="217"/>
      <c r="BG655" s="94"/>
      <c r="BH655" s="94"/>
      <c r="BI655" s="217"/>
      <c r="BJ655" s="94"/>
      <c r="BK655" s="217"/>
      <c r="BL655" s="217"/>
      <c r="BQ655" s="96"/>
      <c r="BR655" s="96"/>
      <c r="BS655" s="96"/>
      <c r="BT655" s="96"/>
      <c r="BV655" s="96"/>
      <c r="BW655" s="96"/>
    </row>
    <row r="656" spans="2:75" x14ac:dyDescent="0.2">
      <c r="B656" s="101"/>
      <c r="I656" s="101"/>
      <c r="L656" s="101"/>
      <c r="M656" s="105"/>
      <c r="N656" s="256"/>
      <c r="O656" s="256"/>
      <c r="P656" s="256"/>
      <c r="Q656" s="256"/>
      <c r="R656" s="219"/>
      <c r="S656" s="219"/>
      <c r="T656" s="219"/>
      <c r="U656" s="219"/>
      <c r="V656" s="217"/>
      <c r="X656" s="106"/>
      <c r="Y656" s="217"/>
      <c r="Z656" s="217"/>
      <c r="AA656" s="217"/>
      <c r="AB656" s="94"/>
      <c r="AC656" s="217"/>
      <c r="AD656" s="217"/>
      <c r="AE656" s="217"/>
      <c r="AF656" s="217"/>
      <c r="AG656" s="217"/>
      <c r="AH656" s="217"/>
      <c r="AI656" s="94"/>
      <c r="AJ656" s="217"/>
      <c r="AK656" s="217"/>
      <c r="AL656" s="217"/>
      <c r="AM656" s="217"/>
      <c r="AN656" s="217"/>
      <c r="AO656" s="94"/>
      <c r="AP656" s="217"/>
      <c r="AQ656" s="217"/>
      <c r="AR656" s="217"/>
      <c r="AU656" s="217"/>
      <c r="AW656" s="217"/>
      <c r="AX656" s="217"/>
      <c r="BE656" s="94"/>
      <c r="BF656" s="217"/>
      <c r="BG656" s="94"/>
      <c r="BH656" s="94"/>
      <c r="BI656" s="217"/>
      <c r="BJ656" s="94"/>
      <c r="BK656" s="217"/>
      <c r="BL656" s="217"/>
      <c r="BQ656" s="96"/>
      <c r="BR656" s="96"/>
      <c r="BS656" s="96"/>
      <c r="BT656" s="96"/>
      <c r="BV656" s="96"/>
      <c r="BW656" s="96"/>
    </row>
    <row r="657" spans="2:75" x14ac:dyDescent="0.2">
      <c r="B657" s="101"/>
      <c r="I657" s="101"/>
      <c r="L657" s="101"/>
      <c r="M657" s="105"/>
      <c r="N657" s="256"/>
      <c r="O657" s="256"/>
      <c r="P657" s="256"/>
      <c r="Q657" s="256"/>
      <c r="R657" s="219"/>
      <c r="S657" s="219"/>
      <c r="T657" s="219"/>
      <c r="U657" s="219"/>
      <c r="V657" s="217"/>
      <c r="X657" s="106"/>
      <c r="Y657" s="217"/>
      <c r="Z657" s="217"/>
      <c r="AA657" s="217"/>
      <c r="AB657" s="94"/>
      <c r="AC657" s="217"/>
      <c r="AD657" s="217"/>
      <c r="AE657" s="217"/>
      <c r="AF657" s="217"/>
      <c r="AG657" s="217"/>
      <c r="AH657" s="217"/>
      <c r="AI657" s="94"/>
      <c r="AJ657" s="217"/>
      <c r="AK657" s="217"/>
      <c r="AL657" s="217"/>
      <c r="AM657" s="217"/>
      <c r="AN657" s="217"/>
      <c r="AO657" s="94"/>
      <c r="AP657" s="217"/>
      <c r="AQ657" s="217"/>
      <c r="AR657" s="217"/>
      <c r="AU657" s="217"/>
      <c r="AW657" s="217"/>
      <c r="AX657" s="217"/>
      <c r="BE657" s="94"/>
      <c r="BF657" s="217"/>
      <c r="BG657" s="94"/>
      <c r="BH657" s="94"/>
      <c r="BI657" s="217"/>
      <c r="BJ657" s="94"/>
      <c r="BK657" s="217"/>
      <c r="BL657" s="217"/>
      <c r="BQ657" s="96"/>
      <c r="BR657" s="96"/>
      <c r="BS657" s="96"/>
      <c r="BT657" s="96"/>
      <c r="BV657" s="96"/>
      <c r="BW657" s="96"/>
    </row>
    <row r="658" spans="2:75" x14ac:dyDescent="0.2">
      <c r="B658" s="101"/>
      <c r="I658" s="101"/>
      <c r="L658" s="101"/>
      <c r="M658" s="105"/>
      <c r="N658" s="256"/>
      <c r="O658" s="256"/>
      <c r="P658" s="256"/>
      <c r="Q658" s="256"/>
      <c r="R658" s="219"/>
      <c r="S658" s="219"/>
      <c r="T658" s="219"/>
      <c r="U658" s="219"/>
      <c r="V658" s="217"/>
      <c r="X658" s="106"/>
      <c r="Y658" s="217"/>
      <c r="Z658" s="217"/>
      <c r="AA658" s="217"/>
      <c r="AB658" s="94"/>
      <c r="AC658" s="217"/>
      <c r="AD658" s="217"/>
      <c r="AE658" s="217"/>
      <c r="AF658" s="217"/>
      <c r="AG658" s="217"/>
      <c r="AH658" s="217"/>
      <c r="AI658" s="94"/>
      <c r="AJ658" s="217"/>
      <c r="AK658" s="217"/>
      <c r="AL658" s="217"/>
      <c r="AM658" s="217"/>
      <c r="AN658" s="217"/>
      <c r="AO658" s="94"/>
      <c r="AP658" s="217"/>
      <c r="AQ658" s="217"/>
      <c r="AR658" s="217"/>
      <c r="AU658" s="217"/>
      <c r="AW658" s="217"/>
      <c r="AX658" s="217"/>
      <c r="BE658" s="94"/>
      <c r="BF658" s="217"/>
      <c r="BG658" s="94"/>
      <c r="BH658" s="94"/>
      <c r="BI658" s="217"/>
      <c r="BJ658" s="94"/>
      <c r="BK658" s="217"/>
      <c r="BL658" s="217"/>
      <c r="BQ658" s="96"/>
      <c r="BR658" s="96"/>
      <c r="BS658" s="96"/>
      <c r="BT658" s="96"/>
      <c r="BV658" s="96"/>
      <c r="BW658" s="96"/>
    </row>
    <row r="659" spans="2:75" x14ac:dyDescent="0.2">
      <c r="B659" s="101"/>
      <c r="I659" s="101"/>
      <c r="L659" s="101"/>
      <c r="M659" s="105"/>
      <c r="N659" s="256"/>
      <c r="O659" s="256"/>
      <c r="P659" s="256"/>
      <c r="Q659" s="256"/>
      <c r="R659" s="219"/>
      <c r="S659" s="219"/>
      <c r="T659" s="219"/>
      <c r="U659" s="219"/>
      <c r="V659" s="217"/>
      <c r="X659" s="106"/>
      <c r="Y659" s="217"/>
      <c r="Z659" s="217"/>
      <c r="AA659" s="217"/>
      <c r="AB659" s="94"/>
      <c r="AC659" s="217"/>
      <c r="AD659" s="217"/>
      <c r="AE659" s="217"/>
      <c r="AF659" s="217"/>
      <c r="AG659" s="217"/>
      <c r="AH659" s="217"/>
      <c r="AI659" s="94"/>
      <c r="AJ659" s="217"/>
      <c r="AK659" s="217"/>
      <c r="AL659" s="217"/>
      <c r="AM659" s="217"/>
      <c r="AN659" s="217"/>
      <c r="AO659" s="94"/>
      <c r="AP659" s="217"/>
      <c r="AQ659" s="217"/>
      <c r="AR659" s="217"/>
      <c r="AU659" s="217"/>
      <c r="AW659" s="217"/>
      <c r="AX659" s="217"/>
      <c r="BE659" s="94"/>
      <c r="BF659" s="217"/>
      <c r="BG659" s="94"/>
      <c r="BH659" s="94"/>
      <c r="BI659" s="217"/>
      <c r="BJ659" s="94"/>
      <c r="BK659" s="217"/>
      <c r="BL659" s="217"/>
      <c r="BQ659" s="96"/>
      <c r="BR659" s="96"/>
      <c r="BS659" s="96"/>
      <c r="BT659" s="96"/>
      <c r="BV659" s="96"/>
      <c r="BW659" s="96"/>
    </row>
    <row r="660" spans="2:75" x14ac:dyDescent="0.2">
      <c r="B660" s="101"/>
      <c r="I660" s="101"/>
      <c r="L660" s="101"/>
      <c r="M660" s="105"/>
      <c r="N660" s="256"/>
      <c r="O660" s="256"/>
      <c r="P660" s="256"/>
      <c r="Q660" s="256"/>
      <c r="R660" s="219"/>
      <c r="S660" s="219"/>
      <c r="T660" s="219"/>
      <c r="U660" s="219"/>
      <c r="V660" s="217"/>
      <c r="X660" s="106"/>
      <c r="Y660" s="217"/>
      <c r="Z660" s="217"/>
      <c r="AA660" s="217"/>
      <c r="AB660" s="94"/>
      <c r="AC660" s="217"/>
      <c r="AD660" s="217"/>
      <c r="AE660" s="217"/>
      <c r="AF660" s="217"/>
      <c r="AG660" s="217"/>
      <c r="AH660" s="217"/>
      <c r="AI660" s="94"/>
      <c r="AJ660" s="217"/>
      <c r="AK660" s="217"/>
      <c r="AL660" s="217"/>
      <c r="AM660" s="217"/>
      <c r="AN660" s="217"/>
      <c r="AO660" s="94"/>
      <c r="AP660" s="217"/>
      <c r="AQ660" s="217"/>
      <c r="AR660" s="217"/>
      <c r="AU660" s="217"/>
      <c r="AW660" s="217"/>
      <c r="AX660" s="217"/>
      <c r="BE660" s="94"/>
      <c r="BF660" s="217"/>
      <c r="BG660" s="94"/>
      <c r="BH660" s="94"/>
      <c r="BI660" s="217"/>
      <c r="BJ660" s="94"/>
      <c r="BK660" s="217"/>
      <c r="BL660" s="217"/>
      <c r="BQ660" s="96"/>
      <c r="BR660" s="96"/>
      <c r="BS660" s="96"/>
      <c r="BT660" s="96"/>
      <c r="BV660" s="96"/>
      <c r="BW660" s="96"/>
    </row>
    <row r="661" spans="2:75" x14ac:dyDescent="0.2">
      <c r="B661" s="101"/>
      <c r="I661" s="101"/>
      <c r="L661" s="101"/>
      <c r="M661" s="105"/>
      <c r="N661" s="256"/>
      <c r="O661" s="256"/>
      <c r="P661" s="256"/>
      <c r="Q661" s="256"/>
      <c r="R661" s="219"/>
      <c r="S661" s="219"/>
      <c r="T661" s="219"/>
      <c r="U661" s="219"/>
      <c r="V661" s="217"/>
      <c r="X661" s="106"/>
      <c r="Y661" s="217"/>
      <c r="Z661" s="217"/>
      <c r="AA661" s="217"/>
      <c r="AB661" s="94"/>
      <c r="AC661" s="217"/>
      <c r="AD661" s="217"/>
      <c r="AE661" s="217"/>
      <c r="AF661" s="217"/>
      <c r="AG661" s="217"/>
      <c r="AH661" s="217"/>
      <c r="AI661" s="94"/>
      <c r="AJ661" s="217"/>
      <c r="AK661" s="217"/>
      <c r="AL661" s="217"/>
      <c r="AM661" s="217"/>
      <c r="AN661" s="217"/>
      <c r="AO661" s="94"/>
      <c r="AP661" s="217"/>
      <c r="AQ661" s="217"/>
      <c r="AR661" s="217"/>
      <c r="AU661" s="217"/>
      <c r="AW661" s="217"/>
      <c r="AX661" s="217"/>
      <c r="BE661" s="94"/>
      <c r="BF661" s="217"/>
      <c r="BG661" s="94"/>
      <c r="BH661" s="94"/>
      <c r="BI661" s="217"/>
      <c r="BJ661" s="94"/>
      <c r="BK661" s="217"/>
      <c r="BL661" s="217"/>
      <c r="BQ661" s="96"/>
      <c r="BR661" s="96"/>
      <c r="BS661" s="96"/>
      <c r="BT661" s="96"/>
      <c r="BV661" s="96"/>
      <c r="BW661" s="96"/>
    </row>
    <row r="662" spans="2:75" x14ac:dyDescent="0.2">
      <c r="B662" s="101"/>
      <c r="I662" s="101"/>
      <c r="L662" s="101"/>
      <c r="M662" s="105"/>
      <c r="N662" s="256"/>
      <c r="O662" s="256"/>
      <c r="P662" s="256"/>
      <c r="Q662" s="256"/>
      <c r="R662" s="219"/>
      <c r="S662" s="219"/>
      <c r="T662" s="219"/>
      <c r="U662" s="219"/>
      <c r="V662" s="217"/>
      <c r="X662" s="106"/>
      <c r="Y662" s="217"/>
      <c r="Z662" s="217"/>
      <c r="AA662" s="217"/>
      <c r="AB662" s="94"/>
      <c r="AC662" s="217"/>
      <c r="AD662" s="217"/>
      <c r="AE662" s="217"/>
      <c r="AF662" s="217"/>
      <c r="AG662" s="217"/>
      <c r="AH662" s="217"/>
      <c r="AI662" s="94"/>
      <c r="AJ662" s="217"/>
      <c r="AK662" s="217"/>
      <c r="AL662" s="217"/>
      <c r="AM662" s="217"/>
      <c r="AN662" s="217"/>
      <c r="AO662" s="94"/>
      <c r="AP662" s="217"/>
      <c r="AQ662" s="217"/>
      <c r="AR662" s="217"/>
      <c r="AU662" s="217"/>
      <c r="AW662" s="217"/>
      <c r="AX662" s="217"/>
      <c r="BE662" s="94"/>
      <c r="BF662" s="217"/>
      <c r="BG662" s="94"/>
      <c r="BH662" s="94"/>
      <c r="BI662" s="217"/>
      <c r="BJ662" s="94"/>
      <c r="BK662" s="217"/>
      <c r="BL662" s="217"/>
      <c r="BQ662" s="96"/>
      <c r="BR662" s="96"/>
      <c r="BS662" s="96"/>
      <c r="BT662" s="96"/>
      <c r="BV662" s="96"/>
      <c r="BW662" s="96"/>
    </row>
    <row r="663" spans="2:75" x14ac:dyDescent="0.2">
      <c r="B663" s="101"/>
      <c r="I663" s="101"/>
      <c r="L663" s="101"/>
      <c r="M663" s="105"/>
      <c r="N663" s="256"/>
      <c r="O663" s="256"/>
      <c r="P663" s="256"/>
      <c r="Q663" s="256"/>
      <c r="R663" s="219"/>
      <c r="S663" s="219"/>
      <c r="T663" s="219"/>
      <c r="U663" s="219"/>
      <c r="V663" s="217"/>
      <c r="X663" s="106"/>
      <c r="Y663" s="217"/>
      <c r="Z663" s="217"/>
      <c r="AA663" s="217"/>
      <c r="AB663" s="94"/>
      <c r="AC663" s="217"/>
      <c r="AD663" s="217"/>
      <c r="AE663" s="217"/>
      <c r="AF663" s="217"/>
      <c r="AG663" s="217"/>
      <c r="AH663" s="217"/>
      <c r="AI663" s="94"/>
      <c r="AJ663" s="217"/>
      <c r="AK663" s="217"/>
      <c r="AL663" s="217"/>
      <c r="AM663" s="217"/>
      <c r="AN663" s="217"/>
      <c r="AO663" s="94"/>
      <c r="AP663" s="217"/>
      <c r="AQ663" s="217"/>
      <c r="AR663" s="217"/>
      <c r="AU663" s="217"/>
      <c r="AW663" s="217"/>
      <c r="AX663" s="217"/>
      <c r="BE663" s="94"/>
      <c r="BF663" s="217"/>
      <c r="BG663" s="94"/>
      <c r="BH663" s="94"/>
      <c r="BI663" s="217"/>
      <c r="BJ663" s="94"/>
      <c r="BK663" s="217"/>
      <c r="BL663" s="217"/>
      <c r="BQ663" s="96"/>
      <c r="BR663" s="96"/>
      <c r="BS663" s="96"/>
      <c r="BT663" s="96"/>
      <c r="BV663" s="96"/>
      <c r="BW663" s="96"/>
    </row>
    <row r="664" spans="2:75" x14ac:dyDescent="0.2">
      <c r="B664" s="101"/>
      <c r="I664" s="101"/>
      <c r="L664" s="101"/>
      <c r="M664" s="105"/>
      <c r="N664" s="256"/>
      <c r="O664" s="256"/>
      <c r="P664" s="256"/>
      <c r="Q664" s="256"/>
      <c r="R664" s="219"/>
      <c r="S664" s="219"/>
      <c r="T664" s="219"/>
      <c r="U664" s="219"/>
      <c r="V664" s="217"/>
      <c r="X664" s="106"/>
      <c r="Y664" s="217"/>
      <c r="Z664" s="217"/>
      <c r="AA664" s="217"/>
      <c r="AB664" s="94"/>
      <c r="AC664" s="217"/>
      <c r="AD664" s="217"/>
      <c r="AE664" s="217"/>
      <c r="AF664" s="217"/>
      <c r="AG664" s="217"/>
      <c r="AH664" s="217"/>
      <c r="AI664" s="94"/>
      <c r="AJ664" s="217"/>
      <c r="AK664" s="217"/>
      <c r="AL664" s="217"/>
      <c r="AM664" s="217"/>
      <c r="AN664" s="217"/>
      <c r="AO664" s="94"/>
      <c r="AP664" s="217"/>
      <c r="AQ664" s="217"/>
      <c r="AR664" s="217"/>
      <c r="AU664" s="217"/>
      <c r="AW664" s="217"/>
      <c r="AX664" s="217"/>
      <c r="BE664" s="94"/>
      <c r="BF664" s="217"/>
      <c r="BG664" s="94"/>
      <c r="BH664" s="94"/>
      <c r="BI664" s="217"/>
      <c r="BJ664" s="94"/>
      <c r="BK664" s="217"/>
      <c r="BL664" s="217"/>
      <c r="BQ664" s="96"/>
      <c r="BR664" s="96"/>
      <c r="BS664" s="96"/>
      <c r="BT664" s="96"/>
      <c r="BV664" s="96"/>
      <c r="BW664" s="96"/>
    </row>
    <row r="665" spans="2:75" x14ac:dyDescent="0.2">
      <c r="B665" s="101"/>
      <c r="I665" s="101"/>
      <c r="L665" s="101"/>
      <c r="M665" s="105"/>
      <c r="N665" s="256"/>
      <c r="O665" s="256"/>
      <c r="P665" s="256"/>
      <c r="Q665" s="256"/>
      <c r="R665" s="219"/>
      <c r="S665" s="219"/>
      <c r="T665" s="219"/>
      <c r="U665" s="219"/>
      <c r="V665" s="217"/>
      <c r="X665" s="106"/>
      <c r="Y665" s="217"/>
      <c r="Z665" s="217"/>
      <c r="AA665" s="217"/>
      <c r="AB665" s="94"/>
      <c r="AC665" s="217"/>
      <c r="AD665" s="217"/>
      <c r="AE665" s="217"/>
      <c r="AF665" s="217"/>
      <c r="AG665" s="217"/>
      <c r="AH665" s="217"/>
      <c r="AI665" s="94"/>
      <c r="AJ665" s="217"/>
      <c r="AK665" s="217"/>
      <c r="AL665" s="217"/>
      <c r="AM665" s="217"/>
      <c r="AN665" s="217"/>
      <c r="AO665" s="94"/>
      <c r="AP665" s="217"/>
      <c r="AQ665" s="217"/>
      <c r="AR665" s="217"/>
      <c r="AU665" s="217"/>
      <c r="AW665" s="217"/>
      <c r="AX665" s="217"/>
      <c r="BE665" s="94"/>
      <c r="BF665" s="217"/>
      <c r="BG665" s="94"/>
      <c r="BH665" s="94"/>
      <c r="BI665" s="217"/>
      <c r="BJ665" s="94"/>
      <c r="BK665" s="217"/>
      <c r="BL665" s="217"/>
      <c r="BQ665" s="96"/>
      <c r="BR665" s="96"/>
      <c r="BS665" s="96"/>
      <c r="BT665" s="96"/>
      <c r="BV665" s="96"/>
      <c r="BW665" s="96"/>
    </row>
    <row r="666" spans="2:75" x14ac:dyDescent="0.2">
      <c r="B666" s="101"/>
      <c r="I666" s="101"/>
      <c r="L666" s="101"/>
      <c r="M666" s="105"/>
      <c r="N666" s="256"/>
      <c r="O666" s="256"/>
      <c r="P666" s="256"/>
      <c r="Q666" s="256"/>
      <c r="R666" s="219"/>
      <c r="S666" s="219"/>
      <c r="T666" s="219"/>
      <c r="U666" s="219"/>
      <c r="V666" s="217"/>
      <c r="X666" s="106"/>
      <c r="Y666" s="217"/>
      <c r="Z666" s="217"/>
      <c r="AA666" s="217"/>
      <c r="AB666" s="94"/>
      <c r="AC666" s="217"/>
      <c r="AD666" s="217"/>
      <c r="AE666" s="217"/>
      <c r="AF666" s="217"/>
      <c r="AG666" s="217"/>
      <c r="AH666" s="217"/>
      <c r="AI666" s="94"/>
      <c r="AJ666" s="217"/>
      <c r="AK666" s="217"/>
      <c r="AL666" s="217"/>
      <c r="AM666" s="217"/>
      <c r="AN666" s="217"/>
      <c r="AO666" s="94"/>
      <c r="AP666" s="217"/>
      <c r="AQ666" s="217"/>
      <c r="AR666" s="217"/>
      <c r="AU666" s="217"/>
      <c r="AW666" s="217"/>
      <c r="AX666" s="217"/>
      <c r="BE666" s="94"/>
      <c r="BF666" s="217"/>
      <c r="BG666" s="94"/>
      <c r="BH666" s="94"/>
      <c r="BI666" s="217"/>
      <c r="BJ666" s="94"/>
      <c r="BK666" s="217"/>
      <c r="BL666" s="217"/>
      <c r="BQ666" s="96"/>
      <c r="BR666" s="96"/>
      <c r="BS666" s="96"/>
      <c r="BT666" s="96"/>
      <c r="BV666" s="96"/>
      <c r="BW666" s="96"/>
    </row>
    <row r="667" spans="2:75" x14ac:dyDescent="0.2">
      <c r="B667" s="101"/>
      <c r="I667" s="101"/>
      <c r="L667" s="101"/>
      <c r="M667" s="105"/>
      <c r="N667" s="256"/>
      <c r="O667" s="256"/>
      <c r="P667" s="256"/>
      <c r="Q667" s="256"/>
      <c r="R667" s="219"/>
      <c r="S667" s="219"/>
      <c r="T667" s="219"/>
      <c r="U667" s="219"/>
      <c r="V667" s="217"/>
      <c r="X667" s="106"/>
      <c r="Y667" s="217"/>
      <c r="Z667" s="217"/>
      <c r="AA667" s="217"/>
      <c r="AB667" s="94"/>
      <c r="AC667" s="217"/>
      <c r="AD667" s="217"/>
      <c r="AE667" s="217"/>
      <c r="AF667" s="217"/>
      <c r="AG667" s="217"/>
      <c r="AH667" s="217"/>
      <c r="AI667" s="94"/>
      <c r="AJ667" s="217"/>
      <c r="AK667" s="217"/>
      <c r="AL667" s="217"/>
      <c r="AM667" s="217"/>
      <c r="AN667" s="217"/>
      <c r="AO667" s="94"/>
      <c r="AP667" s="217"/>
      <c r="AQ667" s="217"/>
      <c r="AR667" s="217"/>
      <c r="AU667" s="217"/>
      <c r="AW667" s="217"/>
      <c r="AX667" s="217"/>
      <c r="BE667" s="94"/>
      <c r="BF667" s="217"/>
      <c r="BG667" s="94"/>
      <c r="BH667" s="94"/>
      <c r="BI667" s="217"/>
      <c r="BJ667" s="94"/>
      <c r="BK667" s="217"/>
      <c r="BL667" s="217"/>
      <c r="BQ667" s="96"/>
      <c r="BR667" s="96"/>
      <c r="BS667" s="96"/>
      <c r="BT667" s="96"/>
      <c r="BV667" s="96"/>
      <c r="BW667" s="96"/>
    </row>
    <row r="668" spans="2:75" x14ac:dyDescent="0.2">
      <c r="B668" s="101"/>
      <c r="I668" s="101"/>
      <c r="L668" s="101"/>
      <c r="M668" s="105"/>
      <c r="N668" s="256"/>
      <c r="O668" s="256"/>
      <c r="P668" s="256"/>
      <c r="Q668" s="256"/>
      <c r="R668" s="219"/>
      <c r="S668" s="219"/>
      <c r="T668" s="219"/>
      <c r="U668" s="219"/>
      <c r="V668" s="217"/>
      <c r="X668" s="106"/>
      <c r="Y668" s="217"/>
      <c r="Z668" s="217"/>
      <c r="AA668" s="217"/>
      <c r="AB668" s="94"/>
      <c r="AC668" s="217"/>
      <c r="AD668" s="217"/>
      <c r="AE668" s="217"/>
      <c r="AF668" s="217"/>
      <c r="AG668" s="217"/>
      <c r="AH668" s="217"/>
      <c r="AI668" s="94"/>
      <c r="AJ668" s="217"/>
      <c r="AK668" s="217"/>
      <c r="AL668" s="217"/>
      <c r="AM668" s="217"/>
      <c r="AN668" s="217"/>
      <c r="AO668" s="94"/>
      <c r="AP668" s="217"/>
      <c r="AQ668" s="217"/>
      <c r="AR668" s="217"/>
      <c r="AU668" s="217"/>
      <c r="AW668" s="217"/>
      <c r="AX668" s="217"/>
      <c r="BE668" s="94"/>
      <c r="BF668" s="217"/>
      <c r="BG668" s="94"/>
      <c r="BH668" s="94"/>
      <c r="BI668" s="217"/>
      <c r="BJ668" s="94"/>
      <c r="BK668" s="217"/>
      <c r="BL668" s="217"/>
      <c r="BQ668" s="96"/>
      <c r="BR668" s="96"/>
      <c r="BS668" s="96"/>
      <c r="BT668" s="96"/>
      <c r="BV668" s="96"/>
      <c r="BW668" s="96"/>
    </row>
    <row r="669" spans="2:75" x14ac:dyDescent="0.2">
      <c r="B669" s="101"/>
      <c r="I669" s="101"/>
      <c r="L669" s="101"/>
      <c r="M669" s="105"/>
      <c r="N669" s="256"/>
      <c r="O669" s="256"/>
      <c r="P669" s="256"/>
      <c r="Q669" s="256"/>
      <c r="R669" s="219"/>
      <c r="S669" s="219"/>
      <c r="T669" s="219"/>
      <c r="U669" s="219"/>
      <c r="V669" s="217"/>
      <c r="X669" s="106"/>
      <c r="Y669" s="217"/>
      <c r="Z669" s="217"/>
      <c r="AA669" s="217"/>
      <c r="AB669" s="94"/>
      <c r="AC669" s="217"/>
      <c r="AD669" s="217"/>
      <c r="AE669" s="217"/>
      <c r="AF669" s="217"/>
      <c r="AG669" s="217"/>
      <c r="AH669" s="217"/>
      <c r="AI669" s="94"/>
      <c r="AJ669" s="217"/>
      <c r="AK669" s="217"/>
      <c r="AL669" s="217"/>
      <c r="AM669" s="217"/>
      <c r="AN669" s="217"/>
      <c r="AO669" s="94"/>
      <c r="AP669" s="217"/>
      <c r="AQ669" s="217"/>
      <c r="AR669" s="217"/>
      <c r="AU669" s="217"/>
      <c r="AW669" s="217"/>
      <c r="AX669" s="217"/>
      <c r="BE669" s="94"/>
      <c r="BF669" s="217"/>
      <c r="BG669" s="94"/>
      <c r="BH669" s="94"/>
      <c r="BI669" s="217"/>
      <c r="BJ669" s="94"/>
      <c r="BK669" s="217"/>
      <c r="BL669" s="217"/>
      <c r="BQ669" s="96"/>
      <c r="BR669" s="96"/>
      <c r="BS669" s="96"/>
      <c r="BT669" s="96"/>
      <c r="BV669" s="96"/>
      <c r="BW669" s="96"/>
    </row>
    <row r="670" spans="2:75" x14ac:dyDescent="0.2">
      <c r="B670" s="101"/>
      <c r="I670" s="101"/>
      <c r="L670" s="101"/>
      <c r="M670" s="105"/>
      <c r="N670" s="256"/>
      <c r="O670" s="256"/>
      <c r="P670" s="256"/>
      <c r="Q670" s="256"/>
      <c r="R670" s="219"/>
      <c r="S670" s="219"/>
      <c r="T670" s="219"/>
      <c r="U670" s="219"/>
      <c r="V670" s="217"/>
      <c r="X670" s="106"/>
      <c r="Y670" s="217"/>
      <c r="Z670" s="217"/>
      <c r="AA670" s="217"/>
      <c r="AB670" s="94"/>
      <c r="AC670" s="217"/>
      <c r="AD670" s="217"/>
      <c r="AE670" s="217"/>
      <c r="AF670" s="217"/>
      <c r="AG670" s="217"/>
      <c r="AH670" s="217"/>
      <c r="AI670" s="94"/>
      <c r="AJ670" s="217"/>
      <c r="AK670" s="217"/>
      <c r="AL670" s="217"/>
      <c r="AM670" s="217"/>
      <c r="AN670" s="217"/>
      <c r="AO670" s="94"/>
      <c r="AP670" s="217"/>
      <c r="AQ670" s="217"/>
      <c r="AR670" s="217"/>
      <c r="AU670" s="217"/>
      <c r="AW670" s="217"/>
      <c r="AX670" s="217"/>
      <c r="BE670" s="94"/>
      <c r="BF670" s="217"/>
      <c r="BG670" s="94"/>
      <c r="BH670" s="94"/>
      <c r="BI670" s="217"/>
      <c r="BJ670" s="94"/>
      <c r="BK670" s="217"/>
      <c r="BL670" s="217"/>
      <c r="BQ670" s="96"/>
      <c r="BR670" s="96"/>
      <c r="BS670" s="96"/>
      <c r="BT670" s="96"/>
      <c r="BV670" s="96"/>
      <c r="BW670" s="96"/>
    </row>
    <row r="671" spans="2:75" x14ac:dyDescent="0.2">
      <c r="B671" s="101"/>
      <c r="I671" s="101"/>
      <c r="L671" s="101"/>
      <c r="M671" s="105"/>
      <c r="N671" s="256"/>
      <c r="O671" s="256"/>
      <c r="P671" s="256"/>
      <c r="Q671" s="256"/>
      <c r="R671" s="219"/>
      <c r="S671" s="219"/>
      <c r="T671" s="219"/>
      <c r="U671" s="219"/>
      <c r="V671" s="217"/>
      <c r="X671" s="106"/>
      <c r="Y671" s="217"/>
      <c r="Z671" s="217"/>
      <c r="AA671" s="217"/>
      <c r="AB671" s="94"/>
      <c r="AC671" s="217"/>
      <c r="AD671" s="217"/>
      <c r="AE671" s="217"/>
      <c r="AF671" s="217"/>
      <c r="AG671" s="217"/>
      <c r="AH671" s="217"/>
      <c r="AI671" s="94"/>
      <c r="AJ671" s="217"/>
      <c r="AK671" s="217"/>
      <c r="AL671" s="217"/>
      <c r="AM671" s="217"/>
      <c r="AN671" s="217"/>
      <c r="AO671" s="94"/>
      <c r="AP671" s="217"/>
      <c r="AQ671" s="217"/>
      <c r="AR671" s="217"/>
      <c r="AU671" s="217"/>
      <c r="AW671" s="217"/>
      <c r="AX671" s="217"/>
      <c r="BE671" s="94"/>
      <c r="BF671" s="217"/>
      <c r="BG671" s="94"/>
      <c r="BH671" s="94"/>
      <c r="BI671" s="217"/>
      <c r="BJ671" s="94"/>
      <c r="BK671" s="217"/>
      <c r="BL671" s="217"/>
      <c r="BQ671" s="96"/>
      <c r="BR671" s="96"/>
      <c r="BS671" s="96"/>
      <c r="BT671" s="96"/>
      <c r="BV671" s="96"/>
      <c r="BW671" s="96"/>
    </row>
    <row r="672" spans="2:75" x14ac:dyDescent="0.2">
      <c r="B672" s="101"/>
      <c r="I672" s="101"/>
      <c r="L672" s="101"/>
      <c r="M672" s="105"/>
      <c r="N672" s="256"/>
      <c r="O672" s="256"/>
      <c r="P672" s="256"/>
      <c r="Q672" s="256"/>
      <c r="R672" s="219"/>
      <c r="S672" s="219"/>
      <c r="T672" s="219"/>
      <c r="U672" s="219"/>
      <c r="V672" s="217"/>
      <c r="X672" s="106"/>
      <c r="Y672" s="217"/>
      <c r="Z672" s="217"/>
      <c r="AA672" s="217"/>
      <c r="AB672" s="94"/>
      <c r="AC672" s="217"/>
      <c r="AD672" s="217"/>
      <c r="AE672" s="217"/>
      <c r="AF672" s="217"/>
      <c r="AG672" s="217"/>
      <c r="AH672" s="217"/>
      <c r="AI672" s="94"/>
      <c r="AJ672" s="217"/>
      <c r="AK672" s="217"/>
      <c r="AL672" s="217"/>
      <c r="AM672" s="217"/>
      <c r="AN672" s="217"/>
      <c r="AO672" s="94"/>
      <c r="AP672" s="217"/>
      <c r="AQ672" s="217"/>
      <c r="AR672" s="217"/>
      <c r="AU672" s="217"/>
      <c r="AW672" s="217"/>
      <c r="AX672" s="217"/>
      <c r="BE672" s="94"/>
      <c r="BF672" s="217"/>
      <c r="BG672" s="94"/>
      <c r="BH672" s="94"/>
      <c r="BI672" s="217"/>
      <c r="BJ672" s="94"/>
      <c r="BK672" s="217"/>
      <c r="BL672" s="217"/>
      <c r="BQ672" s="96"/>
      <c r="BR672" s="96"/>
      <c r="BS672" s="96"/>
      <c r="BT672" s="96"/>
      <c r="BV672" s="96"/>
      <c r="BW672" s="96"/>
    </row>
    <row r="673" spans="2:75" x14ac:dyDescent="0.2">
      <c r="B673" s="101"/>
      <c r="I673" s="101"/>
      <c r="L673" s="101"/>
      <c r="M673" s="105"/>
      <c r="N673" s="256"/>
      <c r="O673" s="256"/>
      <c r="P673" s="256"/>
      <c r="Q673" s="256"/>
      <c r="R673" s="219"/>
      <c r="S673" s="219"/>
      <c r="T673" s="219"/>
      <c r="U673" s="219"/>
      <c r="V673" s="217"/>
      <c r="X673" s="106"/>
      <c r="Y673" s="217"/>
      <c r="Z673" s="217"/>
      <c r="AA673" s="217"/>
      <c r="AB673" s="94"/>
      <c r="AC673" s="217"/>
      <c r="AD673" s="217"/>
      <c r="AE673" s="217"/>
      <c r="AF673" s="217"/>
      <c r="AG673" s="217"/>
      <c r="AH673" s="217"/>
      <c r="AI673" s="94"/>
      <c r="AJ673" s="217"/>
      <c r="AK673" s="217"/>
      <c r="AL673" s="217"/>
      <c r="AM673" s="217"/>
      <c r="AN673" s="217"/>
      <c r="AO673" s="94"/>
      <c r="AP673" s="217"/>
      <c r="AQ673" s="217"/>
      <c r="AR673" s="217"/>
      <c r="AU673" s="217"/>
      <c r="AW673" s="217"/>
      <c r="AX673" s="217"/>
      <c r="BE673" s="94"/>
      <c r="BF673" s="217"/>
      <c r="BG673" s="94"/>
      <c r="BH673" s="94"/>
      <c r="BI673" s="217"/>
      <c r="BJ673" s="94"/>
      <c r="BK673" s="217"/>
      <c r="BL673" s="217"/>
      <c r="BQ673" s="96"/>
      <c r="BR673" s="96"/>
      <c r="BS673" s="96"/>
      <c r="BT673" s="96"/>
      <c r="BV673" s="96"/>
      <c r="BW673" s="96"/>
    </row>
    <row r="674" spans="2:75" x14ac:dyDescent="0.2">
      <c r="B674" s="101"/>
      <c r="I674" s="101"/>
      <c r="L674" s="101"/>
      <c r="M674" s="105"/>
      <c r="N674" s="256"/>
      <c r="O674" s="256"/>
      <c r="P674" s="256"/>
      <c r="Q674" s="256"/>
      <c r="R674" s="219"/>
      <c r="S674" s="219"/>
      <c r="T674" s="219"/>
      <c r="U674" s="219"/>
      <c r="V674" s="217"/>
      <c r="X674" s="106"/>
      <c r="Y674" s="217"/>
      <c r="Z674" s="217"/>
      <c r="AA674" s="217"/>
      <c r="AB674" s="94"/>
      <c r="AC674" s="217"/>
      <c r="AD674" s="217"/>
      <c r="AE674" s="217"/>
      <c r="AF674" s="217"/>
      <c r="AG674" s="217"/>
      <c r="AH674" s="217"/>
      <c r="AI674" s="94"/>
      <c r="AJ674" s="217"/>
      <c r="AK674" s="217"/>
      <c r="AL674" s="217"/>
      <c r="AM674" s="217"/>
      <c r="AN674" s="217"/>
      <c r="AO674" s="94"/>
      <c r="AP674" s="217"/>
      <c r="AQ674" s="217"/>
      <c r="AR674" s="217"/>
      <c r="AU674" s="217"/>
      <c r="AW674" s="217"/>
      <c r="AX674" s="217"/>
      <c r="BE674" s="94"/>
      <c r="BF674" s="217"/>
      <c r="BG674" s="94"/>
      <c r="BH674" s="94"/>
      <c r="BI674" s="217"/>
      <c r="BJ674" s="94"/>
      <c r="BK674" s="217"/>
      <c r="BL674" s="217"/>
      <c r="BQ674" s="96"/>
      <c r="BR674" s="96"/>
      <c r="BS674" s="96"/>
      <c r="BT674" s="96"/>
      <c r="BV674" s="96"/>
      <c r="BW674" s="96"/>
    </row>
    <row r="675" spans="2:75" x14ac:dyDescent="0.2">
      <c r="B675" s="101"/>
      <c r="I675" s="101"/>
      <c r="L675" s="101"/>
      <c r="M675" s="105"/>
      <c r="N675" s="256"/>
      <c r="O675" s="256"/>
      <c r="P675" s="256"/>
      <c r="Q675" s="256"/>
      <c r="R675" s="219"/>
      <c r="S675" s="219"/>
      <c r="T675" s="219"/>
      <c r="U675" s="219"/>
      <c r="V675" s="217"/>
      <c r="X675" s="106"/>
      <c r="Y675" s="217"/>
      <c r="Z675" s="217"/>
      <c r="AA675" s="217"/>
      <c r="AB675" s="94"/>
      <c r="AC675" s="217"/>
      <c r="AD675" s="217"/>
      <c r="AE675" s="217"/>
      <c r="AF675" s="217"/>
      <c r="AG675" s="217"/>
      <c r="AH675" s="217"/>
      <c r="AI675" s="94"/>
      <c r="AJ675" s="217"/>
      <c r="AK675" s="217"/>
      <c r="AL675" s="217"/>
      <c r="AM675" s="217"/>
      <c r="AN675" s="217"/>
      <c r="AO675" s="94"/>
      <c r="AP675" s="217"/>
      <c r="AQ675" s="217"/>
      <c r="AR675" s="217"/>
      <c r="AU675" s="217"/>
      <c r="AW675" s="217"/>
      <c r="AX675" s="217"/>
      <c r="BE675" s="94"/>
      <c r="BF675" s="217"/>
      <c r="BG675" s="94"/>
      <c r="BH675" s="94"/>
      <c r="BI675" s="217"/>
      <c r="BJ675" s="94"/>
      <c r="BK675" s="217"/>
      <c r="BL675" s="217"/>
      <c r="BQ675" s="96"/>
      <c r="BR675" s="96"/>
      <c r="BS675" s="96"/>
      <c r="BT675" s="96"/>
      <c r="BV675" s="96"/>
      <c r="BW675" s="96"/>
    </row>
    <row r="676" spans="2:75" x14ac:dyDescent="0.2">
      <c r="B676" s="101"/>
      <c r="I676" s="101"/>
      <c r="L676" s="101"/>
      <c r="M676" s="105"/>
      <c r="N676" s="256"/>
      <c r="O676" s="256"/>
      <c r="P676" s="256"/>
      <c r="Q676" s="256"/>
      <c r="R676" s="219"/>
      <c r="S676" s="219"/>
      <c r="T676" s="219"/>
      <c r="U676" s="219"/>
      <c r="V676" s="217"/>
      <c r="X676" s="106"/>
      <c r="Y676" s="217"/>
      <c r="Z676" s="217"/>
      <c r="AA676" s="217"/>
      <c r="AB676" s="94"/>
      <c r="AC676" s="217"/>
      <c r="AD676" s="217"/>
      <c r="AE676" s="217"/>
      <c r="AF676" s="217"/>
      <c r="AG676" s="217"/>
      <c r="AH676" s="217"/>
      <c r="AI676" s="94"/>
      <c r="AJ676" s="217"/>
      <c r="AK676" s="217"/>
      <c r="AL676" s="217"/>
      <c r="AM676" s="217"/>
      <c r="AN676" s="217"/>
      <c r="AO676" s="94"/>
      <c r="AP676" s="217"/>
      <c r="AQ676" s="217"/>
      <c r="AR676" s="217"/>
      <c r="AU676" s="217"/>
      <c r="AW676" s="217"/>
      <c r="AX676" s="217"/>
      <c r="BE676" s="94"/>
      <c r="BF676" s="217"/>
      <c r="BG676" s="94"/>
      <c r="BH676" s="94"/>
      <c r="BI676" s="217"/>
      <c r="BJ676" s="94"/>
      <c r="BK676" s="217"/>
      <c r="BL676" s="217"/>
      <c r="BQ676" s="96"/>
      <c r="BR676" s="96"/>
      <c r="BS676" s="96"/>
      <c r="BT676" s="96"/>
      <c r="BV676" s="96"/>
      <c r="BW676" s="96"/>
    </row>
    <row r="677" spans="2:75" x14ac:dyDescent="0.2">
      <c r="B677" s="101"/>
      <c r="I677" s="101"/>
      <c r="L677" s="101"/>
      <c r="M677" s="105"/>
      <c r="N677" s="256"/>
      <c r="O677" s="256"/>
      <c r="P677" s="256"/>
      <c r="Q677" s="256"/>
      <c r="R677" s="219"/>
      <c r="S677" s="219"/>
      <c r="T677" s="219"/>
      <c r="U677" s="219"/>
      <c r="V677" s="217"/>
      <c r="X677" s="106"/>
      <c r="Y677" s="217"/>
      <c r="Z677" s="217"/>
      <c r="AA677" s="217"/>
      <c r="AB677" s="94"/>
      <c r="AC677" s="217"/>
      <c r="AD677" s="217"/>
      <c r="AE677" s="217"/>
      <c r="AF677" s="217"/>
      <c r="AG677" s="217"/>
      <c r="AH677" s="217"/>
      <c r="AI677" s="94"/>
      <c r="AJ677" s="217"/>
      <c r="AK677" s="217"/>
      <c r="AL677" s="217"/>
      <c r="AM677" s="217"/>
      <c r="AN677" s="217"/>
      <c r="AO677" s="94"/>
      <c r="AP677" s="217"/>
      <c r="AQ677" s="217"/>
      <c r="AR677" s="217"/>
      <c r="AU677" s="217"/>
      <c r="AW677" s="217"/>
      <c r="AX677" s="217"/>
      <c r="BE677" s="94"/>
      <c r="BF677" s="217"/>
      <c r="BG677" s="94"/>
      <c r="BH677" s="94"/>
      <c r="BI677" s="217"/>
      <c r="BJ677" s="94"/>
      <c r="BK677" s="217"/>
      <c r="BL677" s="217"/>
      <c r="BQ677" s="96"/>
      <c r="BR677" s="96"/>
      <c r="BS677" s="96"/>
      <c r="BT677" s="96"/>
      <c r="BV677" s="96"/>
      <c r="BW677" s="96"/>
    </row>
    <row r="678" spans="2:75" x14ac:dyDescent="0.2">
      <c r="B678" s="101"/>
      <c r="I678" s="101"/>
      <c r="L678" s="101"/>
      <c r="M678" s="105"/>
      <c r="N678" s="256"/>
      <c r="O678" s="256"/>
      <c r="P678" s="256"/>
      <c r="Q678" s="256"/>
      <c r="R678" s="219"/>
      <c r="S678" s="219"/>
      <c r="T678" s="219"/>
      <c r="U678" s="219"/>
      <c r="V678" s="217"/>
      <c r="X678" s="106"/>
      <c r="Y678" s="217"/>
      <c r="Z678" s="217"/>
      <c r="AA678" s="217"/>
      <c r="AB678" s="94"/>
      <c r="AC678" s="217"/>
      <c r="AD678" s="217"/>
      <c r="AE678" s="217"/>
      <c r="AF678" s="217"/>
      <c r="AG678" s="217"/>
      <c r="AH678" s="217"/>
      <c r="AI678" s="94"/>
      <c r="AJ678" s="217"/>
      <c r="AK678" s="217"/>
      <c r="AL678" s="217"/>
      <c r="AM678" s="217"/>
      <c r="AN678" s="217"/>
      <c r="AO678" s="94"/>
      <c r="AP678" s="217"/>
      <c r="AQ678" s="217"/>
      <c r="AR678" s="217"/>
      <c r="AU678" s="217"/>
      <c r="AW678" s="217"/>
      <c r="AX678" s="217"/>
      <c r="BE678" s="94"/>
      <c r="BF678" s="217"/>
      <c r="BG678" s="94"/>
      <c r="BH678" s="94"/>
      <c r="BI678" s="217"/>
      <c r="BJ678" s="94"/>
      <c r="BK678" s="217"/>
      <c r="BL678" s="217"/>
      <c r="BQ678" s="96"/>
      <c r="BR678" s="96"/>
      <c r="BS678" s="96"/>
      <c r="BT678" s="96"/>
      <c r="BV678" s="96"/>
      <c r="BW678" s="96"/>
    </row>
    <row r="679" spans="2:75" x14ac:dyDescent="0.2">
      <c r="B679" s="101"/>
      <c r="I679" s="101"/>
      <c r="L679" s="101"/>
      <c r="M679" s="105"/>
      <c r="N679" s="256"/>
      <c r="O679" s="256"/>
      <c r="P679" s="256"/>
      <c r="Q679" s="256"/>
      <c r="R679" s="219"/>
      <c r="S679" s="219"/>
      <c r="T679" s="219"/>
      <c r="U679" s="219"/>
      <c r="V679" s="217"/>
      <c r="X679" s="106"/>
      <c r="Y679" s="217"/>
      <c r="Z679" s="217"/>
      <c r="AA679" s="217"/>
      <c r="AB679" s="94"/>
      <c r="AC679" s="217"/>
      <c r="AD679" s="217"/>
      <c r="AE679" s="217"/>
      <c r="AF679" s="217"/>
      <c r="AG679" s="217"/>
      <c r="AH679" s="217"/>
      <c r="AI679" s="94"/>
      <c r="AJ679" s="217"/>
      <c r="AK679" s="217"/>
      <c r="AL679" s="217"/>
      <c r="AM679" s="217"/>
      <c r="AN679" s="217"/>
      <c r="AO679" s="94"/>
      <c r="AP679" s="217"/>
      <c r="AQ679" s="217"/>
      <c r="AR679" s="217"/>
      <c r="AU679" s="217"/>
      <c r="AW679" s="217"/>
      <c r="AX679" s="217"/>
      <c r="BE679" s="94"/>
      <c r="BF679" s="217"/>
      <c r="BG679" s="94"/>
      <c r="BH679" s="94"/>
      <c r="BI679" s="217"/>
      <c r="BJ679" s="94"/>
      <c r="BK679" s="217"/>
      <c r="BL679" s="217"/>
      <c r="BQ679" s="96"/>
      <c r="BR679" s="96"/>
      <c r="BS679" s="96"/>
      <c r="BT679" s="96"/>
      <c r="BV679" s="96"/>
      <c r="BW679" s="96"/>
    </row>
    <row r="680" spans="2:75" x14ac:dyDescent="0.2">
      <c r="B680" s="101"/>
      <c r="I680" s="101"/>
      <c r="L680" s="101"/>
      <c r="M680" s="105"/>
      <c r="N680" s="256"/>
      <c r="O680" s="256"/>
      <c r="P680" s="256"/>
      <c r="Q680" s="256"/>
      <c r="R680" s="219"/>
      <c r="S680" s="219"/>
      <c r="T680" s="219"/>
      <c r="U680" s="219"/>
      <c r="V680" s="217"/>
      <c r="X680" s="106"/>
      <c r="Y680" s="217"/>
      <c r="Z680" s="217"/>
      <c r="AA680" s="217"/>
      <c r="AB680" s="94"/>
      <c r="AC680" s="217"/>
      <c r="AD680" s="217"/>
      <c r="AE680" s="217"/>
      <c r="AF680" s="217"/>
      <c r="AG680" s="217"/>
      <c r="AH680" s="217"/>
      <c r="AI680" s="94"/>
      <c r="AJ680" s="217"/>
      <c r="AK680" s="217"/>
      <c r="AL680" s="217"/>
      <c r="AM680" s="217"/>
      <c r="AN680" s="217"/>
      <c r="AO680" s="94"/>
      <c r="AP680" s="217"/>
      <c r="AQ680" s="217"/>
      <c r="AR680" s="217"/>
      <c r="AU680" s="217"/>
      <c r="AW680" s="217"/>
      <c r="AX680" s="217"/>
      <c r="BE680" s="94"/>
      <c r="BF680" s="217"/>
      <c r="BG680" s="94"/>
      <c r="BH680" s="94"/>
      <c r="BI680" s="217"/>
      <c r="BJ680" s="94"/>
      <c r="BK680" s="217"/>
      <c r="BL680" s="217"/>
      <c r="BQ680" s="96"/>
      <c r="BR680" s="96"/>
      <c r="BS680" s="96"/>
      <c r="BT680" s="96"/>
      <c r="BV680" s="96"/>
      <c r="BW680" s="96"/>
    </row>
    <row r="681" spans="2:75" x14ac:dyDescent="0.2">
      <c r="B681" s="101"/>
      <c r="I681" s="101"/>
      <c r="L681" s="101"/>
      <c r="M681" s="105"/>
      <c r="N681" s="256"/>
      <c r="O681" s="256"/>
      <c r="P681" s="256"/>
      <c r="Q681" s="256"/>
      <c r="R681" s="219"/>
      <c r="S681" s="219"/>
      <c r="T681" s="219"/>
      <c r="U681" s="219"/>
      <c r="V681" s="217"/>
      <c r="X681" s="106"/>
      <c r="Y681" s="217"/>
      <c r="Z681" s="217"/>
      <c r="AA681" s="217"/>
      <c r="AB681" s="94"/>
      <c r="AC681" s="217"/>
      <c r="AD681" s="217"/>
      <c r="AE681" s="217"/>
      <c r="AF681" s="217"/>
      <c r="AG681" s="217"/>
      <c r="AH681" s="217"/>
      <c r="AI681" s="94"/>
      <c r="AJ681" s="217"/>
      <c r="AK681" s="217"/>
      <c r="AL681" s="217"/>
      <c r="AM681" s="217"/>
      <c r="AN681" s="217"/>
      <c r="AO681" s="94"/>
      <c r="AP681" s="217"/>
      <c r="AQ681" s="217"/>
      <c r="AR681" s="217"/>
      <c r="AU681" s="217"/>
      <c r="AW681" s="217"/>
      <c r="AX681" s="217"/>
      <c r="BE681" s="94"/>
      <c r="BF681" s="217"/>
      <c r="BG681" s="94"/>
      <c r="BH681" s="94"/>
      <c r="BI681" s="217"/>
      <c r="BJ681" s="94"/>
      <c r="BK681" s="217"/>
      <c r="BL681" s="217"/>
      <c r="BQ681" s="96"/>
      <c r="BR681" s="96"/>
      <c r="BS681" s="96"/>
      <c r="BT681" s="96"/>
      <c r="BV681" s="96"/>
      <c r="BW681" s="96"/>
    </row>
    <row r="682" spans="2:75" x14ac:dyDescent="0.2">
      <c r="B682" s="101"/>
      <c r="I682" s="101"/>
      <c r="L682" s="101"/>
      <c r="M682" s="105"/>
      <c r="N682" s="256"/>
      <c r="O682" s="256"/>
      <c r="P682" s="256"/>
      <c r="Q682" s="256"/>
      <c r="R682" s="219"/>
      <c r="S682" s="219"/>
      <c r="T682" s="219"/>
      <c r="U682" s="219"/>
      <c r="V682" s="217"/>
      <c r="X682" s="106"/>
      <c r="Y682" s="217"/>
      <c r="Z682" s="217"/>
      <c r="AA682" s="217"/>
      <c r="AB682" s="94"/>
      <c r="AC682" s="217"/>
      <c r="AD682" s="217"/>
      <c r="AE682" s="217"/>
      <c r="AF682" s="217"/>
      <c r="AG682" s="217"/>
      <c r="AH682" s="217"/>
      <c r="AI682" s="94"/>
      <c r="AJ682" s="217"/>
      <c r="AK682" s="217"/>
      <c r="AL682" s="217"/>
      <c r="AM682" s="217"/>
      <c r="AN682" s="217"/>
      <c r="AO682" s="94"/>
      <c r="AP682" s="217"/>
      <c r="AQ682" s="217"/>
      <c r="AR682" s="217"/>
      <c r="AU682" s="217"/>
      <c r="AW682" s="217"/>
      <c r="AX682" s="217"/>
      <c r="BE682" s="94"/>
      <c r="BF682" s="217"/>
      <c r="BG682" s="94"/>
      <c r="BH682" s="94"/>
      <c r="BI682" s="217"/>
      <c r="BJ682" s="94"/>
      <c r="BK682" s="217"/>
      <c r="BL682" s="217"/>
      <c r="BQ682" s="96"/>
      <c r="BR682" s="96"/>
      <c r="BS682" s="96"/>
      <c r="BT682" s="96"/>
      <c r="BV682" s="96"/>
      <c r="BW682" s="96"/>
    </row>
    <row r="683" spans="2:75" x14ac:dyDescent="0.2">
      <c r="B683" s="101"/>
      <c r="I683" s="101"/>
      <c r="L683" s="101"/>
      <c r="M683" s="105"/>
      <c r="N683" s="256"/>
      <c r="O683" s="256"/>
      <c r="P683" s="256"/>
      <c r="Q683" s="256"/>
      <c r="R683" s="219"/>
      <c r="S683" s="219"/>
      <c r="T683" s="219"/>
      <c r="U683" s="219"/>
      <c r="V683" s="217"/>
      <c r="X683" s="106"/>
      <c r="Y683" s="217"/>
      <c r="Z683" s="217"/>
      <c r="AA683" s="217"/>
      <c r="AB683" s="94"/>
      <c r="AC683" s="217"/>
      <c r="AD683" s="217"/>
      <c r="AE683" s="217"/>
      <c r="AF683" s="217"/>
      <c r="AG683" s="217"/>
      <c r="AH683" s="217"/>
      <c r="AI683" s="94"/>
      <c r="AJ683" s="217"/>
      <c r="AK683" s="217"/>
      <c r="AL683" s="217"/>
      <c r="AM683" s="217"/>
      <c r="AN683" s="217"/>
      <c r="AO683" s="94"/>
      <c r="AP683" s="217"/>
      <c r="AQ683" s="217"/>
      <c r="AR683" s="217"/>
      <c r="AU683" s="217"/>
      <c r="AW683" s="217"/>
      <c r="AX683" s="217"/>
      <c r="BE683" s="94"/>
      <c r="BF683" s="217"/>
      <c r="BG683" s="94"/>
      <c r="BH683" s="94"/>
      <c r="BI683" s="217"/>
      <c r="BJ683" s="94"/>
      <c r="BK683" s="217"/>
      <c r="BL683" s="217"/>
      <c r="BQ683" s="96"/>
      <c r="BR683" s="96"/>
      <c r="BS683" s="96"/>
      <c r="BT683" s="96"/>
      <c r="BV683" s="96"/>
      <c r="BW683" s="96"/>
    </row>
    <row r="684" spans="2:75" x14ac:dyDescent="0.2">
      <c r="B684" s="101"/>
      <c r="I684" s="101"/>
      <c r="L684" s="101"/>
      <c r="M684" s="105"/>
      <c r="N684" s="256"/>
      <c r="O684" s="256"/>
      <c r="P684" s="256"/>
      <c r="Q684" s="256"/>
      <c r="R684" s="219"/>
      <c r="S684" s="219"/>
      <c r="T684" s="219"/>
      <c r="U684" s="219"/>
      <c r="V684" s="217"/>
      <c r="X684" s="106"/>
      <c r="Y684" s="217"/>
      <c r="Z684" s="217"/>
      <c r="AA684" s="217"/>
      <c r="AB684" s="94"/>
      <c r="AC684" s="217"/>
      <c r="AD684" s="217"/>
      <c r="AE684" s="217"/>
      <c r="AF684" s="217"/>
      <c r="AG684" s="217"/>
      <c r="AH684" s="217"/>
      <c r="AI684" s="94"/>
      <c r="AJ684" s="217"/>
      <c r="AK684" s="217"/>
      <c r="AL684" s="217"/>
      <c r="AM684" s="217"/>
      <c r="AN684" s="217"/>
      <c r="AO684" s="94"/>
      <c r="AP684" s="217"/>
      <c r="AQ684" s="217"/>
      <c r="AR684" s="217"/>
      <c r="AU684" s="217"/>
      <c r="AW684" s="217"/>
      <c r="AX684" s="217"/>
      <c r="BE684" s="94"/>
      <c r="BF684" s="217"/>
      <c r="BG684" s="94"/>
      <c r="BH684" s="94"/>
      <c r="BI684" s="217"/>
      <c r="BJ684" s="94"/>
      <c r="BK684" s="217"/>
      <c r="BL684" s="217"/>
      <c r="BQ684" s="96"/>
      <c r="BR684" s="96"/>
      <c r="BS684" s="96"/>
      <c r="BT684" s="96"/>
      <c r="BV684" s="96"/>
      <c r="BW684" s="96"/>
    </row>
    <row r="685" spans="2:75" x14ac:dyDescent="0.2">
      <c r="B685" s="101"/>
      <c r="I685" s="101"/>
      <c r="L685" s="101"/>
      <c r="M685" s="105"/>
      <c r="N685" s="256"/>
      <c r="O685" s="256"/>
      <c r="P685" s="256"/>
      <c r="Q685" s="256"/>
      <c r="R685" s="219"/>
      <c r="S685" s="219"/>
      <c r="T685" s="219"/>
      <c r="U685" s="219"/>
      <c r="V685" s="217"/>
      <c r="X685" s="106"/>
      <c r="Y685" s="217"/>
      <c r="Z685" s="217"/>
      <c r="AA685" s="217"/>
      <c r="AB685" s="94"/>
      <c r="AC685" s="217"/>
      <c r="AD685" s="217"/>
      <c r="AE685" s="217"/>
      <c r="AF685" s="217"/>
      <c r="AG685" s="217"/>
      <c r="AH685" s="217"/>
      <c r="AI685" s="94"/>
      <c r="AJ685" s="217"/>
      <c r="AK685" s="217"/>
      <c r="AL685" s="217"/>
      <c r="AM685" s="217"/>
      <c r="AN685" s="217"/>
      <c r="AO685" s="94"/>
      <c r="AP685" s="217"/>
      <c r="AQ685" s="217"/>
      <c r="AR685" s="217"/>
      <c r="AU685" s="217"/>
      <c r="AW685" s="217"/>
      <c r="AX685" s="217"/>
      <c r="BE685" s="94"/>
      <c r="BF685" s="217"/>
      <c r="BG685" s="94"/>
      <c r="BH685" s="94"/>
      <c r="BI685" s="217"/>
      <c r="BJ685" s="94"/>
      <c r="BK685" s="217"/>
      <c r="BL685" s="217"/>
      <c r="BQ685" s="96"/>
      <c r="BR685" s="96"/>
      <c r="BS685" s="96"/>
      <c r="BT685" s="96"/>
      <c r="BV685" s="96"/>
      <c r="BW685" s="96"/>
    </row>
    <row r="686" spans="2:75" x14ac:dyDescent="0.2">
      <c r="B686" s="101"/>
      <c r="I686" s="101"/>
      <c r="L686" s="101"/>
      <c r="M686" s="105"/>
      <c r="N686" s="256"/>
      <c r="O686" s="256"/>
      <c r="P686" s="256"/>
      <c r="Q686" s="256"/>
      <c r="R686" s="219"/>
      <c r="S686" s="219"/>
      <c r="T686" s="219"/>
      <c r="U686" s="219"/>
      <c r="V686" s="217"/>
      <c r="X686" s="106"/>
      <c r="Y686" s="217"/>
      <c r="Z686" s="217"/>
      <c r="AA686" s="217"/>
      <c r="AB686" s="94"/>
      <c r="AC686" s="217"/>
      <c r="AD686" s="217"/>
      <c r="AE686" s="217"/>
      <c r="AF686" s="217"/>
      <c r="AG686" s="217"/>
      <c r="AH686" s="217"/>
      <c r="AI686" s="94"/>
      <c r="AJ686" s="217"/>
      <c r="AK686" s="217"/>
      <c r="AL686" s="217"/>
      <c r="AM686" s="217"/>
      <c r="AN686" s="217"/>
      <c r="AO686" s="94"/>
      <c r="AP686" s="217"/>
      <c r="AQ686" s="217"/>
      <c r="AR686" s="217"/>
      <c r="AU686" s="217"/>
      <c r="AW686" s="217"/>
      <c r="AX686" s="217"/>
      <c r="BE686" s="94"/>
      <c r="BF686" s="217"/>
      <c r="BG686" s="94"/>
      <c r="BH686" s="94"/>
      <c r="BI686" s="217"/>
      <c r="BJ686" s="94"/>
      <c r="BK686" s="217"/>
      <c r="BL686" s="217"/>
      <c r="BQ686" s="96"/>
      <c r="BR686" s="96"/>
      <c r="BS686" s="96"/>
      <c r="BT686" s="96"/>
      <c r="BV686" s="96"/>
      <c r="BW686" s="96"/>
    </row>
    <row r="687" spans="2:75" x14ac:dyDescent="0.2">
      <c r="B687" s="101"/>
      <c r="I687" s="101"/>
      <c r="L687" s="101"/>
      <c r="M687" s="105"/>
      <c r="N687" s="256"/>
      <c r="O687" s="256"/>
      <c r="P687" s="256"/>
      <c r="Q687" s="256"/>
      <c r="R687" s="219"/>
      <c r="S687" s="219"/>
      <c r="T687" s="219"/>
      <c r="U687" s="219"/>
      <c r="V687" s="217"/>
      <c r="X687" s="106"/>
      <c r="Y687" s="217"/>
      <c r="Z687" s="217"/>
      <c r="AA687" s="217"/>
      <c r="AB687" s="94"/>
      <c r="AC687" s="217"/>
      <c r="AD687" s="217"/>
      <c r="AE687" s="217"/>
      <c r="AF687" s="217"/>
      <c r="AG687" s="217"/>
      <c r="AH687" s="217"/>
      <c r="AI687" s="94"/>
      <c r="AJ687" s="217"/>
      <c r="AK687" s="217"/>
      <c r="AL687" s="217"/>
      <c r="AM687" s="217"/>
      <c r="AN687" s="217"/>
      <c r="AO687" s="94"/>
      <c r="AP687" s="217"/>
      <c r="AQ687" s="217"/>
      <c r="AR687" s="217"/>
      <c r="AU687" s="217"/>
      <c r="AW687" s="217"/>
      <c r="AX687" s="217"/>
      <c r="BE687" s="94"/>
      <c r="BF687" s="217"/>
      <c r="BG687" s="94"/>
      <c r="BH687" s="94"/>
      <c r="BI687" s="217"/>
      <c r="BJ687" s="94"/>
      <c r="BK687" s="217"/>
      <c r="BL687" s="217"/>
      <c r="BQ687" s="96"/>
      <c r="BR687" s="96"/>
      <c r="BS687" s="96"/>
      <c r="BT687" s="96"/>
      <c r="BV687" s="96"/>
      <c r="BW687" s="96"/>
    </row>
    <row r="688" spans="2:75" x14ac:dyDescent="0.2">
      <c r="B688" s="101"/>
      <c r="I688" s="101"/>
      <c r="L688" s="101"/>
      <c r="M688" s="105"/>
      <c r="N688" s="256"/>
      <c r="O688" s="256"/>
      <c r="P688" s="256"/>
      <c r="Q688" s="256"/>
      <c r="R688" s="219"/>
      <c r="S688" s="219"/>
      <c r="T688" s="219"/>
      <c r="U688" s="219"/>
      <c r="V688" s="217"/>
      <c r="X688" s="106"/>
      <c r="Y688" s="217"/>
      <c r="Z688" s="217"/>
      <c r="AA688" s="217"/>
      <c r="AB688" s="94"/>
      <c r="AC688" s="217"/>
      <c r="AD688" s="217"/>
      <c r="AE688" s="217"/>
      <c r="AF688" s="217"/>
      <c r="AG688" s="217"/>
      <c r="AH688" s="217"/>
      <c r="AI688" s="94"/>
      <c r="AJ688" s="217"/>
      <c r="AK688" s="217"/>
      <c r="AL688" s="217"/>
      <c r="AM688" s="217"/>
      <c r="AN688" s="217"/>
      <c r="AO688" s="94"/>
      <c r="AP688" s="217"/>
      <c r="AQ688" s="217"/>
      <c r="AR688" s="217"/>
      <c r="AU688" s="217"/>
      <c r="AW688" s="217"/>
      <c r="AX688" s="217"/>
      <c r="BE688" s="94"/>
      <c r="BF688" s="217"/>
      <c r="BG688" s="94"/>
      <c r="BH688" s="94"/>
      <c r="BI688" s="217"/>
      <c r="BJ688" s="94"/>
      <c r="BK688" s="217"/>
      <c r="BL688" s="217"/>
      <c r="BQ688" s="96"/>
      <c r="BR688" s="96"/>
      <c r="BS688" s="96"/>
      <c r="BT688" s="96"/>
      <c r="BV688" s="96"/>
      <c r="BW688" s="96"/>
    </row>
    <row r="689" spans="2:75" x14ac:dyDescent="0.2">
      <c r="B689" s="101"/>
      <c r="I689" s="101"/>
      <c r="L689" s="101"/>
      <c r="M689" s="105"/>
      <c r="N689" s="256"/>
      <c r="O689" s="256"/>
      <c r="P689" s="256"/>
      <c r="Q689" s="256"/>
      <c r="R689" s="219"/>
      <c r="S689" s="219"/>
      <c r="T689" s="219"/>
      <c r="U689" s="219"/>
      <c r="V689" s="217"/>
      <c r="X689" s="106"/>
      <c r="Y689" s="217"/>
      <c r="Z689" s="217"/>
      <c r="AA689" s="217"/>
      <c r="AB689" s="94"/>
      <c r="AC689" s="217"/>
      <c r="AD689" s="217"/>
      <c r="AE689" s="217"/>
      <c r="AF689" s="217"/>
      <c r="AG689" s="217"/>
      <c r="AH689" s="217"/>
      <c r="AI689" s="94"/>
      <c r="AJ689" s="217"/>
      <c r="AK689" s="217"/>
      <c r="AL689" s="217"/>
      <c r="AM689" s="217"/>
      <c r="AN689" s="217"/>
      <c r="AO689" s="94"/>
      <c r="AP689" s="217"/>
      <c r="AQ689" s="217"/>
      <c r="AR689" s="217"/>
      <c r="AU689" s="217"/>
      <c r="AW689" s="217"/>
      <c r="AX689" s="217"/>
      <c r="BE689" s="94"/>
      <c r="BF689" s="217"/>
      <c r="BG689" s="94"/>
      <c r="BH689" s="94"/>
      <c r="BI689" s="217"/>
      <c r="BJ689" s="94"/>
      <c r="BK689" s="217"/>
      <c r="BL689" s="217"/>
      <c r="BQ689" s="96"/>
      <c r="BR689" s="96"/>
      <c r="BS689" s="96"/>
      <c r="BT689" s="96"/>
      <c r="BV689" s="96"/>
      <c r="BW689" s="96"/>
    </row>
    <row r="690" spans="2:75" x14ac:dyDescent="0.2">
      <c r="B690" s="101"/>
      <c r="I690" s="101"/>
      <c r="L690" s="101"/>
      <c r="M690" s="105"/>
      <c r="N690" s="256"/>
      <c r="O690" s="256"/>
      <c r="P690" s="256"/>
      <c r="Q690" s="256"/>
      <c r="R690" s="219"/>
      <c r="S690" s="219"/>
      <c r="T690" s="219"/>
      <c r="U690" s="219"/>
      <c r="V690" s="217"/>
      <c r="X690" s="106"/>
      <c r="Y690" s="217"/>
      <c r="Z690" s="217"/>
      <c r="AA690" s="217"/>
      <c r="AB690" s="94"/>
      <c r="AC690" s="217"/>
      <c r="AD690" s="217"/>
      <c r="AE690" s="217"/>
      <c r="AF690" s="217"/>
      <c r="AG690" s="217"/>
      <c r="AH690" s="217"/>
      <c r="AI690" s="94"/>
      <c r="AJ690" s="217"/>
      <c r="AK690" s="217"/>
      <c r="AL690" s="217"/>
      <c r="AM690" s="217"/>
      <c r="AN690" s="217"/>
      <c r="AO690" s="94"/>
      <c r="AP690" s="217"/>
      <c r="AQ690" s="217"/>
      <c r="AR690" s="217"/>
      <c r="AU690" s="217"/>
      <c r="AW690" s="217"/>
      <c r="AX690" s="217"/>
      <c r="BE690" s="94"/>
      <c r="BF690" s="217"/>
      <c r="BG690" s="94"/>
      <c r="BH690" s="94"/>
      <c r="BI690" s="217"/>
      <c r="BJ690" s="94"/>
      <c r="BK690" s="217"/>
      <c r="BL690" s="217"/>
      <c r="BQ690" s="96"/>
      <c r="BR690" s="96"/>
      <c r="BS690" s="96"/>
      <c r="BT690" s="96"/>
      <c r="BV690" s="96"/>
      <c r="BW690" s="96"/>
    </row>
    <row r="691" spans="2:75" x14ac:dyDescent="0.2">
      <c r="B691" s="101"/>
      <c r="I691" s="101"/>
      <c r="L691" s="101"/>
      <c r="M691" s="105"/>
      <c r="N691" s="256"/>
      <c r="O691" s="256"/>
      <c r="P691" s="256"/>
      <c r="Q691" s="256"/>
      <c r="R691" s="219"/>
      <c r="S691" s="219"/>
      <c r="T691" s="219"/>
      <c r="U691" s="219"/>
      <c r="V691" s="217"/>
      <c r="X691" s="106"/>
      <c r="Y691" s="217"/>
      <c r="Z691" s="217"/>
      <c r="AA691" s="217"/>
      <c r="AB691" s="94"/>
      <c r="AC691" s="217"/>
      <c r="AD691" s="217"/>
      <c r="AE691" s="217"/>
      <c r="AF691" s="217"/>
      <c r="AG691" s="217"/>
      <c r="AH691" s="217"/>
      <c r="AI691" s="94"/>
      <c r="AJ691" s="217"/>
      <c r="AK691" s="217"/>
      <c r="AL691" s="217"/>
      <c r="AM691" s="217"/>
      <c r="AN691" s="217"/>
      <c r="AO691" s="94"/>
      <c r="AP691" s="217"/>
      <c r="AQ691" s="217"/>
      <c r="AR691" s="217"/>
      <c r="AU691" s="217"/>
      <c r="AW691" s="217"/>
      <c r="AX691" s="217"/>
      <c r="BE691" s="94"/>
      <c r="BF691" s="217"/>
      <c r="BG691" s="94"/>
      <c r="BH691" s="94"/>
      <c r="BI691" s="217"/>
      <c r="BJ691" s="94"/>
      <c r="BK691" s="217"/>
      <c r="BL691" s="217"/>
      <c r="BQ691" s="96"/>
      <c r="BR691" s="96"/>
      <c r="BS691" s="96"/>
      <c r="BT691" s="96"/>
      <c r="BV691" s="96"/>
      <c r="BW691" s="96"/>
    </row>
    <row r="692" spans="2:75" x14ac:dyDescent="0.2">
      <c r="B692" s="101"/>
      <c r="I692" s="101"/>
      <c r="L692" s="101"/>
      <c r="M692" s="105"/>
      <c r="N692" s="256"/>
      <c r="O692" s="256"/>
      <c r="P692" s="256"/>
      <c r="Q692" s="256"/>
      <c r="R692" s="219"/>
      <c r="S692" s="219"/>
      <c r="T692" s="219"/>
      <c r="U692" s="219"/>
      <c r="V692" s="217"/>
      <c r="X692" s="106"/>
      <c r="Y692" s="217"/>
      <c r="Z692" s="217"/>
      <c r="AA692" s="217"/>
      <c r="AB692" s="94"/>
      <c r="AC692" s="217"/>
      <c r="AD692" s="217"/>
      <c r="AE692" s="217"/>
      <c r="AF692" s="217"/>
      <c r="AG692" s="217"/>
      <c r="AH692" s="217"/>
      <c r="AI692" s="94"/>
      <c r="AJ692" s="217"/>
      <c r="AK692" s="217"/>
      <c r="AL692" s="217"/>
      <c r="AM692" s="217"/>
      <c r="AN692" s="217"/>
      <c r="AO692" s="94"/>
      <c r="AP692" s="217"/>
      <c r="AQ692" s="217"/>
      <c r="AR692" s="217"/>
      <c r="AU692" s="217"/>
      <c r="AW692" s="217"/>
      <c r="AX692" s="217"/>
      <c r="BE692" s="94"/>
      <c r="BF692" s="217"/>
      <c r="BG692" s="94"/>
      <c r="BH692" s="94"/>
      <c r="BI692" s="217"/>
      <c r="BJ692" s="94"/>
      <c r="BK692" s="217"/>
      <c r="BL692" s="217"/>
      <c r="BQ692" s="96"/>
      <c r="BR692" s="96"/>
      <c r="BS692" s="96"/>
      <c r="BT692" s="96"/>
      <c r="BV692" s="96"/>
      <c r="BW692" s="96"/>
    </row>
    <row r="693" spans="2:75" x14ac:dyDescent="0.2">
      <c r="B693" s="101"/>
      <c r="I693" s="101"/>
      <c r="L693" s="101"/>
      <c r="M693" s="105"/>
      <c r="N693" s="256"/>
      <c r="O693" s="256"/>
      <c r="P693" s="256"/>
      <c r="Q693" s="256"/>
      <c r="R693" s="219"/>
      <c r="S693" s="219"/>
      <c r="T693" s="219"/>
      <c r="U693" s="219"/>
      <c r="V693" s="217"/>
      <c r="X693" s="106"/>
      <c r="Y693" s="217"/>
      <c r="Z693" s="217"/>
      <c r="AA693" s="217"/>
      <c r="AB693" s="94"/>
      <c r="AC693" s="217"/>
      <c r="AD693" s="217"/>
      <c r="AE693" s="217"/>
      <c r="AF693" s="217"/>
      <c r="AG693" s="217"/>
      <c r="AH693" s="217"/>
      <c r="AI693" s="94"/>
      <c r="AJ693" s="217"/>
      <c r="AK693" s="217"/>
      <c r="AL693" s="217"/>
      <c r="AM693" s="217"/>
      <c r="AN693" s="217"/>
      <c r="AO693" s="94"/>
      <c r="AP693" s="217"/>
      <c r="AQ693" s="217"/>
      <c r="AR693" s="217"/>
      <c r="AU693" s="217"/>
      <c r="AW693" s="217"/>
      <c r="AX693" s="217"/>
      <c r="BE693" s="94"/>
      <c r="BF693" s="217"/>
      <c r="BG693" s="94"/>
      <c r="BH693" s="94"/>
      <c r="BI693" s="217"/>
      <c r="BJ693" s="94"/>
      <c r="BK693" s="217"/>
      <c r="BL693" s="217"/>
      <c r="BQ693" s="96"/>
      <c r="BR693" s="96"/>
      <c r="BS693" s="96"/>
      <c r="BT693" s="96"/>
      <c r="BV693" s="96"/>
      <c r="BW693" s="96"/>
    </row>
    <row r="694" spans="2:75" x14ac:dyDescent="0.2">
      <c r="B694" s="101"/>
      <c r="I694" s="101"/>
      <c r="L694" s="101"/>
      <c r="M694" s="105"/>
      <c r="N694" s="256"/>
      <c r="O694" s="256"/>
      <c r="P694" s="256"/>
      <c r="Q694" s="256"/>
      <c r="R694" s="219"/>
      <c r="S694" s="219"/>
      <c r="T694" s="219"/>
      <c r="U694" s="219"/>
      <c r="V694" s="217"/>
      <c r="X694" s="106"/>
      <c r="Y694" s="217"/>
      <c r="Z694" s="217"/>
      <c r="AA694" s="217"/>
      <c r="AB694" s="94"/>
      <c r="AC694" s="217"/>
      <c r="AD694" s="217"/>
      <c r="AE694" s="217"/>
      <c r="AF694" s="217"/>
      <c r="AG694" s="217"/>
      <c r="AH694" s="217"/>
      <c r="AI694" s="94"/>
      <c r="AJ694" s="217"/>
      <c r="AK694" s="217"/>
      <c r="AL694" s="217"/>
      <c r="AM694" s="217"/>
      <c r="AN694" s="217"/>
      <c r="AO694" s="94"/>
      <c r="AP694" s="217"/>
      <c r="AQ694" s="217"/>
      <c r="AR694" s="217"/>
      <c r="AU694" s="217"/>
      <c r="AW694" s="217"/>
      <c r="AX694" s="217"/>
      <c r="BE694" s="94"/>
      <c r="BF694" s="217"/>
      <c r="BG694" s="94"/>
      <c r="BH694" s="94"/>
      <c r="BI694" s="217"/>
      <c r="BJ694" s="94"/>
      <c r="BK694" s="217"/>
      <c r="BL694" s="217"/>
      <c r="BQ694" s="96"/>
      <c r="BR694" s="96"/>
      <c r="BS694" s="96"/>
      <c r="BT694" s="96"/>
      <c r="BV694" s="96"/>
      <c r="BW694" s="96"/>
    </row>
    <row r="695" spans="2:75" x14ac:dyDescent="0.2">
      <c r="B695" s="101"/>
      <c r="I695" s="101"/>
      <c r="L695" s="101"/>
      <c r="M695" s="105"/>
      <c r="N695" s="256"/>
      <c r="O695" s="256"/>
      <c r="P695" s="256"/>
      <c r="Q695" s="256"/>
      <c r="R695" s="219"/>
      <c r="S695" s="219"/>
      <c r="T695" s="219"/>
      <c r="U695" s="219"/>
      <c r="V695" s="217"/>
      <c r="X695" s="106"/>
      <c r="Y695" s="217"/>
      <c r="Z695" s="217"/>
      <c r="AA695" s="217"/>
      <c r="AB695" s="94"/>
      <c r="AC695" s="217"/>
      <c r="AD695" s="217"/>
      <c r="AE695" s="217"/>
      <c r="AF695" s="217"/>
      <c r="AG695" s="217"/>
      <c r="AH695" s="217"/>
      <c r="AI695" s="94"/>
      <c r="AJ695" s="217"/>
      <c r="AK695" s="217"/>
      <c r="AL695" s="217"/>
      <c r="AM695" s="217"/>
      <c r="AN695" s="217"/>
      <c r="AO695" s="94"/>
      <c r="AP695" s="217"/>
      <c r="AQ695" s="217"/>
      <c r="AR695" s="217"/>
      <c r="AU695" s="217"/>
      <c r="AW695" s="217"/>
      <c r="AX695" s="217"/>
      <c r="BE695" s="94"/>
      <c r="BF695" s="217"/>
      <c r="BG695" s="94"/>
      <c r="BH695" s="94"/>
      <c r="BI695" s="217"/>
      <c r="BJ695" s="94"/>
      <c r="BK695" s="217"/>
      <c r="BL695" s="217"/>
      <c r="BQ695" s="96"/>
      <c r="BR695" s="96"/>
      <c r="BS695" s="96"/>
      <c r="BT695" s="96"/>
      <c r="BV695" s="96"/>
      <c r="BW695" s="96"/>
    </row>
    <row r="696" spans="2:75" x14ac:dyDescent="0.2">
      <c r="B696" s="101"/>
      <c r="I696" s="101"/>
      <c r="L696" s="101"/>
      <c r="M696" s="105"/>
      <c r="N696" s="256"/>
      <c r="O696" s="256"/>
      <c r="P696" s="256"/>
      <c r="Q696" s="256"/>
      <c r="R696" s="219"/>
      <c r="S696" s="219"/>
      <c r="T696" s="219"/>
      <c r="U696" s="219"/>
      <c r="V696" s="217"/>
      <c r="X696" s="106"/>
      <c r="Y696" s="217"/>
      <c r="Z696" s="217"/>
      <c r="AA696" s="217"/>
      <c r="AB696" s="94"/>
      <c r="AC696" s="217"/>
      <c r="AD696" s="217"/>
      <c r="AE696" s="217"/>
      <c r="AF696" s="217"/>
      <c r="AG696" s="217"/>
      <c r="AH696" s="217"/>
      <c r="AI696" s="94"/>
      <c r="AJ696" s="217"/>
      <c r="AK696" s="217"/>
      <c r="AL696" s="217"/>
      <c r="AM696" s="217"/>
      <c r="AN696" s="217"/>
      <c r="AO696" s="94"/>
      <c r="AP696" s="217"/>
      <c r="AQ696" s="217"/>
      <c r="AR696" s="217"/>
      <c r="AU696" s="217"/>
      <c r="AW696" s="217"/>
      <c r="AX696" s="217"/>
      <c r="BE696" s="94"/>
      <c r="BF696" s="217"/>
      <c r="BG696" s="94"/>
      <c r="BH696" s="94"/>
      <c r="BI696" s="217"/>
      <c r="BJ696" s="94"/>
      <c r="BK696" s="217"/>
      <c r="BL696" s="217"/>
      <c r="BQ696" s="96"/>
      <c r="BR696" s="96"/>
      <c r="BS696" s="96"/>
      <c r="BT696" s="96"/>
      <c r="BV696" s="96"/>
      <c r="BW696" s="96"/>
    </row>
    <row r="697" spans="2:75" x14ac:dyDescent="0.2">
      <c r="B697" s="101"/>
      <c r="I697" s="101"/>
      <c r="L697" s="101"/>
      <c r="M697" s="105"/>
      <c r="N697" s="256"/>
      <c r="O697" s="256"/>
      <c r="P697" s="256"/>
      <c r="Q697" s="256"/>
      <c r="R697" s="219"/>
      <c r="S697" s="219"/>
      <c r="T697" s="219"/>
      <c r="U697" s="219"/>
      <c r="V697" s="217"/>
      <c r="X697" s="106"/>
      <c r="Y697" s="217"/>
      <c r="Z697" s="217"/>
      <c r="AA697" s="217"/>
      <c r="AB697" s="94"/>
      <c r="AC697" s="217"/>
      <c r="AD697" s="217"/>
      <c r="AE697" s="217"/>
      <c r="AF697" s="217"/>
      <c r="AG697" s="217"/>
      <c r="AH697" s="217"/>
      <c r="AI697" s="94"/>
      <c r="AJ697" s="217"/>
      <c r="AK697" s="217"/>
      <c r="AL697" s="217"/>
      <c r="AM697" s="217"/>
      <c r="AN697" s="217"/>
      <c r="AO697" s="94"/>
      <c r="AP697" s="217"/>
      <c r="AQ697" s="217"/>
      <c r="AR697" s="217"/>
      <c r="AU697" s="217"/>
      <c r="AW697" s="217"/>
      <c r="AX697" s="217"/>
      <c r="BE697" s="94"/>
      <c r="BF697" s="217"/>
      <c r="BG697" s="94"/>
      <c r="BH697" s="94"/>
      <c r="BI697" s="217"/>
      <c r="BJ697" s="94"/>
      <c r="BK697" s="217"/>
      <c r="BL697" s="217"/>
      <c r="BQ697" s="96"/>
      <c r="BR697" s="96"/>
      <c r="BS697" s="96"/>
      <c r="BT697" s="96"/>
      <c r="BV697" s="96"/>
      <c r="BW697" s="96"/>
    </row>
    <row r="698" spans="2:75" x14ac:dyDescent="0.2">
      <c r="B698" s="101"/>
      <c r="I698" s="101"/>
      <c r="L698" s="101"/>
      <c r="M698" s="105"/>
      <c r="N698" s="256"/>
      <c r="O698" s="256"/>
      <c r="P698" s="256"/>
      <c r="Q698" s="256"/>
      <c r="R698" s="219"/>
      <c r="S698" s="219"/>
      <c r="T698" s="219"/>
      <c r="U698" s="219"/>
      <c r="V698" s="217"/>
      <c r="X698" s="106"/>
      <c r="Y698" s="217"/>
      <c r="Z698" s="217"/>
      <c r="AA698" s="217"/>
      <c r="AB698" s="94"/>
      <c r="AC698" s="217"/>
      <c r="AD698" s="217"/>
      <c r="AE698" s="217"/>
      <c r="AF698" s="217"/>
      <c r="AG698" s="217"/>
      <c r="AH698" s="217"/>
      <c r="AI698" s="94"/>
      <c r="AJ698" s="217"/>
      <c r="AK698" s="217"/>
      <c r="AL698" s="217"/>
      <c r="AM698" s="217"/>
      <c r="AN698" s="217"/>
      <c r="AO698" s="94"/>
      <c r="AP698" s="217"/>
      <c r="AQ698" s="217"/>
      <c r="AR698" s="217"/>
      <c r="AU698" s="217"/>
      <c r="AW698" s="217"/>
      <c r="AX698" s="217"/>
      <c r="BE698" s="94"/>
      <c r="BF698" s="217"/>
      <c r="BG698" s="94"/>
      <c r="BH698" s="94"/>
      <c r="BI698" s="217"/>
      <c r="BJ698" s="94"/>
      <c r="BK698" s="217"/>
      <c r="BL698" s="217"/>
      <c r="BQ698" s="96"/>
      <c r="BR698" s="96"/>
      <c r="BS698" s="96"/>
      <c r="BT698" s="96"/>
      <c r="BV698" s="96"/>
      <c r="BW698" s="96"/>
    </row>
    <row r="699" spans="2:75" x14ac:dyDescent="0.2">
      <c r="B699" s="101"/>
      <c r="I699" s="101"/>
      <c r="L699" s="101"/>
      <c r="M699" s="105"/>
      <c r="N699" s="256"/>
      <c r="O699" s="256"/>
      <c r="P699" s="256"/>
      <c r="Q699" s="256"/>
      <c r="R699" s="219"/>
      <c r="S699" s="219"/>
      <c r="T699" s="219"/>
      <c r="U699" s="219"/>
      <c r="V699" s="217"/>
      <c r="X699" s="106"/>
      <c r="Y699" s="217"/>
      <c r="Z699" s="217"/>
      <c r="AA699" s="217"/>
      <c r="AB699" s="94"/>
      <c r="AC699" s="217"/>
      <c r="AD699" s="217"/>
      <c r="AE699" s="217"/>
      <c r="AF699" s="217"/>
      <c r="AG699" s="217"/>
      <c r="AH699" s="217"/>
      <c r="AI699" s="94"/>
      <c r="AJ699" s="217"/>
      <c r="AK699" s="217"/>
      <c r="AL699" s="217"/>
      <c r="AM699" s="217"/>
      <c r="AN699" s="217"/>
      <c r="AO699" s="94"/>
      <c r="AP699" s="217"/>
      <c r="AQ699" s="217"/>
      <c r="AR699" s="217"/>
      <c r="AU699" s="217"/>
      <c r="AW699" s="217"/>
      <c r="AX699" s="217"/>
      <c r="BE699" s="94"/>
      <c r="BF699" s="217"/>
      <c r="BG699" s="94"/>
      <c r="BH699" s="94"/>
      <c r="BI699" s="217"/>
      <c r="BJ699" s="94"/>
      <c r="BK699" s="217"/>
      <c r="BL699" s="217"/>
      <c r="BQ699" s="96"/>
      <c r="BR699" s="96"/>
      <c r="BS699" s="96"/>
      <c r="BT699" s="96"/>
      <c r="BV699" s="96"/>
      <c r="BW699" s="96"/>
    </row>
    <row r="700" spans="2:75" x14ac:dyDescent="0.2">
      <c r="B700" s="101"/>
      <c r="I700" s="101"/>
      <c r="L700" s="101"/>
      <c r="M700" s="105"/>
      <c r="N700" s="256"/>
      <c r="O700" s="256"/>
      <c r="P700" s="256"/>
      <c r="Q700" s="256"/>
      <c r="R700" s="219"/>
      <c r="S700" s="219"/>
      <c r="T700" s="219"/>
      <c r="U700" s="219"/>
      <c r="V700" s="217"/>
      <c r="X700" s="106"/>
      <c r="Y700" s="217"/>
      <c r="Z700" s="217"/>
      <c r="AA700" s="217"/>
      <c r="AB700" s="94"/>
      <c r="AC700" s="217"/>
      <c r="AD700" s="217"/>
      <c r="AE700" s="217"/>
      <c r="AF700" s="217"/>
      <c r="AG700" s="217"/>
      <c r="AH700" s="217"/>
      <c r="AI700" s="94"/>
      <c r="AJ700" s="217"/>
      <c r="AK700" s="217"/>
      <c r="AL700" s="217"/>
      <c r="AM700" s="217"/>
      <c r="AN700" s="217"/>
      <c r="AO700" s="94"/>
      <c r="AP700" s="217"/>
      <c r="AQ700" s="217"/>
      <c r="AR700" s="217"/>
      <c r="AU700" s="217"/>
      <c r="AW700" s="217"/>
      <c r="AX700" s="217"/>
      <c r="BE700" s="94"/>
      <c r="BF700" s="217"/>
      <c r="BG700" s="94"/>
      <c r="BH700" s="94"/>
      <c r="BI700" s="217"/>
      <c r="BJ700" s="94"/>
      <c r="BK700" s="217"/>
      <c r="BL700" s="217"/>
      <c r="BQ700" s="96"/>
      <c r="BR700" s="96"/>
      <c r="BS700" s="96"/>
      <c r="BT700" s="96"/>
      <c r="BV700" s="96"/>
      <c r="BW700" s="96"/>
    </row>
    <row r="701" spans="2:75" x14ac:dyDescent="0.2">
      <c r="B701" s="101"/>
      <c r="I701" s="101"/>
      <c r="L701" s="101"/>
      <c r="M701" s="105"/>
      <c r="N701" s="256"/>
      <c r="O701" s="256"/>
      <c r="P701" s="256"/>
      <c r="Q701" s="256"/>
      <c r="R701" s="219"/>
      <c r="S701" s="219"/>
      <c r="T701" s="219"/>
      <c r="U701" s="219"/>
      <c r="V701" s="217"/>
      <c r="X701" s="106"/>
      <c r="Y701" s="217"/>
      <c r="Z701" s="217"/>
      <c r="AA701" s="217"/>
      <c r="AB701" s="94"/>
      <c r="AC701" s="217"/>
      <c r="AD701" s="217"/>
      <c r="AE701" s="217"/>
      <c r="AF701" s="217"/>
      <c r="AG701" s="217"/>
      <c r="AH701" s="217"/>
      <c r="AI701" s="94"/>
      <c r="AJ701" s="217"/>
      <c r="AK701" s="217"/>
      <c r="AL701" s="217"/>
      <c r="AM701" s="217"/>
      <c r="AN701" s="217"/>
      <c r="AO701" s="94"/>
      <c r="AP701" s="217"/>
      <c r="AQ701" s="217"/>
      <c r="AR701" s="217"/>
      <c r="AU701" s="217"/>
      <c r="AW701" s="217"/>
      <c r="AX701" s="217"/>
      <c r="BE701" s="94"/>
      <c r="BF701" s="217"/>
      <c r="BG701" s="94"/>
      <c r="BH701" s="94"/>
      <c r="BI701" s="217"/>
      <c r="BJ701" s="94"/>
      <c r="BK701" s="217"/>
      <c r="BL701" s="217"/>
      <c r="BQ701" s="96"/>
      <c r="BR701" s="96"/>
      <c r="BS701" s="96"/>
      <c r="BT701" s="96"/>
      <c r="BV701" s="96"/>
      <c r="BW701" s="96"/>
    </row>
    <row r="702" spans="2:75" x14ac:dyDescent="0.2">
      <c r="B702" s="101"/>
      <c r="I702" s="101"/>
      <c r="L702" s="101"/>
      <c r="M702" s="105"/>
      <c r="N702" s="256"/>
      <c r="O702" s="256"/>
      <c r="P702" s="256"/>
      <c r="Q702" s="256"/>
      <c r="R702" s="219"/>
      <c r="S702" s="219"/>
      <c r="T702" s="219"/>
      <c r="U702" s="219"/>
      <c r="V702" s="217"/>
      <c r="X702" s="106"/>
      <c r="Y702" s="217"/>
      <c r="Z702" s="217"/>
      <c r="AA702" s="217"/>
      <c r="AB702" s="94"/>
      <c r="AC702" s="217"/>
      <c r="AD702" s="217"/>
      <c r="AE702" s="217"/>
      <c r="AF702" s="217"/>
      <c r="AG702" s="217"/>
      <c r="AH702" s="217"/>
      <c r="AI702" s="94"/>
      <c r="AJ702" s="217"/>
      <c r="AK702" s="217"/>
      <c r="AL702" s="217"/>
      <c r="AM702" s="217"/>
      <c r="AN702" s="217"/>
      <c r="AO702" s="94"/>
      <c r="AP702" s="217"/>
      <c r="AQ702" s="217"/>
      <c r="AR702" s="217"/>
      <c r="AU702" s="217"/>
      <c r="AW702" s="217"/>
      <c r="AX702" s="217"/>
      <c r="BE702" s="94"/>
      <c r="BF702" s="217"/>
      <c r="BG702" s="94"/>
      <c r="BH702" s="94"/>
      <c r="BI702" s="217"/>
      <c r="BJ702" s="94"/>
      <c r="BK702" s="217"/>
      <c r="BL702" s="217"/>
      <c r="BQ702" s="96"/>
      <c r="BR702" s="96"/>
      <c r="BS702" s="96"/>
      <c r="BT702" s="96"/>
      <c r="BV702" s="96"/>
      <c r="BW702" s="96"/>
    </row>
    <row r="703" spans="2:75" x14ac:dyDescent="0.2">
      <c r="B703" s="101"/>
      <c r="I703" s="101"/>
      <c r="L703" s="101"/>
      <c r="M703" s="105"/>
      <c r="N703" s="256"/>
      <c r="O703" s="256"/>
      <c r="P703" s="256"/>
      <c r="Q703" s="256"/>
      <c r="R703" s="219"/>
      <c r="S703" s="219"/>
      <c r="T703" s="219"/>
      <c r="U703" s="219"/>
      <c r="V703" s="217"/>
      <c r="X703" s="106"/>
      <c r="Y703" s="217"/>
      <c r="Z703" s="217"/>
      <c r="AA703" s="217"/>
      <c r="AB703" s="94"/>
      <c r="AC703" s="217"/>
      <c r="AD703" s="217"/>
      <c r="AE703" s="217"/>
      <c r="AF703" s="217"/>
      <c r="AG703" s="217"/>
      <c r="AH703" s="217"/>
      <c r="AI703" s="94"/>
      <c r="AJ703" s="217"/>
      <c r="AK703" s="217"/>
      <c r="AL703" s="217"/>
      <c r="AM703" s="217"/>
      <c r="AN703" s="217"/>
      <c r="AO703" s="94"/>
      <c r="AP703" s="217"/>
      <c r="AQ703" s="217"/>
      <c r="AR703" s="217"/>
      <c r="AU703" s="217"/>
      <c r="AW703" s="217"/>
      <c r="AX703" s="217"/>
      <c r="BE703" s="94"/>
      <c r="BF703" s="217"/>
      <c r="BG703" s="94"/>
      <c r="BH703" s="94"/>
      <c r="BI703" s="217"/>
      <c r="BJ703" s="94"/>
      <c r="BK703" s="217"/>
      <c r="BL703" s="217"/>
      <c r="BQ703" s="96"/>
      <c r="BR703" s="96"/>
      <c r="BS703" s="96"/>
      <c r="BT703" s="96"/>
      <c r="BV703" s="96"/>
      <c r="BW703" s="96"/>
    </row>
    <row r="704" spans="2:75" x14ac:dyDescent="0.2">
      <c r="B704" s="101"/>
      <c r="I704" s="101"/>
      <c r="L704" s="101"/>
      <c r="M704" s="105"/>
      <c r="N704" s="256"/>
      <c r="O704" s="256"/>
      <c r="P704" s="256"/>
      <c r="Q704" s="256"/>
      <c r="R704" s="219"/>
      <c r="S704" s="219"/>
      <c r="T704" s="219"/>
      <c r="U704" s="219"/>
      <c r="V704" s="217"/>
      <c r="X704" s="106"/>
      <c r="Y704" s="217"/>
      <c r="Z704" s="217"/>
      <c r="AA704" s="217"/>
      <c r="AB704" s="94"/>
      <c r="AC704" s="217"/>
      <c r="AD704" s="217"/>
      <c r="AE704" s="217"/>
      <c r="AF704" s="217"/>
      <c r="AG704" s="217"/>
      <c r="AH704" s="217"/>
      <c r="AI704" s="94"/>
      <c r="AJ704" s="217"/>
      <c r="AK704" s="217"/>
      <c r="AL704" s="217"/>
      <c r="AM704" s="217"/>
      <c r="AN704" s="217"/>
      <c r="AO704" s="94"/>
      <c r="AP704" s="217"/>
      <c r="AQ704" s="217"/>
      <c r="AR704" s="217"/>
      <c r="AU704" s="217"/>
      <c r="AW704" s="217"/>
      <c r="AX704" s="217"/>
      <c r="BE704" s="94"/>
      <c r="BF704" s="217"/>
      <c r="BG704" s="94"/>
      <c r="BH704" s="94"/>
      <c r="BI704" s="217"/>
      <c r="BJ704" s="94"/>
      <c r="BK704" s="217"/>
      <c r="BL704" s="217"/>
      <c r="BQ704" s="96"/>
      <c r="BR704" s="96"/>
      <c r="BS704" s="96"/>
      <c r="BT704" s="96"/>
      <c r="BV704" s="96"/>
      <c r="BW704" s="96"/>
    </row>
    <row r="705" spans="2:75" x14ac:dyDescent="0.2">
      <c r="B705" s="101"/>
      <c r="I705" s="101"/>
      <c r="L705" s="101"/>
      <c r="M705" s="105"/>
      <c r="N705" s="256"/>
      <c r="O705" s="256"/>
      <c r="P705" s="256"/>
      <c r="Q705" s="256"/>
      <c r="R705" s="219"/>
      <c r="S705" s="219"/>
      <c r="T705" s="219"/>
      <c r="U705" s="219"/>
      <c r="V705" s="217"/>
      <c r="X705" s="106"/>
      <c r="Y705" s="217"/>
      <c r="Z705" s="217"/>
      <c r="AA705" s="217"/>
      <c r="AB705" s="94"/>
      <c r="AC705" s="217"/>
      <c r="AD705" s="217"/>
      <c r="AE705" s="217"/>
      <c r="AF705" s="217"/>
      <c r="AG705" s="217"/>
      <c r="AH705" s="217"/>
      <c r="AI705" s="94"/>
      <c r="AJ705" s="217"/>
      <c r="AK705" s="217"/>
      <c r="AL705" s="217"/>
      <c r="AM705" s="217"/>
      <c r="AN705" s="217"/>
      <c r="AO705" s="94"/>
      <c r="AP705" s="217"/>
      <c r="AQ705" s="217"/>
      <c r="AR705" s="217"/>
      <c r="AU705" s="217"/>
      <c r="AW705" s="217"/>
      <c r="AX705" s="217"/>
      <c r="BE705" s="94"/>
      <c r="BF705" s="217"/>
      <c r="BG705" s="94"/>
      <c r="BH705" s="94"/>
      <c r="BI705" s="217"/>
      <c r="BJ705" s="94"/>
      <c r="BK705" s="217"/>
      <c r="BL705" s="217"/>
      <c r="BQ705" s="96"/>
      <c r="BR705" s="96"/>
      <c r="BS705" s="96"/>
      <c r="BT705" s="96"/>
      <c r="BV705" s="96"/>
      <c r="BW705" s="96"/>
    </row>
    <row r="706" spans="2:75" x14ac:dyDescent="0.2">
      <c r="B706" s="101"/>
      <c r="I706" s="101"/>
      <c r="L706" s="101"/>
      <c r="M706" s="105"/>
      <c r="N706" s="256"/>
      <c r="O706" s="256"/>
      <c r="P706" s="256"/>
      <c r="Q706" s="256"/>
      <c r="R706" s="219"/>
      <c r="S706" s="219"/>
      <c r="T706" s="219"/>
      <c r="U706" s="219"/>
      <c r="V706" s="217"/>
      <c r="X706" s="106"/>
      <c r="Y706" s="217"/>
      <c r="Z706" s="217"/>
      <c r="AA706" s="217"/>
      <c r="AB706" s="94"/>
      <c r="AC706" s="217"/>
      <c r="AD706" s="217"/>
      <c r="AE706" s="217"/>
      <c r="AF706" s="217"/>
      <c r="AG706" s="217"/>
      <c r="AH706" s="217"/>
      <c r="AI706" s="94"/>
      <c r="AJ706" s="217"/>
      <c r="AK706" s="217"/>
      <c r="AL706" s="217"/>
      <c r="AM706" s="217"/>
      <c r="AN706" s="217"/>
      <c r="AO706" s="94"/>
      <c r="AP706" s="217"/>
      <c r="AQ706" s="217"/>
      <c r="AR706" s="217"/>
      <c r="AU706" s="217"/>
      <c r="AW706" s="217"/>
      <c r="AX706" s="217"/>
      <c r="BE706" s="94"/>
      <c r="BF706" s="217"/>
      <c r="BG706" s="94"/>
      <c r="BH706" s="94"/>
      <c r="BI706" s="217"/>
      <c r="BJ706" s="94"/>
      <c r="BK706" s="217"/>
      <c r="BL706" s="217"/>
      <c r="BQ706" s="96"/>
      <c r="BR706" s="96"/>
      <c r="BS706" s="96"/>
      <c r="BT706" s="96"/>
      <c r="BV706" s="96"/>
      <c r="BW706" s="96"/>
    </row>
    <row r="707" spans="2:75" x14ac:dyDescent="0.2">
      <c r="B707" s="101"/>
      <c r="I707" s="101"/>
      <c r="L707" s="101"/>
      <c r="M707" s="105"/>
      <c r="N707" s="256"/>
      <c r="O707" s="256"/>
      <c r="P707" s="256"/>
      <c r="Q707" s="256"/>
      <c r="R707" s="219"/>
      <c r="S707" s="219"/>
      <c r="T707" s="219"/>
      <c r="U707" s="219"/>
      <c r="V707" s="217"/>
      <c r="X707" s="106"/>
      <c r="Y707" s="217"/>
      <c r="Z707" s="217"/>
      <c r="AA707" s="217"/>
      <c r="AB707" s="94"/>
      <c r="AC707" s="217"/>
      <c r="AD707" s="217"/>
      <c r="AE707" s="217"/>
      <c r="AF707" s="217"/>
      <c r="AG707" s="217"/>
      <c r="AH707" s="217"/>
      <c r="AI707" s="94"/>
      <c r="AJ707" s="217"/>
      <c r="AK707" s="217"/>
      <c r="AL707" s="217"/>
      <c r="AM707" s="217"/>
      <c r="AN707" s="217"/>
      <c r="AO707" s="94"/>
      <c r="AP707" s="217"/>
      <c r="AQ707" s="217"/>
      <c r="AR707" s="217"/>
      <c r="AU707" s="217"/>
      <c r="AW707" s="217"/>
      <c r="AX707" s="217"/>
      <c r="BE707" s="94"/>
      <c r="BF707" s="217"/>
      <c r="BG707" s="94"/>
      <c r="BH707" s="94"/>
      <c r="BI707" s="217"/>
      <c r="BJ707" s="94"/>
      <c r="BK707" s="217"/>
      <c r="BL707" s="217"/>
      <c r="BQ707" s="96"/>
      <c r="BR707" s="96"/>
      <c r="BS707" s="96"/>
      <c r="BT707" s="96"/>
      <c r="BV707" s="96"/>
      <c r="BW707" s="96"/>
    </row>
    <row r="708" spans="2:75" x14ac:dyDescent="0.2">
      <c r="B708" s="101"/>
      <c r="I708" s="101"/>
      <c r="L708" s="101"/>
      <c r="M708" s="105"/>
      <c r="N708" s="256"/>
      <c r="O708" s="256"/>
      <c r="P708" s="256"/>
      <c r="Q708" s="256"/>
      <c r="R708" s="219"/>
      <c r="S708" s="219"/>
      <c r="T708" s="219"/>
      <c r="U708" s="219"/>
      <c r="V708" s="217"/>
      <c r="X708" s="106"/>
      <c r="Y708" s="217"/>
      <c r="Z708" s="217"/>
      <c r="AA708" s="217"/>
      <c r="AB708" s="94"/>
      <c r="AC708" s="217"/>
      <c r="AD708" s="217"/>
      <c r="AE708" s="217"/>
      <c r="AF708" s="217"/>
      <c r="AG708" s="217"/>
      <c r="AH708" s="217"/>
      <c r="AI708" s="94"/>
      <c r="AJ708" s="217"/>
      <c r="AK708" s="217"/>
      <c r="AL708" s="217"/>
      <c r="AM708" s="217"/>
      <c r="AN708" s="217"/>
      <c r="AO708" s="94"/>
      <c r="AP708" s="217"/>
      <c r="AQ708" s="217"/>
      <c r="AR708" s="217"/>
      <c r="AU708" s="217"/>
      <c r="AW708" s="217"/>
      <c r="AX708" s="217"/>
      <c r="BE708" s="94"/>
      <c r="BF708" s="217"/>
      <c r="BG708" s="94"/>
      <c r="BH708" s="94"/>
      <c r="BI708" s="217"/>
      <c r="BJ708" s="94"/>
      <c r="BK708" s="217"/>
      <c r="BL708" s="217"/>
      <c r="BQ708" s="96"/>
      <c r="BR708" s="96"/>
      <c r="BS708" s="96"/>
      <c r="BT708" s="96"/>
      <c r="BV708" s="96"/>
      <c r="BW708" s="96"/>
    </row>
    <row r="709" spans="2:75" x14ac:dyDescent="0.2">
      <c r="B709" s="101"/>
      <c r="I709" s="101"/>
      <c r="L709" s="101"/>
      <c r="M709" s="105"/>
      <c r="N709" s="256"/>
      <c r="O709" s="256"/>
      <c r="P709" s="256"/>
      <c r="Q709" s="256"/>
      <c r="R709" s="219"/>
      <c r="S709" s="219"/>
      <c r="T709" s="219"/>
      <c r="U709" s="219"/>
      <c r="V709" s="217"/>
      <c r="X709" s="106"/>
      <c r="Y709" s="217"/>
      <c r="Z709" s="217"/>
      <c r="AA709" s="217"/>
      <c r="AB709" s="94"/>
      <c r="AC709" s="217"/>
      <c r="AD709" s="217"/>
      <c r="AE709" s="217"/>
      <c r="AF709" s="217"/>
      <c r="AG709" s="217"/>
      <c r="AH709" s="217"/>
      <c r="AI709" s="94"/>
      <c r="AJ709" s="217"/>
      <c r="AK709" s="217"/>
      <c r="AL709" s="217"/>
      <c r="AM709" s="217"/>
      <c r="AN709" s="217"/>
      <c r="AO709" s="94"/>
      <c r="AP709" s="217"/>
      <c r="AQ709" s="217"/>
      <c r="AR709" s="217"/>
      <c r="AU709" s="217"/>
      <c r="AW709" s="217"/>
      <c r="AX709" s="217"/>
      <c r="BE709" s="94"/>
      <c r="BF709" s="217"/>
      <c r="BG709" s="94"/>
      <c r="BH709" s="94"/>
      <c r="BI709" s="217"/>
      <c r="BJ709" s="94"/>
      <c r="BK709" s="217"/>
      <c r="BL709" s="217"/>
      <c r="BQ709" s="96"/>
      <c r="BR709" s="96"/>
      <c r="BS709" s="96"/>
      <c r="BT709" s="96"/>
      <c r="BV709" s="96"/>
      <c r="BW709" s="96"/>
    </row>
    <row r="710" spans="2:75" x14ac:dyDescent="0.2">
      <c r="B710" s="101"/>
      <c r="I710" s="101"/>
      <c r="L710" s="101"/>
      <c r="M710" s="105"/>
      <c r="N710" s="256"/>
      <c r="O710" s="256"/>
      <c r="P710" s="256"/>
      <c r="Q710" s="256"/>
      <c r="R710" s="219"/>
      <c r="S710" s="219"/>
      <c r="T710" s="219"/>
      <c r="U710" s="219"/>
      <c r="V710" s="217"/>
      <c r="X710" s="106"/>
      <c r="Y710" s="217"/>
      <c r="Z710" s="217"/>
      <c r="AA710" s="217"/>
      <c r="AB710" s="94"/>
      <c r="AC710" s="217"/>
      <c r="AD710" s="217"/>
      <c r="AE710" s="217"/>
      <c r="AF710" s="217"/>
      <c r="AG710" s="217"/>
      <c r="AH710" s="217"/>
      <c r="AI710" s="94"/>
      <c r="AJ710" s="217"/>
      <c r="AK710" s="217"/>
      <c r="AL710" s="217"/>
      <c r="AM710" s="217"/>
      <c r="AN710" s="217"/>
      <c r="AO710" s="94"/>
      <c r="AP710" s="217"/>
      <c r="AQ710" s="217"/>
      <c r="AR710" s="217"/>
      <c r="AU710" s="217"/>
      <c r="AW710" s="217"/>
      <c r="AX710" s="217"/>
      <c r="BE710" s="94"/>
      <c r="BF710" s="217"/>
      <c r="BG710" s="94"/>
      <c r="BH710" s="94"/>
      <c r="BI710" s="217"/>
      <c r="BJ710" s="94"/>
      <c r="BK710" s="217"/>
      <c r="BL710" s="217"/>
      <c r="BQ710" s="96"/>
      <c r="BR710" s="96"/>
      <c r="BS710" s="96"/>
      <c r="BT710" s="96"/>
      <c r="BV710" s="96"/>
      <c r="BW710" s="96"/>
    </row>
    <row r="711" spans="2:75" x14ac:dyDescent="0.2">
      <c r="B711" s="101"/>
      <c r="I711" s="101"/>
      <c r="L711" s="101"/>
      <c r="M711" s="105"/>
      <c r="N711" s="256"/>
      <c r="O711" s="256"/>
      <c r="P711" s="256"/>
      <c r="Q711" s="256"/>
      <c r="R711" s="219"/>
      <c r="S711" s="219"/>
      <c r="T711" s="219"/>
      <c r="U711" s="219"/>
      <c r="V711" s="217"/>
      <c r="X711" s="106"/>
      <c r="Y711" s="217"/>
      <c r="Z711" s="217"/>
      <c r="AA711" s="217"/>
      <c r="AB711" s="94"/>
      <c r="AC711" s="217"/>
      <c r="AD711" s="217"/>
      <c r="AE711" s="217"/>
      <c r="AF711" s="217"/>
      <c r="AG711" s="217"/>
      <c r="AH711" s="217"/>
      <c r="AI711" s="94"/>
      <c r="AJ711" s="217"/>
      <c r="AK711" s="217"/>
      <c r="AL711" s="217"/>
      <c r="AM711" s="217"/>
      <c r="AN711" s="217"/>
      <c r="AO711" s="94"/>
      <c r="AP711" s="217"/>
      <c r="AQ711" s="217"/>
      <c r="AR711" s="217"/>
      <c r="AU711" s="217"/>
      <c r="AW711" s="217"/>
      <c r="AX711" s="217"/>
      <c r="BE711" s="94"/>
      <c r="BF711" s="217"/>
      <c r="BG711" s="94"/>
      <c r="BH711" s="94"/>
      <c r="BI711" s="217"/>
      <c r="BJ711" s="94"/>
      <c r="BK711" s="217"/>
      <c r="BL711" s="217"/>
      <c r="BQ711" s="96"/>
      <c r="BR711" s="96"/>
      <c r="BS711" s="96"/>
      <c r="BT711" s="96"/>
      <c r="BV711" s="96"/>
      <c r="BW711" s="96"/>
    </row>
    <row r="712" spans="2:75" x14ac:dyDescent="0.2">
      <c r="B712" s="101"/>
      <c r="I712" s="101"/>
      <c r="L712" s="101"/>
      <c r="M712" s="105"/>
      <c r="N712" s="256"/>
      <c r="O712" s="256"/>
      <c r="P712" s="256"/>
      <c r="Q712" s="256"/>
      <c r="R712" s="219"/>
      <c r="S712" s="219"/>
      <c r="T712" s="219"/>
      <c r="U712" s="219"/>
      <c r="V712" s="217"/>
      <c r="X712" s="106"/>
      <c r="Y712" s="217"/>
      <c r="Z712" s="217"/>
      <c r="AA712" s="217"/>
      <c r="AB712" s="94"/>
      <c r="AC712" s="217"/>
      <c r="AD712" s="217"/>
      <c r="AE712" s="217"/>
      <c r="AF712" s="217"/>
      <c r="AG712" s="217"/>
      <c r="AH712" s="217"/>
      <c r="AI712" s="94"/>
      <c r="AJ712" s="217"/>
      <c r="AK712" s="217"/>
      <c r="AL712" s="217"/>
      <c r="AM712" s="217"/>
      <c r="AN712" s="217"/>
      <c r="AO712" s="94"/>
      <c r="AP712" s="217"/>
      <c r="AQ712" s="217"/>
      <c r="AR712" s="217"/>
      <c r="AU712" s="217"/>
      <c r="AW712" s="217"/>
      <c r="AX712" s="217"/>
      <c r="BE712" s="94"/>
      <c r="BF712" s="217"/>
      <c r="BG712" s="94"/>
      <c r="BH712" s="94"/>
      <c r="BI712" s="217"/>
      <c r="BJ712" s="94"/>
      <c r="BK712" s="217"/>
      <c r="BL712" s="217"/>
      <c r="BQ712" s="96"/>
      <c r="BR712" s="96"/>
      <c r="BS712" s="96"/>
      <c r="BT712" s="96"/>
      <c r="BV712" s="96"/>
      <c r="BW712" s="96"/>
    </row>
    <row r="713" spans="2:75" x14ac:dyDescent="0.2">
      <c r="B713" s="101"/>
      <c r="I713" s="101"/>
      <c r="L713" s="101"/>
      <c r="M713" s="105"/>
      <c r="N713" s="256"/>
      <c r="O713" s="256"/>
      <c r="P713" s="256"/>
      <c r="Q713" s="256"/>
      <c r="R713" s="219"/>
      <c r="S713" s="219"/>
      <c r="T713" s="219"/>
      <c r="U713" s="219"/>
      <c r="V713" s="217"/>
      <c r="X713" s="106"/>
      <c r="Y713" s="217"/>
      <c r="Z713" s="217"/>
      <c r="AA713" s="217"/>
      <c r="AB713" s="94"/>
      <c r="AC713" s="217"/>
      <c r="AD713" s="217"/>
      <c r="AE713" s="217"/>
      <c r="AF713" s="217"/>
      <c r="AG713" s="217"/>
      <c r="AH713" s="217"/>
      <c r="AI713" s="94"/>
      <c r="AJ713" s="217"/>
      <c r="AK713" s="217"/>
      <c r="AL713" s="217"/>
      <c r="AM713" s="217"/>
      <c r="AN713" s="217"/>
      <c r="AO713" s="94"/>
      <c r="AP713" s="217"/>
      <c r="AQ713" s="217"/>
      <c r="AR713" s="217"/>
      <c r="AU713" s="217"/>
      <c r="AW713" s="217"/>
      <c r="AX713" s="217"/>
      <c r="BE713" s="94"/>
      <c r="BF713" s="217"/>
      <c r="BG713" s="94"/>
      <c r="BH713" s="94"/>
      <c r="BI713" s="217"/>
      <c r="BJ713" s="94"/>
      <c r="BK713" s="217"/>
      <c r="BL713" s="217"/>
      <c r="BQ713" s="96"/>
      <c r="BR713" s="96"/>
      <c r="BS713" s="96"/>
      <c r="BT713" s="96"/>
      <c r="BV713" s="96"/>
      <c r="BW713" s="96"/>
    </row>
    <row r="714" spans="2:75" x14ac:dyDescent="0.2">
      <c r="B714" s="101"/>
      <c r="I714" s="101"/>
      <c r="L714" s="101"/>
      <c r="M714" s="105"/>
      <c r="N714" s="256"/>
      <c r="O714" s="256"/>
      <c r="P714" s="256"/>
      <c r="Q714" s="256"/>
      <c r="R714" s="219"/>
      <c r="S714" s="219"/>
      <c r="T714" s="219"/>
      <c r="U714" s="219"/>
      <c r="V714" s="217"/>
      <c r="X714" s="106"/>
      <c r="Y714" s="217"/>
      <c r="Z714" s="217"/>
      <c r="AA714" s="217"/>
      <c r="AB714" s="94"/>
      <c r="AC714" s="217"/>
      <c r="AD714" s="217"/>
      <c r="AE714" s="217"/>
      <c r="AF714" s="217"/>
      <c r="AG714" s="217"/>
      <c r="AH714" s="217"/>
      <c r="AI714" s="94"/>
      <c r="AJ714" s="217"/>
      <c r="AK714" s="217"/>
      <c r="AL714" s="217"/>
      <c r="AM714" s="217"/>
      <c r="AN714" s="217"/>
      <c r="AO714" s="94"/>
      <c r="AP714" s="217"/>
      <c r="AQ714" s="217"/>
      <c r="AR714" s="217"/>
      <c r="AU714" s="217"/>
      <c r="AW714" s="217"/>
      <c r="AX714" s="217"/>
      <c r="BE714" s="94"/>
      <c r="BF714" s="217"/>
      <c r="BG714" s="94"/>
      <c r="BH714" s="94"/>
      <c r="BI714" s="217"/>
      <c r="BJ714" s="94"/>
      <c r="BK714" s="217"/>
      <c r="BL714" s="217"/>
      <c r="BQ714" s="96"/>
      <c r="BR714" s="96"/>
      <c r="BS714" s="96"/>
      <c r="BT714" s="96"/>
      <c r="BV714" s="96"/>
      <c r="BW714" s="96"/>
    </row>
    <row r="715" spans="2:75" x14ac:dyDescent="0.2">
      <c r="B715" s="101"/>
      <c r="I715" s="101"/>
      <c r="L715" s="101"/>
      <c r="M715" s="105"/>
      <c r="N715" s="256"/>
      <c r="O715" s="256"/>
      <c r="P715" s="256"/>
      <c r="Q715" s="256"/>
      <c r="R715" s="219"/>
      <c r="S715" s="219"/>
      <c r="T715" s="219"/>
      <c r="U715" s="219"/>
      <c r="V715" s="217"/>
      <c r="X715" s="106"/>
      <c r="Y715" s="217"/>
      <c r="Z715" s="217"/>
      <c r="AA715" s="217"/>
      <c r="AB715" s="94"/>
      <c r="AC715" s="217"/>
      <c r="AD715" s="217"/>
      <c r="AE715" s="217"/>
      <c r="AF715" s="217"/>
      <c r="AG715" s="217"/>
      <c r="AH715" s="217"/>
      <c r="AI715" s="94"/>
      <c r="AJ715" s="217"/>
      <c r="AK715" s="217"/>
      <c r="AL715" s="217"/>
      <c r="AM715" s="217"/>
      <c r="AN715" s="217"/>
      <c r="AO715" s="94"/>
      <c r="AP715" s="217"/>
      <c r="AQ715" s="217"/>
      <c r="AR715" s="217"/>
      <c r="AU715" s="217"/>
      <c r="AW715" s="217"/>
      <c r="AX715" s="217"/>
      <c r="BE715" s="94"/>
      <c r="BF715" s="217"/>
      <c r="BG715" s="94"/>
      <c r="BH715" s="94"/>
      <c r="BI715" s="217"/>
      <c r="BJ715" s="94"/>
      <c r="BK715" s="217"/>
      <c r="BL715" s="217"/>
      <c r="BQ715" s="96"/>
      <c r="BR715" s="96"/>
      <c r="BS715" s="96"/>
      <c r="BT715" s="96"/>
      <c r="BV715" s="96"/>
      <c r="BW715" s="96"/>
    </row>
    <row r="716" spans="2:75" x14ac:dyDescent="0.2">
      <c r="B716" s="101"/>
      <c r="I716" s="101"/>
      <c r="L716" s="101"/>
      <c r="M716" s="105"/>
      <c r="N716" s="256"/>
      <c r="O716" s="256"/>
      <c r="P716" s="256"/>
      <c r="Q716" s="256"/>
      <c r="R716" s="219"/>
      <c r="S716" s="219"/>
      <c r="T716" s="219"/>
      <c r="U716" s="219"/>
      <c r="V716" s="217"/>
      <c r="X716" s="106"/>
      <c r="Y716" s="217"/>
      <c r="Z716" s="217"/>
      <c r="AA716" s="217"/>
      <c r="AB716" s="94"/>
      <c r="AC716" s="217"/>
      <c r="AD716" s="217"/>
      <c r="AE716" s="217"/>
      <c r="AF716" s="217"/>
      <c r="AG716" s="217"/>
      <c r="AH716" s="217"/>
      <c r="AI716" s="94"/>
      <c r="AJ716" s="217"/>
      <c r="AK716" s="217"/>
      <c r="AL716" s="217"/>
      <c r="AM716" s="217"/>
      <c r="AN716" s="217"/>
      <c r="AO716" s="94"/>
      <c r="AP716" s="217"/>
      <c r="AQ716" s="217"/>
      <c r="AR716" s="217"/>
      <c r="AU716" s="217"/>
      <c r="AW716" s="217"/>
      <c r="AX716" s="217"/>
      <c r="BE716" s="94"/>
      <c r="BF716" s="217"/>
      <c r="BG716" s="94"/>
      <c r="BH716" s="94"/>
      <c r="BI716" s="217"/>
      <c r="BJ716" s="94"/>
      <c r="BK716" s="217"/>
      <c r="BL716" s="217"/>
      <c r="BQ716" s="96"/>
      <c r="BR716" s="96"/>
      <c r="BS716" s="96"/>
      <c r="BT716" s="96"/>
      <c r="BV716" s="96"/>
      <c r="BW716" s="96"/>
    </row>
    <row r="717" spans="2:75" x14ac:dyDescent="0.2">
      <c r="B717" s="101"/>
      <c r="I717" s="101"/>
      <c r="L717" s="101"/>
      <c r="M717" s="105"/>
      <c r="N717" s="256"/>
      <c r="O717" s="256"/>
      <c r="P717" s="256"/>
      <c r="Q717" s="256"/>
      <c r="R717" s="219"/>
      <c r="S717" s="219"/>
      <c r="T717" s="219"/>
      <c r="U717" s="219"/>
      <c r="V717" s="217"/>
      <c r="X717" s="106"/>
      <c r="Y717" s="217"/>
      <c r="Z717" s="217"/>
      <c r="AA717" s="217"/>
      <c r="AB717" s="94"/>
      <c r="AC717" s="217"/>
      <c r="AD717" s="217"/>
      <c r="AE717" s="217"/>
      <c r="AF717" s="217"/>
      <c r="AG717" s="217"/>
      <c r="AH717" s="217"/>
      <c r="AI717" s="94"/>
      <c r="AJ717" s="217"/>
      <c r="AK717" s="217"/>
      <c r="AL717" s="217"/>
      <c r="AM717" s="217"/>
      <c r="AN717" s="217"/>
      <c r="AO717" s="94"/>
      <c r="AP717" s="217"/>
      <c r="AQ717" s="217"/>
      <c r="AR717" s="217"/>
      <c r="AU717" s="217"/>
      <c r="AW717" s="217"/>
      <c r="AX717" s="217"/>
      <c r="BE717" s="94"/>
      <c r="BF717" s="217"/>
      <c r="BG717" s="94"/>
      <c r="BH717" s="94"/>
      <c r="BI717" s="217"/>
      <c r="BJ717" s="94"/>
      <c r="BK717" s="217"/>
      <c r="BL717" s="217"/>
      <c r="BQ717" s="96"/>
      <c r="BR717" s="96"/>
      <c r="BS717" s="96"/>
      <c r="BT717" s="96"/>
      <c r="BV717" s="96"/>
      <c r="BW717" s="96"/>
    </row>
    <row r="718" spans="2:75" x14ac:dyDescent="0.2">
      <c r="B718" s="101"/>
      <c r="I718" s="101"/>
      <c r="L718" s="101"/>
      <c r="M718" s="105"/>
      <c r="N718" s="256"/>
      <c r="O718" s="256"/>
      <c r="P718" s="256"/>
      <c r="Q718" s="256"/>
      <c r="R718" s="219"/>
      <c r="S718" s="219"/>
      <c r="T718" s="219"/>
      <c r="U718" s="219"/>
      <c r="V718" s="217"/>
      <c r="X718" s="106"/>
      <c r="Y718" s="217"/>
      <c r="Z718" s="217"/>
      <c r="AA718" s="217"/>
      <c r="AB718" s="94"/>
      <c r="AC718" s="217"/>
      <c r="AD718" s="217"/>
      <c r="AE718" s="217"/>
      <c r="AF718" s="217"/>
      <c r="AG718" s="217"/>
      <c r="AH718" s="217"/>
      <c r="AI718" s="94"/>
      <c r="AJ718" s="217"/>
      <c r="AK718" s="217"/>
      <c r="AL718" s="217"/>
      <c r="AM718" s="217"/>
      <c r="AN718" s="217"/>
      <c r="AO718" s="94"/>
      <c r="AP718" s="217"/>
      <c r="AQ718" s="217"/>
      <c r="AR718" s="217"/>
      <c r="AU718" s="217"/>
      <c r="AW718" s="217"/>
      <c r="AX718" s="217"/>
      <c r="BE718" s="94"/>
      <c r="BF718" s="217"/>
      <c r="BG718" s="94"/>
      <c r="BH718" s="94"/>
      <c r="BI718" s="217"/>
      <c r="BJ718" s="94"/>
      <c r="BK718" s="217"/>
      <c r="BL718" s="217"/>
      <c r="BQ718" s="96"/>
      <c r="BR718" s="96"/>
      <c r="BS718" s="96"/>
      <c r="BT718" s="96"/>
      <c r="BV718" s="96"/>
      <c r="BW718" s="96"/>
    </row>
    <row r="719" spans="2:75" x14ac:dyDescent="0.2">
      <c r="B719" s="101"/>
      <c r="I719" s="101"/>
      <c r="L719" s="101"/>
      <c r="M719" s="105"/>
      <c r="N719" s="256"/>
      <c r="O719" s="256"/>
      <c r="P719" s="256"/>
      <c r="Q719" s="256"/>
      <c r="R719" s="219"/>
      <c r="S719" s="219"/>
      <c r="T719" s="219"/>
      <c r="U719" s="219"/>
      <c r="V719" s="217"/>
      <c r="X719" s="106"/>
      <c r="Y719" s="217"/>
      <c r="Z719" s="217"/>
      <c r="AA719" s="217"/>
      <c r="AB719" s="94"/>
      <c r="AC719" s="217"/>
      <c r="AD719" s="217"/>
      <c r="AE719" s="217"/>
      <c r="AF719" s="217"/>
      <c r="AG719" s="217"/>
      <c r="AH719" s="217"/>
      <c r="AI719" s="94"/>
      <c r="AJ719" s="217"/>
      <c r="AK719" s="217"/>
      <c r="AL719" s="217"/>
      <c r="AM719" s="217"/>
      <c r="AN719" s="217"/>
      <c r="AO719" s="94"/>
      <c r="AP719" s="217"/>
      <c r="AQ719" s="217"/>
      <c r="AR719" s="217"/>
      <c r="AU719" s="217"/>
      <c r="AW719" s="217"/>
      <c r="AX719" s="217"/>
      <c r="BE719" s="94"/>
      <c r="BF719" s="217"/>
      <c r="BG719" s="94"/>
      <c r="BH719" s="94"/>
      <c r="BI719" s="217"/>
      <c r="BJ719" s="94"/>
      <c r="BK719" s="217"/>
      <c r="BL719" s="217"/>
      <c r="BQ719" s="96"/>
      <c r="BR719" s="96"/>
      <c r="BS719" s="96"/>
      <c r="BT719" s="96"/>
      <c r="BV719" s="96"/>
      <c r="BW719" s="96"/>
    </row>
    <row r="720" spans="2:75" x14ac:dyDescent="0.2">
      <c r="B720" s="101"/>
      <c r="I720" s="101"/>
      <c r="L720" s="101"/>
      <c r="M720" s="105"/>
      <c r="N720" s="256"/>
      <c r="O720" s="256"/>
      <c r="P720" s="256"/>
      <c r="Q720" s="256"/>
      <c r="R720" s="219"/>
      <c r="S720" s="219"/>
      <c r="T720" s="219"/>
      <c r="U720" s="219"/>
      <c r="V720" s="217"/>
      <c r="X720" s="106"/>
      <c r="Y720" s="217"/>
      <c r="Z720" s="217"/>
      <c r="AA720" s="217"/>
      <c r="AB720" s="94"/>
      <c r="AC720" s="217"/>
      <c r="AD720" s="217"/>
      <c r="AE720" s="217"/>
      <c r="AF720" s="217"/>
      <c r="AG720" s="217"/>
      <c r="AH720" s="217"/>
      <c r="AI720" s="94"/>
      <c r="AJ720" s="217"/>
      <c r="AK720" s="217"/>
      <c r="AL720" s="217"/>
      <c r="AM720" s="217"/>
      <c r="AN720" s="217"/>
      <c r="AO720" s="94"/>
      <c r="AP720" s="217"/>
      <c r="AQ720" s="217"/>
      <c r="AR720" s="217"/>
      <c r="AU720" s="217"/>
      <c r="AW720" s="217"/>
      <c r="AX720" s="217"/>
      <c r="BE720" s="94"/>
      <c r="BF720" s="217"/>
      <c r="BG720" s="94"/>
      <c r="BH720" s="94"/>
      <c r="BI720" s="217"/>
      <c r="BJ720" s="94"/>
      <c r="BK720" s="217"/>
      <c r="BL720" s="217"/>
      <c r="BQ720" s="96"/>
      <c r="BR720" s="96"/>
      <c r="BS720" s="96"/>
      <c r="BT720" s="96"/>
      <c r="BV720" s="96"/>
      <c r="BW720" s="96"/>
    </row>
    <row r="721" spans="2:75" x14ac:dyDescent="0.2">
      <c r="B721" s="101"/>
      <c r="I721" s="101"/>
      <c r="L721" s="101"/>
      <c r="M721" s="105"/>
      <c r="N721" s="256"/>
      <c r="O721" s="256"/>
      <c r="P721" s="256"/>
      <c r="Q721" s="256"/>
      <c r="R721" s="219"/>
      <c r="S721" s="219"/>
      <c r="T721" s="219"/>
      <c r="U721" s="219"/>
      <c r="V721" s="217"/>
      <c r="X721" s="106"/>
      <c r="Y721" s="217"/>
      <c r="Z721" s="217"/>
      <c r="AA721" s="217"/>
      <c r="AB721" s="94"/>
      <c r="AC721" s="217"/>
      <c r="AD721" s="217"/>
      <c r="AE721" s="217"/>
      <c r="AF721" s="217"/>
      <c r="AG721" s="217"/>
      <c r="AH721" s="217"/>
      <c r="AI721" s="94"/>
      <c r="AJ721" s="217"/>
      <c r="AK721" s="217"/>
      <c r="AL721" s="217"/>
      <c r="AM721" s="217"/>
      <c r="AN721" s="217"/>
      <c r="AO721" s="94"/>
      <c r="AP721" s="217"/>
      <c r="AQ721" s="217"/>
      <c r="AR721" s="217"/>
      <c r="AU721" s="217"/>
      <c r="AW721" s="217"/>
      <c r="AX721" s="217"/>
      <c r="BE721" s="94"/>
      <c r="BF721" s="217"/>
      <c r="BG721" s="94"/>
      <c r="BH721" s="94"/>
      <c r="BI721" s="217"/>
      <c r="BJ721" s="94"/>
      <c r="BK721" s="217"/>
      <c r="BL721" s="217"/>
      <c r="BQ721" s="96"/>
      <c r="BR721" s="96"/>
      <c r="BS721" s="96"/>
      <c r="BT721" s="96"/>
      <c r="BV721" s="96"/>
      <c r="BW721" s="96"/>
    </row>
    <row r="722" spans="2:75" x14ac:dyDescent="0.2">
      <c r="B722" s="101"/>
      <c r="I722" s="101"/>
      <c r="L722" s="101"/>
      <c r="M722" s="105"/>
      <c r="N722" s="256"/>
      <c r="O722" s="256"/>
      <c r="P722" s="256"/>
      <c r="Q722" s="256"/>
      <c r="R722" s="219"/>
      <c r="S722" s="219"/>
      <c r="T722" s="219"/>
      <c r="U722" s="219"/>
      <c r="V722" s="217"/>
      <c r="X722" s="106"/>
      <c r="Y722" s="217"/>
      <c r="Z722" s="217"/>
      <c r="AA722" s="217"/>
      <c r="AB722" s="94"/>
      <c r="AC722" s="217"/>
      <c r="AD722" s="217"/>
      <c r="AE722" s="217"/>
      <c r="AF722" s="217"/>
      <c r="AG722" s="217"/>
      <c r="AH722" s="217"/>
      <c r="AI722" s="94"/>
      <c r="AJ722" s="217"/>
      <c r="AK722" s="217"/>
      <c r="AL722" s="217"/>
      <c r="AM722" s="217"/>
      <c r="AN722" s="217"/>
      <c r="AO722" s="94"/>
      <c r="AP722" s="217"/>
      <c r="AQ722" s="217"/>
      <c r="AR722" s="217"/>
      <c r="AU722" s="217"/>
      <c r="AW722" s="217"/>
      <c r="AX722" s="217"/>
      <c r="BE722" s="94"/>
      <c r="BF722" s="217"/>
      <c r="BG722" s="94"/>
      <c r="BH722" s="94"/>
      <c r="BI722" s="217"/>
      <c r="BJ722" s="94"/>
      <c r="BK722" s="217"/>
      <c r="BL722" s="217"/>
      <c r="BQ722" s="96"/>
      <c r="BR722" s="96"/>
      <c r="BS722" s="96"/>
      <c r="BT722" s="96"/>
      <c r="BV722" s="96"/>
      <c r="BW722" s="96"/>
    </row>
    <row r="723" spans="2:75" x14ac:dyDescent="0.2">
      <c r="B723" s="101"/>
      <c r="I723" s="101"/>
      <c r="L723" s="101"/>
      <c r="M723" s="105"/>
      <c r="N723" s="256"/>
      <c r="O723" s="256"/>
      <c r="P723" s="256"/>
      <c r="Q723" s="256"/>
      <c r="R723" s="219"/>
      <c r="S723" s="219"/>
      <c r="T723" s="219"/>
      <c r="U723" s="219"/>
      <c r="V723" s="217"/>
      <c r="X723" s="106"/>
      <c r="Y723" s="217"/>
      <c r="Z723" s="217"/>
      <c r="AA723" s="217"/>
      <c r="AB723" s="94"/>
      <c r="AC723" s="217"/>
      <c r="AD723" s="217"/>
      <c r="AE723" s="217"/>
      <c r="AF723" s="217"/>
      <c r="AG723" s="217"/>
      <c r="AH723" s="217"/>
      <c r="AI723" s="94"/>
      <c r="AJ723" s="217"/>
      <c r="AK723" s="217"/>
      <c r="AL723" s="217"/>
      <c r="AM723" s="217"/>
      <c r="AN723" s="217"/>
      <c r="AO723" s="94"/>
      <c r="AP723" s="217"/>
      <c r="AQ723" s="217"/>
      <c r="AR723" s="217"/>
      <c r="AU723" s="217"/>
      <c r="AW723" s="217"/>
      <c r="AX723" s="217"/>
      <c r="BE723" s="94"/>
      <c r="BF723" s="217"/>
      <c r="BG723" s="94"/>
      <c r="BH723" s="94"/>
      <c r="BI723" s="217"/>
      <c r="BJ723" s="94"/>
      <c r="BK723" s="217"/>
      <c r="BL723" s="217"/>
      <c r="BQ723" s="96"/>
      <c r="BR723" s="96"/>
      <c r="BS723" s="96"/>
      <c r="BT723" s="96"/>
      <c r="BV723" s="96"/>
      <c r="BW723" s="96"/>
    </row>
    <row r="724" spans="2:75" x14ac:dyDescent="0.2">
      <c r="B724" s="101"/>
      <c r="I724" s="101"/>
      <c r="L724" s="101"/>
      <c r="M724" s="105"/>
      <c r="N724" s="256"/>
      <c r="O724" s="256"/>
      <c r="P724" s="256"/>
      <c r="Q724" s="256"/>
      <c r="R724" s="219"/>
      <c r="S724" s="219"/>
      <c r="T724" s="219"/>
      <c r="U724" s="219"/>
      <c r="V724" s="217"/>
      <c r="X724" s="106"/>
      <c r="Y724" s="217"/>
      <c r="Z724" s="217"/>
      <c r="AA724" s="217"/>
      <c r="AB724" s="94"/>
      <c r="AC724" s="217"/>
      <c r="AD724" s="217"/>
      <c r="AE724" s="217"/>
      <c r="AF724" s="217"/>
      <c r="AG724" s="217"/>
      <c r="AH724" s="217"/>
      <c r="AI724" s="94"/>
      <c r="AJ724" s="217"/>
      <c r="AK724" s="217"/>
      <c r="AL724" s="217"/>
      <c r="AM724" s="217"/>
      <c r="AN724" s="217"/>
      <c r="AO724" s="94"/>
      <c r="AP724" s="217"/>
      <c r="AQ724" s="217"/>
      <c r="AR724" s="217"/>
      <c r="AU724" s="217"/>
      <c r="AW724" s="217"/>
      <c r="AX724" s="217"/>
      <c r="BE724" s="94"/>
      <c r="BF724" s="217"/>
      <c r="BG724" s="94"/>
      <c r="BH724" s="94"/>
      <c r="BI724" s="217"/>
      <c r="BJ724" s="94"/>
      <c r="BK724" s="217"/>
      <c r="BL724" s="217"/>
      <c r="BQ724" s="96"/>
      <c r="BR724" s="96"/>
      <c r="BS724" s="96"/>
      <c r="BT724" s="96"/>
      <c r="BV724" s="96"/>
      <c r="BW724" s="96"/>
    </row>
    <row r="725" spans="2:75" x14ac:dyDescent="0.2">
      <c r="B725" s="101"/>
      <c r="I725" s="101"/>
      <c r="L725" s="101"/>
      <c r="M725" s="105"/>
      <c r="N725" s="256"/>
      <c r="O725" s="256"/>
      <c r="P725" s="256"/>
      <c r="Q725" s="256"/>
      <c r="R725" s="219"/>
      <c r="S725" s="219"/>
      <c r="T725" s="219"/>
      <c r="U725" s="219"/>
      <c r="V725" s="217"/>
      <c r="X725" s="106"/>
      <c r="Y725" s="217"/>
      <c r="Z725" s="217"/>
      <c r="AA725" s="217"/>
      <c r="AB725" s="94"/>
      <c r="AC725" s="217"/>
      <c r="AD725" s="217"/>
      <c r="AE725" s="217"/>
      <c r="AF725" s="217"/>
      <c r="AG725" s="217"/>
      <c r="AH725" s="217"/>
      <c r="AI725" s="94"/>
      <c r="AJ725" s="217"/>
      <c r="AK725" s="217"/>
      <c r="AL725" s="217"/>
      <c r="AM725" s="217"/>
      <c r="AN725" s="217"/>
      <c r="AO725" s="94"/>
      <c r="AP725" s="217"/>
      <c r="AQ725" s="217"/>
      <c r="AR725" s="217"/>
      <c r="AU725" s="217"/>
      <c r="AW725" s="217"/>
      <c r="AX725" s="217"/>
      <c r="BE725" s="94"/>
      <c r="BF725" s="217"/>
      <c r="BG725" s="94"/>
      <c r="BH725" s="94"/>
      <c r="BI725" s="217"/>
      <c r="BJ725" s="94"/>
      <c r="BK725" s="217"/>
      <c r="BL725" s="217"/>
      <c r="BQ725" s="96"/>
      <c r="BR725" s="96"/>
      <c r="BS725" s="96"/>
      <c r="BT725" s="96"/>
      <c r="BV725" s="96"/>
      <c r="BW725" s="96"/>
    </row>
    <row r="726" spans="2:75" x14ac:dyDescent="0.2">
      <c r="B726" s="101"/>
      <c r="I726" s="101"/>
      <c r="L726" s="101"/>
      <c r="M726" s="105"/>
      <c r="N726" s="256"/>
      <c r="O726" s="256"/>
      <c r="P726" s="256"/>
      <c r="Q726" s="256"/>
      <c r="R726" s="219"/>
      <c r="S726" s="219"/>
      <c r="T726" s="219"/>
      <c r="U726" s="219"/>
      <c r="V726" s="217"/>
      <c r="X726" s="106"/>
      <c r="Y726" s="217"/>
      <c r="Z726" s="217"/>
      <c r="AA726" s="217"/>
      <c r="AB726" s="94"/>
      <c r="AC726" s="217"/>
      <c r="AD726" s="217"/>
      <c r="AE726" s="217"/>
      <c r="AF726" s="217"/>
      <c r="AG726" s="217"/>
      <c r="AH726" s="217"/>
      <c r="AI726" s="94"/>
      <c r="AJ726" s="217"/>
      <c r="AK726" s="217"/>
      <c r="AL726" s="217"/>
      <c r="AM726" s="217"/>
      <c r="AN726" s="217"/>
      <c r="AO726" s="94"/>
      <c r="AP726" s="217"/>
      <c r="AQ726" s="217"/>
      <c r="AR726" s="217"/>
      <c r="AU726" s="217"/>
      <c r="AW726" s="217"/>
      <c r="AX726" s="217"/>
      <c r="BE726" s="94"/>
      <c r="BF726" s="217"/>
      <c r="BG726" s="94"/>
      <c r="BH726" s="94"/>
      <c r="BI726" s="217"/>
      <c r="BJ726" s="94"/>
      <c r="BK726" s="217"/>
      <c r="BL726" s="217"/>
      <c r="BQ726" s="96"/>
      <c r="BR726" s="96"/>
      <c r="BS726" s="96"/>
      <c r="BT726" s="96"/>
      <c r="BV726" s="96"/>
      <c r="BW726" s="96"/>
    </row>
    <row r="727" spans="2:75" x14ac:dyDescent="0.2">
      <c r="B727" s="101"/>
      <c r="I727" s="101"/>
      <c r="L727" s="101"/>
      <c r="M727" s="105"/>
      <c r="N727" s="256"/>
      <c r="O727" s="256"/>
      <c r="P727" s="256"/>
      <c r="Q727" s="256"/>
      <c r="R727" s="219"/>
      <c r="S727" s="219"/>
      <c r="T727" s="219"/>
      <c r="U727" s="219"/>
      <c r="V727" s="217"/>
      <c r="X727" s="106"/>
      <c r="Y727" s="217"/>
      <c r="Z727" s="217"/>
      <c r="AA727" s="217"/>
      <c r="AB727" s="94"/>
      <c r="AC727" s="217"/>
      <c r="AD727" s="217"/>
      <c r="AE727" s="217"/>
      <c r="AF727" s="217"/>
      <c r="AG727" s="217"/>
      <c r="AH727" s="217"/>
      <c r="AI727" s="94"/>
      <c r="AJ727" s="217"/>
      <c r="AK727" s="217"/>
      <c r="AL727" s="217"/>
      <c r="AM727" s="217"/>
      <c r="AN727" s="217"/>
      <c r="AO727" s="94"/>
      <c r="AP727" s="217"/>
      <c r="AQ727" s="217"/>
      <c r="AR727" s="217"/>
      <c r="AU727" s="217"/>
      <c r="AW727" s="217"/>
      <c r="AX727" s="217"/>
      <c r="BE727" s="94"/>
      <c r="BF727" s="217"/>
      <c r="BG727" s="94"/>
      <c r="BH727" s="94"/>
      <c r="BI727" s="217"/>
      <c r="BJ727" s="94"/>
      <c r="BK727" s="217"/>
      <c r="BL727" s="217"/>
      <c r="BQ727" s="96"/>
      <c r="BR727" s="96"/>
      <c r="BS727" s="96"/>
      <c r="BT727" s="96"/>
      <c r="BV727" s="96"/>
      <c r="BW727" s="96"/>
    </row>
    <row r="728" spans="2:75" x14ac:dyDescent="0.2">
      <c r="B728" s="101"/>
      <c r="I728" s="101"/>
      <c r="L728" s="101"/>
      <c r="M728" s="105"/>
      <c r="N728" s="256"/>
      <c r="O728" s="256"/>
      <c r="P728" s="256"/>
      <c r="Q728" s="256"/>
      <c r="R728" s="219"/>
      <c r="S728" s="219"/>
      <c r="T728" s="219"/>
      <c r="U728" s="219"/>
      <c r="V728" s="217"/>
      <c r="X728" s="106"/>
      <c r="Y728" s="217"/>
      <c r="Z728" s="217"/>
      <c r="AA728" s="217"/>
      <c r="AB728" s="94"/>
      <c r="AC728" s="217"/>
      <c r="AD728" s="217"/>
      <c r="AE728" s="217"/>
      <c r="AF728" s="217"/>
      <c r="AG728" s="217"/>
      <c r="AH728" s="217"/>
      <c r="AI728" s="94"/>
      <c r="AJ728" s="217"/>
      <c r="AK728" s="217"/>
      <c r="AL728" s="217"/>
      <c r="AM728" s="217"/>
      <c r="AN728" s="217"/>
      <c r="AO728" s="94"/>
      <c r="AP728" s="217"/>
      <c r="AQ728" s="217"/>
      <c r="AR728" s="217"/>
      <c r="AU728" s="217"/>
      <c r="AW728" s="217"/>
      <c r="AX728" s="217"/>
      <c r="BE728" s="94"/>
      <c r="BF728" s="217"/>
      <c r="BG728" s="94"/>
      <c r="BH728" s="94"/>
      <c r="BI728" s="217"/>
      <c r="BJ728" s="94"/>
      <c r="BK728" s="217"/>
      <c r="BL728" s="217"/>
      <c r="BQ728" s="96"/>
      <c r="BR728" s="96"/>
      <c r="BS728" s="96"/>
      <c r="BT728" s="96"/>
      <c r="BV728" s="96"/>
      <c r="BW728" s="96"/>
    </row>
    <row r="729" spans="2:75" x14ac:dyDescent="0.2">
      <c r="B729" s="101"/>
      <c r="I729" s="101"/>
      <c r="L729" s="101"/>
      <c r="M729" s="105"/>
      <c r="N729" s="256"/>
      <c r="O729" s="256"/>
      <c r="P729" s="256"/>
      <c r="Q729" s="256"/>
      <c r="R729" s="219"/>
      <c r="S729" s="219"/>
      <c r="T729" s="219"/>
      <c r="U729" s="219"/>
      <c r="V729" s="217"/>
      <c r="X729" s="106"/>
      <c r="Y729" s="217"/>
      <c r="Z729" s="217"/>
      <c r="AA729" s="217"/>
      <c r="AB729" s="94"/>
      <c r="AC729" s="217"/>
      <c r="AD729" s="217"/>
      <c r="AE729" s="217"/>
      <c r="AF729" s="217"/>
      <c r="AG729" s="217"/>
      <c r="AH729" s="217"/>
      <c r="AI729" s="94"/>
      <c r="AJ729" s="217"/>
      <c r="AK729" s="217"/>
      <c r="AL729" s="217"/>
      <c r="AM729" s="217"/>
      <c r="AN729" s="217"/>
      <c r="AO729" s="94"/>
      <c r="AP729" s="217"/>
      <c r="AQ729" s="217"/>
      <c r="AR729" s="217"/>
      <c r="AU729" s="217"/>
      <c r="AW729" s="217"/>
      <c r="AX729" s="217"/>
      <c r="BE729" s="94"/>
      <c r="BF729" s="217"/>
      <c r="BG729" s="94"/>
      <c r="BH729" s="94"/>
      <c r="BI729" s="217"/>
      <c r="BJ729" s="94"/>
      <c r="BK729" s="217"/>
      <c r="BL729" s="217"/>
      <c r="BQ729" s="96"/>
      <c r="BR729" s="96"/>
      <c r="BS729" s="96"/>
      <c r="BT729" s="96"/>
      <c r="BV729" s="96"/>
      <c r="BW729" s="96"/>
    </row>
    <row r="730" spans="2:75" x14ac:dyDescent="0.2">
      <c r="B730" s="101"/>
      <c r="I730" s="101"/>
      <c r="L730" s="101"/>
      <c r="M730" s="105"/>
      <c r="N730" s="256"/>
      <c r="O730" s="256"/>
      <c r="P730" s="256"/>
      <c r="Q730" s="256"/>
      <c r="R730" s="219"/>
      <c r="S730" s="219"/>
      <c r="T730" s="219"/>
      <c r="U730" s="219"/>
      <c r="V730" s="217"/>
      <c r="X730" s="106"/>
      <c r="Y730" s="217"/>
      <c r="Z730" s="217"/>
      <c r="AA730" s="217"/>
      <c r="AB730" s="94"/>
      <c r="AC730" s="217"/>
      <c r="AD730" s="217"/>
      <c r="AE730" s="217"/>
      <c r="AF730" s="217"/>
      <c r="AG730" s="217"/>
      <c r="AH730" s="217"/>
      <c r="AI730" s="94"/>
      <c r="AJ730" s="217"/>
      <c r="AK730" s="217"/>
      <c r="AL730" s="217"/>
      <c r="AM730" s="217"/>
      <c r="AN730" s="217"/>
      <c r="AO730" s="94"/>
      <c r="AP730" s="217"/>
      <c r="AQ730" s="217"/>
      <c r="AR730" s="217"/>
      <c r="AU730" s="217"/>
      <c r="AW730" s="217"/>
      <c r="AX730" s="217"/>
      <c r="BE730" s="94"/>
      <c r="BF730" s="217"/>
      <c r="BG730" s="94"/>
      <c r="BH730" s="94"/>
      <c r="BI730" s="217"/>
      <c r="BJ730" s="94"/>
      <c r="BK730" s="217"/>
      <c r="BL730" s="217"/>
      <c r="BQ730" s="96"/>
      <c r="BR730" s="96"/>
      <c r="BS730" s="96"/>
      <c r="BT730" s="96"/>
      <c r="BV730" s="96"/>
      <c r="BW730" s="96"/>
    </row>
    <row r="731" spans="2:75" x14ac:dyDescent="0.2">
      <c r="B731" s="101"/>
      <c r="I731" s="101"/>
      <c r="L731" s="101"/>
      <c r="M731" s="105"/>
      <c r="N731" s="256"/>
      <c r="O731" s="256"/>
      <c r="P731" s="256"/>
      <c r="Q731" s="256"/>
      <c r="R731" s="219"/>
      <c r="S731" s="219"/>
      <c r="T731" s="219"/>
      <c r="U731" s="219"/>
      <c r="V731" s="217"/>
      <c r="X731" s="106"/>
      <c r="Y731" s="217"/>
      <c r="Z731" s="217"/>
      <c r="AA731" s="217"/>
      <c r="AB731" s="94"/>
      <c r="AC731" s="217"/>
      <c r="AD731" s="217"/>
      <c r="AE731" s="217"/>
      <c r="AF731" s="217"/>
      <c r="AG731" s="217"/>
      <c r="AH731" s="217"/>
      <c r="AI731" s="94"/>
      <c r="AJ731" s="217"/>
      <c r="AK731" s="217"/>
      <c r="AL731" s="217"/>
      <c r="AM731" s="217"/>
      <c r="AN731" s="217"/>
      <c r="AO731" s="94"/>
      <c r="AP731" s="217"/>
      <c r="AQ731" s="217"/>
      <c r="AR731" s="217"/>
      <c r="AU731" s="217"/>
      <c r="AW731" s="217"/>
      <c r="AX731" s="217"/>
      <c r="BE731" s="94"/>
      <c r="BF731" s="217"/>
      <c r="BG731" s="94"/>
      <c r="BH731" s="94"/>
      <c r="BI731" s="217"/>
      <c r="BJ731" s="94"/>
      <c r="BK731" s="217"/>
      <c r="BL731" s="217"/>
      <c r="BQ731" s="96"/>
      <c r="BR731" s="96"/>
      <c r="BS731" s="96"/>
      <c r="BT731" s="96"/>
      <c r="BV731" s="96"/>
      <c r="BW731" s="96"/>
    </row>
    <row r="732" spans="2:75" x14ac:dyDescent="0.2">
      <c r="B732" s="101"/>
      <c r="I732" s="101"/>
      <c r="L732" s="101"/>
      <c r="M732" s="105"/>
      <c r="N732" s="256"/>
      <c r="O732" s="256"/>
      <c r="P732" s="256"/>
      <c r="Q732" s="256"/>
      <c r="R732" s="219"/>
      <c r="S732" s="219"/>
      <c r="T732" s="219"/>
      <c r="U732" s="219"/>
      <c r="V732" s="217"/>
      <c r="X732" s="106"/>
      <c r="Y732" s="217"/>
      <c r="Z732" s="217"/>
      <c r="AA732" s="217"/>
      <c r="AB732" s="94"/>
      <c r="AC732" s="217"/>
      <c r="AD732" s="217"/>
      <c r="AE732" s="217"/>
      <c r="AF732" s="217"/>
      <c r="AG732" s="217"/>
      <c r="AH732" s="217"/>
      <c r="AI732" s="94"/>
      <c r="AJ732" s="217"/>
      <c r="AK732" s="217"/>
      <c r="AL732" s="217"/>
      <c r="AM732" s="217"/>
      <c r="AN732" s="217"/>
      <c r="AO732" s="94"/>
      <c r="AP732" s="217"/>
      <c r="AQ732" s="217"/>
      <c r="AR732" s="217"/>
      <c r="AU732" s="217"/>
      <c r="AW732" s="217"/>
      <c r="AX732" s="217"/>
      <c r="BE732" s="94"/>
      <c r="BF732" s="217"/>
      <c r="BG732" s="94"/>
      <c r="BH732" s="94"/>
      <c r="BI732" s="217"/>
      <c r="BJ732" s="94"/>
      <c r="BK732" s="217"/>
      <c r="BL732" s="217"/>
      <c r="BQ732" s="96"/>
      <c r="BR732" s="96"/>
      <c r="BS732" s="96"/>
      <c r="BT732" s="96"/>
      <c r="BV732" s="96"/>
      <c r="BW732" s="96"/>
    </row>
    <row r="733" spans="2:75" x14ac:dyDescent="0.2">
      <c r="B733" s="101"/>
      <c r="I733" s="101"/>
      <c r="L733" s="101"/>
      <c r="M733" s="105"/>
      <c r="N733" s="256"/>
      <c r="O733" s="256"/>
      <c r="P733" s="256"/>
      <c r="Q733" s="256"/>
      <c r="R733" s="219"/>
      <c r="S733" s="219"/>
      <c r="T733" s="219"/>
      <c r="U733" s="219"/>
      <c r="V733" s="217"/>
      <c r="X733" s="106"/>
      <c r="Y733" s="217"/>
      <c r="Z733" s="217"/>
      <c r="AA733" s="217"/>
      <c r="AB733" s="94"/>
      <c r="AC733" s="217"/>
      <c r="AD733" s="217"/>
      <c r="AE733" s="217"/>
      <c r="AF733" s="217"/>
      <c r="AG733" s="217"/>
      <c r="AH733" s="217"/>
      <c r="AI733" s="94"/>
      <c r="AJ733" s="217"/>
      <c r="AK733" s="217"/>
      <c r="AL733" s="217"/>
      <c r="AM733" s="217"/>
      <c r="AN733" s="217"/>
      <c r="AO733" s="94"/>
      <c r="AP733" s="217"/>
      <c r="AQ733" s="217"/>
      <c r="AR733" s="217"/>
      <c r="AU733" s="217"/>
      <c r="AW733" s="217"/>
      <c r="AX733" s="217"/>
      <c r="BE733" s="94"/>
      <c r="BF733" s="217"/>
      <c r="BG733" s="94"/>
      <c r="BH733" s="94"/>
      <c r="BI733" s="217"/>
      <c r="BJ733" s="94"/>
      <c r="BK733" s="217"/>
      <c r="BL733" s="217"/>
      <c r="BQ733" s="96"/>
      <c r="BR733" s="96"/>
      <c r="BS733" s="96"/>
      <c r="BT733" s="96"/>
      <c r="BV733" s="96"/>
      <c r="BW733" s="96"/>
    </row>
    <row r="734" spans="2:75" x14ac:dyDescent="0.2">
      <c r="B734" s="101"/>
      <c r="I734" s="101"/>
      <c r="L734" s="101"/>
      <c r="M734" s="105"/>
      <c r="N734" s="256"/>
      <c r="O734" s="256"/>
      <c r="P734" s="256"/>
      <c r="Q734" s="256"/>
      <c r="R734" s="219"/>
      <c r="S734" s="219"/>
      <c r="T734" s="219"/>
      <c r="U734" s="219"/>
      <c r="V734" s="217"/>
      <c r="X734" s="106"/>
      <c r="Y734" s="217"/>
      <c r="Z734" s="217"/>
      <c r="AA734" s="217"/>
      <c r="AB734" s="94"/>
      <c r="AC734" s="217"/>
      <c r="AD734" s="217"/>
      <c r="AE734" s="217"/>
      <c r="AF734" s="217"/>
      <c r="AG734" s="217"/>
      <c r="AH734" s="217"/>
      <c r="AI734" s="94"/>
      <c r="AJ734" s="217"/>
      <c r="AK734" s="217"/>
      <c r="AL734" s="217"/>
      <c r="AM734" s="217"/>
      <c r="AN734" s="217"/>
      <c r="AO734" s="94"/>
      <c r="AP734" s="217"/>
      <c r="AQ734" s="217"/>
      <c r="AR734" s="217"/>
      <c r="AU734" s="217"/>
      <c r="AW734" s="217"/>
      <c r="AX734" s="217"/>
      <c r="BE734" s="94"/>
      <c r="BF734" s="217"/>
      <c r="BG734" s="94"/>
      <c r="BH734" s="94"/>
      <c r="BI734" s="217"/>
      <c r="BJ734" s="94"/>
      <c r="BK734" s="217"/>
      <c r="BL734" s="217"/>
      <c r="BQ734" s="96"/>
      <c r="BR734" s="96"/>
      <c r="BS734" s="96"/>
      <c r="BT734" s="96"/>
      <c r="BV734" s="96"/>
      <c r="BW734" s="96"/>
    </row>
    <row r="735" spans="2:75" x14ac:dyDescent="0.2">
      <c r="B735" s="101"/>
      <c r="I735" s="101"/>
      <c r="L735" s="101"/>
      <c r="M735" s="105"/>
      <c r="N735" s="256"/>
      <c r="O735" s="256"/>
      <c r="P735" s="256"/>
      <c r="Q735" s="256"/>
      <c r="R735" s="219"/>
      <c r="S735" s="219"/>
      <c r="T735" s="219"/>
      <c r="U735" s="219"/>
      <c r="V735" s="217"/>
      <c r="X735" s="106"/>
      <c r="Y735" s="217"/>
      <c r="Z735" s="217"/>
      <c r="AA735" s="217"/>
      <c r="AB735" s="94"/>
      <c r="AC735" s="217"/>
      <c r="AD735" s="217"/>
      <c r="AE735" s="217"/>
      <c r="AF735" s="217"/>
      <c r="AG735" s="217"/>
      <c r="AH735" s="217"/>
      <c r="AI735" s="94"/>
      <c r="AJ735" s="217"/>
      <c r="AK735" s="217"/>
      <c r="AL735" s="217"/>
      <c r="AM735" s="217"/>
      <c r="AN735" s="217"/>
      <c r="AO735" s="94"/>
      <c r="AP735" s="217"/>
      <c r="AQ735" s="217"/>
      <c r="AR735" s="217"/>
      <c r="AU735" s="217"/>
      <c r="AW735" s="217"/>
      <c r="AX735" s="217"/>
      <c r="BE735" s="94"/>
      <c r="BF735" s="217"/>
      <c r="BG735" s="94"/>
      <c r="BH735" s="94"/>
      <c r="BI735" s="217"/>
      <c r="BJ735" s="94"/>
      <c r="BK735" s="217"/>
      <c r="BL735" s="217"/>
      <c r="BQ735" s="96"/>
      <c r="BR735" s="96"/>
      <c r="BS735" s="96"/>
      <c r="BT735" s="96"/>
      <c r="BV735" s="96"/>
      <c r="BW735" s="96"/>
    </row>
    <row r="736" spans="2:75" x14ac:dyDescent="0.2">
      <c r="B736" s="101"/>
      <c r="I736" s="101"/>
      <c r="L736" s="101"/>
      <c r="M736" s="105"/>
      <c r="N736" s="256"/>
      <c r="O736" s="256"/>
      <c r="P736" s="256"/>
      <c r="Q736" s="256"/>
      <c r="R736" s="219"/>
      <c r="S736" s="219"/>
      <c r="T736" s="219"/>
      <c r="U736" s="219"/>
      <c r="V736" s="217"/>
      <c r="X736" s="106"/>
      <c r="Y736" s="217"/>
      <c r="Z736" s="217"/>
      <c r="AA736" s="217"/>
      <c r="AB736" s="94"/>
      <c r="AC736" s="217"/>
      <c r="AD736" s="217"/>
      <c r="AE736" s="217"/>
      <c r="AF736" s="217"/>
      <c r="AG736" s="217"/>
      <c r="AH736" s="217"/>
      <c r="AI736" s="94"/>
      <c r="AJ736" s="217"/>
      <c r="AK736" s="217"/>
      <c r="AL736" s="217"/>
      <c r="AM736" s="217"/>
      <c r="AN736" s="217"/>
      <c r="AO736" s="94"/>
      <c r="AP736" s="217"/>
      <c r="AQ736" s="217"/>
      <c r="AR736" s="217"/>
      <c r="AU736" s="217"/>
      <c r="AW736" s="217"/>
      <c r="AX736" s="217"/>
      <c r="BE736" s="94"/>
      <c r="BF736" s="217"/>
      <c r="BG736" s="94"/>
      <c r="BH736" s="94"/>
      <c r="BI736" s="217"/>
      <c r="BJ736" s="94"/>
      <c r="BK736" s="217"/>
      <c r="BL736" s="217"/>
      <c r="BQ736" s="96"/>
      <c r="BR736" s="96"/>
      <c r="BS736" s="96"/>
      <c r="BT736" s="96"/>
      <c r="BV736" s="96"/>
      <c r="BW736" s="96"/>
    </row>
    <row r="737" spans="2:75" x14ac:dyDescent="0.2">
      <c r="B737" s="101"/>
      <c r="I737" s="101"/>
      <c r="L737" s="101"/>
      <c r="M737" s="105"/>
      <c r="N737" s="256"/>
      <c r="O737" s="256"/>
      <c r="P737" s="256"/>
      <c r="Q737" s="256"/>
      <c r="R737" s="219"/>
      <c r="S737" s="219"/>
      <c r="T737" s="219"/>
      <c r="U737" s="219"/>
      <c r="V737" s="217"/>
      <c r="X737" s="106"/>
      <c r="Y737" s="217"/>
      <c r="Z737" s="217"/>
      <c r="AA737" s="217"/>
      <c r="AB737" s="94"/>
      <c r="AC737" s="217"/>
      <c r="AD737" s="217"/>
      <c r="AE737" s="217"/>
      <c r="AF737" s="217"/>
      <c r="AG737" s="217"/>
      <c r="AH737" s="217"/>
      <c r="AI737" s="94"/>
      <c r="AJ737" s="217"/>
      <c r="AK737" s="217"/>
      <c r="AL737" s="217"/>
      <c r="AM737" s="217"/>
      <c r="AN737" s="217"/>
      <c r="AO737" s="94"/>
      <c r="AP737" s="217"/>
      <c r="AQ737" s="217"/>
      <c r="AR737" s="217"/>
      <c r="AU737" s="217"/>
      <c r="AW737" s="217"/>
      <c r="AX737" s="217"/>
      <c r="BE737" s="94"/>
      <c r="BF737" s="217"/>
      <c r="BG737" s="94"/>
      <c r="BH737" s="94"/>
      <c r="BI737" s="217"/>
      <c r="BJ737" s="94"/>
      <c r="BK737" s="217"/>
      <c r="BL737" s="217"/>
      <c r="BQ737" s="96"/>
      <c r="BR737" s="96"/>
      <c r="BS737" s="96"/>
      <c r="BT737" s="96"/>
      <c r="BV737" s="96"/>
      <c r="BW737" s="96"/>
    </row>
    <row r="738" spans="2:75" x14ac:dyDescent="0.2">
      <c r="B738" s="101"/>
      <c r="I738" s="101"/>
      <c r="L738" s="101"/>
      <c r="M738" s="105"/>
      <c r="N738" s="256"/>
      <c r="O738" s="256"/>
      <c r="P738" s="256"/>
      <c r="Q738" s="256"/>
      <c r="R738" s="219"/>
      <c r="S738" s="219"/>
      <c r="T738" s="219"/>
      <c r="U738" s="219"/>
      <c r="V738" s="217"/>
      <c r="X738" s="106"/>
      <c r="Y738" s="217"/>
      <c r="Z738" s="217"/>
      <c r="AA738" s="217"/>
      <c r="AB738" s="94"/>
      <c r="AC738" s="217"/>
      <c r="AD738" s="217"/>
      <c r="AE738" s="217"/>
      <c r="AF738" s="217"/>
      <c r="AG738" s="217"/>
      <c r="AH738" s="217"/>
      <c r="AI738" s="94"/>
      <c r="AJ738" s="217"/>
      <c r="AK738" s="217"/>
      <c r="AL738" s="217"/>
      <c r="AM738" s="217"/>
      <c r="AN738" s="217"/>
      <c r="AO738" s="94"/>
      <c r="AP738" s="217"/>
      <c r="AQ738" s="217"/>
      <c r="AR738" s="217"/>
      <c r="AU738" s="217"/>
      <c r="AW738" s="217"/>
      <c r="AX738" s="217"/>
      <c r="BE738" s="94"/>
      <c r="BF738" s="217"/>
      <c r="BG738" s="94"/>
      <c r="BH738" s="94"/>
      <c r="BI738" s="217"/>
      <c r="BJ738" s="94"/>
      <c r="BK738" s="217"/>
      <c r="BL738" s="217"/>
      <c r="BQ738" s="96"/>
      <c r="BR738" s="96"/>
      <c r="BS738" s="96"/>
      <c r="BT738" s="96"/>
      <c r="BV738" s="96"/>
      <c r="BW738" s="96"/>
    </row>
    <row r="739" spans="2:75" x14ac:dyDescent="0.2">
      <c r="B739" s="101"/>
      <c r="I739" s="101"/>
      <c r="L739" s="101"/>
      <c r="M739" s="105"/>
      <c r="N739" s="256"/>
      <c r="O739" s="256"/>
      <c r="P739" s="256"/>
      <c r="Q739" s="256"/>
      <c r="R739" s="219"/>
      <c r="S739" s="219"/>
      <c r="T739" s="219"/>
      <c r="U739" s="219"/>
      <c r="V739" s="217"/>
      <c r="X739" s="106"/>
      <c r="Y739" s="217"/>
      <c r="Z739" s="217"/>
      <c r="AA739" s="217"/>
      <c r="AB739" s="94"/>
      <c r="AC739" s="217"/>
      <c r="AD739" s="217"/>
      <c r="AE739" s="217"/>
      <c r="AF739" s="217"/>
      <c r="AG739" s="217"/>
      <c r="AH739" s="217"/>
      <c r="AI739" s="94"/>
      <c r="AJ739" s="217"/>
      <c r="AK739" s="217"/>
      <c r="AL739" s="217"/>
      <c r="AM739" s="217"/>
      <c r="AN739" s="217"/>
      <c r="AO739" s="94"/>
      <c r="AP739" s="217"/>
      <c r="AQ739" s="217"/>
      <c r="AR739" s="217"/>
      <c r="AU739" s="217"/>
      <c r="AW739" s="217"/>
      <c r="AX739" s="217"/>
      <c r="BE739" s="94"/>
      <c r="BF739" s="217"/>
      <c r="BG739" s="94"/>
      <c r="BH739" s="94"/>
      <c r="BI739" s="217"/>
      <c r="BJ739" s="94"/>
      <c r="BK739" s="217"/>
      <c r="BL739" s="217"/>
      <c r="BQ739" s="96"/>
      <c r="BR739" s="96"/>
      <c r="BS739" s="96"/>
      <c r="BT739" s="96"/>
      <c r="BV739" s="96"/>
      <c r="BW739" s="96"/>
    </row>
    <row r="740" spans="2:75" x14ac:dyDescent="0.2">
      <c r="B740" s="101"/>
      <c r="I740" s="101"/>
      <c r="L740" s="101"/>
      <c r="M740" s="105"/>
      <c r="N740" s="256"/>
      <c r="O740" s="256"/>
      <c r="P740" s="256"/>
      <c r="Q740" s="256"/>
      <c r="R740" s="219"/>
      <c r="S740" s="219"/>
      <c r="T740" s="219"/>
      <c r="U740" s="219"/>
      <c r="V740" s="217"/>
      <c r="X740" s="106"/>
      <c r="Y740" s="217"/>
      <c r="Z740" s="217"/>
      <c r="AA740" s="217"/>
      <c r="AB740" s="94"/>
      <c r="AC740" s="217"/>
      <c r="AD740" s="217"/>
      <c r="AE740" s="217"/>
      <c r="AF740" s="217"/>
      <c r="AG740" s="217"/>
      <c r="AH740" s="217"/>
      <c r="AI740" s="94"/>
      <c r="AJ740" s="217"/>
      <c r="AK740" s="217"/>
      <c r="AL740" s="217"/>
      <c r="AM740" s="217"/>
      <c r="AN740" s="217"/>
      <c r="AO740" s="94"/>
      <c r="AP740" s="217"/>
      <c r="AQ740" s="217"/>
      <c r="AR740" s="217"/>
      <c r="AU740" s="217"/>
      <c r="AW740" s="217"/>
      <c r="AX740" s="217"/>
      <c r="BE740" s="94"/>
      <c r="BF740" s="217"/>
      <c r="BG740" s="94"/>
      <c r="BH740" s="94"/>
      <c r="BI740" s="217"/>
      <c r="BJ740" s="94"/>
      <c r="BK740" s="217"/>
      <c r="BL740" s="217"/>
      <c r="BQ740" s="96"/>
      <c r="BR740" s="96"/>
      <c r="BS740" s="96"/>
      <c r="BT740" s="96"/>
      <c r="BV740" s="96"/>
      <c r="BW740" s="96"/>
    </row>
    <row r="741" spans="2:75" x14ac:dyDescent="0.2">
      <c r="B741" s="101"/>
      <c r="I741" s="101"/>
      <c r="L741" s="101"/>
      <c r="M741" s="105"/>
      <c r="N741" s="256"/>
      <c r="O741" s="256"/>
      <c r="P741" s="256"/>
      <c r="Q741" s="256"/>
      <c r="R741" s="219"/>
      <c r="S741" s="219"/>
      <c r="T741" s="219"/>
      <c r="U741" s="219"/>
      <c r="V741" s="217"/>
      <c r="X741" s="106"/>
      <c r="Y741" s="217"/>
      <c r="Z741" s="217"/>
      <c r="AA741" s="217"/>
      <c r="AB741" s="94"/>
      <c r="AC741" s="217"/>
      <c r="AD741" s="217"/>
      <c r="AE741" s="217"/>
      <c r="AF741" s="217"/>
      <c r="AG741" s="217"/>
      <c r="AH741" s="217"/>
      <c r="AI741" s="94"/>
      <c r="AJ741" s="217"/>
      <c r="AK741" s="217"/>
      <c r="AL741" s="217"/>
      <c r="AM741" s="217"/>
      <c r="AN741" s="217"/>
      <c r="AO741" s="94"/>
      <c r="AP741" s="217"/>
      <c r="AQ741" s="217"/>
      <c r="AR741" s="217"/>
      <c r="AU741" s="217"/>
      <c r="AW741" s="217"/>
      <c r="AX741" s="217"/>
      <c r="BE741" s="94"/>
      <c r="BF741" s="217"/>
      <c r="BG741" s="94"/>
      <c r="BH741" s="94"/>
      <c r="BI741" s="217"/>
      <c r="BJ741" s="94"/>
      <c r="BK741" s="217"/>
      <c r="BL741" s="217"/>
      <c r="BQ741" s="96"/>
      <c r="BR741" s="96"/>
      <c r="BS741" s="96"/>
      <c r="BT741" s="96"/>
      <c r="BV741" s="96"/>
      <c r="BW741" s="96"/>
    </row>
    <row r="742" spans="2:75" x14ac:dyDescent="0.2">
      <c r="B742" s="101"/>
      <c r="I742" s="101"/>
      <c r="L742" s="101"/>
      <c r="M742" s="105"/>
      <c r="N742" s="256"/>
      <c r="O742" s="256"/>
      <c r="P742" s="256"/>
      <c r="Q742" s="256"/>
      <c r="R742" s="219"/>
      <c r="S742" s="219"/>
      <c r="T742" s="219"/>
      <c r="U742" s="219"/>
      <c r="V742" s="217"/>
      <c r="X742" s="106"/>
      <c r="Y742" s="217"/>
      <c r="Z742" s="217"/>
      <c r="AA742" s="217"/>
      <c r="AB742" s="94"/>
      <c r="AC742" s="217"/>
      <c r="AD742" s="217"/>
      <c r="AE742" s="217"/>
      <c r="AF742" s="217"/>
      <c r="AG742" s="217"/>
      <c r="AH742" s="217"/>
      <c r="AI742" s="94"/>
      <c r="AJ742" s="217"/>
      <c r="AK742" s="217"/>
      <c r="AL742" s="217"/>
      <c r="AM742" s="217"/>
      <c r="AN742" s="217"/>
      <c r="AO742" s="94"/>
      <c r="AP742" s="217"/>
      <c r="AQ742" s="217"/>
      <c r="AR742" s="217"/>
      <c r="AU742" s="217"/>
      <c r="AW742" s="217"/>
      <c r="AX742" s="217"/>
      <c r="BE742" s="94"/>
      <c r="BF742" s="217"/>
      <c r="BG742" s="94"/>
      <c r="BH742" s="94"/>
      <c r="BI742" s="217"/>
      <c r="BJ742" s="94"/>
      <c r="BK742" s="217"/>
      <c r="BL742" s="217"/>
      <c r="BQ742" s="96"/>
      <c r="BR742" s="96"/>
      <c r="BS742" s="96"/>
      <c r="BT742" s="96"/>
      <c r="BV742" s="96"/>
      <c r="BW742" s="96"/>
    </row>
    <row r="743" spans="2:75" x14ac:dyDescent="0.2">
      <c r="B743" s="101"/>
      <c r="I743" s="101"/>
      <c r="L743" s="101"/>
      <c r="M743" s="105"/>
      <c r="N743" s="256"/>
      <c r="O743" s="256"/>
      <c r="P743" s="256"/>
      <c r="Q743" s="256"/>
      <c r="R743" s="219"/>
      <c r="S743" s="219"/>
      <c r="T743" s="219"/>
      <c r="U743" s="219"/>
      <c r="V743" s="217"/>
      <c r="X743" s="106"/>
      <c r="Y743" s="217"/>
      <c r="Z743" s="217"/>
      <c r="AA743" s="217"/>
      <c r="AB743" s="94"/>
      <c r="AC743" s="217"/>
      <c r="AD743" s="217"/>
      <c r="AE743" s="217"/>
      <c r="AF743" s="217"/>
      <c r="AG743" s="217"/>
      <c r="AH743" s="217"/>
      <c r="AI743" s="94"/>
      <c r="AJ743" s="217"/>
      <c r="AK743" s="217"/>
      <c r="AL743" s="217"/>
      <c r="AM743" s="217"/>
      <c r="AN743" s="217"/>
      <c r="AO743" s="94"/>
      <c r="AP743" s="217"/>
      <c r="AQ743" s="217"/>
      <c r="AR743" s="217"/>
      <c r="AU743" s="217"/>
      <c r="AW743" s="217"/>
      <c r="AX743" s="217"/>
      <c r="BE743" s="94"/>
      <c r="BF743" s="217"/>
      <c r="BG743" s="94"/>
      <c r="BH743" s="94"/>
      <c r="BI743" s="217"/>
      <c r="BJ743" s="94"/>
      <c r="BK743" s="217"/>
      <c r="BL743" s="217"/>
      <c r="BQ743" s="96"/>
      <c r="BR743" s="96"/>
      <c r="BS743" s="96"/>
      <c r="BT743" s="96"/>
      <c r="BV743" s="96"/>
      <c r="BW743" s="96"/>
    </row>
    <row r="744" spans="2:75" x14ac:dyDescent="0.2">
      <c r="B744" s="101"/>
      <c r="I744" s="101"/>
      <c r="L744" s="101"/>
      <c r="M744" s="105"/>
      <c r="N744" s="256"/>
      <c r="O744" s="256"/>
      <c r="P744" s="256"/>
      <c r="Q744" s="256"/>
      <c r="R744" s="219"/>
      <c r="S744" s="219"/>
      <c r="T744" s="219"/>
      <c r="U744" s="219"/>
      <c r="V744" s="217"/>
      <c r="X744" s="106"/>
      <c r="Y744" s="217"/>
      <c r="Z744" s="217"/>
      <c r="AA744" s="217"/>
      <c r="AB744" s="94"/>
      <c r="AC744" s="217"/>
      <c r="AD744" s="217"/>
      <c r="AE744" s="217"/>
      <c r="AF744" s="217"/>
      <c r="AG744" s="217"/>
      <c r="AH744" s="217"/>
      <c r="AI744" s="94"/>
      <c r="AJ744" s="217"/>
      <c r="AK744" s="217"/>
      <c r="AL744" s="217"/>
      <c r="AM744" s="217"/>
      <c r="AN744" s="217"/>
      <c r="AO744" s="94"/>
      <c r="AP744" s="217"/>
      <c r="AQ744" s="217"/>
      <c r="AR744" s="217"/>
      <c r="AU744" s="217"/>
      <c r="AW744" s="217"/>
      <c r="AX744" s="217"/>
      <c r="BE744" s="94"/>
      <c r="BF744" s="217"/>
      <c r="BG744" s="94"/>
      <c r="BH744" s="94"/>
      <c r="BI744" s="217"/>
      <c r="BJ744" s="94"/>
      <c r="BK744" s="217"/>
      <c r="BL744" s="217"/>
      <c r="BQ744" s="96"/>
      <c r="BR744" s="96"/>
      <c r="BS744" s="96"/>
      <c r="BT744" s="96"/>
      <c r="BV744" s="96"/>
      <c r="BW744" s="96"/>
    </row>
    <row r="745" spans="2:75" x14ac:dyDescent="0.2">
      <c r="B745" s="101"/>
      <c r="I745" s="101"/>
      <c r="L745" s="101"/>
      <c r="M745" s="105"/>
      <c r="N745" s="256"/>
      <c r="O745" s="256"/>
      <c r="P745" s="256"/>
      <c r="Q745" s="256"/>
      <c r="R745" s="219"/>
      <c r="S745" s="219"/>
      <c r="T745" s="219"/>
      <c r="U745" s="219"/>
      <c r="V745" s="217"/>
      <c r="X745" s="106"/>
      <c r="Y745" s="217"/>
      <c r="Z745" s="217"/>
      <c r="AA745" s="217"/>
      <c r="AB745" s="94"/>
      <c r="AC745" s="217"/>
      <c r="AD745" s="217"/>
      <c r="AE745" s="217"/>
      <c r="AF745" s="217"/>
      <c r="AG745" s="217"/>
      <c r="AH745" s="217"/>
      <c r="AI745" s="94"/>
      <c r="AJ745" s="217"/>
      <c r="AK745" s="217"/>
      <c r="AL745" s="217"/>
      <c r="AM745" s="217"/>
      <c r="AN745" s="217"/>
      <c r="AO745" s="94"/>
      <c r="AP745" s="217"/>
      <c r="AQ745" s="217"/>
      <c r="AR745" s="217"/>
      <c r="AU745" s="217"/>
      <c r="AW745" s="217"/>
      <c r="AX745" s="217"/>
      <c r="BE745" s="94"/>
      <c r="BF745" s="217"/>
      <c r="BG745" s="94"/>
      <c r="BH745" s="94"/>
      <c r="BI745" s="217"/>
      <c r="BJ745" s="94"/>
      <c r="BK745" s="217"/>
      <c r="BL745" s="217"/>
      <c r="BQ745" s="96"/>
      <c r="BR745" s="96"/>
      <c r="BS745" s="96"/>
      <c r="BT745" s="96"/>
      <c r="BV745" s="96"/>
      <c r="BW745" s="96"/>
    </row>
    <row r="746" spans="2:75" x14ac:dyDescent="0.2">
      <c r="B746" s="101"/>
      <c r="I746" s="101"/>
      <c r="L746" s="101"/>
      <c r="M746" s="105"/>
      <c r="N746" s="256"/>
      <c r="O746" s="256"/>
      <c r="P746" s="256"/>
      <c r="Q746" s="256"/>
      <c r="R746" s="219"/>
      <c r="S746" s="219"/>
      <c r="T746" s="219"/>
      <c r="U746" s="219"/>
      <c r="V746" s="217"/>
      <c r="X746" s="106"/>
      <c r="Y746" s="217"/>
      <c r="Z746" s="217"/>
      <c r="AA746" s="217"/>
      <c r="AB746" s="94"/>
      <c r="AC746" s="217"/>
      <c r="AD746" s="217"/>
      <c r="AE746" s="217"/>
      <c r="AF746" s="217"/>
      <c r="AG746" s="217"/>
      <c r="AH746" s="217"/>
      <c r="AI746" s="94"/>
      <c r="AJ746" s="217"/>
      <c r="AK746" s="217"/>
      <c r="AL746" s="217"/>
      <c r="AM746" s="217"/>
      <c r="AN746" s="217"/>
      <c r="AO746" s="94"/>
      <c r="AP746" s="217"/>
      <c r="AQ746" s="217"/>
      <c r="AR746" s="217"/>
      <c r="AU746" s="217"/>
      <c r="AW746" s="217"/>
      <c r="AX746" s="217"/>
      <c r="BE746" s="94"/>
      <c r="BF746" s="217"/>
      <c r="BG746" s="94"/>
      <c r="BH746" s="94"/>
      <c r="BI746" s="217"/>
      <c r="BJ746" s="94"/>
      <c r="BK746" s="217"/>
      <c r="BL746" s="217"/>
      <c r="BQ746" s="96"/>
      <c r="BR746" s="96"/>
      <c r="BS746" s="96"/>
      <c r="BT746" s="96"/>
      <c r="BV746" s="96"/>
      <c r="BW746" s="96"/>
    </row>
    <row r="747" spans="2:75" x14ac:dyDescent="0.2">
      <c r="B747" s="101"/>
      <c r="I747" s="101"/>
      <c r="L747" s="101"/>
      <c r="M747" s="105"/>
      <c r="N747" s="256"/>
      <c r="O747" s="256"/>
      <c r="P747" s="256"/>
      <c r="Q747" s="256"/>
      <c r="R747" s="219"/>
      <c r="S747" s="219"/>
      <c r="T747" s="219"/>
      <c r="U747" s="219"/>
      <c r="V747" s="217"/>
      <c r="X747" s="106"/>
      <c r="Y747" s="217"/>
      <c r="Z747" s="217"/>
      <c r="AA747" s="217"/>
      <c r="AB747" s="94"/>
      <c r="AC747" s="217"/>
      <c r="AD747" s="217"/>
      <c r="AE747" s="217"/>
      <c r="AF747" s="217"/>
      <c r="AG747" s="217"/>
      <c r="AH747" s="217"/>
      <c r="AI747" s="94"/>
      <c r="AJ747" s="217"/>
      <c r="AK747" s="217"/>
      <c r="AL747" s="217"/>
      <c r="AM747" s="217"/>
      <c r="AN747" s="217"/>
      <c r="AO747" s="94"/>
      <c r="AP747" s="217"/>
      <c r="AQ747" s="217"/>
      <c r="AR747" s="217"/>
      <c r="AU747" s="217"/>
      <c r="AW747" s="217"/>
      <c r="AX747" s="217"/>
      <c r="BE747" s="94"/>
      <c r="BF747" s="217"/>
      <c r="BG747" s="94"/>
      <c r="BH747" s="94"/>
      <c r="BI747" s="217"/>
      <c r="BJ747" s="94"/>
      <c r="BK747" s="217"/>
      <c r="BL747" s="217"/>
      <c r="BQ747" s="96"/>
      <c r="BR747" s="96"/>
      <c r="BS747" s="96"/>
      <c r="BT747" s="96"/>
      <c r="BV747" s="96"/>
      <c r="BW747" s="96"/>
    </row>
    <row r="748" spans="2:75" x14ac:dyDescent="0.2">
      <c r="B748" s="101"/>
      <c r="I748" s="101"/>
      <c r="L748" s="101"/>
      <c r="M748" s="105"/>
      <c r="N748" s="256"/>
      <c r="O748" s="256"/>
      <c r="P748" s="256"/>
      <c r="Q748" s="256"/>
      <c r="R748" s="219"/>
      <c r="S748" s="219"/>
      <c r="T748" s="219"/>
      <c r="U748" s="219"/>
      <c r="V748" s="217"/>
      <c r="X748" s="106"/>
      <c r="Y748" s="217"/>
      <c r="Z748" s="217"/>
      <c r="AA748" s="217"/>
      <c r="AB748" s="94"/>
      <c r="AC748" s="217"/>
      <c r="AD748" s="217"/>
      <c r="AE748" s="217"/>
      <c r="AF748" s="217"/>
      <c r="AG748" s="217"/>
      <c r="AH748" s="217"/>
      <c r="AI748" s="94"/>
      <c r="AJ748" s="217"/>
      <c r="AK748" s="217"/>
      <c r="AL748" s="217"/>
      <c r="AM748" s="217"/>
      <c r="AN748" s="217"/>
      <c r="AO748" s="94"/>
      <c r="AP748" s="217"/>
      <c r="AQ748" s="217"/>
      <c r="AR748" s="217"/>
      <c r="AU748" s="217"/>
      <c r="AW748" s="217"/>
      <c r="AX748" s="217"/>
      <c r="BE748" s="94"/>
      <c r="BF748" s="217"/>
      <c r="BG748" s="94"/>
      <c r="BH748" s="94"/>
      <c r="BI748" s="217"/>
      <c r="BJ748" s="94"/>
      <c r="BK748" s="217"/>
      <c r="BL748" s="217"/>
      <c r="BQ748" s="96"/>
      <c r="BR748" s="96"/>
      <c r="BS748" s="96"/>
      <c r="BT748" s="96"/>
      <c r="BV748" s="96"/>
      <c r="BW748" s="96"/>
    </row>
    <row r="749" spans="2:75" x14ac:dyDescent="0.2">
      <c r="B749" s="101"/>
      <c r="I749" s="101"/>
      <c r="L749" s="101"/>
      <c r="M749" s="105"/>
      <c r="N749" s="256"/>
      <c r="O749" s="256"/>
      <c r="P749" s="256"/>
      <c r="Q749" s="256"/>
      <c r="R749" s="219"/>
      <c r="S749" s="219"/>
      <c r="T749" s="219"/>
      <c r="U749" s="219"/>
      <c r="V749" s="217"/>
      <c r="X749" s="106"/>
      <c r="Y749" s="217"/>
      <c r="Z749" s="217"/>
      <c r="AA749" s="217"/>
      <c r="AB749" s="94"/>
      <c r="AC749" s="217"/>
      <c r="AD749" s="217"/>
      <c r="AE749" s="217"/>
      <c r="AF749" s="217"/>
      <c r="AG749" s="217"/>
      <c r="AH749" s="217"/>
      <c r="AI749" s="94"/>
      <c r="AJ749" s="217"/>
      <c r="AK749" s="217"/>
      <c r="AL749" s="217"/>
      <c r="AM749" s="217"/>
      <c r="AN749" s="217"/>
      <c r="AO749" s="94"/>
      <c r="AP749" s="217"/>
      <c r="AQ749" s="217"/>
      <c r="AR749" s="217"/>
      <c r="AU749" s="217"/>
      <c r="AW749" s="217"/>
      <c r="AX749" s="217"/>
      <c r="BE749" s="94"/>
      <c r="BF749" s="217"/>
      <c r="BG749" s="94"/>
      <c r="BH749" s="94"/>
      <c r="BI749" s="217"/>
      <c r="BJ749" s="94"/>
      <c r="BK749" s="217"/>
      <c r="BL749" s="217"/>
      <c r="BQ749" s="96"/>
      <c r="BR749" s="96"/>
      <c r="BS749" s="96"/>
      <c r="BT749" s="96"/>
      <c r="BV749" s="96"/>
      <c r="BW749" s="96"/>
    </row>
    <row r="750" spans="2:75" x14ac:dyDescent="0.2">
      <c r="B750" s="101"/>
      <c r="I750" s="101"/>
      <c r="L750" s="101"/>
      <c r="M750" s="105"/>
      <c r="N750" s="256"/>
      <c r="O750" s="256"/>
      <c r="P750" s="256"/>
      <c r="Q750" s="256"/>
      <c r="R750" s="219"/>
      <c r="S750" s="219"/>
      <c r="T750" s="219"/>
      <c r="U750" s="219"/>
      <c r="V750" s="217"/>
      <c r="X750" s="106"/>
      <c r="Y750" s="217"/>
      <c r="Z750" s="217"/>
      <c r="AA750" s="217"/>
      <c r="AB750" s="94"/>
      <c r="AC750" s="217"/>
      <c r="AD750" s="217"/>
      <c r="AE750" s="217"/>
      <c r="AF750" s="217"/>
      <c r="AG750" s="217"/>
      <c r="AH750" s="217"/>
      <c r="AI750" s="94"/>
      <c r="AJ750" s="217"/>
      <c r="AK750" s="217"/>
      <c r="AL750" s="217"/>
      <c r="AM750" s="217"/>
      <c r="AN750" s="217"/>
      <c r="AO750" s="94"/>
      <c r="AP750" s="217"/>
      <c r="AQ750" s="217"/>
      <c r="AR750" s="217"/>
      <c r="AU750" s="217"/>
      <c r="AW750" s="217"/>
      <c r="AX750" s="217"/>
      <c r="BE750" s="94"/>
      <c r="BF750" s="217"/>
      <c r="BG750" s="94"/>
      <c r="BH750" s="94"/>
      <c r="BI750" s="217"/>
      <c r="BJ750" s="94"/>
      <c r="BK750" s="217"/>
      <c r="BL750" s="217"/>
      <c r="BQ750" s="96"/>
      <c r="BR750" s="96"/>
      <c r="BS750" s="96"/>
      <c r="BT750" s="96"/>
      <c r="BV750" s="96"/>
      <c r="BW750" s="96"/>
    </row>
    <row r="751" spans="2:75" x14ac:dyDescent="0.2">
      <c r="B751" s="101"/>
      <c r="I751" s="101"/>
      <c r="L751" s="101"/>
      <c r="M751" s="105"/>
      <c r="N751" s="256"/>
      <c r="O751" s="256"/>
      <c r="P751" s="256"/>
      <c r="Q751" s="256"/>
      <c r="R751" s="219"/>
      <c r="S751" s="219"/>
      <c r="T751" s="219"/>
      <c r="U751" s="219"/>
      <c r="V751" s="217"/>
      <c r="X751" s="106"/>
      <c r="Y751" s="217"/>
      <c r="Z751" s="217"/>
      <c r="AA751" s="217"/>
      <c r="AB751" s="94"/>
      <c r="AC751" s="217"/>
      <c r="AD751" s="217"/>
      <c r="AE751" s="217"/>
      <c r="AF751" s="217"/>
      <c r="AG751" s="217"/>
      <c r="AH751" s="217"/>
      <c r="AI751" s="94"/>
      <c r="AJ751" s="217"/>
      <c r="AK751" s="217"/>
      <c r="AL751" s="217"/>
      <c r="AM751" s="217"/>
      <c r="AN751" s="217"/>
      <c r="AO751" s="94"/>
      <c r="AP751" s="217"/>
      <c r="AQ751" s="217"/>
      <c r="AR751" s="217"/>
      <c r="AU751" s="217"/>
      <c r="AW751" s="217"/>
      <c r="AX751" s="217"/>
      <c r="BE751" s="94"/>
      <c r="BF751" s="217"/>
      <c r="BG751" s="94"/>
      <c r="BH751" s="94"/>
      <c r="BI751" s="217"/>
      <c r="BJ751" s="94"/>
      <c r="BK751" s="217"/>
      <c r="BL751" s="217"/>
      <c r="BQ751" s="96"/>
      <c r="BR751" s="96"/>
      <c r="BS751" s="96"/>
      <c r="BT751" s="96"/>
      <c r="BV751" s="96"/>
      <c r="BW751" s="96"/>
    </row>
    <row r="752" spans="2:75" x14ac:dyDescent="0.2">
      <c r="B752" s="101"/>
      <c r="I752" s="101"/>
      <c r="L752" s="101"/>
      <c r="M752" s="105"/>
      <c r="N752" s="256"/>
      <c r="O752" s="256"/>
      <c r="P752" s="256"/>
      <c r="Q752" s="256"/>
      <c r="R752" s="219"/>
      <c r="S752" s="219"/>
      <c r="T752" s="219"/>
      <c r="U752" s="219"/>
      <c r="V752" s="217"/>
      <c r="X752" s="106"/>
      <c r="Y752" s="217"/>
      <c r="Z752" s="217"/>
      <c r="AA752" s="217"/>
      <c r="AB752" s="94"/>
      <c r="AC752" s="217"/>
      <c r="AD752" s="217"/>
      <c r="AE752" s="217"/>
      <c r="AF752" s="217"/>
      <c r="AG752" s="217"/>
      <c r="AH752" s="217"/>
      <c r="AI752" s="94"/>
      <c r="AJ752" s="217"/>
      <c r="AK752" s="217"/>
      <c r="AL752" s="217"/>
      <c r="AM752" s="217"/>
      <c r="AN752" s="217"/>
      <c r="AO752" s="94"/>
      <c r="AP752" s="217"/>
      <c r="AQ752" s="217"/>
      <c r="AR752" s="217"/>
      <c r="AU752" s="217"/>
      <c r="AW752" s="217"/>
      <c r="AX752" s="217"/>
      <c r="BE752" s="94"/>
      <c r="BF752" s="217"/>
      <c r="BG752" s="94"/>
      <c r="BH752" s="94"/>
      <c r="BI752" s="217"/>
      <c r="BJ752" s="94"/>
      <c r="BK752" s="217"/>
      <c r="BL752" s="217"/>
      <c r="BQ752" s="96"/>
      <c r="BR752" s="96"/>
      <c r="BS752" s="96"/>
      <c r="BT752" s="96"/>
      <c r="BV752" s="96"/>
      <c r="BW752" s="96"/>
    </row>
    <row r="753" spans="2:75" x14ac:dyDescent="0.2">
      <c r="B753" s="101"/>
      <c r="I753" s="101"/>
      <c r="L753" s="101"/>
      <c r="M753" s="105"/>
      <c r="N753" s="256"/>
      <c r="O753" s="256"/>
      <c r="P753" s="256"/>
      <c r="Q753" s="256"/>
      <c r="R753" s="219"/>
      <c r="S753" s="219"/>
      <c r="T753" s="219"/>
      <c r="U753" s="219"/>
      <c r="V753" s="217"/>
      <c r="X753" s="106"/>
      <c r="Y753" s="217"/>
      <c r="Z753" s="217"/>
      <c r="AA753" s="217"/>
      <c r="AB753" s="94"/>
      <c r="AC753" s="217"/>
      <c r="AD753" s="217"/>
      <c r="AE753" s="217"/>
      <c r="AF753" s="217"/>
      <c r="AG753" s="217"/>
      <c r="AH753" s="217"/>
      <c r="AI753" s="94"/>
      <c r="AJ753" s="217"/>
      <c r="AK753" s="217"/>
      <c r="AL753" s="217"/>
      <c r="AM753" s="217"/>
      <c r="AN753" s="217"/>
      <c r="AO753" s="94"/>
      <c r="AP753" s="217"/>
      <c r="AQ753" s="217"/>
      <c r="AR753" s="217"/>
      <c r="AU753" s="217"/>
      <c r="AW753" s="217"/>
      <c r="AX753" s="217"/>
      <c r="BE753" s="94"/>
      <c r="BF753" s="217"/>
      <c r="BG753" s="94"/>
      <c r="BH753" s="94"/>
      <c r="BI753" s="217"/>
      <c r="BJ753" s="94"/>
      <c r="BK753" s="217"/>
      <c r="BL753" s="217"/>
      <c r="BQ753" s="96"/>
      <c r="BR753" s="96"/>
      <c r="BS753" s="96"/>
      <c r="BT753" s="96"/>
      <c r="BV753" s="96"/>
      <c r="BW753" s="96"/>
    </row>
    <row r="754" spans="2:75" x14ac:dyDescent="0.2">
      <c r="B754" s="101"/>
      <c r="I754" s="101"/>
      <c r="L754" s="101"/>
      <c r="M754" s="105"/>
      <c r="N754" s="256"/>
      <c r="O754" s="256"/>
      <c r="P754" s="256"/>
      <c r="Q754" s="256"/>
      <c r="R754" s="219"/>
      <c r="S754" s="219"/>
      <c r="T754" s="219"/>
      <c r="U754" s="219"/>
      <c r="V754" s="217"/>
      <c r="X754" s="106"/>
      <c r="Y754" s="217"/>
      <c r="Z754" s="217"/>
      <c r="AA754" s="217"/>
      <c r="AB754" s="94"/>
      <c r="AC754" s="217"/>
      <c r="AD754" s="217"/>
      <c r="AE754" s="217"/>
      <c r="AF754" s="217"/>
      <c r="AG754" s="217"/>
      <c r="AH754" s="217"/>
      <c r="AI754" s="94"/>
      <c r="AJ754" s="217"/>
      <c r="AK754" s="217"/>
      <c r="AL754" s="217"/>
      <c r="AM754" s="217"/>
      <c r="AN754" s="217"/>
      <c r="AO754" s="94"/>
      <c r="AP754" s="217"/>
      <c r="AQ754" s="217"/>
      <c r="AR754" s="217"/>
      <c r="AU754" s="217"/>
      <c r="AW754" s="217"/>
      <c r="AX754" s="217"/>
      <c r="BE754" s="94"/>
      <c r="BF754" s="217"/>
      <c r="BG754" s="94"/>
      <c r="BH754" s="94"/>
      <c r="BI754" s="217"/>
      <c r="BJ754" s="94"/>
      <c r="BK754" s="217"/>
      <c r="BL754" s="217"/>
      <c r="BQ754" s="96"/>
      <c r="BR754" s="96"/>
      <c r="BS754" s="96"/>
      <c r="BT754" s="96"/>
      <c r="BV754" s="96"/>
      <c r="BW754" s="96"/>
    </row>
    <row r="755" spans="2:75" x14ac:dyDescent="0.2">
      <c r="B755" s="101"/>
      <c r="I755" s="101"/>
      <c r="L755" s="101"/>
      <c r="M755" s="105"/>
      <c r="N755" s="256"/>
      <c r="O755" s="256"/>
      <c r="P755" s="256"/>
      <c r="Q755" s="256"/>
      <c r="R755" s="219"/>
      <c r="S755" s="219"/>
      <c r="T755" s="219"/>
      <c r="U755" s="219"/>
      <c r="V755" s="217"/>
      <c r="X755" s="106"/>
      <c r="Y755" s="217"/>
      <c r="Z755" s="217"/>
      <c r="AA755" s="217"/>
      <c r="AB755" s="94"/>
      <c r="AC755" s="217"/>
      <c r="AD755" s="217"/>
      <c r="AE755" s="217"/>
      <c r="AF755" s="217"/>
      <c r="AG755" s="217"/>
      <c r="AH755" s="217"/>
      <c r="AI755" s="94"/>
      <c r="AJ755" s="217"/>
      <c r="AK755" s="217"/>
      <c r="AL755" s="217"/>
      <c r="AM755" s="217"/>
      <c r="AN755" s="217"/>
      <c r="AO755" s="94"/>
      <c r="AP755" s="217"/>
      <c r="AQ755" s="217"/>
      <c r="AR755" s="217"/>
      <c r="AU755" s="217"/>
      <c r="AW755" s="217"/>
      <c r="AX755" s="217"/>
      <c r="BE755" s="94"/>
      <c r="BF755" s="217"/>
      <c r="BG755" s="94"/>
      <c r="BH755" s="94"/>
      <c r="BI755" s="217"/>
      <c r="BJ755" s="94"/>
      <c r="BK755" s="217"/>
      <c r="BL755" s="217"/>
      <c r="BQ755" s="96"/>
      <c r="BR755" s="96"/>
      <c r="BS755" s="96"/>
      <c r="BT755" s="96"/>
      <c r="BV755" s="96"/>
      <c r="BW755" s="96"/>
    </row>
    <row r="756" spans="2:75" x14ac:dyDescent="0.2">
      <c r="B756" s="101"/>
      <c r="I756" s="101"/>
      <c r="L756" s="101"/>
      <c r="M756" s="105"/>
      <c r="N756" s="256"/>
      <c r="O756" s="256"/>
      <c r="P756" s="256"/>
      <c r="Q756" s="256"/>
      <c r="R756" s="219"/>
      <c r="S756" s="219"/>
      <c r="T756" s="219"/>
      <c r="U756" s="219"/>
      <c r="V756" s="217"/>
      <c r="X756" s="106"/>
      <c r="Y756" s="217"/>
      <c r="Z756" s="217"/>
      <c r="AA756" s="217"/>
      <c r="AB756" s="94"/>
      <c r="AC756" s="217"/>
      <c r="AD756" s="217"/>
      <c r="AE756" s="217"/>
      <c r="AF756" s="217"/>
      <c r="AG756" s="217"/>
      <c r="AH756" s="217"/>
      <c r="AI756" s="94"/>
      <c r="AJ756" s="217"/>
      <c r="AK756" s="217"/>
      <c r="AL756" s="217"/>
      <c r="AM756" s="217"/>
      <c r="AN756" s="217"/>
      <c r="AO756" s="94"/>
      <c r="AP756" s="217"/>
      <c r="AQ756" s="217"/>
      <c r="AR756" s="217"/>
      <c r="AU756" s="217"/>
      <c r="AW756" s="217"/>
      <c r="AX756" s="217"/>
      <c r="BE756" s="94"/>
      <c r="BF756" s="217"/>
      <c r="BG756" s="94"/>
      <c r="BH756" s="94"/>
      <c r="BI756" s="217"/>
      <c r="BJ756" s="94"/>
      <c r="BK756" s="217"/>
      <c r="BL756" s="217"/>
      <c r="BQ756" s="96"/>
      <c r="BR756" s="96"/>
      <c r="BS756" s="96"/>
      <c r="BT756" s="96"/>
      <c r="BV756" s="96"/>
      <c r="BW756" s="96"/>
    </row>
    <row r="757" spans="2:75" x14ac:dyDescent="0.2">
      <c r="B757" s="101"/>
      <c r="I757" s="101"/>
      <c r="L757" s="101"/>
      <c r="M757" s="105"/>
      <c r="N757" s="256"/>
      <c r="O757" s="256"/>
      <c r="P757" s="256"/>
      <c r="Q757" s="256"/>
      <c r="R757" s="219"/>
      <c r="S757" s="219"/>
      <c r="T757" s="219"/>
      <c r="U757" s="219"/>
      <c r="V757" s="217"/>
      <c r="X757" s="106"/>
      <c r="Y757" s="217"/>
      <c r="Z757" s="217"/>
      <c r="AA757" s="217"/>
      <c r="AB757" s="94"/>
      <c r="AC757" s="217"/>
      <c r="AD757" s="217"/>
      <c r="AE757" s="217"/>
      <c r="AF757" s="217"/>
      <c r="AG757" s="217"/>
      <c r="AH757" s="217"/>
      <c r="AI757" s="94"/>
      <c r="AJ757" s="217"/>
      <c r="AK757" s="217"/>
      <c r="AL757" s="217"/>
      <c r="AM757" s="217"/>
      <c r="AN757" s="217"/>
      <c r="AO757" s="94"/>
      <c r="AP757" s="217"/>
      <c r="AQ757" s="217"/>
      <c r="AR757" s="217"/>
      <c r="AU757" s="217"/>
      <c r="AW757" s="217"/>
      <c r="AX757" s="217"/>
      <c r="BE757" s="94"/>
      <c r="BF757" s="217"/>
      <c r="BG757" s="94"/>
      <c r="BH757" s="94"/>
      <c r="BI757" s="217"/>
      <c r="BJ757" s="94"/>
      <c r="BK757" s="217"/>
      <c r="BL757" s="217"/>
      <c r="BQ757" s="96"/>
      <c r="BR757" s="96"/>
      <c r="BS757" s="96"/>
      <c r="BT757" s="96"/>
      <c r="BV757" s="96"/>
      <c r="BW757" s="96"/>
    </row>
    <row r="758" spans="2:75" x14ac:dyDescent="0.2">
      <c r="B758" s="101"/>
      <c r="I758" s="101"/>
      <c r="L758" s="101"/>
      <c r="M758" s="105"/>
      <c r="N758" s="256"/>
      <c r="O758" s="256"/>
      <c r="P758" s="256"/>
      <c r="Q758" s="256"/>
      <c r="R758" s="219"/>
      <c r="S758" s="219"/>
      <c r="T758" s="219"/>
      <c r="U758" s="219"/>
      <c r="V758" s="217"/>
      <c r="X758" s="106"/>
      <c r="Y758" s="217"/>
      <c r="Z758" s="217"/>
      <c r="AA758" s="217"/>
      <c r="AB758" s="94"/>
      <c r="AC758" s="217"/>
      <c r="AD758" s="217"/>
      <c r="AE758" s="217"/>
      <c r="AF758" s="217"/>
      <c r="AG758" s="217"/>
      <c r="AH758" s="217"/>
      <c r="AI758" s="94"/>
      <c r="AJ758" s="217"/>
      <c r="AK758" s="217"/>
      <c r="AL758" s="217"/>
      <c r="AM758" s="217"/>
      <c r="AN758" s="217"/>
      <c r="AO758" s="94"/>
      <c r="AP758" s="217"/>
      <c r="AQ758" s="217"/>
      <c r="AR758" s="217"/>
      <c r="AU758" s="217"/>
      <c r="AW758" s="217"/>
      <c r="AX758" s="217"/>
      <c r="BE758" s="94"/>
      <c r="BF758" s="217"/>
      <c r="BG758" s="94"/>
      <c r="BH758" s="94"/>
      <c r="BI758" s="217"/>
      <c r="BJ758" s="94"/>
      <c r="BK758" s="217"/>
      <c r="BL758" s="217"/>
      <c r="BQ758" s="96"/>
      <c r="BR758" s="96"/>
      <c r="BS758" s="96"/>
      <c r="BT758" s="96"/>
      <c r="BV758" s="96"/>
      <c r="BW758" s="96"/>
    </row>
    <row r="759" spans="2:75" x14ac:dyDescent="0.2">
      <c r="B759" s="101"/>
      <c r="I759" s="101"/>
      <c r="L759" s="101"/>
      <c r="M759" s="105"/>
      <c r="N759" s="256"/>
      <c r="O759" s="256"/>
      <c r="P759" s="256"/>
      <c r="Q759" s="256"/>
      <c r="R759" s="219"/>
      <c r="S759" s="219"/>
      <c r="T759" s="219"/>
      <c r="U759" s="219"/>
      <c r="V759" s="217"/>
      <c r="X759" s="106"/>
      <c r="Y759" s="217"/>
      <c r="Z759" s="217"/>
      <c r="AA759" s="217"/>
      <c r="AB759" s="94"/>
      <c r="AC759" s="217"/>
      <c r="AD759" s="217"/>
      <c r="AE759" s="217"/>
      <c r="AF759" s="217"/>
      <c r="AG759" s="217"/>
      <c r="AH759" s="217"/>
      <c r="AI759" s="94"/>
      <c r="AJ759" s="217"/>
      <c r="AK759" s="217"/>
      <c r="AL759" s="217"/>
      <c r="AM759" s="217"/>
      <c r="AN759" s="217"/>
      <c r="AO759" s="94"/>
      <c r="AP759" s="217"/>
      <c r="AQ759" s="217"/>
      <c r="AR759" s="217"/>
      <c r="AU759" s="217"/>
      <c r="AW759" s="217"/>
      <c r="AX759" s="217"/>
      <c r="BE759" s="94"/>
      <c r="BF759" s="217"/>
      <c r="BG759" s="94"/>
      <c r="BH759" s="94"/>
      <c r="BI759" s="217"/>
      <c r="BJ759" s="94"/>
      <c r="BK759" s="217"/>
      <c r="BL759" s="217"/>
      <c r="BQ759" s="96"/>
      <c r="BR759" s="96"/>
      <c r="BS759" s="96"/>
      <c r="BT759" s="96"/>
      <c r="BV759" s="96"/>
      <c r="BW759" s="96"/>
    </row>
    <row r="760" spans="2:75" x14ac:dyDescent="0.2">
      <c r="B760" s="101"/>
      <c r="I760" s="101"/>
      <c r="L760" s="101"/>
      <c r="M760" s="105"/>
      <c r="N760" s="256"/>
      <c r="O760" s="256"/>
      <c r="P760" s="256"/>
      <c r="Q760" s="256"/>
      <c r="R760" s="219"/>
      <c r="S760" s="219"/>
      <c r="T760" s="219"/>
      <c r="U760" s="219"/>
      <c r="V760" s="217"/>
      <c r="X760" s="106"/>
      <c r="Y760" s="217"/>
      <c r="Z760" s="217"/>
      <c r="AA760" s="217"/>
      <c r="AB760" s="94"/>
      <c r="AC760" s="217"/>
      <c r="AD760" s="217"/>
      <c r="AE760" s="217"/>
      <c r="AF760" s="217"/>
      <c r="AG760" s="217"/>
      <c r="AH760" s="217"/>
      <c r="AI760" s="94"/>
      <c r="AJ760" s="217"/>
      <c r="AK760" s="217"/>
      <c r="AL760" s="217"/>
      <c r="AM760" s="217"/>
      <c r="AN760" s="217"/>
      <c r="AO760" s="94"/>
      <c r="AP760" s="217"/>
      <c r="AQ760" s="217"/>
      <c r="AR760" s="217"/>
      <c r="AU760" s="217"/>
      <c r="AW760" s="217"/>
      <c r="AX760" s="217"/>
      <c r="BE760" s="94"/>
      <c r="BF760" s="217"/>
      <c r="BG760" s="94"/>
      <c r="BH760" s="94"/>
      <c r="BI760" s="217"/>
      <c r="BJ760" s="94"/>
      <c r="BK760" s="217"/>
      <c r="BL760" s="217"/>
      <c r="BQ760" s="96"/>
      <c r="BR760" s="96"/>
      <c r="BS760" s="96"/>
      <c r="BT760" s="96"/>
      <c r="BV760" s="96"/>
      <c r="BW760" s="96"/>
    </row>
    <row r="761" spans="2:75" x14ac:dyDescent="0.2">
      <c r="B761" s="101"/>
      <c r="I761" s="101"/>
      <c r="L761" s="101"/>
      <c r="M761" s="105"/>
      <c r="N761" s="256"/>
      <c r="O761" s="256"/>
      <c r="P761" s="256"/>
      <c r="Q761" s="256"/>
      <c r="R761" s="219"/>
      <c r="S761" s="219"/>
      <c r="T761" s="219"/>
      <c r="U761" s="219"/>
      <c r="V761" s="217"/>
      <c r="X761" s="106"/>
      <c r="Y761" s="217"/>
      <c r="Z761" s="217"/>
      <c r="AA761" s="217"/>
      <c r="AB761" s="94"/>
      <c r="AC761" s="217"/>
      <c r="AD761" s="217"/>
      <c r="AE761" s="217"/>
      <c r="AF761" s="217"/>
      <c r="AG761" s="217"/>
      <c r="AH761" s="217"/>
      <c r="AI761" s="94"/>
      <c r="AJ761" s="217"/>
      <c r="AK761" s="217"/>
      <c r="AL761" s="217"/>
      <c r="AM761" s="217"/>
      <c r="AN761" s="217"/>
      <c r="AO761" s="94"/>
      <c r="AP761" s="217"/>
      <c r="AQ761" s="217"/>
      <c r="AR761" s="217"/>
      <c r="AU761" s="217"/>
      <c r="AW761" s="217"/>
      <c r="AX761" s="217"/>
      <c r="BE761" s="94"/>
      <c r="BF761" s="217"/>
      <c r="BG761" s="94"/>
      <c r="BH761" s="94"/>
      <c r="BI761" s="217"/>
      <c r="BJ761" s="94"/>
      <c r="BK761" s="217"/>
      <c r="BL761" s="217"/>
      <c r="BQ761" s="96"/>
      <c r="BR761" s="96"/>
      <c r="BS761" s="96"/>
      <c r="BT761" s="96"/>
      <c r="BV761" s="96"/>
      <c r="BW761" s="96"/>
    </row>
    <row r="762" spans="2:75" x14ac:dyDescent="0.2">
      <c r="B762" s="101"/>
      <c r="I762" s="101"/>
      <c r="L762" s="101"/>
      <c r="M762" s="105"/>
      <c r="N762" s="256"/>
      <c r="O762" s="256"/>
      <c r="P762" s="256"/>
      <c r="Q762" s="256"/>
      <c r="R762" s="219"/>
      <c r="S762" s="219"/>
      <c r="T762" s="219"/>
      <c r="U762" s="219"/>
      <c r="V762" s="217"/>
      <c r="X762" s="106"/>
      <c r="Y762" s="217"/>
      <c r="Z762" s="217"/>
      <c r="AA762" s="217"/>
      <c r="AB762" s="94"/>
      <c r="AC762" s="217"/>
      <c r="AD762" s="217"/>
      <c r="AE762" s="217"/>
      <c r="AF762" s="217"/>
      <c r="AG762" s="217"/>
      <c r="AH762" s="217"/>
      <c r="AI762" s="94"/>
      <c r="AJ762" s="217"/>
      <c r="AK762" s="217"/>
      <c r="AL762" s="217"/>
      <c r="AM762" s="217"/>
      <c r="AN762" s="217"/>
      <c r="AO762" s="94"/>
      <c r="AP762" s="217"/>
      <c r="AQ762" s="217"/>
      <c r="AR762" s="217"/>
      <c r="AU762" s="217"/>
      <c r="AW762" s="217"/>
      <c r="AX762" s="217"/>
      <c r="BE762" s="94"/>
      <c r="BF762" s="217"/>
      <c r="BG762" s="94"/>
      <c r="BH762" s="94"/>
      <c r="BI762" s="217"/>
      <c r="BJ762" s="94"/>
      <c r="BK762" s="217"/>
      <c r="BL762" s="217"/>
      <c r="BQ762" s="96"/>
      <c r="BR762" s="96"/>
      <c r="BS762" s="96"/>
      <c r="BT762" s="96"/>
      <c r="BV762" s="96"/>
      <c r="BW762" s="96"/>
    </row>
    <row r="763" spans="2:75" x14ac:dyDescent="0.2">
      <c r="B763" s="101"/>
      <c r="I763" s="101"/>
      <c r="L763" s="101"/>
      <c r="M763" s="105"/>
      <c r="N763" s="256"/>
      <c r="O763" s="256"/>
      <c r="P763" s="256"/>
      <c r="Q763" s="256"/>
      <c r="R763" s="219"/>
      <c r="S763" s="219"/>
      <c r="T763" s="219"/>
      <c r="U763" s="219"/>
      <c r="V763" s="217"/>
      <c r="X763" s="106"/>
      <c r="Y763" s="217"/>
      <c r="Z763" s="217"/>
      <c r="AA763" s="217"/>
      <c r="AB763" s="94"/>
      <c r="AC763" s="217"/>
      <c r="AD763" s="217"/>
      <c r="AE763" s="217"/>
      <c r="AF763" s="217"/>
      <c r="AG763" s="217"/>
      <c r="AH763" s="217"/>
      <c r="AI763" s="94"/>
      <c r="AJ763" s="217"/>
      <c r="AK763" s="217"/>
      <c r="AL763" s="217"/>
      <c r="AM763" s="217"/>
      <c r="AN763" s="217"/>
      <c r="AO763" s="94"/>
      <c r="AP763" s="217"/>
      <c r="AQ763" s="217"/>
      <c r="AR763" s="217"/>
      <c r="AU763" s="217"/>
      <c r="AW763" s="217"/>
      <c r="AX763" s="217"/>
      <c r="BE763" s="94"/>
      <c r="BF763" s="217"/>
      <c r="BG763" s="94"/>
      <c r="BH763" s="94"/>
      <c r="BI763" s="217"/>
      <c r="BJ763" s="94"/>
      <c r="BK763" s="217"/>
      <c r="BL763" s="217"/>
      <c r="BQ763" s="96"/>
      <c r="BR763" s="96"/>
      <c r="BS763" s="96"/>
      <c r="BT763" s="96"/>
      <c r="BV763" s="96"/>
      <c r="BW763" s="96"/>
    </row>
    <row r="764" spans="2:75" x14ac:dyDescent="0.2">
      <c r="B764" s="101"/>
      <c r="I764" s="101"/>
      <c r="L764" s="101"/>
      <c r="M764" s="105"/>
      <c r="N764" s="256"/>
      <c r="O764" s="256"/>
      <c r="P764" s="256"/>
      <c r="Q764" s="256"/>
      <c r="R764" s="219"/>
      <c r="S764" s="219"/>
      <c r="T764" s="219"/>
      <c r="U764" s="219"/>
      <c r="V764" s="217"/>
      <c r="X764" s="106"/>
      <c r="Y764" s="217"/>
      <c r="Z764" s="217"/>
      <c r="AA764" s="217"/>
      <c r="AB764" s="94"/>
      <c r="AC764" s="217"/>
      <c r="AD764" s="217"/>
      <c r="AE764" s="217"/>
      <c r="AF764" s="217"/>
      <c r="AG764" s="217"/>
      <c r="AH764" s="217"/>
      <c r="AI764" s="94"/>
      <c r="AJ764" s="217"/>
      <c r="AK764" s="217"/>
      <c r="AL764" s="217"/>
      <c r="AM764" s="217"/>
      <c r="AN764" s="217"/>
      <c r="AO764" s="94"/>
      <c r="AP764" s="217"/>
      <c r="AQ764" s="217"/>
      <c r="AR764" s="217"/>
      <c r="AU764" s="217"/>
      <c r="AW764" s="217"/>
      <c r="AX764" s="217"/>
      <c r="BE764" s="94"/>
      <c r="BF764" s="217"/>
      <c r="BG764" s="94"/>
      <c r="BH764" s="94"/>
      <c r="BI764" s="217"/>
      <c r="BJ764" s="94"/>
      <c r="BK764" s="217"/>
      <c r="BL764" s="217"/>
      <c r="BQ764" s="96"/>
      <c r="BR764" s="96"/>
      <c r="BS764" s="96"/>
      <c r="BT764" s="96"/>
      <c r="BV764" s="96"/>
      <c r="BW764" s="96"/>
    </row>
    <row r="765" spans="2:75" x14ac:dyDescent="0.2">
      <c r="B765" s="101"/>
      <c r="I765" s="101"/>
      <c r="L765" s="101"/>
      <c r="M765" s="105"/>
      <c r="N765" s="256"/>
      <c r="O765" s="256"/>
      <c r="P765" s="256"/>
      <c r="Q765" s="256"/>
      <c r="R765" s="219"/>
      <c r="S765" s="219"/>
      <c r="T765" s="219"/>
      <c r="U765" s="219"/>
      <c r="V765" s="217"/>
      <c r="X765" s="106"/>
      <c r="Y765" s="217"/>
      <c r="Z765" s="217"/>
      <c r="AA765" s="217"/>
      <c r="AB765" s="94"/>
      <c r="AC765" s="217"/>
      <c r="AD765" s="217"/>
      <c r="AE765" s="217"/>
      <c r="AF765" s="217"/>
      <c r="AG765" s="217"/>
      <c r="AH765" s="217"/>
      <c r="AI765" s="94"/>
      <c r="AJ765" s="217"/>
      <c r="AK765" s="217"/>
      <c r="AL765" s="217"/>
      <c r="AM765" s="217"/>
      <c r="AN765" s="217"/>
      <c r="AO765" s="94"/>
      <c r="AP765" s="217"/>
      <c r="AQ765" s="217"/>
      <c r="AR765" s="217"/>
      <c r="AU765" s="217"/>
      <c r="AW765" s="217"/>
      <c r="AX765" s="217"/>
      <c r="BE765" s="94"/>
      <c r="BF765" s="217"/>
      <c r="BG765" s="94"/>
      <c r="BH765" s="94"/>
      <c r="BI765" s="217"/>
      <c r="BJ765" s="94"/>
      <c r="BK765" s="217"/>
      <c r="BL765" s="217"/>
      <c r="BQ765" s="96"/>
      <c r="BR765" s="96"/>
      <c r="BS765" s="96"/>
      <c r="BT765" s="96"/>
      <c r="BV765" s="96"/>
      <c r="BW765" s="96"/>
    </row>
    <row r="766" spans="2:75" x14ac:dyDescent="0.2">
      <c r="B766" s="101"/>
      <c r="I766" s="101"/>
      <c r="L766" s="101"/>
      <c r="M766" s="105"/>
      <c r="N766" s="256"/>
      <c r="O766" s="256"/>
      <c r="P766" s="256"/>
      <c r="Q766" s="256"/>
      <c r="R766" s="219"/>
      <c r="S766" s="219"/>
      <c r="T766" s="219"/>
      <c r="U766" s="219"/>
      <c r="V766" s="217"/>
      <c r="X766" s="106"/>
      <c r="Y766" s="217"/>
      <c r="Z766" s="217"/>
      <c r="AA766" s="217"/>
      <c r="AB766" s="94"/>
      <c r="AC766" s="217"/>
      <c r="AD766" s="217"/>
      <c r="AE766" s="217"/>
      <c r="AF766" s="217"/>
      <c r="AG766" s="217"/>
      <c r="AH766" s="217"/>
      <c r="AI766" s="94"/>
      <c r="AJ766" s="217"/>
      <c r="AK766" s="217"/>
      <c r="AL766" s="217"/>
      <c r="AM766" s="217"/>
      <c r="AN766" s="217"/>
      <c r="AO766" s="94"/>
      <c r="AP766" s="217"/>
      <c r="AQ766" s="217"/>
      <c r="AR766" s="217"/>
      <c r="AU766" s="217"/>
      <c r="AW766" s="217"/>
      <c r="AX766" s="217"/>
      <c r="BE766" s="94"/>
      <c r="BF766" s="217"/>
      <c r="BG766" s="94"/>
      <c r="BH766" s="94"/>
      <c r="BI766" s="217"/>
      <c r="BJ766" s="94"/>
      <c r="BK766" s="217"/>
      <c r="BL766" s="217"/>
      <c r="BQ766" s="96"/>
      <c r="BR766" s="96"/>
      <c r="BS766" s="96"/>
      <c r="BT766" s="96"/>
      <c r="BV766" s="96"/>
      <c r="BW766" s="96"/>
    </row>
    <row r="767" spans="2:75" x14ac:dyDescent="0.2">
      <c r="B767" s="101"/>
      <c r="I767" s="101"/>
      <c r="L767" s="101"/>
      <c r="M767" s="105"/>
      <c r="N767" s="256"/>
      <c r="O767" s="256"/>
      <c r="P767" s="256"/>
      <c r="Q767" s="256"/>
      <c r="R767" s="219"/>
      <c r="S767" s="219"/>
      <c r="T767" s="219"/>
      <c r="U767" s="219"/>
      <c r="V767" s="217"/>
      <c r="X767" s="106"/>
      <c r="Y767" s="217"/>
      <c r="Z767" s="217"/>
      <c r="AA767" s="217"/>
      <c r="AB767" s="94"/>
      <c r="AC767" s="217"/>
      <c r="AD767" s="217"/>
      <c r="AE767" s="217"/>
      <c r="AF767" s="217"/>
      <c r="AG767" s="217"/>
      <c r="AH767" s="217"/>
      <c r="AI767" s="94"/>
      <c r="AJ767" s="217"/>
      <c r="AK767" s="217"/>
      <c r="AL767" s="217"/>
      <c r="AM767" s="217"/>
      <c r="AN767" s="217"/>
      <c r="AO767" s="94"/>
      <c r="AP767" s="217"/>
      <c r="AQ767" s="217"/>
      <c r="AR767" s="217"/>
      <c r="AU767" s="217"/>
      <c r="AW767" s="217"/>
      <c r="AX767" s="217"/>
      <c r="BE767" s="94"/>
      <c r="BF767" s="217"/>
      <c r="BG767" s="94"/>
      <c r="BH767" s="94"/>
      <c r="BI767" s="217"/>
      <c r="BJ767" s="94"/>
      <c r="BK767" s="217"/>
      <c r="BL767" s="217"/>
      <c r="BQ767" s="96"/>
      <c r="BR767" s="96"/>
      <c r="BS767" s="96"/>
      <c r="BT767" s="96"/>
      <c r="BV767" s="96"/>
      <c r="BW767" s="96"/>
    </row>
    <row r="768" spans="2:75" x14ac:dyDescent="0.2">
      <c r="B768" s="101"/>
      <c r="I768" s="101"/>
      <c r="L768" s="101"/>
      <c r="M768" s="105"/>
      <c r="N768" s="256"/>
      <c r="O768" s="256"/>
      <c r="P768" s="256"/>
      <c r="Q768" s="256"/>
      <c r="R768" s="219"/>
      <c r="S768" s="219"/>
      <c r="T768" s="219"/>
      <c r="U768" s="219"/>
      <c r="V768" s="217"/>
      <c r="X768" s="106"/>
      <c r="Y768" s="217"/>
      <c r="Z768" s="217"/>
      <c r="AA768" s="217"/>
      <c r="AB768" s="94"/>
      <c r="AC768" s="217"/>
      <c r="AD768" s="217"/>
      <c r="AE768" s="217"/>
      <c r="AF768" s="217"/>
      <c r="AG768" s="217"/>
      <c r="AH768" s="217"/>
      <c r="AI768" s="94"/>
      <c r="AJ768" s="217"/>
      <c r="AK768" s="217"/>
      <c r="AL768" s="217"/>
      <c r="AM768" s="217"/>
      <c r="AN768" s="217"/>
      <c r="AO768" s="94"/>
      <c r="AP768" s="217"/>
      <c r="AQ768" s="217"/>
      <c r="AR768" s="217"/>
      <c r="AU768" s="217"/>
      <c r="AW768" s="217"/>
      <c r="AX768" s="217"/>
      <c r="BE768" s="94"/>
      <c r="BF768" s="217"/>
      <c r="BG768" s="94"/>
      <c r="BH768" s="94"/>
      <c r="BI768" s="217"/>
      <c r="BJ768" s="94"/>
      <c r="BK768" s="217"/>
      <c r="BL768" s="217"/>
      <c r="BQ768" s="96"/>
      <c r="BR768" s="96"/>
      <c r="BS768" s="96"/>
      <c r="BT768" s="96"/>
      <c r="BV768" s="96"/>
      <c r="BW768" s="96"/>
    </row>
    <row r="769" spans="2:75" x14ac:dyDescent="0.2">
      <c r="B769" s="101"/>
      <c r="I769" s="101"/>
      <c r="L769" s="101"/>
      <c r="M769" s="105"/>
      <c r="N769" s="256"/>
      <c r="O769" s="256"/>
      <c r="P769" s="256"/>
      <c r="Q769" s="256"/>
      <c r="R769" s="219"/>
      <c r="S769" s="219"/>
      <c r="T769" s="219"/>
      <c r="U769" s="219"/>
      <c r="V769" s="217"/>
      <c r="X769" s="106"/>
      <c r="Y769" s="217"/>
      <c r="Z769" s="217"/>
      <c r="AA769" s="217"/>
      <c r="AB769" s="94"/>
      <c r="AC769" s="217"/>
      <c r="AD769" s="217"/>
      <c r="AE769" s="217"/>
      <c r="AF769" s="217"/>
      <c r="AG769" s="217"/>
      <c r="AH769" s="217"/>
      <c r="AI769" s="94"/>
      <c r="AJ769" s="217"/>
      <c r="AK769" s="217"/>
      <c r="AL769" s="217"/>
      <c r="AM769" s="217"/>
      <c r="AN769" s="217"/>
      <c r="AO769" s="94"/>
      <c r="AP769" s="217"/>
      <c r="AQ769" s="217"/>
      <c r="AR769" s="217"/>
      <c r="AU769" s="217"/>
      <c r="AW769" s="217"/>
      <c r="AX769" s="217"/>
      <c r="BE769" s="94"/>
      <c r="BF769" s="217"/>
      <c r="BG769" s="94"/>
      <c r="BH769" s="94"/>
      <c r="BI769" s="217"/>
      <c r="BJ769" s="94"/>
      <c r="BK769" s="217"/>
      <c r="BL769" s="217"/>
      <c r="BQ769" s="96"/>
      <c r="BR769" s="96"/>
      <c r="BS769" s="96"/>
      <c r="BT769" s="96"/>
      <c r="BV769" s="96"/>
      <c r="BW769" s="96"/>
    </row>
    <row r="770" spans="2:75" x14ac:dyDescent="0.2">
      <c r="B770" s="101"/>
      <c r="I770" s="101"/>
      <c r="L770" s="101"/>
      <c r="M770" s="105"/>
      <c r="N770" s="256"/>
      <c r="O770" s="256"/>
      <c r="P770" s="256"/>
      <c r="Q770" s="256"/>
      <c r="R770" s="219"/>
      <c r="S770" s="219"/>
      <c r="T770" s="219"/>
      <c r="U770" s="219"/>
      <c r="V770" s="217"/>
      <c r="X770" s="106"/>
      <c r="Y770" s="217"/>
      <c r="Z770" s="217"/>
      <c r="AA770" s="217"/>
      <c r="AB770" s="94"/>
      <c r="AC770" s="217"/>
      <c r="AD770" s="217"/>
      <c r="AE770" s="217"/>
      <c r="AF770" s="217"/>
      <c r="AG770" s="217"/>
      <c r="AH770" s="217"/>
      <c r="AI770" s="94"/>
      <c r="AJ770" s="217"/>
      <c r="AK770" s="217"/>
      <c r="AL770" s="217"/>
      <c r="AM770" s="217"/>
      <c r="AN770" s="217"/>
      <c r="AO770" s="94"/>
      <c r="AP770" s="217"/>
      <c r="AQ770" s="217"/>
      <c r="AR770" s="217"/>
      <c r="AU770" s="217"/>
      <c r="AW770" s="217"/>
      <c r="AX770" s="217"/>
      <c r="BE770" s="94"/>
      <c r="BF770" s="217"/>
      <c r="BG770" s="94"/>
      <c r="BH770" s="94"/>
      <c r="BI770" s="217"/>
      <c r="BJ770" s="94"/>
      <c r="BK770" s="217"/>
      <c r="BL770" s="217"/>
      <c r="BQ770" s="96"/>
      <c r="BR770" s="96"/>
      <c r="BS770" s="96"/>
      <c r="BT770" s="96"/>
      <c r="BV770" s="96"/>
      <c r="BW770" s="96"/>
    </row>
    <row r="771" spans="2:75" x14ac:dyDescent="0.2">
      <c r="B771" s="101"/>
      <c r="I771" s="101"/>
      <c r="L771" s="101"/>
      <c r="M771" s="105"/>
      <c r="N771" s="256"/>
      <c r="O771" s="256"/>
      <c r="P771" s="256"/>
      <c r="Q771" s="256"/>
      <c r="R771" s="219"/>
      <c r="S771" s="219"/>
      <c r="T771" s="219"/>
      <c r="U771" s="219"/>
      <c r="V771" s="217"/>
      <c r="X771" s="106"/>
      <c r="Y771" s="217"/>
      <c r="Z771" s="217"/>
      <c r="AA771" s="217"/>
      <c r="AB771" s="94"/>
      <c r="AC771" s="217"/>
      <c r="AD771" s="217"/>
      <c r="AE771" s="217"/>
      <c r="AF771" s="217"/>
      <c r="AG771" s="217"/>
      <c r="AH771" s="217"/>
      <c r="AI771" s="94"/>
      <c r="AJ771" s="217"/>
      <c r="AK771" s="217"/>
      <c r="AL771" s="217"/>
      <c r="AM771" s="217"/>
      <c r="AN771" s="217"/>
      <c r="AO771" s="94"/>
      <c r="AP771" s="217"/>
      <c r="AQ771" s="217"/>
      <c r="AR771" s="217"/>
      <c r="AU771" s="217"/>
      <c r="AW771" s="217"/>
      <c r="AX771" s="217"/>
      <c r="BE771" s="94"/>
      <c r="BF771" s="217"/>
      <c r="BG771" s="94"/>
      <c r="BH771" s="94"/>
      <c r="BI771" s="217"/>
      <c r="BJ771" s="94"/>
      <c r="BK771" s="217"/>
      <c r="BL771" s="217"/>
      <c r="BQ771" s="96"/>
      <c r="BR771" s="96"/>
      <c r="BS771" s="96"/>
      <c r="BT771" s="96"/>
      <c r="BV771" s="96"/>
      <c r="BW771" s="96"/>
    </row>
    <row r="772" spans="2:75" x14ac:dyDescent="0.2">
      <c r="B772" s="101"/>
      <c r="I772" s="101"/>
      <c r="L772" s="101"/>
      <c r="M772" s="105"/>
      <c r="N772" s="256"/>
      <c r="O772" s="256"/>
      <c r="P772" s="256"/>
      <c r="Q772" s="256"/>
      <c r="R772" s="219"/>
      <c r="S772" s="219"/>
      <c r="T772" s="219"/>
      <c r="U772" s="219"/>
      <c r="V772" s="217"/>
      <c r="X772" s="106"/>
      <c r="Y772" s="217"/>
      <c r="Z772" s="217"/>
      <c r="AA772" s="217"/>
      <c r="AB772" s="94"/>
      <c r="AC772" s="217"/>
      <c r="AD772" s="217"/>
      <c r="AE772" s="217"/>
      <c r="AF772" s="217"/>
      <c r="AG772" s="217"/>
      <c r="AH772" s="217"/>
      <c r="AI772" s="94"/>
      <c r="AJ772" s="217"/>
      <c r="AK772" s="217"/>
      <c r="AL772" s="217"/>
      <c r="AM772" s="217"/>
      <c r="AN772" s="217"/>
      <c r="AO772" s="94"/>
      <c r="AP772" s="217"/>
      <c r="AQ772" s="217"/>
      <c r="AR772" s="217"/>
      <c r="AU772" s="217"/>
      <c r="AW772" s="217"/>
      <c r="AX772" s="217"/>
      <c r="BE772" s="94"/>
      <c r="BF772" s="217"/>
      <c r="BG772" s="94"/>
      <c r="BH772" s="94"/>
      <c r="BI772" s="217"/>
      <c r="BJ772" s="94"/>
      <c r="BK772" s="217"/>
      <c r="BL772" s="217"/>
      <c r="BQ772" s="96"/>
      <c r="BR772" s="96"/>
      <c r="BS772" s="96"/>
      <c r="BT772" s="96"/>
      <c r="BV772" s="96"/>
      <c r="BW772" s="96"/>
    </row>
    <row r="773" spans="2:75" x14ac:dyDescent="0.2">
      <c r="B773" s="101"/>
      <c r="I773" s="101"/>
      <c r="L773" s="101"/>
      <c r="M773" s="105"/>
      <c r="N773" s="256"/>
      <c r="O773" s="256"/>
      <c r="P773" s="256"/>
      <c r="Q773" s="256"/>
      <c r="R773" s="219"/>
      <c r="S773" s="219"/>
      <c r="T773" s="219"/>
      <c r="U773" s="219"/>
      <c r="V773" s="217"/>
      <c r="X773" s="106"/>
      <c r="Y773" s="217"/>
      <c r="Z773" s="217"/>
      <c r="AA773" s="217"/>
      <c r="AB773" s="94"/>
      <c r="AC773" s="217"/>
      <c r="AD773" s="217"/>
      <c r="AE773" s="217"/>
      <c r="AF773" s="217"/>
      <c r="AG773" s="217"/>
      <c r="AH773" s="217"/>
      <c r="AI773" s="94"/>
      <c r="AJ773" s="217"/>
      <c r="AK773" s="217"/>
      <c r="AL773" s="217"/>
      <c r="AM773" s="217"/>
      <c r="AN773" s="217"/>
      <c r="AO773" s="94"/>
      <c r="AP773" s="217"/>
      <c r="AQ773" s="217"/>
      <c r="AR773" s="217"/>
      <c r="AU773" s="217"/>
      <c r="AW773" s="217"/>
      <c r="AX773" s="217"/>
      <c r="BE773" s="94"/>
      <c r="BF773" s="217"/>
      <c r="BG773" s="94"/>
      <c r="BH773" s="94"/>
      <c r="BI773" s="217"/>
      <c r="BJ773" s="94"/>
      <c r="BK773" s="217"/>
      <c r="BL773" s="217"/>
      <c r="BQ773" s="96"/>
      <c r="BR773" s="96"/>
      <c r="BS773" s="96"/>
      <c r="BT773" s="96"/>
      <c r="BV773" s="96"/>
      <c r="BW773" s="96"/>
    </row>
    <row r="774" spans="2:75" x14ac:dyDescent="0.2">
      <c r="B774" s="101"/>
      <c r="I774" s="101"/>
      <c r="L774" s="101"/>
      <c r="M774" s="105"/>
      <c r="N774" s="256"/>
      <c r="O774" s="256"/>
      <c r="P774" s="256"/>
      <c r="Q774" s="256"/>
      <c r="R774" s="219"/>
      <c r="S774" s="219"/>
      <c r="T774" s="219"/>
      <c r="U774" s="219"/>
      <c r="V774" s="217"/>
      <c r="X774" s="106"/>
      <c r="Y774" s="217"/>
      <c r="Z774" s="217"/>
      <c r="AA774" s="217"/>
      <c r="AB774" s="94"/>
      <c r="AC774" s="217"/>
      <c r="AD774" s="217"/>
      <c r="AE774" s="217"/>
      <c r="AF774" s="217"/>
      <c r="AG774" s="217"/>
      <c r="AH774" s="217"/>
      <c r="AI774" s="94"/>
      <c r="AJ774" s="217"/>
      <c r="AK774" s="217"/>
      <c r="AL774" s="217"/>
      <c r="AM774" s="217"/>
      <c r="AN774" s="217"/>
      <c r="AO774" s="94"/>
      <c r="AP774" s="217"/>
      <c r="AQ774" s="217"/>
      <c r="AR774" s="217"/>
      <c r="AU774" s="217"/>
      <c r="AW774" s="217"/>
      <c r="AX774" s="217"/>
      <c r="BE774" s="94"/>
      <c r="BF774" s="217"/>
      <c r="BG774" s="94"/>
      <c r="BH774" s="94"/>
      <c r="BI774" s="217"/>
      <c r="BJ774" s="94"/>
      <c r="BK774" s="217"/>
      <c r="BL774" s="217"/>
      <c r="BQ774" s="96"/>
      <c r="BR774" s="96"/>
      <c r="BS774" s="96"/>
      <c r="BT774" s="96"/>
      <c r="BV774" s="96"/>
      <c r="BW774" s="96"/>
    </row>
    <row r="775" spans="2:75" x14ac:dyDescent="0.2">
      <c r="B775" s="101"/>
      <c r="I775" s="101"/>
      <c r="L775" s="101"/>
      <c r="M775" s="105"/>
      <c r="N775" s="256"/>
      <c r="O775" s="256"/>
      <c r="P775" s="256"/>
      <c r="Q775" s="256"/>
      <c r="R775" s="219"/>
      <c r="S775" s="219"/>
      <c r="T775" s="219"/>
      <c r="U775" s="219"/>
      <c r="V775" s="217"/>
      <c r="X775" s="106"/>
      <c r="Y775" s="217"/>
      <c r="Z775" s="217"/>
      <c r="AA775" s="217"/>
      <c r="AB775" s="94"/>
      <c r="AC775" s="217"/>
      <c r="AD775" s="217"/>
      <c r="AE775" s="217"/>
      <c r="AF775" s="217"/>
      <c r="AG775" s="217"/>
      <c r="AH775" s="217"/>
      <c r="AI775" s="94"/>
      <c r="AJ775" s="217"/>
      <c r="AK775" s="217"/>
      <c r="AL775" s="217"/>
      <c r="AM775" s="217"/>
      <c r="AN775" s="217"/>
      <c r="AO775" s="94"/>
      <c r="AP775" s="217"/>
      <c r="AQ775" s="217"/>
      <c r="AR775" s="217"/>
      <c r="AU775" s="217"/>
      <c r="AW775" s="217"/>
      <c r="AX775" s="217"/>
      <c r="BE775" s="94"/>
      <c r="BF775" s="217"/>
      <c r="BG775" s="94"/>
      <c r="BH775" s="94"/>
      <c r="BI775" s="217"/>
      <c r="BJ775" s="94"/>
      <c r="BK775" s="217"/>
      <c r="BL775" s="217"/>
      <c r="BQ775" s="96"/>
      <c r="BR775" s="96"/>
      <c r="BS775" s="96"/>
      <c r="BT775" s="96"/>
      <c r="BV775" s="96"/>
      <c r="BW775" s="96"/>
    </row>
    <row r="776" spans="2:75" x14ac:dyDescent="0.2">
      <c r="B776" s="101"/>
      <c r="I776" s="101"/>
      <c r="L776" s="101"/>
      <c r="M776" s="105"/>
      <c r="N776" s="256"/>
      <c r="O776" s="256"/>
      <c r="P776" s="256"/>
      <c r="Q776" s="256"/>
      <c r="R776" s="219"/>
      <c r="S776" s="219"/>
      <c r="T776" s="219"/>
      <c r="U776" s="219"/>
      <c r="V776" s="217"/>
      <c r="X776" s="106"/>
      <c r="Y776" s="217"/>
      <c r="Z776" s="217"/>
      <c r="AA776" s="217"/>
      <c r="AB776" s="94"/>
      <c r="AC776" s="217"/>
      <c r="AD776" s="217"/>
      <c r="AE776" s="217"/>
      <c r="AF776" s="217"/>
      <c r="AG776" s="217"/>
      <c r="AH776" s="217"/>
      <c r="AI776" s="94"/>
      <c r="AJ776" s="217"/>
      <c r="AK776" s="217"/>
      <c r="AL776" s="217"/>
      <c r="AM776" s="217"/>
      <c r="AN776" s="217"/>
      <c r="AO776" s="94"/>
      <c r="AP776" s="217"/>
      <c r="AQ776" s="217"/>
      <c r="AR776" s="217"/>
      <c r="AU776" s="217"/>
      <c r="AW776" s="217"/>
      <c r="AX776" s="217"/>
      <c r="BE776" s="94"/>
      <c r="BF776" s="217"/>
      <c r="BG776" s="94"/>
      <c r="BH776" s="94"/>
      <c r="BI776" s="217"/>
      <c r="BJ776" s="94"/>
      <c r="BK776" s="217"/>
      <c r="BL776" s="217"/>
      <c r="BQ776" s="96"/>
      <c r="BR776" s="96"/>
      <c r="BS776" s="96"/>
      <c r="BT776" s="96"/>
      <c r="BV776" s="96"/>
      <c r="BW776" s="96"/>
    </row>
    <row r="777" spans="2:75" x14ac:dyDescent="0.2">
      <c r="B777" s="101"/>
      <c r="I777" s="101"/>
      <c r="L777" s="101"/>
      <c r="M777" s="105"/>
      <c r="N777" s="256"/>
      <c r="O777" s="256"/>
      <c r="P777" s="256"/>
      <c r="Q777" s="256"/>
      <c r="R777" s="219"/>
      <c r="S777" s="219"/>
      <c r="T777" s="219"/>
      <c r="U777" s="219"/>
      <c r="V777" s="217"/>
      <c r="X777" s="106"/>
      <c r="Y777" s="217"/>
      <c r="Z777" s="217"/>
      <c r="AA777" s="217"/>
      <c r="AB777" s="94"/>
      <c r="AC777" s="217"/>
      <c r="AD777" s="217"/>
      <c r="AE777" s="217"/>
      <c r="AF777" s="217"/>
      <c r="AG777" s="217"/>
      <c r="AH777" s="217"/>
      <c r="AI777" s="94"/>
      <c r="AJ777" s="217"/>
      <c r="AK777" s="217"/>
      <c r="AL777" s="217"/>
      <c r="AM777" s="217"/>
      <c r="AN777" s="217"/>
      <c r="AO777" s="94"/>
      <c r="AP777" s="217"/>
      <c r="AQ777" s="217"/>
      <c r="AR777" s="217"/>
      <c r="AU777" s="217"/>
      <c r="AW777" s="217"/>
      <c r="AX777" s="217"/>
      <c r="BE777" s="94"/>
      <c r="BF777" s="217"/>
      <c r="BG777" s="94"/>
      <c r="BH777" s="94"/>
      <c r="BI777" s="217"/>
      <c r="BJ777" s="94"/>
      <c r="BK777" s="217"/>
      <c r="BL777" s="217"/>
      <c r="BQ777" s="96"/>
      <c r="BR777" s="96"/>
      <c r="BS777" s="96"/>
      <c r="BT777" s="96"/>
      <c r="BV777" s="96"/>
      <c r="BW777" s="96"/>
    </row>
    <row r="778" spans="2:75" x14ac:dyDescent="0.2">
      <c r="B778" s="101"/>
      <c r="I778" s="101"/>
      <c r="L778" s="101"/>
      <c r="M778" s="105"/>
      <c r="N778" s="256"/>
      <c r="O778" s="256"/>
      <c r="P778" s="256"/>
      <c r="Q778" s="256"/>
      <c r="R778" s="219"/>
      <c r="S778" s="219"/>
      <c r="T778" s="219"/>
      <c r="U778" s="219"/>
      <c r="V778" s="217"/>
      <c r="X778" s="106"/>
      <c r="Y778" s="217"/>
      <c r="Z778" s="217"/>
      <c r="AA778" s="217"/>
      <c r="AB778" s="94"/>
      <c r="AC778" s="217"/>
      <c r="AD778" s="217"/>
      <c r="AE778" s="217"/>
      <c r="AF778" s="217"/>
      <c r="AG778" s="217"/>
      <c r="AH778" s="217"/>
      <c r="AI778" s="94"/>
      <c r="AJ778" s="217"/>
      <c r="AK778" s="217"/>
      <c r="AL778" s="217"/>
      <c r="AM778" s="217"/>
      <c r="AN778" s="217"/>
      <c r="AO778" s="94"/>
      <c r="AP778" s="217"/>
      <c r="AQ778" s="217"/>
      <c r="AR778" s="217"/>
      <c r="AU778" s="217"/>
      <c r="AW778" s="217"/>
      <c r="AX778" s="217"/>
      <c r="BE778" s="94"/>
      <c r="BF778" s="217"/>
      <c r="BG778" s="94"/>
      <c r="BH778" s="94"/>
      <c r="BI778" s="217"/>
      <c r="BJ778" s="94"/>
      <c r="BK778" s="217"/>
      <c r="BL778" s="217"/>
      <c r="BQ778" s="96"/>
      <c r="BR778" s="96"/>
      <c r="BS778" s="96"/>
      <c r="BT778" s="96"/>
      <c r="BV778" s="96"/>
      <c r="BW778" s="96"/>
    </row>
    <row r="779" spans="2:75" x14ac:dyDescent="0.2">
      <c r="B779" s="101"/>
      <c r="I779" s="101"/>
      <c r="L779" s="101"/>
      <c r="M779" s="105"/>
      <c r="N779" s="256"/>
      <c r="O779" s="256"/>
      <c r="P779" s="256"/>
      <c r="Q779" s="256"/>
      <c r="R779" s="219"/>
      <c r="S779" s="219"/>
      <c r="T779" s="219"/>
      <c r="U779" s="219"/>
      <c r="V779" s="217"/>
      <c r="X779" s="106"/>
      <c r="Y779" s="217"/>
      <c r="Z779" s="217"/>
      <c r="AA779" s="217"/>
      <c r="AB779" s="94"/>
      <c r="AC779" s="217"/>
      <c r="AD779" s="217"/>
      <c r="AE779" s="217"/>
      <c r="AF779" s="217"/>
      <c r="AG779" s="217"/>
      <c r="AH779" s="217"/>
      <c r="AI779" s="94"/>
      <c r="AJ779" s="217"/>
      <c r="AK779" s="217"/>
      <c r="AL779" s="217"/>
      <c r="AM779" s="217"/>
      <c r="AN779" s="217"/>
      <c r="AO779" s="94"/>
      <c r="AP779" s="217"/>
      <c r="AQ779" s="217"/>
      <c r="AR779" s="217"/>
      <c r="AU779" s="217"/>
      <c r="AW779" s="217"/>
      <c r="AX779" s="217"/>
      <c r="BE779" s="94"/>
      <c r="BF779" s="217"/>
      <c r="BG779" s="94"/>
      <c r="BH779" s="94"/>
      <c r="BI779" s="217"/>
      <c r="BJ779" s="94"/>
      <c r="BK779" s="217"/>
      <c r="BL779" s="217"/>
      <c r="BQ779" s="96"/>
      <c r="BR779" s="96"/>
      <c r="BS779" s="96"/>
      <c r="BT779" s="96"/>
      <c r="BV779" s="96"/>
      <c r="BW779" s="96"/>
    </row>
    <row r="780" spans="2:75" x14ac:dyDescent="0.2">
      <c r="B780" s="101"/>
      <c r="I780" s="101"/>
      <c r="L780" s="101"/>
      <c r="M780" s="105"/>
      <c r="N780" s="256"/>
      <c r="O780" s="256"/>
      <c r="P780" s="256"/>
      <c r="Q780" s="256"/>
      <c r="R780" s="219"/>
      <c r="S780" s="219"/>
      <c r="T780" s="219"/>
      <c r="U780" s="219"/>
      <c r="V780" s="217"/>
      <c r="X780" s="106"/>
      <c r="Y780" s="217"/>
      <c r="Z780" s="217"/>
      <c r="AA780" s="217"/>
      <c r="AB780" s="94"/>
      <c r="AC780" s="217"/>
      <c r="AD780" s="217"/>
      <c r="AE780" s="217"/>
      <c r="AF780" s="217"/>
      <c r="AG780" s="217"/>
      <c r="AH780" s="217"/>
      <c r="AI780" s="94"/>
      <c r="AJ780" s="217"/>
      <c r="AK780" s="217"/>
      <c r="AL780" s="217"/>
      <c r="AM780" s="217"/>
      <c r="AN780" s="217"/>
      <c r="AO780" s="94"/>
      <c r="AP780" s="217"/>
      <c r="AQ780" s="217"/>
      <c r="AR780" s="217"/>
      <c r="AU780" s="217"/>
      <c r="AW780" s="217"/>
      <c r="AX780" s="217"/>
      <c r="BE780" s="94"/>
      <c r="BF780" s="217"/>
      <c r="BG780" s="94"/>
      <c r="BH780" s="94"/>
      <c r="BI780" s="217"/>
      <c r="BJ780" s="94"/>
      <c r="BK780" s="217"/>
      <c r="BL780" s="217"/>
      <c r="BQ780" s="96"/>
      <c r="BR780" s="96"/>
      <c r="BS780" s="96"/>
      <c r="BT780" s="96"/>
      <c r="BV780" s="96"/>
      <c r="BW780" s="96"/>
    </row>
    <row r="781" spans="2:75" x14ac:dyDescent="0.2">
      <c r="B781" s="101"/>
      <c r="I781" s="101"/>
      <c r="L781" s="101"/>
      <c r="M781" s="105"/>
      <c r="N781" s="256"/>
      <c r="O781" s="256"/>
      <c r="P781" s="256"/>
      <c r="Q781" s="256"/>
      <c r="R781" s="219"/>
      <c r="S781" s="219"/>
      <c r="T781" s="219"/>
      <c r="U781" s="219"/>
      <c r="V781" s="217"/>
      <c r="X781" s="106"/>
      <c r="Y781" s="217"/>
      <c r="Z781" s="217"/>
      <c r="AA781" s="217"/>
      <c r="AB781" s="94"/>
      <c r="AC781" s="217"/>
      <c r="AD781" s="217"/>
      <c r="AE781" s="217"/>
      <c r="AF781" s="217"/>
      <c r="AG781" s="217"/>
      <c r="AH781" s="217"/>
      <c r="AI781" s="94"/>
      <c r="AJ781" s="217"/>
      <c r="AK781" s="217"/>
      <c r="AL781" s="217"/>
      <c r="AM781" s="217"/>
      <c r="AN781" s="217"/>
      <c r="AO781" s="94"/>
      <c r="AP781" s="217"/>
      <c r="AQ781" s="217"/>
      <c r="AR781" s="217"/>
      <c r="AU781" s="217"/>
      <c r="AW781" s="217"/>
      <c r="AX781" s="217"/>
      <c r="BE781" s="94"/>
      <c r="BF781" s="217"/>
      <c r="BG781" s="94"/>
      <c r="BH781" s="94"/>
      <c r="BI781" s="217"/>
      <c r="BJ781" s="94"/>
      <c r="BK781" s="217"/>
      <c r="BL781" s="217"/>
      <c r="BQ781" s="96"/>
      <c r="BR781" s="96"/>
      <c r="BS781" s="96"/>
      <c r="BT781" s="96"/>
      <c r="BV781" s="96"/>
      <c r="BW781" s="96"/>
    </row>
    <row r="782" spans="2:75" x14ac:dyDescent="0.2">
      <c r="B782" s="101"/>
      <c r="I782" s="101"/>
      <c r="L782" s="101"/>
      <c r="M782" s="105"/>
      <c r="N782" s="256"/>
      <c r="O782" s="256"/>
      <c r="P782" s="256"/>
      <c r="Q782" s="256"/>
      <c r="R782" s="219"/>
      <c r="S782" s="219"/>
      <c r="T782" s="219"/>
      <c r="U782" s="219"/>
      <c r="V782" s="217"/>
      <c r="X782" s="106"/>
      <c r="Y782" s="217"/>
      <c r="Z782" s="217"/>
      <c r="AA782" s="217"/>
      <c r="AB782" s="94"/>
      <c r="AC782" s="217"/>
      <c r="AD782" s="217"/>
      <c r="AE782" s="217"/>
      <c r="AF782" s="217"/>
      <c r="AG782" s="217"/>
      <c r="AH782" s="217"/>
      <c r="AI782" s="94"/>
      <c r="AJ782" s="217"/>
      <c r="AK782" s="217"/>
      <c r="AL782" s="217"/>
      <c r="AM782" s="217"/>
      <c r="AN782" s="217"/>
      <c r="AO782" s="94"/>
      <c r="AP782" s="217"/>
      <c r="AQ782" s="217"/>
      <c r="AR782" s="217"/>
      <c r="AU782" s="217"/>
      <c r="AW782" s="217"/>
      <c r="AX782" s="217"/>
      <c r="BE782" s="94"/>
      <c r="BF782" s="217"/>
      <c r="BG782" s="94"/>
      <c r="BH782" s="94"/>
      <c r="BI782" s="217"/>
      <c r="BJ782" s="94"/>
      <c r="BK782" s="217"/>
      <c r="BL782" s="217"/>
      <c r="BQ782" s="96"/>
      <c r="BR782" s="96"/>
      <c r="BS782" s="96"/>
      <c r="BT782" s="96"/>
      <c r="BV782" s="96"/>
      <c r="BW782" s="96"/>
    </row>
    <row r="783" spans="2:75" x14ac:dyDescent="0.2">
      <c r="B783" s="101"/>
      <c r="I783" s="101"/>
      <c r="L783" s="101"/>
      <c r="M783" s="105"/>
      <c r="N783" s="256"/>
      <c r="O783" s="256"/>
      <c r="P783" s="256"/>
      <c r="Q783" s="256"/>
      <c r="R783" s="219"/>
      <c r="S783" s="219"/>
      <c r="T783" s="219"/>
      <c r="U783" s="219"/>
      <c r="V783" s="217"/>
      <c r="X783" s="106"/>
      <c r="Y783" s="217"/>
      <c r="Z783" s="217"/>
      <c r="AA783" s="217"/>
      <c r="AB783" s="94"/>
      <c r="AC783" s="217"/>
      <c r="AD783" s="217"/>
      <c r="AE783" s="217"/>
      <c r="AF783" s="217"/>
      <c r="AG783" s="217"/>
      <c r="AH783" s="217"/>
      <c r="AI783" s="94"/>
      <c r="AJ783" s="217"/>
      <c r="AK783" s="217"/>
      <c r="AL783" s="217"/>
      <c r="AM783" s="217"/>
      <c r="AN783" s="217"/>
      <c r="AO783" s="94"/>
      <c r="AP783" s="217"/>
      <c r="AQ783" s="217"/>
      <c r="AR783" s="217"/>
      <c r="AU783" s="217"/>
      <c r="AW783" s="217"/>
      <c r="AX783" s="217"/>
      <c r="BE783" s="94"/>
      <c r="BF783" s="217"/>
      <c r="BG783" s="94"/>
      <c r="BH783" s="94"/>
      <c r="BI783" s="217"/>
      <c r="BJ783" s="94"/>
      <c r="BK783" s="217"/>
      <c r="BL783" s="217"/>
      <c r="BQ783" s="96"/>
      <c r="BR783" s="96"/>
      <c r="BS783" s="96"/>
      <c r="BT783" s="96"/>
      <c r="BV783" s="96"/>
      <c r="BW783" s="96"/>
    </row>
    <row r="784" spans="2:75" x14ac:dyDescent="0.2">
      <c r="B784" s="101"/>
      <c r="I784" s="101"/>
      <c r="L784" s="101"/>
      <c r="M784" s="105"/>
      <c r="N784" s="256"/>
      <c r="O784" s="256"/>
      <c r="P784" s="256"/>
      <c r="Q784" s="256"/>
      <c r="R784" s="219"/>
      <c r="S784" s="219"/>
      <c r="T784" s="219"/>
      <c r="U784" s="219"/>
      <c r="V784" s="217"/>
      <c r="X784" s="106"/>
      <c r="Y784" s="217"/>
      <c r="Z784" s="217"/>
      <c r="AA784" s="217"/>
      <c r="AB784" s="94"/>
      <c r="AC784" s="217"/>
      <c r="AD784" s="217"/>
      <c r="AE784" s="217"/>
      <c r="AF784" s="217"/>
      <c r="AG784" s="217"/>
      <c r="AH784" s="217"/>
      <c r="AI784" s="94"/>
      <c r="AJ784" s="217"/>
      <c r="AK784" s="217"/>
      <c r="AL784" s="217"/>
      <c r="AM784" s="217"/>
      <c r="AN784" s="217"/>
      <c r="AO784" s="94"/>
      <c r="AP784" s="217"/>
      <c r="AQ784" s="217"/>
      <c r="AR784" s="217"/>
      <c r="AU784" s="217"/>
      <c r="AW784" s="217"/>
      <c r="AX784" s="217"/>
      <c r="BE784" s="94"/>
      <c r="BF784" s="217"/>
      <c r="BG784" s="94"/>
      <c r="BH784" s="94"/>
      <c r="BI784" s="217"/>
      <c r="BJ784" s="94"/>
      <c r="BK784" s="217"/>
      <c r="BL784" s="217"/>
      <c r="BQ784" s="96"/>
      <c r="BR784" s="96"/>
      <c r="BS784" s="96"/>
      <c r="BT784" s="96"/>
      <c r="BV784" s="96"/>
      <c r="BW784" s="96"/>
    </row>
    <row r="785" spans="2:75" x14ac:dyDescent="0.2">
      <c r="B785" s="101"/>
      <c r="I785" s="101"/>
      <c r="L785" s="101"/>
      <c r="M785" s="105"/>
      <c r="N785" s="256"/>
      <c r="O785" s="256"/>
      <c r="P785" s="256"/>
      <c r="Q785" s="256"/>
      <c r="R785" s="219"/>
      <c r="S785" s="219"/>
      <c r="T785" s="219"/>
      <c r="U785" s="219"/>
      <c r="V785" s="217"/>
      <c r="X785" s="106"/>
      <c r="Y785" s="217"/>
      <c r="Z785" s="217"/>
      <c r="AA785" s="217"/>
      <c r="AB785" s="94"/>
      <c r="AC785" s="217"/>
      <c r="AD785" s="217"/>
      <c r="AE785" s="217"/>
      <c r="AF785" s="217"/>
      <c r="AG785" s="217"/>
      <c r="AH785" s="217"/>
      <c r="AI785" s="94"/>
      <c r="AJ785" s="217"/>
      <c r="AK785" s="217"/>
      <c r="AL785" s="217"/>
      <c r="AM785" s="217"/>
      <c r="AN785" s="217"/>
      <c r="AO785" s="94"/>
      <c r="AP785" s="217"/>
      <c r="AQ785" s="217"/>
      <c r="AR785" s="217"/>
      <c r="AU785" s="217"/>
      <c r="AW785" s="217"/>
      <c r="AX785" s="217"/>
      <c r="BE785" s="94"/>
      <c r="BF785" s="217"/>
      <c r="BG785" s="94"/>
      <c r="BH785" s="94"/>
      <c r="BI785" s="217"/>
      <c r="BJ785" s="94"/>
      <c r="BK785" s="217"/>
      <c r="BL785" s="217"/>
      <c r="BQ785" s="96"/>
      <c r="BR785" s="96"/>
      <c r="BS785" s="96"/>
      <c r="BT785" s="96"/>
      <c r="BV785" s="96"/>
      <c r="BW785" s="96"/>
    </row>
    <row r="786" spans="2:75" x14ac:dyDescent="0.2">
      <c r="B786" s="101"/>
      <c r="I786" s="101"/>
      <c r="L786" s="101"/>
      <c r="M786" s="105"/>
      <c r="N786" s="256"/>
      <c r="O786" s="256"/>
      <c r="P786" s="256"/>
      <c r="Q786" s="256"/>
      <c r="R786" s="219"/>
      <c r="S786" s="219"/>
      <c r="T786" s="219"/>
      <c r="U786" s="219"/>
      <c r="V786" s="217"/>
      <c r="X786" s="106"/>
      <c r="Y786" s="217"/>
      <c r="Z786" s="217"/>
      <c r="AA786" s="217"/>
      <c r="AB786" s="94"/>
      <c r="AC786" s="217"/>
      <c r="AD786" s="217"/>
      <c r="AE786" s="217"/>
      <c r="AF786" s="217"/>
      <c r="AG786" s="217"/>
      <c r="AH786" s="217"/>
      <c r="AI786" s="94"/>
      <c r="AJ786" s="217"/>
      <c r="AK786" s="217"/>
      <c r="AL786" s="217"/>
      <c r="AM786" s="217"/>
      <c r="AN786" s="217"/>
      <c r="AO786" s="94"/>
      <c r="AP786" s="217"/>
      <c r="AQ786" s="217"/>
      <c r="AR786" s="217"/>
      <c r="AU786" s="217"/>
      <c r="AW786" s="217"/>
      <c r="AX786" s="217"/>
      <c r="BE786" s="94"/>
      <c r="BF786" s="217"/>
      <c r="BG786" s="94"/>
      <c r="BH786" s="94"/>
      <c r="BI786" s="217"/>
      <c r="BJ786" s="94"/>
      <c r="BK786" s="217"/>
      <c r="BL786" s="217"/>
      <c r="BQ786" s="96"/>
      <c r="BR786" s="96"/>
      <c r="BS786" s="96"/>
      <c r="BT786" s="96"/>
      <c r="BV786" s="96"/>
      <c r="BW786" s="96"/>
    </row>
    <row r="787" spans="2:75" x14ac:dyDescent="0.2">
      <c r="B787" s="101"/>
      <c r="I787" s="101"/>
      <c r="L787" s="101"/>
      <c r="M787" s="105"/>
      <c r="N787" s="256"/>
      <c r="O787" s="256"/>
      <c r="P787" s="256"/>
      <c r="Q787" s="256"/>
      <c r="R787" s="219"/>
      <c r="S787" s="219"/>
      <c r="T787" s="219"/>
      <c r="U787" s="219"/>
      <c r="V787" s="217"/>
      <c r="X787" s="106"/>
      <c r="Y787" s="217"/>
      <c r="Z787" s="217"/>
      <c r="AA787" s="217"/>
      <c r="AB787" s="94"/>
      <c r="AC787" s="217"/>
      <c r="AD787" s="217"/>
      <c r="AE787" s="217"/>
      <c r="AF787" s="217"/>
      <c r="AG787" s="217"/>
      <c r="AH787" s="217"/>
      <c r="AI787" s="94"/>
      <c r="AJ787" s="217"/>
      <c r="AK787" s="217"/>
      <c r="AL787" s="217"/>
      <c r="AM787" s="217"/>
      <c r="AN787" s="217"/>
      <c r="AO787" s="94"/>
      <c r="AP787" s="217"/>
      <c r="AQ787" s="217"/>
      <c r="AR787" s="217"/>
      <c r="AU787" s="217"/>
      <c r="AW787" s="217"/>
      <c r="AX787" s="217"/>
      <c r="BE787" s="94"/>
      <c r="BF787" s="217"/>
      <c r="BG787" s="94"/>
      <c r="BH787" s="94"/>
      <c r="BI787" s="217"/>
      <c r="BJ787" s="94"/>
      <c r="BK787" s="217"/>
      <c r="BL787" s="217"/>
      <c r="BQ787" s="96"/>
      <c r="BR787" s="96"/>
      <c r="BS787" s="96"/>
      <c r="BT787" s="96"/>
      <c r="BV787" s="96"/>
      <c r="BW787" s="96"/>
    </row>
    <row r="788" spans="2:75" x14ac:dyDescent="0.2">
      <c r="B788" s="101"/>
      <c r="I788" s="101"/>
      <c r="L788" s="101"/>
      <c r="M788" s="105"/>
      <c r="N788" s="256"/>
      <c r="O788" s="256"/>
      <c r="P788" s="256"/>
      <c r="Q788" s="256"/>
      <c r="R788" s="219"/>
      <c r="S788" s="219"/>
      <c r="T788" s="219"/>
      <c r="U788" s="219"/>
      <c r="V788" s="217"/>
      <c r="X788" s="106"/>
      <c r="Y788" s="217"/>
      <c r="Z788" s="217"/>
      <c r="AA788" s="217"/>
      <c r="AB788" s="94"/>
      <c r="AC788" s="217"/>
      <c r="AD788" s="217"/>
      <c r="AE788" s="217"/>
      <c r="AF788" s="217"/>
      <c r="AG788" s="217"/>
      <c r="AH788" s="217"/>
      <c r="AI788" s="94"/>
      <c r="AJ788" s="217"/>
      <c r="AK788" s="217"/>
      <c r="AL788" s="217"/>
      <c r="AM788" s="217"/>
      <c r="AN788" s="217"/>
      <c r="AO788" s="94"/>
      <c r="AP788" s="217"/>
      <c r="AQ788" s="217"/>
      <c r="AR788" s="217"/>
      <c r="AU788" s="217"/>
      <c r="AW788" s="217"/>
      <c r="AX788" s="217"/>
      <c r="BE788" s="94"/>
      <c r="BF788" s="217"/>
      <c r="BG788" s="94"/>
      <c r="BH788" s="94"/>
      <c r="BI788" s="217"/>
      <c r="BJ788" s="94"/>
      <c r="BK788" s="217"/>
      <c r="BL788" s="217"/>
      <c r="BQ788" s="96"/>
      <c r="BR788" s="96"/>
      <c r="BS788" s="96"/>
      <c r="BT788" s="96"/>
      <c r="BV788" s="96"/>
      <c r="BW788" s="96"/>
    </row>
    <row r="789" spans="2:75" x14ac:dyDescent="0.2">
      <c r="B789" s="101"/>
      <c r="I789" s="101"/>
      <c r="L789" s="101"/>
      <c r="M789" s="105"/>
      <c r="N789" s="256"/>
      <c r="O789" s="256"/>
      <c r="P789" s="256"/>
      <c r="Q789" s="256"/>
      <c r="R789" s="219"/>
      <c r="S789" s="219"/>
      <c r="T789" s="219"/>
      <c r="U789" s="219"/>
      <c r="V789" s="217"/>
      <c r="X789" s="106"/>
      <c r="Y789" s="217"/>
      <c r="Z789" s="217"/>
      <c r="AA789" s="217"/>
      <c r="AB789" s="94"/>
      <c r="AC789" s="217"/>
      <c r="AD789" s="217"/>
      <c r="AE789" s="217"/>
      <c r="AF789" s="217"/>
      <c r="AG789" s="217"/>
      <c r="AH789" s="217"/>
      <c r="AI789" s="94"/>
      <c r="AJ789" s="217"/>
      <c r="AK789" s="217"/>
      <c r="AL789" s="217"/>
      <c r="AM789" s="217"/>
      <c r="AN789" s="217"/>
      <c r="AO789" s="94"/>
      <c r="AP789" s="217"/>
      <c r="AQ789" s="217"/>
      <c r="AR789" s="217"/>
      <c r="AU789" s="217"/>
      <c r="AW789" s="217"/>
      <c r="AX789" s="217"/>
      <c r="BE789" s="94"/>
      <c r="BF789" s="217"/>
      <c r="BG789" s="94"/>
      <c r="BH789" s="94"/>
      <c r="BI789" s="217"/>
      <c r="BJ789" s="94"/>
      <c r="BK789" s="217"/>
      <c r="BL789" s="217"/>
      <c r="BQ789" s="96"/>
      <c r="BR789" s="96"/>
      <c r="BS789" s="96"/>
      <c r="BT789" s="96"/>
      <c r="BV789" s="96"/>
      <c r="BW789" s="96"/>
    </row>
    <row r="790" spans="2:75" x14ac:dyDescent="0.2">
      <c r="B790" s="101"/>
      <c r="I790" s="101"/>
      <c r="L790" s="101"/>
      <c r="M790" s="105"/>
      <c r="N790" s="256"/>
      <c r="O790" s="256"/>
      <c r="P790" s="256"/>
      <c r="Q790" s="256"/>
      <c r="R790" s="219"/>
      <c r="S790" s="219"/>
      <c r="T790" s="219"/>
      <c r="U790" s="219"/>
      <c r="V790" s="217"/>
      <c r="X790" s="106"/>
      <c r="Y790" s="217"/>
      <c r="Z790" s="217"/>
      <c r="AA790" s="217"/>
      <c r="AB790" s="94"/>
      <c r="AC790" s="217"/>
      <c r="AD790" s="217"/>
      <c r="AE790" s="217"/>
      <c r="AF790" s="217"/>
      <c r="AG790" s="217"/>
      <c r="AH790" s="217"/>
      <c r="AI790" s="94"/>
      <c r="AJ790" s="217"/>
      <c r="AK790" s="217"/>
      <c r="AL790" s="217"/>
      <c r="AM790" s="217"/>
      <c r="AN790" s="217"/>
      <c r="AO790" s="94"/>
      <c r="AP790" s="217"/>
      <c r="AQ790" s="217"/>
      <c r="AR790" s="217"/>
      <c r="AU790" s="217"/>
      <c r="AW790" s="217"/>
      <c r="AX790" s="217"/>
      <c r="BE790" s="94"/>
      <c r="BF790" s="217"/>
      <c r="BG790" s="94"/>
      <c r="BH790" s="94"/>
      <c r="BI790" s="217"/>
      <c r="BJ790" s="94"/>
      <c r="BK790" s="217"/>
      <c r="BL790" s="217"/>
      <c r="BQ790" s="96"/>
      <c r="BR790" s="96"/>
      <c r="BS790" s="96"/>
      <c r="BT790" s="96"/>
      <c r="BV790" s="96"/>
      <c r="BW790" s="96"/>
    </row>
    <row r="791" spans="2:75" x14ac:dyDescent="0.2">
      <c r="B791" s="101"/>
      <c r="I791" s="101"/>
      <c r="L791" s="101"/>
      <c r="M791" s="105"/>
      <c r="N791" s="256"/>
      <c r="O791" s="256"/>
      <c r="P791" s="256"/>
      <c r="Q791" s="256"/>
      <c r="R791" s="219"/>
      <c r="S791" s="219"/>
      <c r="T791" s="219"/>
      <c r="U791" s="219"/>
      <c r="V791" s="217"/>
      <c r="X791" s="106"/>
      <c r="Y791" s="217"/>
      <c r="Z791" s="217"/>
      <c r="AA791" s="217"/>
      <c r="AB791" s="94"/>
      <c r="AC791" s="217"/>
      <c r="AD791" s="217"/>
      <c r="AE791" s="217"/>
      <c r="AF791" s="217"/>
      <c r="AG791" s="217"/>
      <c r="AH791" s="217"/>
      <c r="AI791" s="94"/>
      <c r="AJ791" s="217"/>
      <c r="AK791" s="217"/>
      <c r="AL791" s="217"/>
      <c r="AM791" s="217"/>
      <c r="AN791" s="217"/>
      <c r="AO791" s="94"/>
      <c r="AP791" s="217"/>
      <c r="AQ791" s="217"/>
      <c r="AR791" s="217"/>
      <c r="AU791" s="217"/>
      <c r="AW791" s="217"/>
      <c r="AX791" s="217"/>
      <c r="BE791" s="94"/>
      <c r="BF791" s="217"/>
      <c r="BG791" s="94"/>
      <c r="BH791" s="94"/>
      <c r="BI791" s="217"/>
      <c r="BJ791" s="94"/>
      <c r="BK791" s="217"/>
      <c r="BL791" s="217"/>
      <c r="BQ791" s="96"/>
      <c r="BR791" s="96"/>
      <c r="BS791" s="96"/>
      <c r="BT791" s="96"/>
      <c r="BV791" s="96"/>
      <c r="BW791" s="96"/>
    </row>
    <row r="792" spans="2:75" x14ac:dyDescent="0.2">
      <c r="B792" s="101"/>
      <c r="I792" s="101"/>
      <c r="L792" s="101"/>
      <c r="M792" s="105"/>
      <c r="N792" s="256"/>
      <c r="O792" s="256"/>
      <c r="P792" s="256"/>
      <c r="Q792" s="256"/>
      <c r="R792" s="219"/>
      <c r="S792" s="219"/>
      <c r="T792" s="219"/>
      <c r="U792" s="219"/>
      <c r="V792" s="217"/>
      <c r="X792" s="106"/>
      <c r="Y792" s="217"/>
      <c r="Z792" s="217"/>
      <c r="AA792" s="217"/>
      <c r="AB792" s="94"/>
      <c r="AC792" s="217"/>
      <c r="AD792" s="217"/>
      <c r="AE792" s="217"/>
      <c r="AF792" s="217"/>
      <c r="AG792" s="217"/>
      <c r="AH792" s="217"/>
      <c r="AI792" s="94"/>
      <c r="AJ792" s="217"/>
      <c r="AK792" s="217"/>
      <c r="AL792" s="217"/>
      <c r="AM792" s="217"/>
      <c r="AN792" s="217"/>
      <c r="AO792" s="94"/>
      <c r="AP792" s="217"/>
      <c r="AQ792" s="217"/>
      <c r="AR792" s="217"/>
      <c r="AU792" s="217"/>
      <c r="AW792" s="217"/>
      <c r="AX792" s="217"/>
      <c r="BE792" s="94"/>
      <c r="BF792" s="217"/>
      <c r="BG792" s="94"/>
      <c r="BH792" s="94"/>
      <c r="BI792" s="217"/>
      <c r="BJ792" s="94"/>
      <c r="BK792" s="217"/>
      <c r="BL792" s="217"/>
      <c r="BQ792" s="96"/>
      <c r="BR792" s="96"/>
      <c r="BS792" s="96"/>
      <c r="BT792" s="96"/>
      <c r="BV792" s="96"/>
      <c r="BW792" s="96"/>
    </row>
    <row r="793" spans="2:75" x14ac:dyDescent="0.2">
      <c r="B793" s="101"/>
      <c r="I793" s="101"/>
      <c r="L793" s="101"/>
      <c r="M793" s="105"/>
      <c r="N793" s="256"/>
      <c r="O793" s="256"/>
      <c r="P793" s="256"/>
      <c r="Q793" s="256"/>
      <c r="R793" s="219"/>
      <c r="S793" s="219"/>
      <c r="T793" s="219"/>
      <c r="U793" s="219"/>
      <c r="V793" s="217"/>
      <c r="X793" s="106"/>
      <c r="Y793" s="217"/>
      <c r="Z793" s="217"/>
      <c r="AA793" s="217"/>
      <c r="AB793" s="94"/>
      <c r="AC793" s="217"/>
      <c r="AD793" s="217"/>
      <c r="AE793" s="217"/>
      <c r="AF793" s="217"/>
      <c r="AG793" s="217"/>
      <c r="AH793" s="217"/>
      <c r="AI793" s="94"/>
      <c r="AJ793" s="217"/>
      <c r="AK793" s="217"/>
      <c r="AL793" s="217"/>
      <c r="AM793" s="217"/>
      <c r="AN793" s="217"/>
      <c r="AO793" s="94"/>
      <c r="AP793" s="217"/>
      <c r="AQ793" s="217"/>
      <c r="AR793" s="217"/>
      <c r="AU793" s="217"/>
      <c r="AW793" s="217"/>
      <c r="AX793" s="217"/>
      <c r="BE793" s="94"/>
      <c r="BF793" s="217"/>
      <c r="BG793" s="94"/>
      <c r="BH793" s="94"/>
      <c r="BI793" s="217"/>
      <c r="BJ793" s="94"/>
      <c r="BK793" s="217"/>
      <c r="BL793" s="217"/>
      <c r="BQ793" s="96"/>
      <c r="BR793" s="96"/>
      <c r="BS793" s="96"/>
      <c r="BT793" s="96"/>
      <c r="BV793" s="96"/>
      <c r="BW793" s="96"/>
    </row>
    <row r="794" spans="2:75" x14ac:dyDescent="0.2">
      <c r="B794" s="101"/>
      <c r="I794" s="101"/>
      <c r="L794" s="101"/>
      <c r="M794" s="105"/>
      <c r="N794" s="256"/>
      <c r="O794" s="256"/>
      <c r="P794" s="256"/>
      <c r="Q794" s="256"/>
      <c r="R794" s="219"/>
      <c r="S794" s="219"/>
      <c r="T794" s="219"/>
      <c r="U794" s="219"/>
      <c r="V794" s="217"/>
      <c r="X794" s="106"/>
      <c r="Y794" s="217"/>
      <c r="Z794" s="217"/>
      <c r="AA794" s="217"/>
      <c r="AB794" s="94"/>
      <c r="AC794" s="217"/>
      <c r="AD794" s="217"/>
      <c r="AE794" s="217"/>
      <c r="AF794" s="217"/>
      <c r="AG794" s="217"/>
      <c r="AH794" s="217"/>
      <c r="AI794" s="94"/>
      <c r="AJ794" s="217"/>
      <c r="AK794" s="217"/>
      <c r="AL794" s="217"/>
      <c r="AM794" s="217"/>
      <c r="AN794" s="217"/>
      <c r="AO794" s="94"/>
      <c r="AP794" s="217"/>
      <c r="AQ794" s="217"/>
      <c r="AR794" s="217"/>
      <c r="AU794" s="217"/>
      <c r="AW794" s="217"/>
      <c r="AX794" s="217"/>
      <c r="BE794" s="94"/>
      <c r="BF794" s="217"/>
      <c r="BG794" s="94"/>
      <c r="BH794" s="94"/>
      <c r="BI794" s="217"/>
      <c r="BJ794" s="94"/>
      <c r="BK794" s="217"/>
      <c r="BL794" s="217"/>
      <c r="BQ794" s="96"/>
      <c r="BR794" s="96"/>
      <c r="BS794" s="96"/>
      <c r="BT794" s="96"/>
      <c r="BV794" s="96"/>
      <c r="BW794" s="96"/>
    </row>
    <row r="795" spans="2:75" x14ac:dyDescent="0.2">
      <c r="B795" s="101"/>
      <c r="I795" s="101"/>
      <c r="L795" s="101"/>
      <c r="M795" s="105"/>
      <c r="N795" s="256"/>
      <c r="O795" s="256"/>
      <c r="P795" s="256"/>
      <c r="Q795" s="256"/>
      <c r="R795" s="219"/>
      <c r="S795" s="219"/>
      <c r="T795" s="219"/>
      <c r="U795" s="219"/>
      <c r="V795" s="217"/>
      <c r="X795" s="106"/>
      <c r="Y795" s="217"/>
      <c r="Z795" s="217"/>
      <c r="AA795" s="217"/>
      <c r="AB795" s="94"/>
      <c r="AC795" s="217"/>
      <c r="AD795" s="217"/>
      <c r="AE795" s="217"/>
      <c r="AF795" s="217"/>
      <c r="AG795" s="217"/>
      <c r="AH795" s="217"/>
      <c r="AI795" s="94"/>
      <c r="AJ795" s="217"/>
      <c r="AK795" s="217"/>
      <c r="AL795" s="217"/>
      <c r="AM795" s="217"/>
      <c r="AN795" s="217"/>
      <c r="AO795" s="94"/>
      <c r="AP795" s="217"/>
      <c r="AQ795" s="217"/>
      <c r="AR795" s="217"/>
      <c r="AU795" s="217"/>
      <c r="AW795" s="217"/>
      <c r="AX795" s="217"/>
      <c r="BE795" s="94"/>
      <c r="BF795" s="217"/>
      <c r="BG795" s="94"/>
      <c r="BH795" s="94"/>
      <c r="BI795" s="217"/>
      <c r="BJ795" s="94"/>
      <c r="BK795" s="217"/>
      <c r="BL795" s="217"/>
      <c r="BQ795" s="96"/>
      <c r="BR795" s="96"/>
      <c r="BS795" s="96"/>
      <c r="BT795" s="96"/>
      <c r="BV795" s="96"/>
      <c r="BW795" s="96"/>
    </row>
    <row r="796" spans="2:75" x14ac:dyDescent="0.2">
      <c r="B796" s="101"/>
      <c r="I796" s="101"/>
      <c r="L796" s="101"/>
      <c r="M796" s="105"/>
      <c r="N796" s="256"/>
      <c r="O796" s="256"/>
      <c r="P796" s="256"/>
      <c r="Q796" s="256"/>
      <c r="R796" s="219"/>
      <c r="S796" s="219"/>
      <c r="T796" s="219"/>
      <c r="U796" s="219"/>
      <c r="V796" s="217"/>
      <c r="X796" s="106"/>
      <c r="Y796" s="217"/>
      <c r="Z796" s="217"/>
      <c r="AA796" s="217"/>
      <c r="AB796" s="94"/>
      <c r="AC796" s="217"/>
      <c r="AD796" s="217"/>
      <c r="AE796" s="217"/>
      <c r="AF796" s="217"/>
      <c r="AG796" s="217"/>
      <c r="AH796" s="217"/>
      <c r="AI796" s="94"/>
      <c r="AJ796" s="217"/>
      <c r="AK796" s="217"/>
      <c r="AL796" s="217"/>
      <c r="AM796" s="217"/>
      <c r="AN796" s="217"/>
      <c r="AO796" s="94"/>
      <c r="AP796" s="217"/>
      <c r="AQ796" s="217"/>
      <c r="AR796" s="217"/>
      <c r="AU796" s="217"/>
      <c r="AW796" s="217"/>
      <c r="AX796" s="217"/>
      <c r="BE796" s="94"/>
      <c r="BF796" s="217"/>
      <c r="BG796" s="94"/>
      <c r="BH796" s="94"/>
      <c r="BI796" s="217"/>
      <c r="BJ796" s="94"/>
      <c r="BK796" s="217"/>
      <c r="BL796" s="217"/>
      <c r="BQ796" s="96"/>
      <c r="BR796" s="96"/>
      <c r="BS796" s="96"/>
      <c r="BT796" s="96"/>
      <c r="BV796" s="96"/>
      <c r="BW796" s="96"/>
    </row>
    <row r="797" spans="2:75" x14ac:dyDescent="0.2">
      <c r="B797" s="101"/>
      <c r="I797" s="101"/>
      <c r="L797" s="101"/>
      <c r="M797" s="105"/>
      <c r="N797" s="256"/>
      <c r="O797" s="256"/>
      <c r="P797" s="256"/>
      <c r="Q797" s="256"/>
      <c r="R797" s="219"/>
      <c r="S797" s="219"/>
      <c r="T797" s="219"/>
      <c r="U797" s="219"/>
      <c r="V797" s="217"/>
      <c r="X797" s="106"/>
      <c r="Y797" s="217"/>
      <c r="Z797" s="217"/>
      <c r="AA797" s="217"/>
      <c r="AB797" s="94"/>
      <c r="AC797" s="217"/>
      <c r="AD797" s="217"/>
      <c r="AE797" s="217"/>
      <c r="AF797" s="217"/>
      <c r="AG797" s="217"/>
      <c r="AH797" s="217"/>
      <c r="AI797" s="94"/>
      <c r="AJ797" s="217"/>
      <c r="AK797" s="217"/>
      <c r="AL797" s="217"/>
      <c r="AM797" s="217"/>
      <c r="AN797" s="217"/>
      <c r="AO797" s="94"/>
      <c r="AP797" s="217"/>
      <c r="AQ797" s="217"/>
      <c r="AR797" s="217"/>
      <c r="AU797" s="217"/>
      <c r="AW797" s="217"/>
      <c r="AX797" s="217"/>
      <c r="BE797" s="94"/>
      <c r="BF797" s="217"/>
      <c r="BG797" s="94"/>
      <c r="BH797" s="94"/>
      <c r="BI797" s="217"/>
      <c r="BJ797" s="94"/>
      <c r="BK797" s="217"/>
      <c r="BL797" s="217"/>
      <c r="BQ797" s="96"/>
      <c r="BR797" s="96"/>
      <c r="BS797" s="96"/>
      <c r="BT797" s="96"/>
      <c r="BV797" s="96"/>
      <c r="BW797" s="96"/>
    </row>
    <row r="798" spans="2:75" x14ac:dyDescent="0.2">
      <c r="B798" s="101"/>
      <c r="I798" s="101"/>
      <c r="L798" s="101"/>
      <c r="M798" s="105"/>
      <c r="N798" s="256"/>
      <c r="O798" s="256"/>
      <c r="P798" s="256"/>
      <c r="Q798" s="256"/>
      <c r="R798" s="219"/>
      <c r="S798" s="219"/>
      <c r="T798" s="219"/>
      <c r="U798" s="219"/>
      <c r="V798" s="217"/>
      <c r="X798" s="106"/>
      <c r="Y798" s="217"/>
      <c r="Z798" s="217"/>
      <c r="AA798" s="217"/>
      <c r="AB798" s="94"/>
      <c r="AC798" s="217"/>
      <c r="AD798" s="217"/>
      <c r="AE798" s="217"/>
      <c r="AF798" s="217"/>
      <c r="AG798" s="217"/>
      <c r="AH798" s="217"/>
      <c r="AI798" s="94"/>
      <c r="AJ798" s="217"/>
      <c r="AK798" s="217"/>
      <c r="AL798" s="217"/>
      <c r="AM798" s="217"/>
      <c r="AN798" s="217"/>
      <c r="AO798" s="94"/>
      <c r="AP798" s="217"/>
      <c r="AQ798" s="217"/>
      <c r="AR798" s="217"/>
      <c r="AU798" s="217"/>
      <c r="AW798" s="217"/>
      <c r="AX798" s="217"/>
      <c r="BE798" s="94"/>
      <c r="BF798" s="217"/>
      <c r="BG798" s="94"/>
      <c r="BH798" s="94"/>
      <c r="BI798" s="217"/>
      <c r="BJ798" s="94"/>
      <c r="BK798" s="217"/>
      <c r="BL798" s="217"/>
      <c r="BQ798" s="96"/>
      <c r="BR798" s="96"/>
      <c r="BS798" s="96"/>
      <c r="BT798" s="96"/>
      <c r="BV798" s="96"/>
      <c r="BW798" s="96"/>
    </row>
    <row r="799" spans="2:75" x14ac:dyDescent="0.2">
      <c r="B799" s="101"/>
      <c r="I799" s="101"/>
      <c r="L799" s="101"/>
      <c r="M799" s="105"/>
      <c r="N799" s="256"/>
      <c r="O799" s="256"/>
      <c r="P799" s="256"/>
      <c r="Q799" s="256"/>
      <c r="R799" s="219"/>
      <c r="S799" s="219"/>
      <c r="T799" s="219"/>
      <c r="U799" s="219"/>
      <c r="V799" s="217"/>
      <c r="X799" s="106"/>
      <c r="Y799" s="217"/>
      <c r="Z799" s="217"/>
      <c r="AA799" s="217"/>
      <c r="AB799" s="94"/>
      <c r="AC799" s="217"/>
      <c r="AD799" s="217"/>
      <c r="AE799" s="217"/>
      <c r="AF799" s="217"/>
      <c r="AG799" s="217"/>
      <c r="AH799" s="217"/>
      <c r="AI799" s="94"/>
      <c r="AJ799" s="217"/>
      <c r="AK799" s="217"/>
      <c r="AL799" s="217"/>
      <c r="AM799" s="217"/>
      <c r="AN799" s="217"/>
      <c r="AO799" s="94"/>
      <c r="AP799" s="217"/>
      <c r="AQ799" s="217"/>
      <c r="AR799" s="217"/>
      <c r="AU799" s="217"/>
      <c r="AW799" s="217"/>
      <c r="AX799" s="217"/>
      <c r="BE799" s="94"/>
      <c r="BF799" s="217"/>
      <c r="BG799" s="94"/>
      <c r="BH799" s="94"/>
      <c r="BI799" s="217"/>
      <c r="BJ799" s="94"/>
      <c r="BK799" s="217"/>
      <c r="BL799" s="217"/>
      <c r="BQ799" s="96"/>
      <c r="BR799" s="96"/>
      <c r="BS799" s="96"/>
      <c r="BT799" s="96"/>
      <c r="BV799" s="96"/>
      <c r="BW799" s="96"/>
    </row>
    <row r="800" spans="2:75" x14ac:dyDescent="0.2">
      <c r="B800" s="101"/>
      <c r="I800" s="101"/>
      <c r="L800" s="101"/>
      <c r="M800" s="105"/>
      <c r="N800" s="256"/>
      <c r="O800" s="256"/>
      <c r="P800" s="256"/>
      <c r="Q800" s="256"/>
      <c r="R800" s="219"/>
      <c r="S800" s="219"/>
      <c r="T800" s="219"/>
      <c r="U800" s="219"/>
      <c r="V800" s="217"/>
      <c r="X800" s="106"/>
      <c r="Y800" s="217"/>
      <c r="Z800" s="217"/>
      <c r="AA800" s="217"/>
      <c r="AB800" s="94"/>
      <c r="AC800" s="217"/>
      <c r="AD800" s="217"/>
      <c r="AE800" s="217"/>
      <c r="AF800" s="217"/>
      <c r="AG800" s="217"/>
      <c r="AH800" s="217"/>
      <c r="AI800" s="94"/>
      <c r="AJ800" s="217"/>
      <c r="AK800" s="217"/>
      <c r="AL800" s="217"/>
      <c r="AM800" s="217"/>
      <c r="AN800" s="217"/>
      <c r="AO800" s="94"/>
      <c r="AP800" s="217"/>
      <c r="AQ800" s="217"/>
      <c r="AR800" s="217"/>
      <c r="AU800" s="217"/>
      <c r="AW800" s="217"/>
      <c r="AX800" s="217"/>
      <c r="BE800" s="94"/>
      <c r="BF800" s="217"/>
      <c r="BG800" s="94"/>
      <c r="BH800" s="94"/>
      <c r="BI800" s="217"/>
      <c r="BJ800" s="94"/>
      <c r="BK800" s="217"/>
      <c r="BL800" s="217"/>
      <c r="BQ800" s="96"/>
      <c r="BR800" s="96"/>
      <c r="BS800" s="96"/>
      <c r="BT800" s="96"/>
      <c r="BV800" s="96"/>
      <c r="BW800" s="96"/>
    </row>
    <row r="801" spans="2:75" x14ac:dyDescent="0.2">
      <c r="B801" s="101"/>
      <c r="I801" s="101"/>
      <c r="L801" s="101"/>
      <c r="M801" s="105"/>
      <c r="N801" s="256"/>
      <c r="O801" s="256"/>
      <c r="P801" s="256"/>
      <c r="Q801" s="256"/>
      <c r="R801" s="219"/>
      <c r="S801" s="219"/>
      <c r="T801" s="219"/>
      <c r="U801" s="219"/>
      <c r="V801" s="217"/>
      <c r="X801" s="106"/>
      <c r="Y801" s="217"/>
      <c r="Z801" s="217"/>
      <c r="AA801" s="217"/>
      <c r="AB801" s="94"/>
      <c r="AC801" s="217"/>
      <c r="AD801" s="217"/>
      <c r="AE801" s="217"/>
      <c r="AF801" s="217"/>
      <c r="AG801" s="217"/>
      <c r="AH801" s="217"/>
      <c r="AI801" s="94"/>
      <c r="AJ801" s="217"/>
      <c r="AK801" s="217"/>
      <c r="AL801" s="217"/>
      <c r="AM801" s="217"/>
      <c r="AN801" s="217"/>
      <c r="AO801" s="94"/>
      <c r="AP801" s="217"/>
      <c r="AQ801" s="217"/>
      <c r="AR801" s="217"/>
      <c r="AU801" s="217"/>
      <c r="AW801" s="217"/>
      <c r="AX801" s="217"/>
      <c r="BE801" s="94"/>
      <c r="BF801" s="217"/>
      <c r="BG801" s="94"/>
      <c r="BH801" s="94"/>
      <c r="BI801" s="217"/>
      <c r="BJ801" s="94"/>
      <c r="BK801" s="217"/>
      <c r="BL801" s="217"/>
      <c r="BQ801" s="96"/>
      <c r="BR801" s="96"/>
      <c r="BS801" s="96"/>
      <c r="BT801" s="96"/>
      <c r="BV801" s="96"/>
      <c r="BW801" s="96"/>
    </row>
    <row r="802" spans="2:75" x14ac:dyDescent="0.2">
      <c r="B802" s="101"/>
      <c r="I802" s="101"/>
      <c r="L802" s="101"/>
      <c r="M802" s="105"/>
      <c r="N802" s="256"/>
      <c r="O802" s="256"/>
      <c r="P802" s="256"/>
      <c r="Q802" s="256"/>
      <c r="R802" s="219"/>
      <c r="S802" s="219"/>
      <c r="T802" s="219"/>
      <c r="U802" s="219"/>
      <c r="V802" s="217"/>
      <c r="X802" s="106"/>
      <c r="Y802" s="217"/>
      <c r="Z802" s="217"/>
      <c r="AA802" s="217"/>
      <c r="AB802" s="94"/>
      <c r="AC802" s="217"/>
      <c r="AD802" s="217"/>
      <c r="AE802" s="217"/>
      <c r="AF802" s="217"/>
      <c r="AG802" s="217"/>
      <c r="AH802" s="217"/>
      <c r="AI802" s="94"/>
      <c r="AJ802" s="217"/>
      <c r="AK802" s="217"/>
      <c r="AL802" s="217"/>
      <c r="AM802" s="217"/>
      <c r="AN802" s="217"/>
      <c r="AO802" s="94"/>
      <c r="AP802" s="217"/>
      <c r="AQ802" s="217"/>
      <c r="AR802" s="217"/>
      <c r="AU802" s="217"/>
      <c r="AW802" s="217"/>
      <c r="AX802" s="217"/>
      <c r="BE802" s="94"/>
      <c r="BF802" s="217"/>
      <c r="BG802" s="94"/>
      <c r="BH802" s="94"/>
      <c r="BI802" s="217"/>
      <c r="BJ802" s="94"/>
      <c r="BK802" s="217"/>
      <c r="BL802" s="217"/>
      <c r="BQ802" s="96"/>
      <c r="BR802" s="96"/>
      <c r="BS802" s="96"/>
      <c r="BT802" s="96"/>
      <c r="BV802" s="96"/>
      <c r="BW802" s="96"/>
    </row>
    <row r="803" spans="2:75" x14ac:dyDescent="0.2">
      <c r="B803" s="101"/>
      <c r="I803" s="101"/>
      <c r="L803" s="101"/>
      <c r="M803" s="105"/>
      <c r="N803" s="256"/>
      <c r="O803" s="256"/>
      <c r="P803" s="256"/>
      <c r="Q803" s="256"/>
      <c r="R803" s="219"/>
      <c r="S803" s="219"/>
      <c r="T803" s="219"/>
      <c r="U803" s="219"/>
      <c r="V803" s="217"/>
      <c r="X803" s="106"/>
      <c r="Y803" s="217"/>
      <c r="Z803" s="217"/>
      <c r="AA803" s="217"/>
      <c r="AB803" s="94"/>
      <c r="AC803" s="217"/>
      <c r="AD803" s="217"/>
      <c r="AE803" s="217"/>
      <c r="AF803" s="217"/>
      <c r="AG803" s="217"/>
      <c r="AH803" s="217"/>
      <c r="AI803" s="94"/>
      <c r="AJ803" s="217"/>
      <c r="AK803" s="217"/>
      <c r="AL803" s="217"/>
      <c r="AM803" s="217"/>
      <c r="AN803" s="217"/>
      <c r="AO803" s="94"/>
      <c r="AP803" s="217"/>
      <c r="AQ803" s="217"/>
      <c r="AR803" s="217"/>
      <c r="AU803" s="217"/>
      <c r="AW803" s="217"/>
      <c r="AX803" s="217"/>
      <c r="BE803" s="94"/>
      <c r="BF803" s="217"/>
      <c r="BG803" s="94"/>
      <c r="BH803" s="94"/>
      <c r="BI803" s="217"/>
      <c r="BJ803" s="94"/>
      <c r="BK803" s="217"/>
      <c r="BL803" s="217"/>
      <c r="BQ803" s="96"/>
      <c r="BR803" s="96"/>
      <c r="BS803" s="96"/>
      <c r="BT803" s="96"/>
      <c r="BV803" s="96"/>
      <c r="BW803" s="96"/>
    </row>
    <row r="804" spans="2:75" x14ac:dyDescent="0.2">
      <c r="B804" s="101"/>
      <c r="I804" s="101"/>
      <c r="L804" s="101"/>
      <c r="M804" s="105"/>
      <c r="N804" s="256"/>
      <c r="O804" s="256"/>
      <c r="P804" s="256"/>
      <c r="Q804" s="256"/>
      <c r="R804" s="219"/>
      <c r="S804" s="219"/>
      <c r="T804" s="219"/>
      <c r="U804" s="219"/>
      <c r="V804" s="217"/>
      <c r="X804" s="106"/>
      <c r="Y804" s="217"/>
      <c r="Z804" s="217"/>
      <c r="AA804" s="217"/>
      <c r="AB804" s="94"/>
      <c r="AC804" s="217"/>
      <c r="AD804" s="217"/>
      <c r="AE804" s="217"/>
      <c r="AF804" s="217"/>
      <c r="AG804" s="217"/>
      <c r="AH804" s="217"/>
      <c r="AI804" s="94"/>
      <c r="AJ804" s="217"/>
      <c r="AK804" s="217"/>
      <c r="AL804" s="217"/>
      <c r="AM804" s="217"/>
      <c r="AN804" s="217"/>
      <c r="AO804" s="94"/>
      <c r="AP804" s="217"/>
      <c r="AQ804" s="217"/>
      <c r="AR804" s="217"/>
      <c r="AU804" s="217"/>
      <c r="AW804" s="217"/>
      <c r="AX804" s="217"/>
      <c r="BE804" s="94"/>
      <c r="BF804" s="217"/>
      <c r="BG804" s="94"/>
      <c r="BH804" s="94"/>
      <c r="BI804" s="217"/>
      <c r="BJ804" s="94"/>
      <c r="BK804" s="217"/>
      <c r="BL804" s="217"/>
      <c r="BQ804" s="96"/>
      <c r="BR804" s="96"/>
      <c r="BS804" s="96"/>
      <c r="BT804" s="96"/>
      <c r="BV804" s="96"/>
      <c r="BW804" s="96"/>
    </row>
    <row r="805" spans="2:75" x14ac:dyDescent="0.2">
      <c r="B805" s="101"/>
      <c r="I805" s="101"/>
      <c r="L805" s="101"/>
      <c r="M805" s="105"/>
      <c r="N805" s="256"/>
      <c r="O805" s="256"/>
      <c r="P805" s="256"/>
      <c r="Q805" s="256"/>
      <c r="R805" s="219"/>
      <c r="S805" s="219"/>
      <c r="T805" s="219"/>
      <c r="U805" s="219"/>
      <c r="V805" s="217"/>
      <c r="X805" s="106"/>
      <c r="Y805" s="217"/>
      <c r="Z805" s="217"/>
      <c r="AA805" s="217"/>
      <c r="AB805" s="94"/>
      <c r="AC805" s="217"/>
      <c r="AD805" s="217"/>
      <c r="AE805" s="217"/>
      <c r="AF805" s="217"/>
      <c r="AG805" s="217"/>
      <c r="AH805" s="217"/>
      <c r="AI805" s="94"/>
      <c r="AJ805" s="217"/>
      <c r="AK805" s="217"/>
      <c r="AL805" s="217"/>
      <c r="AM805" s="217"/>
      <c r="AN805" s="217"/>
      <c r="AO805" s="94"/>
      <c r="AP805" s="217"/>
      <c r="AQ805" s="217"/>
      <c r="AR805" s="217"/>
      <c r="AU805" s="217"/>
      <c r="AW805" s="217"/>
      <c r="AX805" s="217"/>
      <c r="BE805" s="94"/>
      <c r="BF805" s="217"/>
      <c r="BG805" s="94"/>
      <c r="BH805" s="94"/>
      <c r="BI805" s="217"/>
      <c r="BJ805" s="94"/>
      <c r="BK805" s="217"/>
      <c r="BL805" s="217"/>
      <c r="BQ805" s="96"/>
      <c r="BR805" s="96"/>
      <c r="BS805" s="96"/>
      <c r="BT805" s="96"/>
      <c r="BV805" s="96"/>
      <c r="BW805" s="96"/>
    </row>
    <row r="806" spans="2:75" x14ac:dyDescent="0.2">
      <c r="B806" s="101"/>
      <c r="I806" s="101"/>
      <c r="L806" s="101"/>
      <c r="M806" s="105"/>
      <c r="N806" s="256"/>
      <c r="O806" s="256"/>
      <c r="P806" s="256"/>
      <c r="Q806" s="256"/>
      <c r="R806" s="219"/>
      <c r="S806" s="219"/>
      <c r="T806" s="219"/>
      <c r="U806" s="219"/>
      <c r="V806" s="217"/>
      <c r="X806" s="106"/>
      <c r="Y806" s="217"/>
      <c r="Z806" s="217"/>
      <c r="AA806" s="217"/>
      <c r="AB806" s="94"/>
      <c r="AC806" s="217"/>
      <c r="AD806" s="217"/>
      <c r="AE806" s="217"/>
      <c r="AF806" s="217"/>
      <c r="AG806" s="217"/>
      <c r="AH806" s="217"/>
      <c r="AI806" s="94"/>
      <c r="AJ806" s="217"/>
      <c r="AK806" s="217"/>
      <c r="AL806" s="217"/>
      <c r="AM806" s="217"/>
      <c r="AN806" s="217"/>
      <c r="AO806" s="94"/>
      <c r="AP806" s="217"/>
      <c r="AQ806" s="217"/>
      <c r="AR806" s="217"/>
      <c r="AU806" s="217"/>
      <c r="AW806" s="217"/>
      <c r="AX806" s="217"/>
      <c r="BE806" s="94"/>
      <c r="BF806" s="217"/>
      <c r="BG806" s="94"/>
      <c r="BH806" s="94"/>
      <c r="BI806" s="217"/>
      <c r="BJ806" s="94"/>
      <c r="BK806" s="217"/>
      <c r="BL806" s="217"/>
      <c r="BQ806" s="96"/>
      <c r="BR806" s="96"/>
      <c r="BS806" s="96"/>
      <c r="BT806" s="96"/>
      <c r="BV806" s="96"/>
      <c r="BW806" s="96"/>
    </row>
    <row r="807" spans="2:75" x14ac:dyDescent="0.2">
      <c r="B807" s="101"/>
      <c r="I807" s="101"/>
      <c r="L807" s="101"/>
      <c r="M807" s="105"/>
      <c r="N807" s="256"/>
      <c r="O807" s="256"/>
      <c r="P807" s="256"/>
      <c r="Q807" s="256"/>
      <c r="R807" s="219"/>
      <c r="S807" s="219"/>
      <c r="T807" s="219"/>
      <c r="U807" s="219"/>
      <c r="V807" s="217"/>
      <c r="X807" s="106"/>
      <c r="Y807" s="217"/>
      <c r="Z807" s="217"/>
      <c r="AA807" s="217"/>
      <c r="AB807" s="94"/>
      <c r="AC807" s="217"/>
      <c r="AD807" s="217"/>
      <c r="AE807" s="217"/>
      <c r="AF807" s="217"/>
      <c r="AG807" s="217"/>
      <c r="AH807" s="217"/>
      <c r="AI807" s="94"/>
      <c r="AJ807" s="217"/>
      <c r="AK807" s="217"/>
      <c r="AL807" s="217"/>
      <c r="AM807" s="217"/>
      <c r="AN807" s="217"/>
      <c r="AO807" s="94"/>
      <c r="AP807" s="217"/>
      <c r="AQ807" s="217"/>
      <c r="AR807" s="217"/>
      <c r="AU807" s="217"/>
      <c r="AW807" s="217"/>
      <c r="AX807" s="217"/>
      <c r="BE807" s="94"/>
      <c r="BF807" s="217"/>
      <c r="BG807" s="94"/>
      <c r="BH807" s="94"/>
      <c r="BI807" s="217"/>
      <c r="BJ807" s="94"/>
      <c r="BK807" s="217"/>
      <c r="BL807" s="217"/>
      <c r="BQ807" s="96"/>
      <c r="BR807" s="96"/>
      <c r="BS807" s="96"/>
      <c r="BT807" s="96"/>
      <c r="BV807" s="96"/>
      <c r="BW807" s="96"/>
    </row>
    <row r="808" spans="2:75" x14ac:dyDescent="0.2">
      <c r="B808" s="101"/>
      <c r="I808" s="101"/>
      <c r="L808" s="101"/>
      <c r="M808" s="105"/>
      <c r="N808" s="256"/>
      <c r="O808" s="256"/>
      <c r="P808" s="256"/>
      <c r="Q808" s="256"/>
      <c r="R808" s="219"/>
      <c r="S808" s="219"/>
      <c r="T808" s="219"/>
      <c r="U808" s="219"/>
      <c r="V808" s="217"/>
      <c r="X808" s="106"/>
      <c r="Y808" s="217"/>
      <c r="Z808" s="217"/>
      <c r="AA808" s="217"/>
      <c r="AB808" s="94"/>
      <c r="AC808" s="217"/>
      <c r="AD808" s="217"/>
      <c r="AE808" s="217"/>
      <c r="AF808" s="217"/>
      <c r="AG808" s="217"/>
      <c r="AH808" s="217"/>
      <c r="AI808" s="94"/>
      <c r="AJ808" s="217"/>
      <c r="AK808" s="217"/>
      <c r="AL808" s="217"/>
      <c r="AM808" s="217"/>
      <c r="AN808" s="217"/>
      <c r="AO808" s="94"/>
      <c r="AP808" s="217"/>
      <c r="AQ808" s="217"/>
      <c r="AR808" s="217"/>
      <c r="AU808" s="217"/>
      <c r="AW808" s="217"/>
      <c r="AX808" s="217"/>
      <c r="BE808" s="94"/>
      <c r="BF808" s="217"/>
      <c r="BG808" s="94"/>
      <c r="BH808" s="94"/>
      <c r="BI808" s="217"/>
      <c r="BJ808" s="94"/>
      <c r="BK808" s="217"/>
      <c r="BL808" s="217"/>
      <c r="BQ808" s="96"/>
      <c r="BR808" s="96"/>
      <c r="BS808" s="96"/>
      <c r="BT808" s="96"/>
      <c r="BV808" s="96"/>
      <c r="BW808" s="96"/>
    </row>
    <row r="809" spans="2:75" x14ac:dyDescent="0.2">
      <c r="B809" s="101"/>
      <c r="I809" s="101"/>
      <c r="L809" s="101"/>
      <c r="M809" s="105"/>
      <c r="N809" s="256"/>
      <c r="O809" s="256"/>
      <c r="P809" s="256"/>
      <c r="Q809" s="256"/>
      <c r="R809" s="219"/>
      <c r="S809" s="219"/>
      <c r="T809" s="219"/>
      <c r="U809" s="219"/>
      <c r="V809" s="217"/>
      <c r="X809" s="106"/>
      <c r="Y809" s="217"/>
      <c r="Z809" s="217"/>
      <c r="AA809" s="217"/>
      <c r="AB809" s="94"/>
      <c r="AC809" s="217"/>
      <c r="AD809" s="217"/>
      <c r="AE809" s="217"/>
      <c r="AF809" s="217"/>
      <c r="AG809" s="217"/>
      <c r="AH809" s="217"/>
      <c r="AI809" s="94"/>
      <c r="AJ809" s="217"/>
      <c r="AK809" s="217"/>
      <c r="AL809" s="217"/>
      <c r="AM809" s="217"/>
      <c r="AN809" s="217"/>
      <c r="AO809" s="94"/>
      <c r="AP809" s="217"/>
      <c r="AQ809" s="217"/>
      <c r="AR809" s="217"/>
      <c r="AU809" s="217"/>
      <c r="AW809" s="217"/>
      <c r="AX809" s="217"/>
      <c r="BE809" s="94"/>
      <c r="BF809" s="217"/>
      <c r="BG809" s="94"/>
      <c r="BH809" s="94"/>
      <c r="BI809" s="217"/>
      <c r="BJ809" s="94"/>
      <c r="BK809" s="217"/>
      <c r="BL809" s="217"/>
      <c r="BQ809" s="96"/>
      <c r="BR809" s="96"/>
      <c r="BS809" s="96"/>
      <c r="BT809" s="96"/>
      <c r="BV809" s="96"/>
      <c r="BW809" s="96"/>
    </row>
    <row r="810" spans="2:75" x14ac:dyDescent="0.2">
      <c r="B810" s="101"/>
      <c r="I810" s="101"/>
      <c r="L810" s="101"/>
      <c r="M810" s="105"/>
      <c r="N810" s="256"/>
      <c r="O810" s="256"/>
      <c r="P810" s="256"/>
      <c r="Q810" s="256"/>
      <c r="R810" s="219"/>
      <c r="S810" s="219"/>
      <c r="T810" s="219"/>
      <c r="U810" s="219"/>
      <c r="V810" s="217"/>
      <c r="X810" s="106"/>
      <c r="Y810" s="217"/>
      <c r="Z810" s="217"/>
      <c r="AA810" s="217"/>
      <c r="AB810" s="94"/>
      <c r="AC810" s="217"/>
      <c r="AD810" s="217"/>
      <c r="AE810" s="217"/>
      <c r="AF810" s="217"/>
      <c r="AG810" s="217"/>
      <c r="AH810" s="217"/>
      <c r="AI810" s="94"/>
      <c r="AJ810" s="217"/>
      <c r="AK810" s="217"/>
      <c r="AL810" s="217"/>
      <c r="AM810" s="217"/>
      <c r="AN810" s="217"/>
      <c r="AO810" s="94"/>
      <c r="AP810" s="217"/>
      <c r="AQ810" s="217"/>
      <c r="AR810" s="217"/>
      <c r="AU810" s="217"/>
      <c r="AW810" s="217"/>
      <c r="AX810" s="217"/>
      <c r="BE810" s="94"/>
      <c r="BF810" s="217"/>
      <c r="BG810" s="94"/>
      <c r="BH810" s="94"/>
      <c r="BI810" s="217"/>
      <c r="BJ810" s="94"/>
      <c r="BK810" s="217"/>
      <c r="BL810" s="217"/>
      <c r="BQ810" s="96"/>
      <c r="BR810" s="96"/>
      <c r="BS810" s="96"/>
      <c r="BT810" s="96"/>
      <c r="BV810" s="96"/>
      <c r="BW810" s="96"/>
    </row>
    <row r="811" spans="2:75" x14ac:dyDescent="0.2">
      <c r="B811" s="101"/>
      <c r="I811" s="101"/>
      <c r="L811" s="101"/>
      <c r="M811" s="105"/>
      <c r="N811" s="256"/>
      <c r="O811" s="256"/>
      <c r="P811" s="256"/>
      <c r="Q811" s="256"/>
      <c r="R811" s="219"/>
      <c r="S811" s="219"/>
      <c r="T811" s="219"/>
      <c r="U811" s="219"/>
      <c r="V811" s="217"/>
      <c r="X811" s="106"/>
      <c r="Y811" s="217"/>
      <c r="Z811" s="217"/>
      <c r="AA811" s="217"/>
      <c r="AB811" s="94"/>
      <c r="AC811" s="217"/>
      <c r="AD811" s="217"/>
      <c r="AE811" s="217"/>
      <c r="AF811" s="217"/>
      <c r="AG811" s="217"/>
      <c r="AH811" s="217"/>
      <c r="AI811" s="94"/>
      <c r="AJ811" s="217"/>
      <c r="AK811" s="217"/>
      <c r="AL811" s="217"/>
      <c r="AM811" s="217"/>
      <c r="AN811" s="217"/>
      <c r="AO811" s="94"/>
      <c r="AP811" s="217"/>
      <c r="AQ811" s="217"/>
      <c r="AR811" s="217"/>
      <c r="AU811" s="217"/>
      <c r="AW811" s="217"/>
      <c r="AX811" s="217"/>
      <c r="BE811" s="94"/>
      <c r="BF811" s="217"/>
      <c r="BG811" s="94"/>
      <c r="BH811" s="94"/>
      <c r="BI811" s="217"/>
      <c r="BJ811" s="94"/>
      <c r="BK811" s="217"/>
      <c r="BL811" s="217"/>
      <c r="BQ811" s="96"/>
      <c r="BR811" s="96"/>
      <c r="BS811" s="96"/>
      <c r="BT811" s="96"/>
      <c r="BV811" s="96"/>
      <c r="BW811" s="96"/>
    </row>
    <row r="812" spans="2:75" x14ac:dyDescent="0.2">
      <c r="B812" s="101"/>
      <c r="I812" s="101"/>
      <c r="L812" s="101"/>
      <c r="M812" s="105"/>
      <c r="N812" s="256"/>
      <c r="O812" s="256"/>
      <c r="P812" s="256"/>
      <c r="Q812" s="256"/>
      <c r="R812" s="219"/>
      <c r="S812" s="219"/>
      <c r="T812" s="219"/>
      <c r="U812" s="219"/>
      <c r="V812" s="217"/>
      <c r="X812" s="106"/>
      <c r="Y812" s="217"/>
      <c r="Z812" s="217"/>
      <c r="AA812" s="217"/>
      <c r="AB812" s="94"/>
      <c r="AC812" s="217"/>
      <c r="AD812" s="217"/>
      <c r="AE812" s="217"/>
      <c r="AF812" s="217"/>
      <c r="AG812" s="217"/>
      <c r="AH812" s="217"/>
      <c r="AI812" s="94"/>
      <c r="AJ812" s="217"/>
      <c r="AK812" s="217"/>
      <c r="AL812" s="217"/>
      <c r="AM812" s="217"/>
      <c r="AN812" s="217"/>
      <c r="AO812" s="94"/>
      <c r="AP812" s="217"/>
      <c r="AQ812" s="217"/>
      <c r="AR812" s="217"/>
      <c r="AU812" s="217"/>
      <c r="AW812" s="217"/>
      <c r="AX812" s="217"/>
      <c r="BE812" s="94"/>
      <c r="BF812" s="217"/>
      <c r="BG812" s="94"/>
      <c r="BH812" s="94"/>
      <c r="BI812" s="217"/>
      <c r="BJ812" s="94"/>
      <c r="BK812" s="217"/>
      <c r="BL812" s="217"/>
      <c r="BQ812" s="96"/>
      <c r="BR812" s="96"/>
      <c r="BS812" s="96"/>
      <c r="BT812" s="96"/>
      <c r="BV812" s="96"/>
      <c r="BW812" s="96"/>
    </row>
    <row r="813" spans="2:75" x14ac:dyDescent="0.2">
      <c r="B813" s="101"/>
      <c r="I813" s="101"/>
      <c r="L813" s="101"/>
      <c r="M813" s="105"/>
      <c r="N813" s="256"/>
      <c r="O813" s="256"/>
      <c r="P813" s="256"/>
      <c r="Q813" s="256"/>
      <c r="R813" s="219"/>
      <c r="S813" s="219"/>
      <c r="T813" s="219"/>
      <c r="U813" s="219"/>
      <c r="V813" s="217"/>
      <c r="X813" s="106"/>
      <c r="Y813" s="217"/>
      <c r="Z813" s="217"/>
      <c r="AA813" s="217"/>
      <c r="AB813" s="94"/>
      <c r="AC813" s="217"/>
      <c r="AD813" s="217"/>
      <c r="AE813" s="217"/>
      <c r="AF813" s="217"/>
      <c r="AG813" s="217"/>
      <c r="AH813" s="217"/>
      <c r="AI813" s="94"/>
      <c r="AJ813" s="217"/>
      <c r="AK813" s="217"/>
      <c r="AL813" s="217"/>
      <c r="AM813" s="217"/>
      <c r="AN813" s="217"/>
      <c r="AO813" s="94"/>
      <c r="AP813" s="217"/>
      <c r="AQ813" s="217"/>
      <c r="AR813" s="217"/>
      <c r="AU813" s="217"/>
      <c r="AW813" s="217"/>
      <c r="AX813" s="217"/>
      <c r="BE813" s="94"/>
      <c r="BF813" s="217"/>
      <c r="BG813" s="94"/>
      <c r="BH813" s="94"/>
      <c r="BI813" s="217"/>
      <c r="BJ813" s="94"/>
      <c r="BK813" s="217"/>
      <c r="BL813" s="217"/>
      <c r="BQ813" s="96"/>
      <c r="BR813" s="96"/>
      <c r="BS813" s="96"/>
      <c r="BT813" s="96"/>
      <c r="BV813" s="96"/>
      <c r="BW813" s="96"/>
    </row>
    <row r="814" spans="2:75" x14ac:dyDescent="0.2">
      <c r="B814" s="101"/>
      <c r="I814" s="101"/>
      <c r="L814" s="101"/>
      <c r="M814" s="105"/>
      <c r="N814" s="256"/>
      <c r="O814" s="256"/>
      <c r="P814" s="256"/>
      <c r="Q814" s="256"/>
      <c r="R814" s="219"/>
      <c r="S814" s="219"/>
      <c r="T814" s="219"/>
      <c r="U814" s="219"/>
      <c r="V814" s="217"/>
      <c r="X814" s="106"/>
      <c r="Y814" s="217"/>
      <c r="Z814" s="217"/>
      <c r="AA814" s="217"/>
      <c r="AB814" s="94"/>
      <c r="AC814" s="217"/>
      <c r="AD814" s="217"/>
      <c r="AE814" s="217"/>
      <c r="AF814" s="217"/>
      <c r="AG814" s="217"/>
      <c r="AH814" s="217"/>
      <c r="AI814" s="94"/>
      <c r="AJ814" s="217"/>
      <c r="AK814" s="217"/>
      <c r="AL814" s="217"/>
      <c r="AM814" s="217"/>
      <c r="AN814" s="217"/>
      <c r="AO814" s="94"/>
      <c r="AP814" s="217"/>
      <c r="AQ814" s="217"/>
      <c r="AR814" s="217"/>
      <c r="AU814" s="217"/>
      <c r="AW814" s="217"/>
      <c r="AX814" s="217"/>
      <c r="BE814" s="94"/>
      <c r="BF814" s="217"/>
      <c r="BG814" s="94"/>
      <c r="BH814" s="94"/>
      <c r="BI814" s="217"/>
      <c r="BJ814" s="94"/>
      <c r="BK814" s="217"/>
      <c r="BL814" s="217"/>
      <c r="BQ814" s="96"/>
      <c r="BR814" s="96"/>
      <c r="BS814" s="96"/>
      <c r="BT814" s="96"/>
      <c r="BV814" s="96"/>
      <c r="BW814" s="96"/>
    </row>
    <row r="815" spans="2:75" x14ac:dyDescent="0.2">
      <c r="B815" s="101"/>
      <c r="I815" s="101"/>
      <c r="L815" s="101"/>
      <c r="M815" s="105"/>
      <c r="N815" s="256"/>
      <c r="O815" s="256"/>
      <c r="P815" s="256"/>
      <c r="Q815" s="256"/>
      <c r="R815" s="219"/>
      <c r="S815" s="219"/>
      <c r="T815" s="219"/>
      <c r="U815" s="219"/>
      <c r="V815" s="217"/>
      <c r="X815" s="106"/>
      <c r="Y815" s="217"/>
      <c r="Z815" s="217"/>
      <c r="AA815" s="217"/>
      <c r="AB815" s="94"/>
      <c r="AC815" s="217"/>
      <c r="AD815" s="217"/>
      <c r="AE815" s="217"/>
      <c r="AF815" s="217"/>
      <c r="AG815" s="217"/>
      <c r="AH815" s="217"/>
      <c r="AI815" s="94"/>
      <c r="AJ815" s="217"/>
      <c r="AK815" s="217"/>
      <c r="AL815" s="217"/>
      <c r="AM815" s="217"/>
      <c r="AN815" s="217"/>
      <c r="AO815" s="94"/>
      <c r="AP815" s="217"/>
      <c r="AQ815" s="217"/>
      <c r="AR815" s="217"/>
      <c r="AU815" s="217"/>
      <c r="AW815" s="217"/>
      <c r="AX815" s="217"/>
      <c r="BE815" s="94"/>
      <c r="BF815" s="217"/>
      <c r="BG815" s="94"/>
      <c r="BH815" s="94"/>
      <c r="BI815" s="217"/>
      <c r="BJ815" s="94"/>
      <c r="BK815" s="217"/>
      <c r="BL815" s="217"/>
      <c r="BQ815" s="96"/>
      <c r="BR815" s="96"/>
      <c r="BS815" s="96"/>
      <c r="BT815" s="96"/>
      <c r="BV815" s="96"/>
      <c r="BW815" s="96"/>
    </row>
    <row r="816" spans="2:75" x14ac:dyDescent="0.2">
      <c r="B816" s="101"/>
      <c r="I816" s="101"/>
      <c r="L816" s="101"/>
      <c r="M816" s="105"/>
      <c r="N816" s="256"/>
      <c r="O816" s="256"/>
      <c r="P816" s="256"/>
      <c r="Q816" s="256"/>
      <c r="R816" s="219"/>
      <c r="S816" s="219"/>
      <c r="T816" s="219"/>
      <c r="U816" s="219"/>
      <c r="V816" s="217"/>
      <c r="X816" s="106"/>
      <c r="Y816" s="217"/>
      <c r="Z816" s="217"/>
      <c r="AA816" s="217"/>
      <c r="AB816" s="94"/>
      <c r="AC816" s="217"/>
      <c r="AD816" s="217"/>
      <c r="AE816" s="217"/>
      <c r="AF816" s="217"/>
      <c r="AG816" s="217"/>
      <c r="AH816" s="217"/>
      <c r="AI816" s="94"/>
      <c r="AJ816" s="217"/>
      <c r="AK816" s="217"/>
      <c r="AL816" s="217"/>
      <c r="AM816" s="217"/>
      <c r="AN816" s="217"/>
      <c r="AO816" s="94"/>
      <c r="AP816" s="217"/>
      <c r="AQ816" s="217"/>
      <c r="AR816" s="217"/>
      <c r="AU816" s="217"/>
      <c r="AW816" s="217"/>
      <c r="AX816" s="217"/>
      <c r="BE816" s="94"/>
      <c r="BF816" s="217"/>
      <c r="BG816" s="94"/>
      <c r="BH816" s="94"/>
      <c r="BI816" s="217"/>
      <c r="BJ816" s="94"/>
      <c r="BK816" s="217"/>
      <c r="BL816" s="217"/>
      <c r="BQ816" s="96"/>
      <c r="BR816" s="96"/>
      <c r="BS816" s="96"/>
      <c r="BT816" s="96"/>
      <c r="BV816" s="96"/>
      <c r="BW816" s="96"/>
    </row>
    <row r="817" spans="2:75" x14ac:dyDescent="0.2">
      <c r="B817" s="101"/>
      <c r="I817" s="101"/>
      <c r="L817" s="101"/>
      <c r="M817" s="105"/>
      <c r="N817" s="256"/>
      <c r="O817" s="256"/>
      <c r="P817" s="256"/>
      <c r="Q817" s="256"/>
      <c r="R817" s="219"/>
      <c r="S817" s="219"/>
      <c r="T817" s="219"/>
      <c r="U817" s="219"/>
      <c r="V817" s="217"/>
      <c r="X817" s="106"/>
      <c r="Y817" s="217"/>
      <c r="Z817" s="217"/>
      <c r="AA817" s="217"/>
      <c r="AB817" s="94"/>
      <c r="AC817" s="217"/>
      <c r="AD817" s="217"/>
      <c r="AE817" s="217"/>
      <c r="AF817" s="217"/>
      <c r="AG817" s="217"/>
      <c r="AH817" s="217"/>
      <c r="AI817" s="94"/>
      <c r="AJ817" s="217"/>
      <c r="AK817" s="217"/>
      <c r="AL817" s="217"/>
      <c r="AM817" s="217"/>
      <c r="AN817" s="217"/>
      <c r="AO817" s="94"/>
      <c r="AP817" s="217"/>
      <c r="AQ817" s="217"/>
      <c r="AR817" s="217"/>
      <c r="AU817" s="217"/>
      <c r="AW817" s="217"/>
      <c r="AX817" s="217"/>
      <c r="BE817" s="94"/>
      <c r="BF817" s="217"/>
      <c r="BG817" s="94"/>
      <c r="BH817" s="94"/>
      <c r="BI817" s="217"/>
      <c r="BJ817" s="94"/>
      <c r="BK817" s="217"/>
      <c r="BL817" s="217"/>
      <c r="BQ817" s="96"/>
      <c r="BR817" s="96"/>
      <c r="BS817" s="96"/>
      <c r="BT817" s="96"/>
      <c r="BV817" s="96"/>
      <c r="BW817" s="96"/>
    </row>
    <row r="818" spans="2:75" x14ac:dyDescent="0.2">
      <c r="B818" s="101"/>
      <c r="I818" s="101"/>
      <c r="L818" s="101"/>
      <c r="M818" s="105"/>
      <c r="N818" s="256"/>
      <c r="O818" s="256"/>
      <c r="P818" s="256"/>
      <c r="Q818" s="256"/>
      <c r="R818" s="219"/>
      <c r="S818" s="219"/>
      <c r="T818" s="219"/>
      <c r="U818" s="219"/>
      <c r="V818" s="217"/>
      <c r="X818" s="106"/>
      <c r="Y818" s="217"/>
      <c r="Z818" s="217"/>
      <c r="AA818" s="217"/>
      <c r="AB818" s="94"/>
      <c r="AC818" s="217"/>
      <c r="AD818" s="217"/>
      <c r="AE818" s="217"/>
      <c r="AF818" s="217"/>
      <c r="AG818" s="217"/>
      <c r="AH818" s="217"/>
      <c r="AI818" s="94"/>
      <c r="AJ818" s="217"/>
      <c r="AK818" s="217"/>
      <c r="AL818" s="217"/>
      <c r="AM818" s="217"/>
      <c r="AN818" s="217"/>
      <c r="AO818" s="94"/>
      <c r="AP818" s="217"/>
      <c r="AQ818" s="217"/>
      <c r="AR818" s="217"/>
      <c r="AU818" s="217"/>
      <c r="AW818" s="217"/>
      <c r="AX818" s="217"/>
      <c r="BE818" s="94"/>
      <c r="BF818" s="217"/>
      <c r="BG818" s="94"/>
      <c r="BH818" s="94"/>
      <c r="BI818" s="217"/>
      <c r="BJ818" s="94"/>
      <c r="BK818" s="217"/>
      <c r="BL818" s="217"/>
      <c r="BQ818" s="96"/>
      <c r="BR818" s="96"/>
      <c r="BS818" s="96"/>
      <c r="BT818" s="96"/>
      <c r="BV818" s="96"/>
      <c r="BW818" s="96"/>
    </row>
    <row r="819" spans="2:75" x14ac:dyDescent="0.2">
      <c r="B819" s="101"/>
      <c r="I819" s="101"/>
      <c r="L819" s="101"/>
      <c r="M819" s="105"/>
      <c r="N819" s="256"/>
      <c r="O819" s="256"/>
      <c r="P819" s="256"/>
      <c r="Q819" s="256"/>
      <c r="R819" s="219"/>
      <c r="S819" s="219"/>
      <c r="T819" s="219"/>
      <c r="U819" s="219"/>
      <c r="V819" s="217"/>
      <c r="X819" s="106"/>
      <c r="Y819" s="217"/>
      <c r="Z819" s="217"/>
      <c r="AA819" s="217"/>
      <c r="AB819" s="94"/>
      <c r="AC819" s="217"/>
      <c r="AD819" s="217"/>
      <c r="AE819" s="217"/>
      <c r="AF819" s="217"/>
      <c r="AG819" s="217"/>
      <c r="AH819" s="217"/>
      <c r="AI819" s="94"/>
      <c r="AJ819" s="217"/>
      <c r="AK819" s="217"/>
      <c r="AL819" s="217"/>
      <c r="AM819" s="217"/>
      <c r="AN819" s="217"/>
      <c r="AO819" s="94"/>
      <c r="AP819" s="217"/>
      <c r="AQ819" s="217"/>
      <c r="AR819" s="217"/>
      <c r="AU819" s="217"/>
      <c r="AW819" s="217"/>
      <c r="AX819" s="217"/>
      <c r="BE819" s="94"/>
      <c r="BF819" s="217"/>
      <c r="BG819" s="94"/>
      <c r="BH819" s="94"/>
      <c r="BI819" s="217"/>
      <c r="BJ819" s="94"/>
      <c r="BK819" s="217"/>
      <c r="BL819" s="217"/>
      <c r="BQ819" s="96"/>
      <c r="BR819" s="96"/>
      <c r="BS819" s="96"/>
      <c r="BT819" s="96"/>
      <c r="BV819" s="96"/>
      <c r="BW819" s="96"/>
    </row>
    <row r="820" spans="2:75" x14ac:dyDescent="0.2">
      <c r="B820" s="101"/>
      <c r="I820" s="101"/>
      <c r="L820" s="101"/>
      <c r="M820" s="105"/>
      <c r="N820" s="256"/>
      <c r="O820" s="256"/>
      <c r="P820" s="256"/>
      <c r="Q820" s="256"/>
      <c r="R820" s="219"/>
      <c r="S820" s="219"/>
      <c r="T820" s="219"/>
      <c r="U820" s="219"/>
      <c r="V820" s="217"/>
      <c r="X820" s="106"/>
      <c r="Y820" s="217"/>
      <c r="Z820" s="217"/>
      <c r="AA820" s="217"/>
      <c r="AB820" s="94"/>
      <c r="AC820" s="217"/>
      <c r="AD820" s="217"/>
      <c r="AE820" s="217"/>
      <c r="AF820" s="217"/>
      <c r="AG820" s="217"/>
      <c r="AH820" s="217"/>
      <c r="AI820" s="94"/>
      <c r="AJ820" s="217"/>
      <c r="AK820" s="217"/>
      <c r="AL820" s="217"/>
      <c r="AM820" s="217"/>
      <c r="AN820" s="217"/>
      <c r="AO820" s="94"/>
      <c r="AP820" s="217"/>
      <c r="AQ820" s="217"/>
      <c r="AR820" s="217"/>
      <c r="AU820" s="217"/>
      <c r="AW820" s="217"/>
      <c r="AX820" s="217"/>
      <c r="BE820" s="94"/>
      <c r="BF820" s="217"/>
      <c r="BG820" s="94"/>
      <c r="BH820" s="94"/>
      <c r="BI820" s="217"/>
      <c r="BJ820" s="94"/>
      <c r="BK820" s="217"/>
      <c r="BL820" s="217"/>
      <c r="BQ820" s="96"/>
      <c r="BR820" s="96"/>
      <c r="BS820" s="96"/>
      <c r="BT820" s="96"/>
      <c r="BV820" s="96"/>
      <c r="BW820" s="96"/>
    </row>
    <row r="821" spans="2:75" x14ac:dyDescent="0.2">
      <c r="B821" s="101"/>
      <c r="I821" s="101"/>
      <c r="L821" s="101"/>
      <c r="M821" s="105"/>
      <c r="N821" s="256"/>
      <c r="O821" s="256"/>
      <c r="P821" s="256"/>
      <c r="Q821" s="256"/>
      <c r="R821" s="219"/>
      <c r="S821" s="219"/>
      <c r="T821" s="219"/>
      <c r="U821" s="219"/>
      <c r="V821" s="217"/>
      <c r="X821" s="106"/>
      <c r="Y821" s="217"/>
      <c r="Z821" s="217"/>
      <c r="AA821" s="217"/>
      <c r="AB821" s="94"/>
      <c r="AC821" s="217"/>
      <c r="AD821" s="217"/>
      <c r="AE821" s="217"/>
      <c r="AF821" s="217"/>
      <c r="AG821" s="217"/>
      <c r="AH821" s="217"/>
      <c r="AI821" s="94"/>
      <c r="AJ821" s="217"/>
      <c r="AK821" s="217"/>
      <c r="AL821" s="217"/>
      <c r="AM821" s="217"/>
      <c r="AN821" s="217"/>
      <c r="AO821" s="94"/>
      <c r="AP821" s="217"/>
      <c r="AQ821" s="217"/>
      <c r="AR821" s="217"/>
      <c r="AU821" s="217"/>
      <c r="AW821" s="217"/>
      <c r="AX821" s="217"/>
      <c r="BE821" s="94"/>
      <c r="BF821" s="217"/>
      <c r="BG821" s="94"/>
      <c r="BH821" s="94"/>
      <c r="BI821" s="217"/>
      <c r="BJ821" s="94"/>
      <c r="BK821" s="217"/>
      <c r="BL821" s="217"/>
      <c r="BQ821" s="96"/>
      <c r="BR821" s="96"/>
      <c r="BS821" s="96"/>
      <c r="BT821" s="96"/>
      <c r="BV821" s="96"/>
      <c r="BW821" s="96"/>
    </row>
    <row r="822" spans="2:75" x14ac:dyDescent="0.2">
      <c r="B822" s="101"/>
      <c r="I822" s="101"/>
      <c r="L822" s="101"/>
      <c r="M822" s="105"/>
      <c r="N822" s="256"/>
      <c r="O822" s="256"/>
      <c r="P822" s="256"/>
      <c r="Q822" s="256"/>
      <c r="R822" s="219"/>
      <c r="S822" s="219"/>
      <c r="T822" s="219"/>
      <c r="U822" s="219"/>
      <c r="V822" s="217"/>
      <c r="X822" s="106"/>
      <c r="Y822" s="217"/>
      <c r="Z822" s="217"/>
      <c r="AA822" s="217"/>
      <c r="AB822" s="94"/>
      <c r="AC822" s="217"/>
      <c r="AD822" s="217"/>
      <c r="AE822" s="217"/>
      <c r="AF822" s="217"/>
      <c r="AG822" s="217"/>
      <c r="AH822" s="217"/>
      <c r="AI822" s="94"/>
      <c r="AJ822" s="217"/>
      <c r="AK822" s="217"/>
      <c r="AL822" s="217"/>
      <c r="AM822" s="217"/>
      <c r="AN822" s="217"/>
      <c r="AO822" s="94"/>
      <c r="AP822" s="217"/>
      <c r="AQ822" s="217"/>
      <c r="AR822" s="217"/>
      <c r="AU822" s="217"/>
      <c r="AW822" s="217"/>
      <c r="AX822" s="217"/>
      <c r="BE822" s="94"/>
      <c r="BF822" s="217"/>
      <c r="BG822" s="94"/>
      <c r="BH822" s="94"/>
      <c r="BI822" s="217"/>
      <c r="BJ822" s="94"/>
      <c r="BK822" s="217"/>
      <c r="BL822" s="217"/>
      <c r="BQ822" s="96"/>
      <c r="BR822" s="96"/>
      <c r="BS822" s="96"/>
      <c r="BT822" s="96"/>
      <c r="BV822" s="96"/>
      <c r="BW822" s="96"/>
    </row>
    <row r="823" spans="2:75" x14ac:dyDescent="0.2">
      <c r="B823" s="101"/>
      <c r="I823" s="101"/>
      <c r="L823" s="101"/>
      <c r="M823" s="105"/>
      <c r="N823" s="256"/>
      <c r="O823" s="256"/>
      <c r="P823" s="256"/>
      <c r="Q823" s="256"/>
      <c r="R823" s="219"/>
      <c r="S823" s="219"/>
      <c r="T823" s="219"/>
      <c r="U823" s="219"/>
      <c r="V823" s="217"/>
      <c r="X823" s="106"/>
      <c r="Y823" s="217"/>
      <c r="Z823" s="217"/>
      <c r="AA823" s="217"/>
      <c r="AB823" s="94"/>
      <c r="AC823" s="217"/>
      <c r="AD823" s="217"/>
      <c r="AE823" s="217"/>
      <c r="AF823" s="217"/>
      <c r="AG823" s="217"/>
      <c r="AH823" s="217"/>
      <c r="AI823" s="94"/>
      <c r="AJ823" s="217"/>
      <c r="AK823" s="217"/>
      <c r="AL823" s="217"/>
      <c r="AM823" s="217"/>
      <c r="AN823" s="217"/>
      <c r="AO823" s="94"/>
      <c r="AP823" s="217"/>
      <c r="AQ823" s="217"/>
      <c r="AR823" s="217"/>
      <c r="AU823" s="217"/>
      <c r="AW823" s="217"/>
      <c r="AX823" s="217"/>
      <c r="BE823" s="94"/>
      <c r="BF823" s="217"/>
      <c r="BG823" s="94"/>
      <c r="BH823" s="94"/>
      <c r="BI823" s="217"/>
      <c r="BJ823" s="94"/>
      <c r="BK823" s="217"/>
      <c r="BL823" s="217"/>
      <c r="BQ823" s="96"/>
      <c r="BR823" s="96"/>
      <c r="BS823" s="96"/>
      <c r="BT823" s="96"/>
      <c r="BV823" s="96"/>
      <c r="BW823" s="96"/>
    </row>
    <row r="824" spans="2:75" x14ac:dyDescent="0.2">
      <c r="B824" s="101"/>
      <c r="I824" s="101"/>
      <c r="L824" s="101"/>
      <c r="M824" s="105"/>
      <c r="N824" s="256"/>
      <c r="O824" s="256"/>
      <c r="P824" s="256"/>
      <c r="Q824" s="256"/>
      <c r="R824" s="219"/>
      <c r="S824" s="219"/>
      <c r="T824" s="219"/>
      <c r="U824" s="219"/>
      <c r="V824" s="217"/>
      <c r="X824" s="106"/>
      <c r="Y824" s="217"/>
      <c r="Z824" s="217"/>
      <c r="AA824" s="217"/>
      <c r="AB824" s="94"/>
      <c r="AC824" s="217"/>
      <c r="AD824" s="217"/>
      <c r="AE824" s="217"/>
      <c r="AF824" s="217"/>
      <c r="AG824" s="217"/>
      <c r="AH824" s="217"/>
      <c r="AI824" s="94"/>
      <c r="AJ824" s="217"/>
      <c r="AK824" s="217"/>
      <c r="AL824" s="217"/>
      <c r="AM824" s="217"/>
      <c r="AN824" s="217"/>
      <c r="AO824" s="94"/>
      <c r="AP824" s="217"/>
      <c r="AQ824" s="217"/>
      <c r="AR824" s="217"/>
      <c r="AU824" s="217"/>
      <c r="AW824" s="217"/>
      <c r="AX824" s="217"/>
      <c r="BE824" s="94"/>
      <c r="BF824" s="217"/>
      <c r="BG824" s="94"/>
      <c r="BH824" s="94"/>
      <c r="BI824" s="217"/>
      <c r="BJ824" s="94"/>
      <c r="BK824" s="217"/>
      <c r="BL824" s="217"/>
      <c r="BQ824" s="96"/>
      <c r="BR824" s="96"/>
      <c r="BS824" s="96"/>
      <c r="BT824" s="96"/>
      <c r="BV824" s="96"/>
      <c r="BW824" s="96"/>
    </row>
    <row r="825" spans="2:75" x14ac:dyDescent="0.2">
      <c r="B825" s="101"/>
      <c r="I825" s="101"/>
      <c r="L825" s="101"/>
      <c r="M825" s="105"/>
      <c r="N825" s="256"/>
      <c r="O825" s="256"/>
      <c r="P825" s="256"/>
      <c r="Q825" s="256"/>
      <c r="R825" s="219"/>
      <c r="S825" s="219"/>
      <c r="T825" s="219"/>
      <c r="U825" s="219"/>
      <c r="V825" s="217"/>
      <c r="X825" s="106"/>
      <c r="Y825" s="217"/>
      <c r="Z825" s="217"/>
      <c r="AA825" s="217"/>
      <c r="AB825" s="94"/>
      <c r="AC825" s="217"/>
      <c r="AD825" s="217"/>
      <c r="AE825" s="217"/>
      <c r="AF825" s="217"/>
      <c r="AG825" s="217"/>
      <c r="AH825" s="217"/>
      <c r="AI825" s="94"/>
      <c r="AJ825" s="217"/>
      <c r="AK825" s="217"/>
      <c r="AL825" s="217"/>
      <c r="AM825" s="217"/>
      <c r="AN825" s="217"/>
      <c r="AO825" s="94"/>
      <c r="AP825" s="217"/>
      <c r="AQ825" s="217"/>
      <c r="AR825" s="217"/>
      <c r="AU825" s="217"/>
      <c r="AW825" s="217"/>
      <c r="AX825" s="217"/>
      <c r="BE825" s="94"/>
      <c r="BF825" s="217"/>
      <c r="BG825" s="94"/>
      <c r="BH825" s="94"/>
      <c r="BI825" s="217"/>
      <c r="BJ825" s="94"/>
      <c r="BK825" s="217"/>
      <c r="BL825" s="217"/>
      <c r="BQ825" s="96"/>
      <c r="BR825" s="96"/>
      <c r="BS825" s="96"/>
      <c r="BT825" s="96"/>
      <c r="BV825" s="96"/>
      <c r="BW825" s="96"/>
    </row>
    <row r="826" spans="2:75" x14ac:dyDescent="0.2">
      <c r="B826" s="101"/>
      <c r="I826" s="101"/>
      <c r="L826" s="101"/>
      <c r="M826" s="105"/>
      <c r="N826" s="256"/>
      <c r="O826" s="256"/>
      <c r="P826" s="256"/>
      <c r="Q826" s="256"/>
      <c r="R826" s="219"/>
      <c r="S826" s="219"/>
      <c r="T826" s="219"/>
      <c r="U826" s="219"/>
      <c r="V826" s="217"/>
      <c r="X826" s="106"/>
      <c r="Y826" s="217"/>
      <c r="Z826" s="217"/>
      <c r="AA826" s="217"/>
      <c r="AB826" s="94"/>
      <c r="AC826" s="217"/>
      <c r="AD826" s="217"/>
      <c r="AE826" s="217"/>
      <c r="AF826" s="217"/>
      <c r="AG826" s="217"/>
      <c r="AH826" s="217"/>
      <c r="AI826" s="94"/>
      <c r="AJ826" s="217"/>
      <c r="AK826" s="217"/>
      <c r="AL826" s="217"/>
      <c r="AM826" s="217"/>
      <c r="AN826" s="217"/>
      <c r="AO826" s="94"/>
      <c r="AP826" s="217"/>
      <c r="AQ826" s="217"/>
      <c r="AR826" s="217"/>
      <c r="AU826" s="217"/>
      <c r="AW826" s="217"/>
      <c r="AX826" s="217"/>
      <c r="BE826" s="94"/>
      <c r="BF826" s="217"/>
      <c r="BG826" s="94"/>
      <c r="BH826" s="94"/>
      <c r="BI826" s="217"/>
      <c r="BJ826" s="94"/>
      <c r="BK826" s="217"/>
      <c r="BL826" s="217"/>
      <c r="BQ826" s="96"/>
      <c r="BR826" s="96"/>
      <c r="BS826" s="96"/>
      <c r="BT826" s="96"/>
      <c r="BV826" s="96"/>
      <c r="BW826" s="96"/>
    </row>
    <row r="827" spans="2:75" x14ac:dyDescent="0.2">
      <c r="B827" s="101"/>
      <c r="I827" s="101"/>
      <c r="L827" s="101"/>
      <c r="M827" s="105"/>
      <c r="N827" s="256"/>
      <c r="O827" s="256"/>
      <c r="P827" s="256"/>
      <c r="Q827" s="256"/>
      <c r="R827" s="219"/>
      <c r="S827" s="219"/>
      <c r="T827" s="219"/>
      <c r="U827" s="219"/>
      <c r="V827" s="217"/>
      <c r="X827" s="106"/>
      <c r="Y827" s="217"/>
      <c r="Z827" s="217"/>
      <c r="AA827" s="217"/>
      <c r="AB827" s="94"/>
      <c r="AC827" s="217"/>
      <c r="AD827" s="217"/>
      <c r="AE827" s="217"/>
      <c r="AF827" s="217"/>
      <c r="AG827" s="217"/>
      <c r="AH827" s="217"/>
      <c r="AI827" s="94"/>
      <c r="AJ827" s="217"/>
      <c r="AK827" s="217"/>
      <c r="AL827" s="217"/>
      <c r="AM827" s="217"/>
      <c r="AN827" s="217"/>
      <c r="AO827" s="94"/>
      <c r="AP827" s="217"/>
      <c r="AQ827" s="217"/>
      <c r="AR827" s="217"/>
      <c r="AU827" s="217"/>
      <c r="AW827" s="217"/>
      <c r="AX827" s="217"/>
      <c r="BE827" s="94"/>
      <c r="BF827" s="217"/>
      <c r="BG827" s="94"/>
      <c r="BH827" s="94"/>
      <c r="BI827" s="217"/>
      <c r="BJ827" s="94"/>
      <c r="BK827" s="217"/>
      <c r="BL827" s="217"/>
      <c r="BQ827" s="96"/>
      <c r="BR827" s="96"/>
      <c r="BS827" s="96"/>
      <c r="BT827" s="96"/>
      <c r="BV827" s="96"/>
      <c r="BW827" s="96"/>
    </row>
    <row r="828" spans="2:75" x14ac:dyDescent="0.2">
      <c r="B828" s="101"/>
      <c r="I828" s="101"/>
      <c r="L828" s="101"/>
      <c r="M828" s="105"/>
      <c r="N828" s="256"/>
      <c r="O828" s="256"/>
      <c r="P828" s="256"/>
      <c r="Q828" s="256"/>
      <c r="R828" s="219"/>
      <c r="S828" s="219"/>
      <c r="T828" s="219"/>
      <c r="U828" s="219"/>
      <c r="V828" s="217"/>
      <c r="X828" s="106"/>
      <c r="Y828" s="217"/>
      <c r="Z828" s="217"/>
      <c r="AA828" s="217"/>
      <c r="AB828" s="94"/>
      <c r="AC828" s="217"/>
      <c r="AD828" s="217"/>
      <c r="AE828" s="217"/>
      <c r="AF828" s="217"/>
      <c r="AG828" s="217"/>
      <c r="AH828" s="217"/>
      <c r="AI828" s="94"/>
      <c r="AJ828" s="217"/>
      <c r="AK828" s="217"/>
      <c r="AL828" s="217"/>
      <c r="AM828" s="217"/>
      <c r="AN828" s="217"/>
      <c r="AO828" s="94"/>
      <c r="AP828" s="217"/>
      <c r="AQ828" s="217"/>
      <c r="AR828" s="217"/>
      <c r="AU828" s="217"/>
      <c r="AW828" s="217"/>
      <c r="AX828" s="217"/>
      <c r="BE828" s="94"/>
      <c r="BF828" s="217"/>
      <c r="BG828" s="94"/>
      <c r="BH828" s="94"/>
      <c r="BI828" s="217"/>
      <c r="BJ828" s="94"/>
      <c r="BK828" s="217"/>
      <c r="BL828" s="217"/>
      <c r="BQ828" s="96"/>
      <c r="BR828" s="96"/>
      <c r="BS828" s="96"/>
      <c r="BT828" s="96"/>
      <c r="BV828" s="96"/>
      <c r="BW828" s="96"/>
    </row>
    <row r="829" spans="2:75" x14ac:dyDescent="0.2">
      <c r="B829" s="101"/>
      <c r="I829" s="101"/>
      <c r="L829" s="101"/>
      <c r="M829" s="105"/>
      <c r="N829" s="256"/>
      <c r="O829" s="256"/>
      <c r="P829" s="256"/>
      <c r="Q829" s="256"/>
      <c r="R829" s="219"/>
      <c r="S829" s="219"/>
      <c r="T829" s="219"/>
      <c r="U829" s="219"/>
      <c r="V829" s="217"/>
      <c r="X829" s="106"/>
      <c r="Y829" s="217"/>
      <c r="Z829" s="217"/>
      <c r="AA829" s="217"/>
      <c r="AB829" s="94"/>
      <c r="AC829" s="217"/>
      <c r="AD829" s="217"/>
      <c r="AE829" s="217"/>
      <c r="AF829" s="217"/>
      <c r="AG829" s="217"/>
      <c r="AH829" s="217"/>
      <c r="AI829" s="94"/>
      <c r="AJ829" s="217"/>
      <c r="AK829" s="217"/>
      <c r="AL829" s="217"/>
      <c r="AM829" s="217"/>
      <c r="AN829" s="217"/>
      <c r="AO829" s="94"/>
      <c r="AP829" s="217"/>
      <c r="AQ829" s="217"/>
      <c r="AR829" s="217"/>
      <c r="AU829" s="217"/>
      <c r="AW829" s="217"/>
      <c r="AX829" s="217"/>
      <c r="BE829" s="94"/>
      <c r="BF829" s="217"/>
      <c r="BG829" s="94"/>
      <c r="BH829" s="94"/>
      <c r="BI829" s="217"/>
      <c r="BJ829" s="94"/>
      <c r="BK829" s="217"/>
      <c r="BL829" s="217"/>
      <c r="BQ829" s="96"/>
      <c r="BR829" s="96"/>
      <c r="BS829" s="96"/>
      <c r="BT829" s="96"/>
      <c r="BV829" s="96"/>
      <c r="BW829" s="96"/>
    </row>
    <row r="830" spans="2:75" x14ac:dyDescent="0.2">
      <c r="B830" s="101"/>
      <c r="I830" s="101"/>
      <c r="L830" s="101"/>
      <c r="M830" s="105"/>
      <c r="N830" s="256"/>
      <c r="O830" s="256"/>
      <c r="P830" s="256"/>
      <c r="Q830" s="256"/>
      <c r="R830" s="219"/>
      <c r="S830" s="219"/>
      <c r="T830" s="219"/>
      <c r="U830" s="219"/>
      <c r="V830" s="217"/>
      <c r="X830" s="106"/>
      <c r="Y830" s="217"/>
      <c r="Z830" s="217"/>
      <c r="AA830" s="217"/>
      <c r="AB830" s="94"/>
      <c r="AC830" s="217"/>
      <c r="AD830" s="217"/>
      <c r="AE830" s="217"/>
      <c r="AF830" s="217"/>
      <c r="AG830" s="217"/>
      <c r="AH830" s="217"/>
      <c r="AI830" s="94"/>
      <c r="AJ830" s="217"/>
      <c r="AK830" s="217"/>
      <c r="AL830" s="217"/>
      <c r="AM830" s="217"/>
      <c r="AN830" s="217"/>
      <c r="AO830" s="94"/>
      <c r="AP830" s="217"/>
      <c r="AQ830" s="217"/>
      <c r="AR830" s="217"/>
      <c r="AU830" s="217"/>
      <c r="AW830" s="217"/>
      <c r="AX830" s="217"/>
      <c r="BE830" s="94"/>
      <c r="BF830" s="217"/>
      <c r="BG830" s="94"/>
      <c r="BH830" s="94"/>
      <c r="BI830" s="217"/>
      <c r="BJ830" s="94"/>
      <c r="BK830" s="217"/>
      <c r="BL830" s="217"/>
      <c r="BQ830" s="96"/>
      <c r="BR830" s="96"/>
      <c r="BS830" s="96"/>
      <c r="BT830" s="96"/>
      <c r="BV830" s="96"/>
      <c r="BW830" s="96"/>
    </row>
    <row r="831" spans="2:75" x14ac:dyDescent="0.2">
      <c r="B831" s="101"/>
      <c r="I831" s="101"/>
      <c r="L831" s="101"/>
      <c r="M831" s="105"/>
      <c r="N831" s="256"/>
      <c r="O831" s="256"/>
      <c r="P831" s="256"/>
      <c r="Q831" s="256"/>
      <c r="R831" s="219"/>
      <c r="S831" s="219"/>
      <c r="T831" s="219"/>
      <c r="U831" s="219"/>
      <c r="V831" s="217"/>
      <c r="X831" s="106"/>
      <c r="Y831" s="217"/>
      <c r="Z831" s="217"/>
      <c r="AA831" s="217"/>
      <c r="AB831" s="94"/>
      <c r="AC831" s="217"/>
      <c r="AD831" s="217"/>
      <c r="AE831" s="217"/>
      <c r="AF831" s="217"/>
      <c r="AG831" s="217"/>
      <c r="AH831" s="217"/>
      <c r="AI831" s="94"/>
      <c r="AJ831" s="217"/>
      <c r="AK831" s="217"/>
      <c r="AL831" s="217"/>
      <c r="AM831" s="217"/>
      <c r="AN831" s="217"/>
      <c r="AO831" s="94"/>
      <c r="AP831" s="217"/>
      <c r="AQ831" s="217"/>
      <c r="AR831" s="217"/>
      <c r="AU831" s="217"/>
      <c r="AW831" s="217"/>
      <c r="AX831" s="217"/>
      <c r="BE831" s="94"/>
      <c r="BF831" s="217"/>
      <c r="BG831" s="94"/>
      <c r="BH831" s="94"/>
      <c r="BI831" s="217"/>
      <c r="BJ831" s="94"/>
      <c r="BK831" s="217"/>
      <c r="BL831" s="217"/>
      <c r="BQ831" s="96"/>
      <c r="BR831" s="96"/>
      <c r="BS831" s="96"/>
      <c r="BT831" s="96"/>
      <c r="BV831" s="96"/>
      <c r="BW831" s="96"/>
    </row>
    <row r="832" spans="2:75" x14ac:dyDescent="0.2">
      <c r="B832" s="101"/>
      <c r="I832" s="101"/>
      <c r="L832" s="101"/>
      <c r="M832" s="105"/>
      <c r="N832" s="256"/>
      <c r="O832" s="256"/>
      <c r="P832" s="256"/>
      <c r="Q832" s="256"/>
      <c r="R832" s="219"/>
      <c r="S832" s="219"/>
      <c r="T832" s="219"/>
      <c r="U832" s="219"/>
      <c r="V832" s="217"/>
      <c r="X832" s="106"/>
      <c r="Y832" s="217"/>
      <c r="Z832" s="217"/>
      <c r="AA832" s="217"/>
      <c r="AB832" s="94"/>
      <c r="AC832" s="217"/>
      <c r="AD832" s="217"/>
      <c r="AE832" s="217"/>
      <c r="AF832" s="217"/>
      <c r="AG832" s="217"/>
      <c r="AH832" s="217"/>
      <c r="AI832" s="94"/>
      <c r="AJ832" s="217"/>
      <c r="AK832" s="217"/>
      <c r="AL832" s="217"/>
      <c r="AM832" s="217"/>
      <c r="AN832" s="217"/>
      <c r="AO832" s="94"/>
      <c r="AP832" s="217"/>
      <c r="AQ832" s="217"/>
      <c r="AR832" s="217"/>
      <c r="AU832" s="217"/>
      <c r="AW832" s="217"/>
      <c r="AX832" s="217"/>
      <c r="BE832" s="94"/>
      <c r="BF832" s="217"/>
      <c r="BG832" s="94"/>
      <c r="BH832" s="94"/>
      <c r="BI832" s="217"/>
      <c r="BJ832" s="94"/>
      <c r="BK832" s="217"/>
      <c r="BL832" s="217"/>
      <c r="BQ832" s="96"/>
      <c r="BR832" s="96"/>
      <c r="BS832" s="96"/>
      <c r="BT832" s="96"/>
      <c r="BV832" s="96"/>
      <c r="BW832" s="96"/>
    </row>
    <row r="833" spans="2:75" x14ac:dyDescent="0.2">
      <c r="B833" s="101"/>
      <c r="I833" s="101"/>
      <c r="L833" s="101"/>
      <c r="M833" s="105"/>
      <c r="N833" s="256"/>
      <c r="O833" s="256"/>
      <c r="P833" s="256"/>
      <c r="Q833" s="256"/>
      <c r="R833" s="219"/>
      <c r="S833" s="219"/>
      <c r="T833" s="219"/>
      <c r="U833" s="219"/>
      <c r="V833" s="217"/>
      <c r="X833" s="106"/>
      <c r="Y833" s="217"/>
      <c r="Z833" s="217"/>
      <c r="AA833" s="217"/>
      <c r="AB833" s="94"/>
      <c r="AC833" s="217"/>
      <c r="AD833" s="217"/>
      <c r="AE833" s="217"/>
      <c r="AF833" s="217"/>
      <c r="AG833" s="217"/>
      <c r="AH833" s="217"/>
      <c r="AI833" s="94"/>
      <c r="AJ833" s="217"/>
      <c r="AK833" s="217"/>
      <c r="AL833" s="217"/>
      <c r="AM833" s="217"/>
      <c r="AN833" s="217"/>
      <c r="AO833" s="94"/>
      <c r="AP833" s="217"/>
      <c r="AQ833" s="217"/>
      <c r="AR833" s="217"/>
      <c r="AU833" s="217"/>
      <c r="AW833" s="217"/>
      <c r="AX833" s="217"/>
      <c r="BE833" s="94"/>
      <c r="BF833" s="217"/>
      <c r="BG833" s="94"/>
      <c r="BH833" s="94"/>
      <c r="BI833" s="217"/>
      <c r="BJ833" s="94"/>
      <c r="BK833" s="217"/>
      <c r="BL833" s="217"/>
      <c r="BQ833" s="96"/>
      <c r="BR833" s="96"/>
      <c r="BS833" s="96"/>
      <c r="BT833" s="96"/>
      <c r="BV833" s="96"/>
      <c r="BW833" s="96"/>
    </row>
    <row r="834" spans="2:75" x14ac:dyDescent="0.2">
      <c r="B834" s="101"/>
      <c r="I834" s="101"/>
      <c r="L834" s="101"/>
      <c r="M834" s="105"/>
      <c r="N834" s="256"/>
      <c r="O834" s="256"/>
      <c r="P834" s="256"/>
      <c r="Q834" s="256"/>
      <c r="R834" s="219"/>
      <c r="S834" s="219"/>
      <c r="T834" s="219"/>
      <c r="U834" s="219"/>
      <c r="V834" s="217"/>
      <c r="X834" s="106"/>
      <c r="Y834" s="217"/>
      <c r="Z834" s="217"/>
      <c r="AA834" s="217"/>
      <c r="AB834" s="94"/>
      <c r="AC834" s="217"/>
      <c r="AD834" s="217"/>
      <c r="AE834" s="217"/>
      <c r="AF834" s="217"/>
      <c r="AG834" s="217"/>
      <c r="AH834" s="217"/>
      <c r="AI834" s="94"/>
      <c r="AJ834" s="217"/>
      <c r="AK834" s="217"/>
      <c r="AL834" s="217"/>
      <c r="AM834" s="217"/>
      <c r="AN834" s="217"/>
      <c r="AO834" s="94"/>
      <c r="AP834" s="217"/>
      <c r="AQ834" s="217"/>
      <c r="AR834" s="217"/>
      <c r="AU834" s="217"/>
      <c r="AW834" s="217"/>
      <c r="AX834" s="217"/>
      <c r="BE834" s="94"/>
      <c r="BF834" s="217"/>
      <c r="BG834" s="94"/>
      <c r="BH834" s="94"/>
      <c r="BI834" s="217"/>
      <c r="BJ834" s="94"/>
      <c r="BK834" s="217"/>
      <c r="BL834" s="217"/>
      <c r="BQ834" s="96"/>
      <c r="BR834" s="96"/>
      <c r="BS834" s="96"/>
      <c r="BT834" s="96"/>
      <c r="BV834" s="96"/>
      <c r="BW834" s="96"/>
    </row>
    <row r="835" spans="2:75" x14ac:dyDescent="0.2">
      <c r="B835" s="101"/>
      <c r="I835" s="101"/>
      <c r="L835" s="101"/>
      <c r="M835" s="105"/>
      <c r="N835" s="256"/>
      <c r="O835" s="256"/>
      <c r="P835" s="256"/>
      <c r="Q835" s="256"/>
      <c r="R835" s="219"/>
      <c r="S835" s="219"/>
      <c r="T835" s="219"/>
      <c r="U835" s="219"/>
      <c r="V835" s="217"/>
      <c r="X835" s="106"/>
      <c r="Y835" s="217"/>
      <c r="Z835" s="217"/>
      <c r="AA835" s="217"/>
      <c r="AB835" s="94"/>
      <c r="AC835" s="217"/>
      <c r="AD835" s="217"/>
      <c r="AE835" s="217"/>
      <c r="AF835" s="217"/>
      <c r="AG835" s="217"/>
      <c r="AH835" s="217"/>
      <c r="AI835" s="94"/>
      <c r="AJ835" s="217"/>
      <c r="AK835" s="217"/>
      <c r="AL835" s="217"/>
      <c r="AM835" s="217"/>
      <c r="AN835" s="217"/>
      <c r="AO835" s="94"/>
      <c r="AP835" s="217"/>
      <c r="AQ835" s="217"/>
      <c r="AR835" s="217"/>
      <c r="AU835" s="217"/>
      <c r="AW835" s="217"/>
      <c r="AX835" s="217"/>
      <c r="BE835" s="94"/>
      <c r="BF835" s="217"/>
      <c r="BG835" s="94"/>
      <c r="BH835" s="94"/>
      <c r="BI835" s="217"/>
      <c r="BJ835" s="94"/>
      <c r="BK835" s="217"/>
      <c r="BL835" s="217"/>
      <c r="BQ835" s="96"/>
      <c r="BR835" s="96"/>
      <c r="BS835" s="96"/>
      <c r="BT835" s="96"/>
      <c r="BV835" s="96"/>
      <c r="BW835" s="96"/>
    </row>
    <row r="836" spans="2:75" x14ac:dyDescent="0.2">
      <c r="B836" s="101"/>
      <c r="I836" s="101"/>
      <c r="L836" s="101"/>
      <c r="M836" s="105"/>
      <c r="N836" s="256"/>
      <c r="O836" s="256"/>
      <c r="P836" s="256"/>
      <c r="Q836" s="256"/>
      <c r="R836" s="219"/>
      <c r="S836" s="219"/>
      <c r="T836" s="219"/>
      <c r="U836" s="219"/>
      <c r="V836" s="217"/>
      <c r="X836" s="106"/>
      <c r="Y836" s="217"/>
      <c r="Z836" s="217"/>
      <c r="AA836" s="217"/>
      <c r="AB836" s="94"/>
      <c r="AC836" s="217"/>
      <c r="AD836" s="217"/>
      <c r="AE836" s="217"/>
      <c r="AF836" s="217"/>
      <c r="AG836" s="217"/>
      <c r="AH836" s="217"/>
      <c r="AI836" s="94"/>
      <c r="AJ836" s="217"/>
      <c r="AK836" s="217"/>
      <c r="AL836" s="217"/>
      <c r="AM836" s="217"/>
      <c r="AN836" s="217"/>
      <c r="AO836" s="94"/>
      <c r="AP836" s="217"/>
      <c r="AQ836" s="217"/>
      <c r="AR836" s="217"/>
      <c r="AU836" s="217"/>
      <c r="AW836" s="217"/>
      <c r="AX836" s="217"/>
      <c r="BE836" s="94"/>
      <c r="BF836" s="217"/>
      <c r="BG836" s="94"/>
      <c r="BH836" s="94"/>
      <c r="BI836" s="217"/>
      <c r="BJ836" s="94"/>
      <c r="BK836" s="217"/>
      <c r="BL836" s="217"/>
      <c r="BQ836" s="96"/>
      <c r="BR836" s="96"/>
      <c r="BS836" s="96"/>
      <c r="BT836" s="96"/>
      <c r="BV836" s="96"/>
      <c r="BW836" s="96"/>
    </row>
    <row r="837" spans="2:75" x14ac:dyDescent="0.2">
      <c r="B837" s="101"/>
      <c r="I837" s="101"/>
      <c r="L837" s="101"/>
      <c r="M837" s="105"/>
      <c r="N837" s="256"/>
      <c r="O837" s="256"/>
      <c r="P837" s="256"/>
      <c r="Q837" s="256"/>
      <c r="R837" s="219"/>
      <c r="S837" s="219"/>
      <c r="T837" s="219"/>
      <c r="U837" s="219"/>
      <c r="V837" s="217"/>
      <c r="X837" s="106"/>
      <c r="Y837" s="217"/>
      <c r="Z837" s="217"/>
      <c r="AA837" s="217"/>
      <c r="AB837" s="94"/>
      <c r="AC837" s="217"/>
      <c r="AD837" s="217"/>
      <c r="AE837" s="217"/>
      <c r="AF837" s="217"/>
      <c r="AG837" s="217"/>
      <c r="AH837" s="217"/>
      <c r="AI837" s="94"/>
      <c r="AJ837" s="217"/>
      <c r="AK837" s="217"/>
      <c r="AL837" s="217"/>
      <c r="AM837" s="217"/>
      <c r="AN837" s="217"/>
      <c r="AO837" s="94"/>
      <c r="AP837" s="217"/>
      <c r="AQ837" s="217"/>
      <c r="AR837" s="217"/>
      <c r="AU837" s="217"/>
      <c r="AW837" s="217"/>
      <c r="AX837" s="217"/>
      <c r="BE837" s="94"/>
      <c r="BF837" s="217"/>
      <c r="BG837" s="94"/>
      <c r="BH837" s="94"/>
      <c r="BI837" s="217"/>
      <c r="BJ837" s="94"/>
      <c r="BK837" s="217"/>
      <c r="BL837" s="217"/>
      <c r="BQ837" s="96"/>
      <c r="BR837" s="96"/>
      <c r="BS837" s="96"/>
      <c r="BT837" s="96"/>
      <c r="BV837" s="96"/>
      <c r="BW837" s="96"/>
    </row>
    <row r="838" spans="2:75" x14ac:dyDescent="0.2">
      <c r="B838" s="101"/>
      <c r="I838" s="101"/>
      <c r="L838" s="101"/>
      <c r="M838" s="105"/>
      <c r="N838" s="256"/>
      <c r="O838" s="256"/>
      <c r="P838" s="256"/>
      <c r="Q838" s="256"/>
      <c r="R838" s="219"/>
      <c r="S838" s="219"/>
      <c r="T838" s="219"/>
      <c r="U838" s="219"/>
      <c r="V838" s="217"/>
      <c r="X838" s="106"/>
      <c r="Y838" s="217"/>
      <c r="Z838" s="217"/>
      <c r="AA838" s="217"/>
      <c r="AB838" s="94"/>
      <c r="AC838" s="217"/>
      <c r="AD838" s="217"/>
      <c r="AE838" s="217"/>
      <c r="AF838" s="217"/>
      <c r="AG838" s="217"/>
      <c r="AH838" s="217"/>
      <c r="AI838" s="94"/>
      <c r="AJ838" s="217"/>
      <c r="AK838" s="217"/>
      <c r="AL838" s="217"/>
      <c r="AM838" s="217"/>
      <c r="AN838" s="217"/>
      <c r="AO838" s="94"/>
      <c r="AP838" s="217"/>
      <c r="AQ838" s="217"/>
      <c r="AR838" s="217"/>
      <c r="AU838" s="217"/>
      <c r="AW838" s="217"/>
      <c r="AX838" s="217"/>
      <c r="BE838" s="94"/>
      <c r="BF838" s="217"/>
      <c r="BG838" s="94"/>
      <c r="BH838" s="94"/>
      <c r="BI838" s="217"/>
      <c r="BJ838" s="94"/>
      <c r="BK838" s="217"/>
      <c r="BL838" s="217"/>
      <c r="BQ838" s="96"/>
      <c r="BR838" s="96"/>
      <c r="BS838" s="96"/>
      <c r="BT838" s="96"/>
      <c r="BV838" s="96"/>
      <c r="BW838" s="96"/>
    </row>
    <row r="839" spans="2:75" x14ac:dyDescent="0.2">
      <c r="B839" s="101"/>
      <c r="I839" s="101"/>
      <c r="L839" s="101"/>
      <c r="M839" s="105"/>
      <c r="N839" s="256"/>
      <c r="O839" s="256"/>
      <c r="P839" s="256"/>
      <c r="Q839" s="256"/>
      <c r="R839" s="219"/>
      <c r="S839" s="219"/>
      <c r="T839" s="219"/>
      <c r="U839" s="219"/>
      <c r="V839" s="217"/>
      <c r="X839" s="106"/>
      <c r="Y839" s="217"/>
      <c r="Z839" s="217"/>
      <c r="AA839" s="217"/>
      <c r="AB839" s="94"/>
      <c r="AC839" s="217"/>
      <c r="AD839" s="217"/>
      <c r="AE839" s="217"/>
      <c r="AF839" s="217"/>
      <c r="AG839" s="217"/>
      <c r="AH839" s="217"/>
      <c r="AI839" s="94"/>
      <c r="AJ839" s="217"/>
      <c r="AK839" s="217"/>
      <c r="AL839" s="217"/>
      <c r="AM839" s="217"/>
      <c r="AN839" s="217"/>
      <c r="AO839" s="94"/>
      <c r="AP839" s="217"/>
      <c r="AQ839" s="217"/>
      <c r="AR839" s="217"/>
      <c r="AU839" s="217"/>
      <c r="AW839" s="217"/>
      <c r="AX839" s="217"/>
      <c r="BE839" s="94"/>
      <c r="BF839" s="217"/>
      <c r="BG839" s="94"/>
      <c r="BH839" s="94"/>
      <c r="BI839" s="217"/>
      <c r="BJ839" s="94"/>
      <c r="BK839" s="217"/>
      <c r="BL839" s="217"/>
      <c r="BQ839" s="96"/>
      <c r="BR839" s="96"/>
      <c r="BS839" s="96"/>
      <c r="BT839" s="96"/>
      <c r="BV839" s="96"/>
      <c r="BW839" s="96"/>
    </row>
    <row r="840" spans="2:75" x14ac:dyDescent="0.2">
      <c r="B840" s="101"/>
      <c r="I840" s="101"/>
      <c r="L840" s="101"/>
      <c r="M840" s="105"/>
      <c r="N840" s="256"/>
      <c r="O840" s="256"/>
      <c r="P840" s="256"/>
      <c r="Q840" s="256"/>
      <c r="R840" s="219"/>
      <c r="S840" s="219"/>
      <c r="T840" s="219"/>
      <c r="U840" s="219"/>
      <c r="V840" s="217"/>
      <c r="X840" s="106"/>
      <c r="Y840" s="217"/>
      <c r="Z840" s="217"/>
      <c r="AA840" s="217"/>
      <c r="AB840" s="94"/>
      <c r="AC840" s="217"/>
      <c r="AD840" s="217"/>
      <c r="AE840" s="217"/>
      <c r="AF840" s="217"/>
      <c r="AG840" s="217"/>
      <c r="AH840" s="217"/>
      <c r="AI840" s="94"/>
      <c r="AJ840" s="217"/>
      <c r="AK840" s="217"/>
      <c r="AL840" s="217"/>
      <c r="AM840" s="217"/>
      <c r="AN840" s="217"/>
      <c r="AO840" s="94"/>
      <c r="AP840" s="217"/>
      <c r="AQ840" s="217"/>
      <c r="AR840" s="217"/>
      <c r="AU840" s="217"/>
      <c r="AW840" s="217"/>
      <c r="AX840" s="217"/>
      <c r="BE840" s="94"/>
      <c r="BF840" s="217"/>
      <c r="BG840" s="94"/>
      <c r="BH840" s="94"/>
      <c r="BI840" s="217"/>
      <c r="BJ840" s="94"/>
      <c r="BK840" s="217"/>
      <c r="BL840" s="217"/>
      <c r="BQ840" s="96"/>
      <c r="BR840" s="96"/>
      <c r="BS840" s="96"/>
      <c r="BT840" s="96"/>
      <c r="BV840" s="96"/>
      <c r="BW840" s="96"/>
    </row>
    <row r="841" spans="2:75" x14ac:dyDescent="0.2">
      <c r="B841" s="101"/>
      <c r="I841" s="101"/>
      <c r="L841" s="101"/>
      <c r="M841" s="105"/>
      <c r="N841" s="256"/>
      <c r="O841" s="256"/>
      <c r="P841" s="256"/>
      <c r="Q841" s="256"/>
      <c r="R841" s="219"/>
      <c r="S841" s="219"/>
      <c r="T841" s="219"/>
      <c r="U841" s="219"/>
      <c r="V841" s="217"/>
      <c r="X841" s="106"/>
      <c r="Y841" s="217"/>
      <c r="Z841" s="217"/>
      <c r="AA841" s="217"/>
      <c r="AB841" s="94"/>
      <c r="AC841" s="217"/>
      <c r="AD841" s="217"/>
      <c r="AE841" s="217"/>
      <c r="AF841" s="217"/>
      <c r="AG841" s="217"/>
      <c r="AH841" s="217"/>
      <c r="AI841" s="94"/>
      <c r="AJ841" s="217"/>
      <c r="AK841" s="217"/>
      <c r="AL841" s="217"/>
      <c r="AM841" s="217"/>
      <c r="AN841" s="217"/>
      <c r="AO841" s="94"/>
      <c r="AP841" s="217"/>
      <c r="AQ841" s="217"/>
      <c r="AR841" s="217"/>
      <c r="AU841" s="217"/>
      <c r="AW841" s="217"/>
      <c r="AX841" s="217"/>
      <c r="BE841" s="94"/>
      <c r="BF841" s="217"/>
      <c r="BG841" s="94"/>
      <c r="BH841" s="94"/>
      <c r="BI841" s="217"/>
      <c r="BJ841" s="94"/>
      <c r="BK841" s="217"/>
      <c r="BL841" s="217"/>
      <c r="BQ841" s="96"/>
      <c r="BR841" s="96"/>
      <c r="BS841" s="96"/>
      <c r="BT841" s="96"/>
      <c r="BV841" s="96"/>
      <c r="BW841" s="96"/>
    </row>
    <row r="842" spans="2:75" x14ac:dyDescent="0.2">
      <c r="B842" s="101"/>
      <c r="I842" s="101"/>
      <c r="L842" s="101"/>
      <c r="M842" s="105"/>
      <c r="N842" s="256"/>
      <c r="O842" s="256"/>
      <c r="P842" s="256"/>
      <c r="Q842" s="256"/>
      <c r="R842" s="219"/>
      <c r="S842" s="219"/>
      <c r="T842" s="219"/>
      <c r="U842" s="219"/>
      <c r="V842" s="217"/>
      <c r="X842" s="106"/>
      <c r="Y842" s="217"/>
      <c r="Z842" s="217"/>
      <c r="AA842" s="217"/>
      <c r="AB842" s="94"/>
      <c r="AC842" s="217"/>
      <c r="AD842" s="217"/>
      <c r="AE842" s="217"/>
      <c r="AF842" s="217"/>
      <c r="AG842" s="217"/>
      <c r="AH842" s="217"/>
      <c r="AI842" s="94"/>
      <c r="AJ842" s="217"/>
      <c r="AK842" s="217"/>
      <c r="AL842" s="217"/>
      <c r="AM842" s="217"/>
      <c r="AN842" s="217"/>
      <c r="AO842" s="94"/>
      <c r="AP842" s="217"/>
      <c r="AQ842" s="217"/>
      <c r="AR842" s="217"/>
      <c r="AU842" s="217"/>
      <c r="AW842" s="217"/>
      <c r="AX842" s="217"/>
      <c r="BE842" s="94"/>
      <c r="BF842" s="217"/>
      <c r="BG842" s="94"/>
      <c r="BH842" s="94"/>
      <c r="BI842" s="217"/>
      <c r="BJ842" s="94"/>
      <c r="BK842" s="217"/>
      <c r="BL842" s="217"/>
      <c r="BQ842" s="96"/>
      <c r="BR842" s="96"/>
      <c r="BS842" s="96"/>
      <c r="BT842" s="96"/>
      <c r="BV842" s="96"/>
      <c r="BW842" s="96"/>
    </row>
    <row r="843" spans="2:75" x14ac:dyDescent="0.2">
      <c r="B843" s="101"/>
      <c r="I843" s="101"/>
      <c r="L843" s="101"/>
      <c r="M843" s="105"/>
      <c r="N843" s="256"/>
      <c r="O843" s="256"/>
      <c r="P843" s="256"/>
      <c r="Q843" s="256"/>
      <c r="R843" s="219"/>
      <c r="S843" s="219"/>
      <c r="T843" s="219"/>
      <c r="U843" s="219"/>
      <c r="V843" s="217"/>
      <c r="X843" s="106"/>
      <c r="Y843" s="217"/>
      <c r="Z843" s="217"/>
      <c r="AA843" s="217"/>
      <c r="AB843" s="94"/>
      <c r="AC843" s="217"/>
      <c r="AD843" s="217"/>
      <c r="AE843" s="217"/>
      <c r="AF843" s="217"/>
      <c r="AG843" s="217"/>
      <c r="AH843" s="217"/>
      <c r="AI843" s="94"/>
      <c r="AJ843" s="217"/>
      <c r="AK843" s="217"/>
      <c r="AL843" s="217"/>
      <c r="AM843" s="217"/>
      <c r="AN843" s="217"/>
      <c r="AO843" s="94"/>
      <c r="AP843" s="217"/>
      <c r="AQ843" s="217"/>
      <c r="AR843" s="217"/>
      <c r="AU843" s="217"/>
      <c r="AW843" s="217"/>
      <c r="AX843" s="217"/>
      <c r="BE843" s="94"/>
      <c r="BF843" s="217"/>
      <c r="BG843" s="94"/>
      <c r="BH843" s="94"/>
      <c r="BI843" s="217"/>
      <c r="BJ843" s="94"/>
      <c r="BK843" s="217"/>
      <c r="BL843" s="217"/>
      <c r="BQ843" s="96"/>
      <c r="BR843" s="96"/>
      <c r="BS843" s="96"/>
      <c r="BT843" s="96"/>
      <c r="BV843" s="96"/>
      <c r="BW843" s="96"/>
    </row>
    <row r="844" spans="2:75" x14ac:dyDescent="0.2">
      <c r="B844" s="101"/>
      <c r="I844" s="101"/>
      <c r="L844" s="101"/>
      <c r="M844" s="105"/>
      <c r="N844" s="256"/>
      <c r="O844" s="256"/>
      <c r="P844" s="256"/>
      <c r="Q844" s="256"/>
      <c r="R844" s="219"/>
      <c r="S844" s="219"/>
      <c r="T844" s="219"/>
      <c r="U844" s="219"/>
      <c r="V844" s="217"/>
      <c r="X844" s="106"/>
      <c r="Y844" s="217"/>
      <c r="Z844" s="217"/>
      <c r="AA844" s="217"/>
      <c r="AB844" s="94"/>
      <c r="AC844" s="217"/>
      <c r="AD844" s="217"/>
      <c r="AE844" s="217"/>
      <c r="AF844" s="217"/>
      <c r="AG844" s="217"/>
      <c r="AH844" s="217"/>
      <c r="AI844" s="94"/>
      <c r="AJ844" s="217"/>
      <c r="AK844" s="217"/>
      <c r="AL844" s="217"/>
      <c r="AM844" s="217"/>
      <c r="AN844" s="217"/>
      <c r="AO844" s="94"/>
      <c r="AP844" s="217"/>
      <c r="AQ844" s="217"/>
      <c r="AR844" s="217"/>
      <c r="AU844" s="217"/>
      <c r="AW844" s="217"/>
      <c r="AX844" s="217"/>
      <c r="BE844" s="94"/>
      <c r="BF844" s="217"/>
      <c r="BG844" s="94"/>
      <c r="BH844" s="94"/>
      <c r="BI844" s="217"/>
      <c r="BJ844" s="94"/>
      <c r="BK844" s="217"/>
      <c r="BL844" s="217"/>
      <c r="BQ844" s="96"/>
      <c r="BR844" s="96"/>
      <c r="BS844" s="96"/>
      <c r="BT844" s="96"/>
      <c r="BV844" s="96"/>
      <c r="BW844" s="96"/>
    </row>
    <row r="845" spans="2:75" x14ac:dyDescent="0.2">
      <c r="B845" s="101"/>
      <c r="I845" s="101"/>
      <c r="L845" s="101"/>
      <c r="M845" s="105"/>
      <c r="N845" s="256"/>
      <c r="O845" s="256"/>
      <c r="P845" s="256"/>
      <c r="Q845" s="256"/>
      <c r="R845" s="219"/>
      <c r="S845" s="219"/>
      <c r="T845" s="219"/>
      <c r="U845" s="219"/>
      <c r="V845" s="217"/>
      <c r="X845" s="106"/>
      <c r="Y845" s="217"/>
      <c r="Z845" s="217"/>
      <c r="AA845" s="217"/>
      <c r="AB845" s="94"/>
      <c r="AC845" s="217"/>
      <c r="AD845" s="217"/>
      <c r="AE845" s="217"/>
      <c r="AF845" s="217"/>
      <c r="AG845" s="217"/>
      <c r="AH845" s="217"/>
      <c r="AI845" s="94"/>
      <c r="AJ845" s="217"/>
      <c r="AK845" s="217"/>
      <c r="AL845" s="217"/>
      <c r="AM845" s="217"/>
      <c r="AN845" s="217"/>
      <c r="AO845" s="94"/>
      <c r="AP845" s="217"/>
      <c r="AQ845" s="217"/>
      <c r="AR845" s="217"/>
      <c r="AU845" s="217"/>
      <c r="AW845" s="217"/>
      <c r="AX845" s="217"/>
      <c r="BE845" s="94"/>
      <c r="BF845" s="217"/>
      <c r="BG845" s="94"/>
      <c r="BH845" s="94"/>
      <c r="BI845" s="217"/>
      <c r="BJ845" s="94"/>
      <c r="BK845" s="217"/>
      <c r="BL845" s="217"/>
      <c r="BQ845" s="96"/>
      <c r="BR845" s="96"/>
      <c r="BS845" s="96"/>
      <c r="BT845" s="96"/>
      <c r="BV845" s="96"/>
      <c r="BW845" s="96"/>
    </row>
    <row r="846" spans="2:75" x14ac:dyDescent="0.2">
      <c r="B846" s="101"/>
      <c r="I846" s="101"/>
      <c r="L846" s="101"/>
      <c r="M846" s="105"/>
      <c r="N846" s="256"/>
      <c r="O846" s="256"/>
      <c r="P846" s="256"/>
      <c r="Q846" s="256"/>
      <c r="R846" s="219"/>
      <c r="S846" s="219"/>
      <c r="T846" s="219"/>
      <c r="U846" s="219"/>
      <c r="V846" s="217"/>
      <c r="X846" s="106"/>
      <c r="Y846" s="217"/>
      <c r="Z846" s="217"/>
      <c r="AA846" s="217"/>
      <c r="AB846" s="94"/>
      <c r="AC846" s="217"/>
      <c r="AD846" s="217"/>
      <c r="AE846" s="217"/>
      <c r="AF846" s="217"/>
      <c r="AG846" s="217"/>
      <c r="AH846" s="217"/>
      <c r="AI846" s="94"/>
      <c r="AJ846" s="217"/>
      <c r="AK846" s="217"/>
      <c r="AL846" s="217"/>
      <c r="AM846" s="217"/>
      <c r="AN846" s="217"/>
      <c r="AO846" s="94"/>
      <c r="AP846" s="217"/>
      <c r="AQ846" s="217"/>
      <c r="AR846" s="217"/>
      <c r="AU846" s="217"/>
      <c r="AW846" s="217"/>
      <c r="AX846" s="217"/>
      <c r="BE846" s="94"/>
      <c r="BF846" s="217"/>
      <c r="BG846" s="94"/>
      <c r="BH846" s="94"/>
      <c r="BI846" s="217"/>
      <c r="BJ846" s="94"/>
      <c r="BK846" s="217"/>
      <c r="BL846" s="217"/>
      <c r="BQ846" s="96"/>
      <c r="BR846" s="96"/>
      <c r="BS846" s="96"/>
      <c r="BT846" s="96"/>
      <c r="BV846" s="96"/>
      <c r="BW846" s="96"/>
    </row>
    <row r="847" spans="2:75" x14ac:dyDescent="0.2">
      <c r="B847" s="101"/>
      <c r="I847" s="101"/>
      <c r="L847" s="101"/>
      <c r="M847" s="105"/>
      <c r="N847" s="256"/>
      <c r="O847" s="256"/>
      <c r="P847" s="256"/>
      <c r="Q847" s="256"/>
      <c r="R847" s="219"/>
      <c r="S847" s="219"/>
      <c r="T847" s="219"/>
      <c r="U847" s="219"/>
      <c r="V847" s="217"/>
      <c r="X847" s="106"/>
      <c r="Y847" s="217"/>
      <c r="Z847" s="217"/>
      <c r="AA847" s="217"/>
      <c r="AB847" s="94"/>
      <c r="AC847" s="217"/>
      <c r="AD847" s="217"/>
      <c r="AE847" s="217"/>
      <c r="AF847" s="217"/>
      <c r="AG847" s="217"/>
      <c r="AH847" s="217"/>
      <c r="AI847" s="94"/>
      <c r="AJ847" s="217"/>
      <c r="AK847" s="217"/>
      <c r="AL847" s="217"/>
      <c r="AM847" s="217"/>
      <c r="AN847" s="217"/>
      <c r="AO847" s="94"/>
      <c r="AP847" s="217"/>
      <c r="AQ847" s="217"/>
      <c r="AR847" s="217"/>
      <c r="AU847" s="217"/>
      <c r="AW847" s="217"/>
      <c r="AX847" s="217"/>
      <c r="BE847" s="94"/>
      <c r="BF847" s="217"/>
      <c r="BG847" s="94"/>
      <c r="BH847" s="94"/>
      <c r="BI847" s="217"/>
      <c r="BJ847" s="94"/>
      <c r="BK847" s="217"/>
      <c r="BL847" s="217"/>
      <c r="BQ847" s="96"/>
      <c r="BR847" s="96"/>
      <c r="BS847" s="96"/>
      <c r="BT847" s="96"/>
      <c r="BV847" s="96"/>
      <c r="BW847" s="96"/>
    </row>
    <row r="848" spans="2:75" x14ac:dyDescent="0.2">
      <c r="B848" s="101"/>
      <c r="I848" s="101"/>
      <c r="L848" s="101"/>
      <c r="M848" s="105"/>
      <c r="N848" s="256"/>
      <c r="O848" s="256"/>
      <c r="P848" s="256"/>
      <c r="Q848" s="256"/>
      <c r="R848" s="219"/>
      <c r="S848" s="219"/>
      <c r="T848" s="219"/>
      <c r="U848" s="219"/>
      <c r="V848" s="217"/>
      <c r="X848" s="106"/>
      <c r="Y848" s="217"/>
      <c r="Z848" s="217"/>
      <c r="AA848" s="217"/>
      <c r="AB848" s="94"/>
      <c r="AC848" s="217"/>
      <c r="AD848" s="217"/>
      <c r="AE848" s="217"/>
      <c r="AF848" s="217"/>
      <c r="AG848" s="217"/>
      <c r="AH848" s="217"/>
      <c r="AI848" s="94"/>
      <c r="AJ848" s="217"/>
      <c r="AK848" s="217"/>
      <c r="AL848" s="217"/>
      <c r="AM848" s="217"/>
      <c r="AN848" s="217"/>
      <c r="AO848" s="94"/>
      <c r="AP848" s="217"/>
      <c r="AQ848" s="217"/>
      <c r="AR848" s="217"/>
      <c r="AU848" s="217"/>
      <c r="AW848" s="217"/>
      <c r="AX848" s="217"/>
      <c r="BE848" s="94"/>
      <c r="BF848" s="217"/>
      <c r="BG848" s="94"/>
      <c r="BH848" s="94"/>
      <c r="BI848" s="217"/>
      <c r="BJ848" s="94"/>
      <c r="BK848" s="217"/>
      <c r="BL848" s="217"/>
      <c r="BQ848" s="96"/>
      <c r="BR848" s="96"/>
      <c r="BS848" s="96"/>
      <c r="BT848" s="96"/>
      <c r="BV848" s="96"/>
      <c r="BW848" s="96"/>
    </row>
    <row r="849" spans="2:75" x14ac:dyDescent="0.2">
      <c r="B849" s="101"/>
      <c r="I849" s="101"/>
      <c r="L849" s="101"/>
      <c r="M849" s="105"/>
      <c r="N849" s="256"/>
      <c r="O849" s="256"/>
      <c r="P849" s="256"/>
      <c r="Q849" s="256"/>
      <c r="R849" s="219"/>
      <c r="S849" s="219"/>
      <c r="T849" s="219"/>
      <c r="U849" s="219"/>
      <c r="V849" s="217"/>
      <c r="X849" s="106"/>
      <c r="Y849" s="217"/>
      <c r="Z849" s="217"/>
      <c r="AA849" s="217"/>
      <c r="AB849" s="94"/>
      <c r="AC849" s="217"/>
      <c r="AD849" s="217"/>
      <c r="AE849" s="217"/>
      <c r="AF849" s="217"/>
      <c r="AG849" s="217"/>
      <c r="AH849" s="217"/>
      <c r="AI849" s="94"/>
      <c r="AJ849" s="217"/>
      <c r="AK849" s="217"/>
      <c r="AL849" s="217"/>
      <c r="AM849" s="217"/>
      <c r="AN849" s="217"/>
      <c r="AO849" s="94"/>
      <c r="AP849" s="217"/>
      <c r="AQ849" s="217"/>
      <c r="AR849" s="217"/>
      <c r="AU849" s="217"/>
      <c r="AW849" s="217"/>
      <c r="AX849" s="217"/>
      <c r="BE849" s="94"/>
      <c r="BF849" s="217"/>
      <c r="BG849" s="94"/>
      <c r="BH849" s="94"/>
      <c r="BI849" s="217"/>
      <c r="BJ849" s="94"/>
      <c r="BK849" s="217"/>
      <c r="BL849" s="217"/>
      <c r="BQ849" s="96"/>
      <c r="BR849" s="96"/>
      <c r="BS849" s="96"/>
      <c r="BT849" s="96"/>
      <c r="BV849" s="96"/>
      <c r="BW849" s="96"/>
    </row>
    <row r="850" spans="2:75" x14ac:dyDescent="0.2">
      <c r="B850" s="101"/>
      <c r="I850" s="101"/>
      <c r="L850" s="101"/>
      <c r="M850" s="105"/>
      <c r="N850" s="256"/>
      <c r="O850" s="256"/>
      <c r="P850" s="256"/>
      <c r="Q850" s="256"/>
      <c r="R850" s="219"/>
      <c r="S850" s="219"/>
      <c r="T850" s="219"/>
      <c r="U850" s="219"/>
      <c r="V850" s="217"/>
      <c r="X850" s="106"/>
      <c r="Y850" s="217"/>
      <c r="Z850" s="217"/>
      <c r="AA850" s="217"/>
      <c r="AB850" s="94"/>
      <c r="AC850" s="217"/>
      <c r="AD850" s="217"/>
      <c r="AE850" s="217"/>
      <c r="AF850" s="217"/>
      <c r="AG850" s="217"/>
      <c r="AH850" s="217"/>
      <c r="AI850" s="94"/>
      <c r="AJ850" s="217"/>
      <c r="AK850" s="217"/>
      <c r="AL850" s="217"/>
      <c r="AM850" s="217"/>
      <c r="AN850" s="217"/>
      <c r="AO850" s="94"/>
      <c r="AP850" s="217"/>
      <c r="AQ850" s="217"/>
      <c r="AR850" s="217"/>
      <c r="AU850" s="217"/>
      <c r="AW850" s="217"/>
      <c r="AX850" s="217"/>
      <c r="BE850" s="94"/>
      <c r="BF850" s="217"/>
      <c r="BG850" s="94"/>
      <c r="BH850" s="94"/>
      <c r="BI850" s="217"/>
      <c r="BJ850" s="94"/>
      <c r="BK850" s="217"/>
      <c r="BL850" s="217"/>
      <c r="BQ850" s="96"/>
      <c r="BR850" s="96"/>
      <c r="BS850" s="96"/>
      <c r="BT850" s="96"/>
      <c r="BV850" s="96"/>
      <c r="BW850" s="96"/>
    </row>
    <row r="851" spans="2:75" x14ac:dyDescent="0.2">
      <c r="B851" s="101"/>
      <c r="I851" s="101"/>
      <c r="L851" s="101"/>
      <c r="M851" s="105"/>
      <c r="N851" s="256"/>
      <c r="O851" s="256"/>
      <c r="P851" s="256"/>
      <c r="Q851" s="256"/>
      <c r="R851" s="219"/>
      <c r="S851" s="219"/>
      <c r="T851" s="219"/>
      <c r="U851" s="219"/>
      <c r="V851" s="217"/>
      <c r="X851" s="106"/>
      <c r="Y851" s="217"/>
      <c r="Z851" s="217"/>
      <c r="AA851" s="217"/>
      <c r="AB851" s="94"/>
      <c r="AC851" s="217"/>
      <c r="AD851" s="217"/>
      <c r="AE851" s="217"/>
      <c r="AF851" s="217"/>
      <c r="AG851" s="217"/>
      <c r="AH851" s="217"/>
      <c r="AI851" s="94"/>
      <c r="AJ851" s="217"/>
      <c r="AK851" s="217"/>
      <c r="AL851" s="217"/>
      <c r="AM851" s="217"/>
      <c r="AN851" s="217"/>
      <c r="AO851" s="94"/>
      <c r="AP851" s="217"/>
      <c r="AQ851" s="217"/>
      <c r="AR851" s="217"/>
      <c r="AU851" s="217"/>
      <c r="AW851" s="217"/>
      <c r="AX851" s="217"/>
      <c r="BE851" s="94"/>
      <c r="BF851" s="217"/>
      <c r="BG851" s="94"/>
      <c r="BH851" s="94"/>
      <c r="BI851" s="217"/>
      <c r="BJ851" s="94"/>
      <c r="BK851" s="217"/>
      <c r="BL851" s="217"/>
      <c r="BQ851" s="96"/>
      <c r="BR851" s="96"/>
      <c r="BS851" s="96"/>
      <c r="BT851" s="96"/>
      <c r="BV851" s="96"/>
      <c r="BW851" s="96"/>
    </row>
    <row r="852" spans="2:75" x14ac:dyDescent="0.2">
      <c r="B852" s="101"/>
      <c r="I852" s="101"/>
      <c r="L852" s="101"/>
      <c r="M852" s="105"/>
      <c r="N852" s="256"/>
      <c r="O852" s="256"/>
      <c r="P852" s="256"/>
      <c r="Q852" s="256"/>
      <c r="R852" s="219"/>
      <c r="S852" s="219"/>
      <c r="T852" s="219"/>
      <c r="U852" s="219"/>
      <c r="V852" s="217"/>
      <c r="X852" s="106"/>
      <c r="Y852" s="217"/>
      <c r="Z852" s="217"/>
      <c r="AA852" s="217"/>
      <c r="AB852" s="94"/>
      <c r="AC852" s="217"/>
      <c r="AD852" s="217"/>
      <c r="AE852" s="217"/>
      <c r="AF852" s="217"/>
      <c r="AG852" s="217"/>
      <c r="AH852" s="217"/>
      <c r="AI852" s="94"/>
      <c r="AJ852" s="217"/>
      <c r="AK852" s="217"/>
      <c r="AL852" s="217"/>
      <c r="AM852" s="217"/>
      <c r="AN852" s="217"/>
      <c r="AO852" s="94"/>
      <c r="AP852" s="217"/>
      <c r="AQ852" s="217"/>
      <c r="AR852" s="217"/>
      <c r="AU852" s="217"/>
      <c r="AW852" s="217"/>
      <c r="AX852" s="217"/>
      <c r="BE852" s="94"/>
      <c r="BF852" s="217"/>
      <c r="BG852" s="94"/>
      <c r="BH852" s="94"/>
      <c r="BI852" s="217"/>
      <c r="BJ852" s="94"/>
      <c r="BK852" s="217"/>
      <c r="BL852" s="217"/>
      <c r="BQ852" s="96"/>
      <c r="BR852" s="96"/>
      <c r="BS852" s="96"/>
      <c r="BT852" s="96"/>
      <c r="BV852" s="96"/>
      <c r="BW852" s="96"/>
    </row>
    <row r="853" spans="2:75" x14ac:dyDescent="0.2">
      <c r="B853" s="101"/>
      <c r="I853" s="101"/>
      <c r="L853" s="101"/>
      <c r="M853" s="105"/>
      <c r="N853" s="256"/>
      <c r="O853" s="256"/>
      <c r="P853" s="256"/>
      <c r="Q853" s="256"/>
      <c r="R853" s="219"/>
      <c r="S853" s="219"/>
      <c r="T853" s="219"/>
      <c r="U853" s="219"/>
      <c r="V853" s="217"/>
      <c r="X853" s="106"/>
      <c r="Y853" s="217"/>
      <c r="Z853" s="217"/>
      <c r="AA853" s="217"/>
      <c r="AB853" s="94"/>
      <c r="AC853" s="217"/>
      <c r="AD853" s="217"/>
      <c r="AE853" s="217"/>
      <c r="AF853" s="217"/>
      <c r="AG853" s="217"/>
      <c r="AH853" s="217"/>
      <c r="AI853" s="94"/>
      <c r="AJ853" s="217"/>
      <c r="AK853" s="217"/>
      <c r="AL853" s="217"/>
      <c r="AM853" s="217"/>
      <c r="AN853" s="217"/>
      <c r="AO853" s="94"/>
      <c r="AP853" s="217"/>
      <c r="AQ853" s="217"/>
      <c r="AR853" s="217"/>
      <c r="AU853" s="217"/>
      <c r="AW853" s="217"/>
      <c r="AX853" s="217"/>
      <c r="BE853" s="94"/>
      <c r="BF853" s="217"/>
      <c r="BG853" s="94"/>
      <c r="BH853" s="94"/>
      <c r="BI853" s="217"/>
      <c r="BJ853" s="94"/>
      <c r="BK853" s="217"/>
      <c r="BL853" s="217"/>
      <c r="BQ853" s="96"/>
      <c r="BR853" s="96"/>
      <c r="BS853" s="96"/>
      <c r="BT853" s="96"/>
      <c r="BV853" s="96"/>
      <c r="BW853" s="96"/>
    </row>
    <row r="854" spans="2:75" x14ac:dyDescent="0.2">
      <c r="B854" s="101"/>
      <c r="I854" s="101"/>
      <c r="L854" s="101"/>
      <c r="M854" s="105"/>
      <c r="N854" s="256"/>
      <c r="O854" s="256"/>
      <c r="P854" s="256"/>
      <c r="Q854" s="256"/>
      <c r="R854" s="219"/>
      <c r="S854" s="219"/>
      <c r="T854" s="219"/>
      <c r="U854" s="219"/>
      <c r="V854" s="217"/>
      <c r="X854" s="106"/>
      <c r="Y854" s="217"/>
      <c r="Z854" s="217"/>
      <c r="AA854" s="217"/>
      <c r="AB854" s="94"/>
      <c r="AC854" s="217"/>
      <c r="AD854" s="217"/>
      <c r="AE854" s="217"/>
      <c r="AF854" s="217"/>
      <c r="AG854" s="217"/>
      <c r="AH854" s="217"/>
      <c r="AI854" s="94"/>
      <c r="AJ854" s="217"/>
      <c r="AK854" s="217"/>
      <c r="AL854" s="217"/>
      <c r="AM854" s="217"/>
      <c r="AN854" s="217"/>
      <c r="AO854" s="94"/>
      <c r="AP854" s="217"/>
      <c r="AQ854" s="217"/>
      <c r="AR854" s="217"/>
      <c r="AU854" s="217"/>
      <c r="AW854" s="217"/>
      <c r="AX854" s="217"/>
      <c r="BE854" s="94"/>
      <c r="BF854" s="217"/>
      <c r="BG854" s="94"/>
      <c r="BH854" s="94"/>
      <c r="BI854" s="217"/>
      <c r="BJ854" s="94"/>
      <c r="BK854" s="217"/>
      <c r="BL854" s="217"/>
      <c r="BQ854" s="96"/>
      <c r="BR854" s="96"/>
      <c r="BS854" s="96"/>
      <c r="BT854" s="96"/>
      <c r="BV854" s="96"/>
      <c r="BW854" s="96"/>
    </row>
    <row r="855" spans="2:75" x14ac:dyDescent="0.2">
      <c r="B855" s="101"/>
      <c r="I855" s="101"/>
      <c r="L855" s="101"/>
      <c r="M855" s="105"/>
      <c r="N855" s="256"/>
      <c r="O855" s="256"/>
      <c r="P855" s="256"/>
      <c r="Q855" s="256"/>
      <c r="R855" s="219"/>
      <c r="S855" s="219"/>
      <c r="T855" s="219"/>
      <c r="U855" s="219"/>
      <c r="V855" s="217"/>
      <c r="X855" s="106"/>
      <c r="Y855" s="217"/>
      <c r="Z855" s="217"/>
      <c r="AA855" s="217"/>
      <c r="AB855" s="94"/>
      <c r="AC855" s="217"/>
      <c r="AD855" s="217"/>
      <c r="AE855" s="217"/>
      <c r="AF855" s="217"/>
      <c r="AG855" s="217"/>
      <c r="AH855" s="217"/>
      <c r="AI855" s="94"/>
      <c r="AJ855" s="217"/>
      <c r="AK855" s="217"/>
      <c r="AL855" s="217"/>
      <c r="AM855" s="217"/>
      <c r="AN855" s="217"/>
      <c r="AO855" s="94"/>
      <c r="AP855" s="217"/>
      <c r="AQ855" s="217"/>
      <c r="AR855" s="217"/>
      <c r="AU855" s="217"/>
      <c r="AW855" s="217"/>
      <c r="AX855" s="217"/>
      <c r="BE855" s="94"/>
      <c r="BF855" s="217"/>
      <c r="BG855" s="94"/>
      <c r="BH855" s="94"/>
      <c r="BI855" s="217"/>
      <c r="BJ855" s="94"/>
      <c r="BK855" s="217"/>
      <c r="BL855" s="217"/>
      <c r="BQ855" s="96"/>
      <c r="BR855" s="96"/>
      <c r="BS855" s="96"/>
      <c r="BT855" s="96"/>
      <c r="BV855" s="96"/>
      <c r="BW855" s="96"/>
    </row>
    <row r="856" spans="2:75" x14ac:dyDescent="0.2">
      <c r="B856" s="101"/>
      <c r="I856" s="101"/>
      <c r="L856" s="101"/>
      <c r="M856" s="105"/>
      <c r="N856" s="256"/>
      <c r="O856" s="256"/>
      <c r="P856" s="256"/>
      <c r="Q856" s="256"/>
      <c r="R856" s="219"/>
      <c r="S856" s="219"/>
      <c r="T856" s="219"/>
      <c r="U856" s="219"/>
      <c r="V856" s="217"/>
      <c r="X856" s="106"/>
      <c r="Y856" s="217"/>
      <c r="Z856" s="217"/>
      <c r="AA856" s="217"/>
      <c r="AB856" s="94"/>
      <c r="AC856" s="217"/>
      <c r="AD856" s="217"/>
      <c r="AE856" s="217"/>
      <c r="AF856" s="217"/>
      <c r="AG856" s="217"/>
      <c r="AH856" s="217"/>
      <c r="AI856" s="94"/>
      <c r="AJ856" s="217"/>
      <c r="AK856" s="217"/>
      <c r="AL856" s="217"/>
      <c r="AM856" s="217"/>
      <c r="AN856" s="217"/>
      <c r="AO856" s="94"/>
      <c r="AP856" s="217"/>
      <c r="AQ856" s="217"/>
      <c r="AR856" s="217"/>
      <c r="AU856" s="217"/>
      <c r="AW856" s="217"/>
      <c r="AX856" s="217"/>
      <c r="BE856" s="94"/>
      <c r="BF856" s="217"/>
      <c r="BG856" s="94"/>
      <c r="BH856" s="94"/>
      <c r="BI856" s="217"/>
      <c r="BJ856" s="94"/>
      <c r="BK856" s="217"/>
      <c r="BL856" s="217"/>
      <c r="BQ856" s="96"/>
      <c r="BR856" s="96"/>
      <c r="BS856" s="96"/>
      <c r="BT856" s="96"/>
      <c r="BV856" s="96"/>
      <c r="BW856" s="96"/>
    </row>
    <row r="857" spans="2:75" x14ac:dyDescent="0.2">
      <c r="B857" s="101"/>
      <c r="I857" s="101"/>
      <c r="L857" s="101"/>
      <c r="M857" s="105"/>
      <c r="N857" s="256"/>
      <c r="O857" s="256"/>
      <c r="P857" s="256"/>
      <c r="Q857" s="256"/>
      <c r="R857" s="219"/>
      <c r="S857" s="219"/>
      <c r="T857" s="219"/>
      <c r="U857" s="219"/>
      <c r="V857" s="217"/>
      <c r="X857" s="106"/>
      <c r="Y857" s="217"/>
      <c r="Z857" s="217"/>
      <c r="AA857" s="217"/>
      <c r="AB857" s="94"/>
      <c r="AC857" s="217"/>
      <c r="AD857" s="217"/>
      <c r="AE857" s="217"/>
      <c r="AF857" s="217"/>
      <c r="AG857" s="217"/>
      <c r="AH857" s="217"/>
      <c r="AI857" s="94"/>
      <c r="AJ857" s="217"/>
      <c r="AK857" s="217"/>
      <c r="AL857" s="217"/>
      <c r="AM857" s="217"/>
      <c r="AN857" s="217"/>
      <c r="AO857" s="94"/>
      <c r="AP857" s="217"/>
      <c r="AQ857" s="217"/>
      <c r="AR857" s="217"/>
      <c r="AU857" s="217"/>
      <c r="AW857" s="217"/>
      <c r="AX857" s="217"/>
      <c r="BE857" s="94"/>
      <c r="BF857" s="217"/>
      <c r="BG857" s="94"/>
      <c r="BH857" s="94"/>
      <c r="BI857" s="217"/>
      <c r="BJ857" s="94"/>
      <c r="BK857" s="217"/>
      <c r="BL857" s="217"/>
      <c r="BQ857" s="96"/>
      <c r="BR857" s="96"/>
      <c r="BS857" s="96"/>
      <c r="BT857" s="96"/>
      <c r="BV857" s="96"/>
      <c r="BW857" s="96"/>
    </row>
    <row r="858" spans="2:75" x14ac:dyDescent="0.2">
      <c r="B858" s="101"/>
      <c r="I858" s="101"/>
      <c r="L858" s="101"/>
      <c r="M858" s="105"/>
      <c r="N858" s="256"/>
      <c r="O858" s="256"/>
      <c r="P858" s="256"/>
      <c r="Q858" s="256"/>
      <c r="R858" s="219"/>
      <c r="S858" s="219"/>
      <c r="T858" s="219"/>
      <c r="U858" s="219"/>
      <c r="V858" s="217"/>
      <c r="X858" s="106"/>
      <c r="Y858" s="217"/>
      <c r="Z858" s="217"/>
      <c r="AA858" s="217"/>
      <c r="AB858" s="94"/>
      <c r="AC858" s="217"/>
      <c r="AD858" s="217"/>
      <c r="AE858" s="217"/>
      <c r="AF858" s="217"/>
      <c r="AG858" s="217"/>
      <c r="AH858" s="217"/>
      <c r="AI858" s="94"/>
      <c r="AJ858" s="217"/>
      <c r="AK858" s="217"/>
      <c r="AL858" s="217"/>
      <c r="AM858" s="217"/>
      <c r="AN858" s="217"/>
      <c r="AO858" s="94"/>
      <c r="AP858" s="217"/>
      <c r="AQ858" s="217"/>
      <c r="AR858" s="217"/>
      <c r="AU858" s="217"/>
      <c r="AW858" s="217"/>
      <c r="AX858" s="217"/>
      <c r="BE858" s="94"/>
      <c r="BF858" s="217"/>
      <c r="BG858" s="94"/>
      <c r="BH858" s="94"/>
      <c r="BI858" s="217"/>
      <c r="BJ858" s="94"/>
      <c r="BK858" s="217"/>
      <c r="BL858" s="217"/>
      <c r="BQ858" s="96"/>
      <c r="BR858" s="96"/>
      <c r="BS858" s="96"/>
      <c r="BT858" s="96"/>
      <c r="BV858" s="96"/>
      <c r="BW858" s="96"/>
    </row>
    <row r="859" spans="2:75" x14ac:dyDescent="0.2">
      <c r="B859" s="101"/>
      <c r="I859" s="101"/>
      <c r="L859" s="101"/>
      <c r="M859" s="105"/>
      <c r="N859" s="256"/>
      <c r="O859" s="256"/>
      <c r="P859" s="256"/>
      <c r="Q859" s="256"/>
      <c r="R859" s="219"/>
      <c r="S859" s="219"/>
      <c r="T859" s="219"/>
      <c r="U859" s="219"/>
      <c r="V859" s="217"/>
      <c r="X859" s="106"/>
      <c r="Y859" s="217"/>
      <c r="Z859" s="217"/>
      <c r="AA859" s="217"/>
      <c r="AB859" s="94"/>
      <c r="AC859" s="217"/>
      <c r="AD859" s="217"/>
      <c r="AE859" s="217"/>
      <c r="AF859" s="217"/>
      <c r="AG859" s="217"/>
      <c r="AH859" s="217"/>
      <c r="AI859" s="94"/>
      <c r="AJ859" s="217"/>
      <c r="AK859" s="217"/>
      <c r="AL859" s="217"/>
      <c r="AM859" s="217"/>
      <c r="AN859" s="217"/>
      <c r="AO859" s="94"/>
      <c r="AP859" s="217"/>
      <c r="AQ859" s="217"/>
      <c r="AR859" s="217"/>
      <c r="AU859" s="217"/>
      <c r="AW859" s="217"/>
      <c r="AX859" s="217"/>
      <c r="BE859" s="94"/>
      <c r="BF859" s="217"/>
      <c r="BG859" s="94"/>
      <c r="BH859" s="94"/>
      <c r="BI859" s="217"/>
      <c r="BJ859" s="94"/>
      <c r="BK859" s="217"/>
      <c r="BL859" s="217"/>
      <c r="BQ859" s="96"/>
      <c r="BR859" s="96"/>
      <c r="BS859" s="96"/>
      <c r="BT859" s="96"/>
      <c r="BV859" s="96"/>
      <c r="BW859" s="96"/>
    </row>
    <row r="860" spans="2:75" x14ac:dyDescent="0.2">
      <c r="B860" s="101"/>
      <c r="I860" s="101"/>
      <c r="L860" s="101"/>
      <c r="M860" s="105"/>
      <c r="N860" s="256"/>
      <c r="O860" s="256"/>
      <c r="P860" s="256"/>
      <c r="Q860" s="256"/>
      <c r="R860" s="219"/>
      <c r="S860" s="219"/>
      <c r="T860" s="219"/>
      <c r="U860" s="219"/>
      <c r="V860" s="217"/>
      <c r="X860" s="106"/>
      <c r="Y860" s="217"/>
      <c r="Z860" s="217"/>
      <c r="AA860" s="217"/>
      <c r="AB860" s="94"/>
      <c r="AC860" s="217"/>
      <c r="AD860" s="217"/>
      <c r="AE860" s="217"/>
      <c r="AF860" s="217"/>
      <c r="AG860" s="217"/>
      <c r="AH860" s="217"/>
      <c r="AI860" s="94"/>
      <c r="AJ860" s="217"/>
      <c r="AK860" s="217"/>
      <c r="AL860" s="217"/>
      <c r="AM860" s="217"/>
      <c r="AN860" s="217"/>
      <c r="AO860" s="94"/>
      <c r="AP860" s="217"/>
      <c r="AQ860" s="217"/>
      <c r="AR860" s="217"/>
      <c r="AU860" s="217"/>
      <c r="AW860" s="217"/>
      <c r="AX860" s="217"/>
      <c r="BE860" s="94"/>
      <c r="BF860" s="217"/>
      <c r="BG860" s="94"/>
      <c r="BH860" s="94"/>
      <c r="BI860" s="217"/>
      <c r="BJ860" s="94"/>
      <c r="BK860" s="217"/>
      <c r="BL860" s="217"/>
      <c r="BQ860" s="96"/>
      <c r="BR860" s="96"/>
      <c r="BS860" s="96"/>
      <c r="BT860" s="96"/>
      <c r="BV860" s="96"/>
      <c r="BW860" s="96"/>
    </row>
    <row r="861" spans="2:75" x14ac:dyDescent="0.2">
      <c r="B861" s="101"/>
      <c r="I861" s="101"/>
      <c r="L861" s="101"/>
      <c r="M861" s="105"/>
      <c r="N861" s="256"/>
      <c r="O861" s="256"/>
      <c r="P861" s="256"/>
      <c r="Q861" s="256"/>
      <c r="R861" s="219"/>
      <c r="S861" s="219"/>
      <c r="T861" s="219"/>
      <c r="U861" s="219"/>
      <c r="V861" s="217"/>
      <c r="X861" s="106"/>
      <c r="Y861" s="217"/>
      <c r="Z861" s="217"/>
      <c r="AA861" s="217"/>
      <c r="AB861" s="94"/>
      <c r="AC861" s="217"/>
      <c r="AD861" s="217"/>
      <c r="AE861" s="217"/>
      <c r="AF861" s="217"/>
      <c r="AG861" s="217"/>
      <c r="AH861" s="217"/>
      <c r="AI861" s="94"/>
      <c r="AJ861" s="217"/>
      <c r="AK861" s="217"/>
      <c r="AL861" s="217"/>
      <c r="AM861" s="217"/>
      <c r="AN861" s="217"/>
      <c r="AO861" s="94"/>
      <c r="AP861" s="217"/>
      <c r="AQ861" s="217"/>
      <c r="AR861" s="217"/>
      <c r="AU861" s="217"/>
      <c r="AW861" s="217"/>
      <c r="AX861" s="217"/>
      <c r="BE861" s="94"/>
      <c r="BF861" s="217"/>
      <c r="BG861" s="94"/>
      <c r="BH861" s="94"/>
      <c r="BI861" s="217"/>
      <c r="BJ861" s="94"/>
      <c r="BK861" s="217"/>
      <c r="BL861" s="217"/>
      <c r="BQ861" s="96"/>
      <c r="BR861" s="96"/>
      <c r="BS861" s="96"/>
      <c r="BT861" s="96"/>
      <c r="BV861" s="96"/>
      <c r="BW861" s="96"/>
    </row>
    <row r="862" spans="2:75" x14ac:dyDescent="0.2">
      <c r="B862" s="101"/>
      <c r="I862" s="101"/>
      <c r="L862" s="101"/>
      <c r="M862" s="105"/>
      <c r="N862" s="256"/>
      <c r="O862" s="256"/>
      <c r="P862" s="256"/>
      <c r="Q862" s="256"/>
      <c r="R862" s="219"/>
      <c r="S862" s="219"/>
      <c r="T862" s="219"/>
      <c r="U862" s="219"/>
      <c r="V862" s="217"/>
      <c r="X862" s="106"/>
      <c r="Y862" s="217"/>
      <c r="Z862" s="217"/>
      <c r="AA862" s="217"/>
      <c r="AB862" s="94"/>
      <c r="AC862" s="217"/>
      <c r="AD862" s="217"/>
      <c r="AE862" s="217"/>
      <c r="AF862" s="217"/>
      <c r="AG862" s="217"/>
      <c r="AH862" s="217"/>
      <c r="AI862" s="94"/>
      <c r="AJ862" s="217"/>
      <c r="AK862" s="217"/>
      <c r="AL862" s="217"/>
      <c r="AM862" s="217"/>
      <c r="AN862" s="217"/>
      <c r="AO862" s="94"/>
      <c r="AP862" s="217"/>
      <c r="AQ862" s="217"/>
      <c r="AR862" s="217"/>
      <c r="AU862" s="217"/>
      <c r="AW862" s="217"/>
      <c r="AX862" s="217"/>
      <c r="BE862" s="94"/>
      <c r="BF862" s="217"/>
      <c r="BG862" s="94"/>
      <c r="BH862" s="94"/>
      <c r="BI862" s="217"/>
      <c r="BJ862" s="94"/>
      <c r="BK862" s="217"/>
      <c r="BL862" s="217"/>
      <c r="BQ862" s="96"/>
      <c r="BR862" s="96"/>
      <c r="BS862" s="96"/>
      <c r="BT862" s="96"/>
      <c r="BV862" s="96"/>
      <c r="BW862" s="96"/>
    </row>
    <row r="863" spans="2:75" x14ac:dyDescent="0.2">
      <c r="B863" s="101"/>
      <c r="I863" s="101"/>
      <c r="L863" s="101"/>
      <c r="M863" s="105"/>
      <c r="N863" s="256"/>
      <c r="O863" s="256"/>
      <c r="P863" s="256"/>
      <c r="Q863" s="256"/>
      <c r="R863" s="219"/>
      <c r="S863" s="219"/>
      <c r="T863" s="219"/>
      <c r="U863" s="219"/>
      <c r="V863" s="217"/>
      <c r="X863" s="106"/>
      <c r="Y863" s="217"/>
      <c r="Z863" s="217"/>
      <c r="AA863" s="217"/>
      <c r="AB863" s="94"/>
      <c r="AC863" s="217"/>
      <c r="AD863" s="217"/>
      <c r="AE863" s="217"/>
      <c r="AF863" s="217"/>
      <c r="AG863" s="217"/>
      <c r="AH863" s="217"/>
      <c r="AI863" s="94"/>
      <c r="AJ863" s="217"/>
      <c r="AK863" s="217"/>
      <c r="AL863" s="217"/>
      <c r="AM863" s="217"/>
      <c r="AN863" s="217"/>
      <c r="AO863" s="94"/>
      <c r="AP863" s="217"/>
      <c r="AQ863" s="217"/>
      <c r="AR863" s="217"/>
      <c r="AU863" s="217"/>
      <c r="AW863" s="217"/>
      <c r="AX863" s="217"/>
      <c r="BE863" s="94"/>
      <c r="BF863" s="217"/>
      <c r="BG863" s="94"/>
      <c r="BH863" s="94"/>
      <c r="BI863" s="217"/>
      <c r="BJ863" s="94"/>
      <c r="BK863" s="217"/>
      <c r="BL863" s="217"/>
      <c r="BQ863" s="96"/>
      <c r="BR863" s="96"/>
      <c r="BS863" s="96"/>
      <c r="BT863" s="96"/>
      <c r="BV863" s="96"/>
      <c r="BW863" s="96"/>
    </row>
    <row r="864" spans="2:75" x14ac:dyDescent="0.2">
      <c r="B864" s="101"/>
      <c r="I864" s="101"/>
      <c r="L864" s="101"/>
      <c r="M864" s="105"/>
      <c r="N864" s="256"/>
      <c r="O864" s="256"/>
      <c r="P864" s="256"/>
      <c r="Q864" s="256"/>
      <c r="R864" s="219"/>
      <c r="S864" s="219"/>
      <c r="T864" s="219"/>
      <c r="U864" s="219"/>
      <c r="V864" s="217"/>
      <c r="X864" s="106"/>
      <c r="Y864" s="217"/>
      <c r="Z864" s="217"/>
      <c r="AA864" s="217"/>
      <c r="AB864" s="94"/>
      <c r="AC864" s="217"/>
      <c r="AD864" s="217"/>
      <c r="AE864" s="217"/>
      <c r="AF864" s="217"/>
      <c r="AG864" s="217"/>
      <c r="AH864" s="217"/>
      <c r="AI864" s="94"/>
      <c r="AJ864" s="217"/>
      <c r="AK864" s="217"/>
      <c r="AL864" s="217"/>
      <c r="AM864" s="217"/>
      <c r="AN864" s="217"/>
      <c r="AO864" s="94"/>
      <c r="AP864" s="217"/>
      <c r="AQ864" s="217"/>
      <c r="AR864" s="217"/>
      <c r="AU864" s="217"/>
      <c r="AW864" s="217"/>
      <c r="AX864" s="217"/>
      <c r="BE864" s="94"/>
      <c r="BF864" s="217"/>
      <c r="BG864" s="94"/>
      <c r="BH864" s="94"/>
      <c r="BI864" s="217"/>
      <c r="BJ864" s="94"/>
      <c r="BK864" s="217"/>
      <c r="BL864" s="217"/>
      <c r="BQ864" s="96"/>
      <c r="BR864" s="96"/>
      <c r="BS864" s="96"/>
      <c r="BT864" s="96"/>
      <c r="BV864" s="96"/>
      <c r="BW864" s="96"/>
    </row>
    <row r="865" spans="2:75" x14ac:dyDescent="0.2">
      <c r="B865" s="101"/>
      <c r="I865" s="101"/>
      <c r="L865" s="101"/>
      <c r="M865" s="105"/>
      <c r="N865" s="256"/>
      <c r="O865" s="256"/>
      <c r="P865" s="256"/>
      <c r="Q865" s="256"/>
      <c r="R865" s="219"/>
      <c r="S865" s="219"/>
      <c r="T865" s="219"/>
      <c r="U865" s="219"/>
      <c r="V865" s="217"/>
      <c r="X865" s="106"/>
      <c r="Y865" s="217"/>
      <c r="Z865" s="217"/>
      <c r="AA865" s="217"/>
      <c r="AB865" s="94"/>
      <c r="AC865" s="217"/>
      <c r="AD865" s="217"/>
      <c r="AE865" s="217"/>
      <c r="AF865" s="217"/>
      <c r="AG865" s="217"/>
      <c r="AH865" s="217"/>
      <c r="AI865" s="94"/>
      <c r="AJ865" s="217"/>
      <c r="AK865" s="217"/>
      <c r="AL865" s="217"/>
      <c r="AM865" s="217"/>
      <c r="AN865" s="217"/>
      <c r="AO865" s="94"/>
      <c r="AP865" s="217"/>
      <c r="AQ865" s="217"/>
      <c r="AR865" s="217"/>
      <c r="AU865" s="217"/>
      <c r="AW865" s="217"/>
      <c r="AX865" s="217"/>
      <c r="BE865" s="94"/>
      <c r="BF865" s="217"/>
      <c r="BG865" s="94"/>
      <c r="BH865" s="94"/>
      <c r="BI865" s="217"/>
      <c r="BJ865" s="94"/>
      <c r="BK865" s="217"/>
      <c r="BL865" s="217"/>
      <c r="BQ865" s="96"/>
      <c r="BR865" s="96"/>
      <c r="BS865" s="96"/>
      <c r="BT865" s="96"/>
      <c r="BV865" s="96"/>
      <c r="BW865" s="96"/>
    </row>
    <row r="866" spans="2:75" x14ac:dyDescent="0.2">
      <c r="B866" s="101"/>
      <c r="I866" s="101"/>
      <c r="L866" s="101"/>
      <c r="M866" s="105"/>
      <c r="N866" s="256"/>
      <c r="O866" s="256"/>
      <c r="P866" s="256"/>
      <c r="Q866" s="256"/>
      <c r="R866" s="219"/>
      <c r="S866" s="219"/>
      <c r="T866" s="219"/>
      <c r="U866" s="219"/>
      <c r="V866" s="217"/>
      <c r="X866" s="106"/>
      <c r="Y866" s="217"/>
      <c r="Z866" s="217"/>
      <c r="AA866" s="217"/>
      <c r="AB866" s="94"/>
      <c r="AC866" s="217"/>
      <c r="AD866" s="217"/>
      <c r="AE866" s="217"/>
      <c r="AF866" s="217"/>
      <c r="AG866" s="217"/>
      <c r="AH866" s="217"/>
      <c r="AI866" s="94"/>
      <c r="AJ866" s="217"/>
      <c r="AK866" s="217"/>
      <c r="AL866" s="217"/>
      <c r="AM866" s="217"/>
      <c r="AN866" s="217"/>
      <c r="AO866" s="94"/>
      <c r="AP866" s="217"/>
      <c r="AQ866" s="217"/>
      <c r="AR866" s="217"/>
      <c r="AU866" s="217"/>
      <c r="AW866" s="217"/>
      <c r="AX866" s="217"/>
      <c r="BE866" s="94"/>
      <c r="BF866" s="217"/>
      <c r="BG866" s="94"/>
      <c r="BH866" s="94"/>
      <c r="BI866" s="217"/>
      <c r="BJ866" s="94"/>
      <c r="BK866" s="217"/>
      <c r="BL866" s="217"/>
      <c r="BQ866" s="96"/>
      <c r="BR866" s="96"/>
      <c r="BS866" s="96"/>
      <c r="BT866" s="96"/>
      <c r="BV866" s="96"/>
      <c r="BW866" s="96"/>
    </row>
    <row r="867" spans="2:75" x14ac:dyDescent="0.2">
      <c r="B867" s="101"/>
      <c r="I867" s="101"/>
      <c r="L867" s="101"/>
      <c r="M867" s="105"/>
      <c r="N867" s="256"/>
      <c r="O867" s="256"/>
      <c r="P867" s="256"/>
      <c r="Q867" s="256"/>
      <c r="R867" s="219"/>
      <c r="S867" s="219"/>
      <c r="T867" s="219"/>
      <c r="U867" s="219"/>
      <c r="V867" s="217"/>
      <c r="X867" s="106"/>
      <c r="Y867" s="217"/>
      <c r="Z867" s="217"/>
      <c r="AA867" s="217"/>
      <c r="AB867" s="94"/>
      <c r="AC867" s="217"/>
      <c r="AD867" s="217"/>
      <c r="AE867" s="217"/>
      <c r="AF867" s="217"/>
      <c r="AG867" s="217"/>
      <c r="AH867" s="217"/>
      <c r="AI867" s="94"/>
      <c r="AJ867" s="217"/>
      <c r="AK867" s="217"/>
      <c r="AL867" s="217"/>
      <c r="AM867" s="217"/>
      <c r="AN867" s="217"/>
      <c r="AO867" s="94"/>
      <c r="AP867" s="217"/>
      <c r="AQ867" s="217"/>
      <c r="AR867" s="217"/>
      <c r="AU867" s="217"/>
      <c r="AW867" s="217"/>
      <c r="AX867" s="217"/>
      <c r="BE867" s="94"/>
      <c r="BF867" s="217"/>
      <c r="BG867" s="94"/>
      <c r="BH867" s="94"/>
      <c r="BI867" s="217"/>
      <c r="BJ867" s="94"/>
      <c r="BK867" s="217"/>
      <c r="BL867" s="217"/>
      <c r="BQ867" s="96"/>
      <c r="BR867" s="96"/>
      <c r="BS867" s="96"/>
      <c r="BT867" s="96"/>
      <c r="BV867" s="96"/>
      <c r="BW867" s="96"/>
    </row>
    <row r="868" spans="2:75" x14ac:dyDescent="0.2">
      <c r="B868" s="101"/>
      <c r="I868" s="101"/>
      <c r="L868" s="101"/>
      <c r="M868" s="105"/>
      <c r="N868" s="256"/>
      <c r="O868" s="256"/>
      <c r="P868" s="256"/>
      <c r="Q868" s="256"/>
      <c r="R868" s="219"/>
      <c r="S868" s="219"/>
      <c r="T868" s="219"/>
      <c r="U868" s="219"/>
      <c r="V868" s="217"/>
      <c r="X868" s="106"/>
      <c r="Y868" s="217"/>
      <c r="Z868" s="217"/>
      <c r="AA868" s="217"/>
      <c r="AB868" s="94"/>
      <c r="AC868" s="217"/>
      <c r="AD868" s="217"/>
      <c r="AE868" s="217"/>
      <c r="AF868" s="217"/>
      <c r="AG868" s="217"/>
      <c r="AH868" s="217"/>
      <c r="AI868" s="94"/>
      <c r="AJ868" s="217"/>
      <c r="AK868" s="217"/>
      <c r="AL868" s="217"/>
      <c r="AM868" s="217"/>
      <c r="AN868" s="217"/>
      <c r="AO868" s="94"/>
      <c r="AP868" s="217"/>
      <c r="AQ868" s="217"/>
      <c r="AR868" s="217"/>
      <c r="AU868" s="217"/>
      <c r="AW868" s="217"/>
      <c r="AX868" s="217"/>
      <c r="BE868" s="94"/>
      <c r="BF868" s="217"/>
      <c r="BG868" s="94"/>
      <c r="BH868" s="94"/>
      <c r="BI868" s="217"/>
      <c r="BJ868" s="94"/>
      <c r="BK868" s="217"/>
      <c r="BL868" s="217"/>
      <c r="BQ868" s="96"/>
      <c r="BR868" s="96"/>
      <c r="BS868" s="96"/>
      <c r="BT868" s="96"/>
      <c r="BV868" s="96"/>
      <c r="BW868" s="96"/>
    </row>
    <row r="869" spans="2:75" x14ac:dyDescent="0.2">
      <c r="B869" s="101"/>
      <c r="I869" s="101"/>
      <c r="L869" s="101"/>
      <c r="M869" s="105"/>
      <c r="N869" s="256"/>
      <c r="O869" s="256"/>
      <c r="P869" s="256"/>
      <c r="Q869" s="256"/>
      <c r="R869" s="219"/>
      <c r="S869" s="219"/>
      <c r="T869" s="219"/>
      <c r="U869" s="219"/>
      <c r="V869" s="217"/>
      <c r="X869" s="106"/>
      <c r="Y869" s="217"/>
      <c r="Z869" s="217"/>
      <c r="AA869" s="217"/>
      <c r="AB869" s="94"/>
      <c r="AC869" s="217"/>
      <c r="AD869" s="217"/>
      <c r="AE869" s="217"/>
      <c r="AF869" s="217"/>
      <c r="AG869" s="217"/>
      <c r="AH869" s="217"/>
      <c r="AI869" s="94"/>
      <c r="AJ869" s="217"/>
      <c r="AK869" s="217"/>
      <c r="AL869" s="217"/>
      <c r="AM869" s="217"/>
      <c r="AN869" s="217"/>
      <c r="AO869" s="94"/>
      <c r="AP869" s="217"/>
      <c r="AQ869" s="217"/>
      <c r="AR869" s="217"/>
      <c r="AU869" s="217"/>
      <c r="AW869" s="217"/>
      <c r="AX869" s="217"/>
      <c r="BE869" s="94"/>
      <c r="BF869" s="217"/>
      <c r="BG869" s="94"/>
      <c r="BH869" s="94"/>
      <c r="BI869" s="217"/>
      <c r="BJ869" s="94"/>
      <c r="BK869" s="217"/>
      <c r="BL869" s="217"/>
      <c r="BQ869" s="96"/>
      <c r="BR869" s="96"/>
      <c r="BS869" s="96"/>
      <c r="BT869" s="96"/>
      <c r="BV869" s="96"/>
      <c r="BW869" s="96"/>
    </row>
    <row r="870" spans="2:75" x14ac:dyDescent="0.2">
      <c r="B870" s="101"/>
      <c r="I870" s="101"/>
      <c r="L870" s="101"/>
      <c r="M870" s="105"/>
      <c r="N870" s="256"/>
      <c r="O870" s="256"/>
      <c r="P870" s="256"/>
      <c r="Q870" s="256"/>
      <c r="R870" s="219"/>
      <c r="S870" s="219"/>
      <c r="T870" s="219"/>
      <c r="U870" s="219"/>
      <c r="V870" s="217"/>
      <c r="X870" s="106"/>
      <c r="Y870" s="217"/>
      <c r="Z870" s="217"/>
      <c r="AA870" s="217"/>
      <c r="AB870" s="94"/>
      <c r="AC870" s="217"/>
      <c r="AD870" s="217"/>
      <c r="AE870" s="217"/>
      <c r="AF870" s="217"/>
      <c r="AG870" s="217"/>
      <c r="AH870" s="217"/>
      <c r="AI870" s="94"/>
      <c r="AJ870" s="217"/>
      <c r="AK870" s="217"/>
      <c r="AL870" s="217"/>
      <c r="AM870" s="217"/>
      <c r="AN870" s="217"/>
      <c r="AO870" s="94"/>
      <c r="AP870" s="217"/>
      <c r="AQ870" s="217"/>
      <c r="AR870" s="217"/>
      <c r="AU870" s="217"/>
      <c r="AW870" s="217"/>
      <c r="AX870" s="217"/>
      <c r="BE870" s="94"/>
      <c r="BF870" s="217"/>
      <c r="BG870" s="94"/>
      <c r="BH870" s="94"/>
      <c r="BI870" s="217"/>
      <c r="BJ870" s="94"/>
      <c r="BK870" s="217"/>
      <c r="BL870" s="217"/>
      <c r="BQ870" s="96"/>
      <c r="BR870" s="96"/>
      <c r="BS870" s="96"/>
      <c r="BT870" s="96"/>
      <c r="BV870" s="96"/>
      <c r="BW870" s="96"/>
    </row>
    <row r="871" spans="2:75" x14ac:dyDescent="0.2">
      <c r="B871" s="101"/>
      <c r="I871" s="101"/>
      <c r="L871" s="101"/>
      <c r="M871" s="105"/>
      <c r="N871" s="256"/>
      <c r="O871" s="256"/>
      <c r="P871" s="256"/>
      <c r="Q871" s="256"/>
      <c r="R871" s="219"/>
      <c r="S871" s="219"/>
      <c r="T871" s="219"/>
      <c r="U871" s="219"/>
      <c r="V871" s="217"/>
      <c r="X871" s="106"/>
      <c r="Y871" s="217"/>
      <c r="Z871" s="217"/>
      <c r="AA871" s="217"/>
      <c r="AB871" s="94"/>
      <c r="AC871" s="217"/>
      <c r="AD871" s="217"/>
      <c r="AE871" s="217"/>
      <c r="AF871" s="217"/>
      <c r="AG871" s="217"/>
      <c r="AH871" s="217"/>
      <c r="AI871" s="94"/>
      <c r="AJ871" s="217"/>
      <c r="AK871" s="217"/>
      <c r="AL871" s="217"/>
      <c r="AM871" s="217"/>
      <c r="AN871" s="217"/>
      <c r="AO871" s="94"/>
      <c r="AP871" s="217"/>
      <c r="AQ871" s="217"/>
      <c r="AR871" s="217"/>
      <c r="AU871" s="217"/>
      <c r="AW871" s="217"/>
      <c r="AX871" s="217"/>
      <c r="BE871" s="94"/>
      <c r="BF871" s="217"/>
      <c r="BG871" s="94"/>
      <c r="BH871" s="94"/>
      <c r="BI871" s="217"/>
      <c r="BJ871" s="94"/>
      <c r="BK871" s="217"/>
      <c r="BL871" s="217"/>
      <c r="BQ871" s="96"/>
      <c r="BR871" s="96"/>
      <c r="BS871" s="96"/>
      <c r="BT871" s="96"/>
      <c r="BV871" s="96"/>
      <c r="BW871" s="96"/>
    </row>
    <row r="872" spans="2:75" x14ac:dyDescent="0.2">
      <c r="B872" s="101"/>
      <c r="I872" s="101"/>
      <c r="L872" s="101"/>
      <c r="M872" s="105"/>
      <c r="N872" s="256"/>
      <c r="O872" s="256"/>
      <c r="P872" s="256"/>
      <c r="Q872" s="256"/>
      <c r="R872" s="219"/>
      <c r="S872" s="219"/>
      <c r="T872" s="219"/>
      <c r="U872" s="219"/>
      <c r="V872" s="217"/>
      <c r="X872" s="106"/>
      <c r="Y872" s="217"/>
      <c r="Z872" s="217"/>
      <c r="AA872" s="217"/>
      <c r="AB872" s="94"/>
      <c r="AC872" s="217"/>
      <c r="AD872" s="217"/>
      <c r="AE872" s="217"/>
      <c r="AF872" s="217"/>
      <c r="AG872" s="217"/>
      <c r="AH872" s="217"/>
      <c r="AI872" s="94"/>
      <c r="AJ872" s="217"/>
      <c r="AK872" s="217"/>
      <c r="AL872" s="217"/>
      <c r="AM872" s="217"/>
      <c r="AN872" s="217"/>
      <c r="AO872" s="94"/>
      <c r="AP872" s="217"/>
      <c r="AQ872" s="217"/>
      <c r="AR872" s="217"/>
      <c r="AU872" s="217"/>
      <c r="AW872" s="217"/>
      <c r="AX872" s="217"/>
      <c r="BE872" s="94"/>
      <c r="BF872" s="217"/>
      <c r="BG872" s="94"/>
      <c r="BH872" s="94"/>
      <c r="BI872" s="217"/>
      <c r="BJ872" s="94"/>
      <c r="BK872" s="217"/>
      <c r="BL872" s="217"/>
      <c r="BQ872" s="96"/>
      <c r="BR872" s="96"/>
      <c r="BS872" s="96"/>
      <c r="BT872" s="96"/>
      <c r="BV872" s="96"/>
      <c r="BW872" s="96"/>
    </row>
    <row r="873" spans="2:75" x14ac:dyDescent="0.2">
      <c r="B873" s="101"/>
      <c r="I873" s="101"/>
      <c r="L873" s="101"/>
      <c r="M873" s="105"/>
      <c r="N873" s="256"/>
      <c r="O873" s="256"/>
      <c r="P873" s="256"/>
      <c r="Q873" s="256"/>
      <c r="R873" s="219"/>
      <c r="S873" s="219"/>
      <c r="T873" s="219"/>
      <c r="U873" s="219"/>
      <c r="V873" s="217"/>
      <c r="X873" s="106"/>
      <c r="Y873" s="217"/>
      <c r="Z873" s="217"/>
      <c r="AA873" s="217"/>
      <c r="AB873" s="94"/>
      <c r="AC873" s="217"/>
      <c r="AD873" s="217"/>
      <c r="AE873" s="217"/>
      <c r="AF873" s="217"/>
      <c r="AG873" s="217"/>
      <c r="AH873" s="217"/>
      <c r="AI873" s="94"/>
      <c r="AJ873" s="217"/>
      <c r="AK873" s="217"/>
      <c r="AL873" s="217"/>
      <c r="AM873" s="217"/>
      <c r="AN873" s="217"/>
      <c r="AO873" s="94"/>
      <c r="AP873" s="217"/>
      <c r="AQ873" s="217"/>
      <c r="AR873" s="217"/>
      <c r="AU873" s="217"/>
      <c r="AW873" s="217"/>
      <c r="AX873" s="217"/>
      <c r="BE873" s="94"/>
      <c r="BF873" s="217"/>
      <c r="BG873" s="94"/>
      <c r="BH873" s="94"/>
      <c r="BI873" s="217"/>
      <c r="BJ873" s="94"/>
      <c r="BK873" s="217"/>
      <c r="BL873" s="217"/>
      <c r="BQ873" s="96"/>
      <c r="BR873" s="96"/>
      <c r="BS873" s="96"/>
      <c r="BT873" s="96"/>
      <c r="BV873" s="96"/>
      <c r="BW873" s="96"/>
    </row>
    <row r="874" spans="2:75" x14ac:dyDescent="0.2">
      <c r="B874" s="101"/>
      <c r="I874" s="101"/>
      <c r="L874" s="101"/>
      <c r="M874" s="105"/>
      <c r="N874" s="256"/>
      <c r="O874" s="256"/>
      <c r="P874" s="256"/>
      <c r="Q874" s="256"/>
      <c r="R874" s="219"/>
      <c r="S874" s="219"/>
      <c r="T874" s="219"/>
      <c r="U874" s="219"/>
      <c r="V874" s="217"/>
      <c r="X874" s="106"/>
      <c r="Y874" s="217"/>
      <c r="Z874" s="217"/>
      <c r="AA874" s="217"/>
      <c r="AB874" s="94"/>
      <c r="AC874" s="217"/>
      <c r="AD874" s="217"/>
      <c r="AE874" s="217"/>
      <c r="AF874" s="217"/>
      <c r="AG874" s="217"/>
      <c r="AH874" s="217"/>
      <c r="AI874" s="94"/>
      <c r="AJ874" s="217"/>
      <c r="AK874" s="217"/>
      <c r="AL874" s="217"/>
      <c r="AM874" s="217"/>
      <c r="AN874" s="217"/>
      <c r="AO874" s="94"/>
      <c r="AP874" s="217"/>
      <c r="AQ874" s="217"/>
      <c r="AR874" s="217"/>
      <c r="AU874" s="217"/>
      <c r="AW874" s="217"/>
      <c r="AX874" s="217"/>
      <c r="BE874" s="94"/>
      <c r="BF874" s="217"/>
      <c r="BG874" s="94"/>
      <c r="BH874" s="94"/>
      <c r="BI874" s="217"/>
      <c r="BJ874" s="94"/>
      <c r="BK874" s="217"/>
      <c r="BL874" s="217"/>
      <c r="BQ874" s="96"/>
      <c r="BR874" s="96"/>
      <c r="BS874" s="96"/>
      <c r="BT874" s="96"/>
      <c r="BV874" s="96"/>
      <c r="BW874" s="96"/>
    </row>
    <row r="875" spans="2:75" x14ac:dyDescent="0.2">
      <c r="B875" s="101"/>
      <c r="I875" s="101"/>
      <c r="L875" s="101"/>
      <c r="M875" s="105"/>
      <c r="N875" s="256"/>
      <c r="O875" s="256"/>
      <c r="P875" s="256"/>
      <c r="Q875" s="256"/>
      <c r="R875" s="219"/>
      <c r="S875" s="219"/>
      <c r="T875" s="219"/>
      <c r="U875" s="219"/>
      <c r="V875" s="217"/>
      <c r="X875" s="106"/>
      <c r="Y875" s="217"/>
      <c r="Z875" s="217"/>
      <c r="AA875" s="217"/>
      <c r="AB875" s="94"/>
      <c r="AC875" s="217"/>
      <c r="AD875" s="217"/>
      <c r="AE875" s="217"/>
      <c r="AF875" s="217"/>
      <c r="AG875" s="217"/>
      <c r="AH875" s="217"/>
      <c r="AI875" s="94"/>
      <c r="AJ875" s="217"/>
      <c r="AK875" s="217"/>
      <c r="AL875" s="217"/>
      <c r="AM875" s="217"/>
      <c r="AN875" s="217"/>
      <c r="AO875" s="94"/>
      <c r="AP875" s="217"/>
      <c r="AQ875" s="217"/>
      <c r="AR875" s="217"/>
      <c r="AU875" s="217"/>
      <c r="AW875" s="217"/>
      <c r="AX875" s="217"/>
      <c r="BE875" s="94"/>
      <c r="BF875" s="217"/>
      <c r="BG875" s="94"/>
      <c r="BH875" s="94"/>
      <c r="BI875" s="217"/>
      <c r="BJ875" s="94"/>
      <c r="BK875" s="217"/>
      <c r="BL875" s="217"/>
      <c r="BQ875" s="96"/>
      <c r="BR875" s="96"/>
      <c r="BS875" s="96"/>
      <c r="BT875" s="96"/>
      <c r="BV875" s="96"/>
      <c r="BW875" s="96"/>
    </row>
    <row r="876" spans="2:75" x14ac:dyDescent="0.2">
      <c r="B876" s="101"/>
      <c r="I876" s="101"/>
      <c r="L876" s="101"/>
      <c r="M876" s="105"/>
      <c r="N876" s="256"/>
      <c r="O876" s="256"/>
      <c r="P876" s="256"/>
      <c r="Q876" s="256"/>
      <c r="R876" s="219"/>
      <c r="S876" s="219"/>
      <c r="T876" s="219"/>
      <c r="U876" s="219"/>
      <c r="V876" s="217"/>
      <c r="X876" s="106"/>
      <c r="Y876" s="217"/>
      <c r="Z876" s="217"/>
      <c r="AA876" s="217"/>
      <c r="AB876" s="94"/>
      <c r="AC876" s="217"/>
      <c r="AD876" s="217"/>
      <c r="AE876" s="217"/>
      <c r="AF876" s="217"/>
      <c r="AG876" s="217"/>
      <c r="AH876" s="217"/>
      <c r="AI876" s="94"/>
      <c r="AJ876" s="217"/>
      <c r="AK876" s="217"/>
      <c r="AL876" s="217"/>
      <c r="AM876" s="217"/>
      <c r="AN876" s="217"/>
      <c r="AO876" s="94"/>
      <c r="AP876" s="217"/>
      <c r="AQ876" s="217"/>
      <c r="AR876" s="217"/>
      <c r="AU876" s="217"/>
      <c r="AW876" s="217"/>
      <c r="AX876" s="217"/>
      <c r="BE876" s="94"/>
      <c r="BF876" s="217"/>
      <c r="BG876" s="94"/>
      <c r="BH876" s="94"/>
      <c r="BI876" s="217"/>
      <c r="BJ876" s="94"/>
      <c r="BK876" s="217"/>
      <c r="BL876" s="217"/>
      <c r="BQ876" s="96"/>
      <c r="BR876" s="96"/>
      <c r="BS876" s="96"/>
      <c r="BT876" s="96"/>
      <c r="BV876" s="96"/>
      <c r="BW876" s="96"/>
    </row>
    <row r="877" spans="2:75" x14ac:dyDescent="0.2">
      <c r="B877" s="101"/>
      <c r="I877" s="101"/>
      <c r="L877" s="101"/>
      <c r="M877" s="105"/>
      <c r="N877" s="256"/>
      <c r="O877" s="256"/>
      <c r="P877" s="256"/>
      <c r="Q877" s="256"/>
      <c r="R877" s="219"/>
      <c r="S877" s="219"/>
      <c r="T877" s="219"/>
      <c r="U877" s="219"/>
      <c r="V877" s="217"/>
      <c r="X877" s="106"/>
      <c r="Y877" s="217"/>
      <c r="Z877" s="217"/>
      <c r="AA877" s="217"/>
      <c r="AB877" s="94"/>
      <c r="AC877" s="217"/>
      <c r="AD877" s="217"/>
      <c r="AE877" s="217"/>
      <c r="AF877" s="217"/>
      <c r="AG877" s="217"/>
      <c r="AH877" s="217"/>
      <c r="AI877" s="94"/>
      <c r="AJ877" s="217"/>
      <c r="AK877" s="217"/>
      <c r="AL877" s="217"/>
      <c r="AM877" s="217"/>
      <c r="AN877" s="217"/>
      <c r="AO877" s="94"/>
      <c r="AP877" s="217"/>
      <c r="AQ877" s="217"/>
      <c r="AR877" s="217"/>
      <c r="AU877" s="217"/>
      <c r="AW877" s="217"/>
      <c r="AX877" s="217"/>
      <c r="BE877" s="94"/>
      <c r="BF877" s="217"/>
      <c r="BG877" s="94"/>
      <c r="BH877" s="94"/>
      <c r="BI877" s="217"/>
      <c r="BJ877" s="94"/>
      <c r="BK877" s="217"/>
      <c r="BL877" s="217"/>
      <c r="BQ877" s="96"/>
      <c r="BR877" s="96"/>
      <c r="BS877" s="96"/>
      <c r="BT877" s="96"/>
      <c r="BV877" s="96"/>
      <c r="BW877" s="96"/>
    </row>
    <row r="878" spans="2:75" x14ac:dyDescent="0.2">
      <c r="B878" s="101"/>
      <c r="I878" s="101"/>
      <c r="L878" s="101"/>
      <c r="M878" s="105"/>
      <c r="N878" s="256"/>
      <c r="O878" s="256"/>
      <c r="P878" s="256"/>
      <c r="Q878" s="256"/>
      <c r="R878" s="219"/>
      <c r="S878" s="219"/>
      <c r="T878" s="219"/>
      <c r="U878" s="219"/>
      <c r="V878" s="217"/>
      <c r="X878" s="106"/>
      <c r="Y878" s="217"/>
      <c r="Z878" s="217"/>
      <c r="AA878" s="217"/>
      <c r="AB878" s="94"/>
      <c r="AC878" s="217"/>
      <c r="AD878" s="217"/>
      <c r="AE878" s="217"/>
      <c r="AF878" s="217"/>
      <c r="AG878" s="217"/>
      <c r="AH878" s="217"/>
      <c r="AI878" s="94"/>
      <c r="AJ878" s="217"/>
      <c r="AK878" s="217"/>
      <c r="AL878" s="217"/>
      <c r="AM878" s="217"/>
      <c r="AN878" s="217"/>
      <c r="AO878" s="94"/>
      <c r="AP878" s="217"/>
      <c r="AQ878" s="217"/>
      <c r="AR878" s="217"/>
      <c r="AU878" s="217"/>
      <c r="AW878" s="217"/>
      <c r="AX878" s="217"/>
      <c r="BE878" s="94"/>
      <c r="BF878" s="217"/>
      <c r="BG878" s="94"/>
      <c r="BH878" s="94"/>
      <c r="BI878" s="217"/>
      <c r="BJ878" s="94"/>
      <c r="BK878" s="217"/>
      <c r="BL878" s="217"/>
      <c r="BQ878" s="96"/>
      <c r="BR878" s="96"/>
      <c r="BS878" s="96"/>
      <c r="BT878" s="96"/>
      <c r="BV878" s="96"/>
      <c r="BW878" s="96"/>
    </row>
    <row r="879" spans="2:75" x14ac:dyDescent="0.2">
      <c r="B879" s="101"/>
      <c r="I879" s="101"/>
      <c r="L879" s="101"/>
      <c r="M879" s="105"/>
      <c r="N879" s="256"/>
      <c r="O879" s="256"/>
      <c r="P879" s="256"/>
      <c r="Q879" s="256"/>
      <c r="R879" s="219"/>
      <c r="S879" s="219"/>
      <c r="T879" s="219"/>
      <c r="U879" s="219"/>
      <c r="V879" s="217"/>
      <c r="X879" s="106"/>
      <c r="Y879" s="217"/>
      <c r="Z879" s="217"/>
      <c r="AA879" s="217"/>
      <c r="AB879" s="94"/>
      <c r="AC879" s="217"/>
      <c r="AD879" s="217"/>
      <c r="AE879" s="217"/>
      <c r="AF879" s="217"/>
      <c r="AG879" s="217"/>
      <c r="AH879" s="217"/>
      <c r="AI879" s="94"/>
      <c r="AJ879" s="217"/>
      <c r="AK879" s="217"/>
      <c r="AL879" s="217"/>
      <c r="AM879" s="217"/>
      <c r="AN879" s="217"/>
      <c r="AO879" s="94"/>
      <c r="AP879" s="217"/>
      <c r="AQ879" s="217"/>
      <c r="AR879" s="217"/>
      <c r="AU879" s="217"/>
      <c r="AW879" s="217"/>
      <c r="AX879" s="217"/>
      <c r="BE879" s="94"/>
      <c r="BF879" s="217"/>
      <c r="BG879" s="94"/>
      <c r="BH879" s="94"/>
      <c r="BI879" s="217"/>
      <c r="BJ879" s="94"/>
      <c r="BK879" s="217"/>
      <c r="BL879" s="217"/>
      <c r="BQ879" s="96"/>
      <c r="BR879" s="96"/>
      <c r="BS879" s="96"/>
      <c r="BT879" s="96"/>
      <c r="BV879" s="96"/>
      <c r="BW879" s="96"/>
    </row>
    <row r="880" spans="2:75" x14ac:dyDescent="0.2">
      <c r="B880" s="101"/>
      <c r="I880" s="101"/>
      <c r="L880" s="101"/>
      <c r="M880" s="105"/>
      <c r="N880" s="256"/>
      <c r="O880" s="256"/>
      <c r="P880" s="256"/>
      <c r="Q880" s="256"/>
      <c r="R880" s="219"/>
      <c r="S880" s="219"/>
      <c r="T880" s="219"/>
      <c r="U880" s="219"/>
      <c r="V880" s="217"/>
      <c r="X880" s="106"/>
      <c r="Y880" s="217"/>
      <c r="Z880" s="217"/>
      <c r="AA880" s="217"/>
      <c r="AB880" s="94"/>
      <c r="AC880" s="217"/>
      <c r="AD880" s="217"/>
      <c r="AE880" s="217"/>
      <c r="AF880" s="217"/>
      <c r="AG880" s="217"/>
      <c r="AH880" s="217"/>
      <c r="AI880" s="94"/>
      <c r="AJ880" s="217"/>
      <c r="AK880" s="217"/>
      <c r="AL880" s="217"/>
      <c r="AM880" s="217"/>
      <c r="AN880" s="217"/>
      <c r="AO880" s="94"/>
      <c r="AP880" s="217"/>
      <c r="AQ880" s="217"/>
      <c r="AR880" s="217"/>
      <c r="AU880" s="217"/>
      <c r="AW880" s="217"/>
      <c r="AX880" s="217"/>
      <c r="BE880" s="94"/>
      <c r="BF880" s="217"/>
      <c r="BG880" s="94"/>
      <c r="BH880" s="94"/>
      <c r="BI880" s="217"/>
      <c r="BJ880" s="94"/>
      <c r="BK880" s="217"/>
      <c r="BL880" s="217"/>
      <c r="BQ880" s="96"/>
      <c r="BR880" s="96"/>
      <c r="BS880" s="96"/>
      <c r="BT880" s="96"/>
      <c r="BV880" s="96"/>
      <c r="BW880" s="96"/>
    </row>
    <row r="881" spans="2:75" x14ac:dyDescent="0.2">
      <c r="B881" s="101"/>
      <c r="I881" s="101"/>
      <c r="L881" s="101"/>
      <c r="M881" s="105"/>
      <c r="N881" s="256"/>
      <c r="O881" s="256"/>
      <c r="P881" s="256"/>
      <c r="Q881" s="256"/>
      <c r="R881" s="219"/>
      <c r="S881" s="219"/>
      <c r="T881" s="219"/>
      <c r="U881" s="219"/>
      <c r="V881" s="217"/>
      <c r="X881" s="106"/>
      <c r="Y881" s="217"/>
      <c r="Z881" s="217"/>
      <c r="AA881" s="217"/>
      <c r="AB881" s="94"/>
      <c r="AC881" s="217"/>
      <c r="AD881" s="217"/>
      <c r="AE881" s="217"/>
      <c r="AF881" s="217"/>
      <c r="AG881" s="217"/>
      <c r="AH881" s="217"/>
      <c r="AI881" s="94"/>
      <c r="AJ881" s="217"/>
      <c r="AK881" s="217"/>
      <c r="AL881" s="217"/>
      <c r="AM881" s="217"/>
      <c r="AN881" s="217"/>
      <c r="AO881" s="94"/>
      <c r="AP881" s="217"/>
      <c r="AQ881" s="217"/>
      <c r="AR881" s="217"/>
      <c r="AU881" s="217"/>
      <c r="AW881" s="217"/>
      <c r="AX881" s="217"/>
      <c r="BE881" s="94"/>
      <c r="BF881" s="217"/>
      <c r="BG881" s="94"/>
      <c r="BH881" s="94"/>
      <c r="BI881" s="217"/>
      <c r="BJ881" s="94"/>
      <c r="BK881" s="217"/>
      <c r="BL881" s="217"/>
      <c r="BQ881" s="96"/>
      <c r="BR881" s="96"/>
      <c r="BS881" s="96"/>
      <c r="BT881" s="96"/>
      <c r="BV881" s="96"/>
      <c r="BW881" s="96"/>
    </row>
    <row r="882" spans="2:75" x14ac:dyDescent="0.2">
      <c r="B882" s="101"/>
      <c r="I882" s="101"/>
      <c r="L882" s="101"/>
      <c r="M882" s="105"/>
      <c r="N882" s="256"/>
      <c r="O882" s="256"/>
      <c r="P882" s="256"/>
      <c r="Q882" s="256"/>
      <c r="R882" s="219"/>
      <c r="S882" s="219"/>
      <c r="T882" s="219"/>
      <c r="U882" s="219"/>
      <c r="V882" s="217"/>
      <c r="X882" s="106"/>
      <c r="Y882" s="217"/>
      <c r="Z882" s="217"/>
      <c r="AA882" s="217"/>
      <c r="AB882" s="94"/>
      <c r="AC882" s="217"/>
      <c r="AD882" s="217"/>
      <c r="AE882" s="217"/>
      <c r="AF882" s="217"/>
      <c r="AG882" s="217"/>
      <c r="AH882" s="217"/>
      <c r="AI882" s="94"/>
      <c r="AJ882" s="217"/>
      <c r="AK882" s="217"/>
      <c r="AL882" s="217"/>
      <c r="AM882" s="217"/>
      <c r="AN882" s="217"/>
      <c r="AO882" s="94"/>
      <c r="AP882" s="217"/>
      <c r="AQ882" s="217"/>
      <c r="AR882" s="217"/>
      <c r="AU882" s="217"/>
      <c r="AW882" s="217"/>
      <c r="AX882" s="217"/>
      <c r="BE882" s="94"/>
      <c r="BF882" s="217"/>
      <c r="BG882" s="94"/>
      <c r="BH882" s="94"/>
      <c r="BI882" s="217"/>
      <c r="BJ882" s="94"/>
      <c r="BK882" s="217"/>
      <c r="BL882" s="217"/>
      <c r="BQ882" s="96"/>
      <c r="BR882" s="96"/>
      <c r="BS882" s="96"/>
      <c r="BT882" s="96"/>
      <c r="BV882" s="96"/>
      <c r="BW882" s="96"/>
    </row>
    <row r="883" spans="2:75" x14ac:dyDescent="0.2">
      <c r="B883" s="101"/>
      <c r="I883" s="101"/>
      <c r="L883" s="101"/>
      <c r="M883" s="105"/>
      <c r="N883" s="256"/>
      <c r="O883" s="256"/>
      <c r="P883" s="256"/>
      <c r="Q883" s="256"/>
      <c r="R883" s="219"/>
      <c r="S883" s="219"/>
      <c r="T883" s="219"/>
      <c r="U883" s="219"/>
      <c r="V883" s="217"/>
      <c r="X883" s="106"/>
      <c r="Y883" s="217"/>
      <c r="Z883" s="217"/>
      <c r="AA883" s="217"/>
      <c r="AB883" s="94"/>
      <c r="AC883" s="217"/>
      <c r="AD883" s="217"/>
      <c r="AE883" s="217"/>
      <c r="AF883" s="217"/>
      <c r="AG883" s="217"/>
      <c r="AH883" s="217"/>
      <c r="AI883" s="94"/>
      <c r="AJ883" s="217"/>
      <c r="AK883" s="217"/>
      <c r="AL883" s="217"/>
      <c r="AM883" s="217"/>
      <c r="AN883" s="217"/>
      <c r="AO883" s="94"/>
      <c r="AP883" s="217"/>
      <c r="AQ883" s="217"/>
      <c r="AR883" s="217"/>
      <c r="AU883" s="217"/>
      <c r="AW883" s="217"/>
      <c r="AX883" s="217"/>
      <c r="BE883" s="94"/>
      <c r="BF883" s="217"/>
      <c r="BG883" s="94"/>
      <c r="BH883" s="94"/>
      <c r="BI883" s="217"/>
      <c r="BJ883" s="94"/>
      <c r="BK883" s="217"/>
      <c r="BL883" s="217"/>
      <c r="BQ883" s="96"/>
      <c r="BR883" s="96"/>
      <c r="BS883" s="96"/>
      <c r="BT883" s="96"/>
      <c r="BV883" s="96"/>
      <c r="BW883" s="96"/>
    </row>
    <row r="884" spans="2:75" x14ac:dyDescent="0.2">
      <c r="B884" s="101"/>
      <c r="I884" s="101"/>
      <c r="L884" s="101"/>
      <c r="M884" s="105"/>
      <c r="N884" s="256"/>
      <c r="O884" s="256"/>
      <c r="P884" s="256"/>
      <c r="Q884" s="256"/>
      <c r="R884" s="219"/>
      <c r="S884" s="219"/>
      <c r="T884" s="219"/>
      <c r="U884" s="219"/>
      <c r="V884" s="217"/>
      <c r="X884" s="106"/>
      <c r="Y884" s="217"/>
      <c r="Z884" s="217"/>
      <c r="AA884" s="217"/>
      <c r="AB884" s="94"/>
      <c r="AC884" s="217"/>
      <c r="AD884" s="217"/>
      <c r="AE884" s="217"/>
      <c r="AF884" s="217"/>
      <c r="AG884" s="217"/>
      <c r="AH884" s="217"/>
      <c r="AI884" s="94"/>
      <c r="AJ884" s="217"/>
      <c r="AK884" s="217"/>
      <c r="AL884" s="217"/>
      <c r="AM884" s="217"/>
      <c r="AN884" s="217"/>
      <c r="AO884" s="94"/>
      <c r="AP884" s="217"/>
      <c r="AQ884" s="217"/>
      <c r="AR884" s="217"/>
      <c r="AU884" s="217"/>
      <c r="AW884" s="217"/>
      <c r="AX884" s="217"/>
      <c r="BE884" s="94"/>
      <c r="BF884" s="217"/>
      <c r="BG884" s="94"/>
      <c r="BH884" s="94"/>
      <c r="BI884" s="217"/>
      <c r="BJ884" s="94"/>
      <c r="BK884" s="217"/>
      <c r="BL884" s="217"/>
      <c r="BQ884" s="96"/>
      <c r="BR884" s="96"/>
      <c r="BS884" s="96"/>
      <c r="BT884" s="96"/>
      <c r="BV884" s="96"/>
      <c r="BW884" s="96"/>
    </row>
    <row r="885" spans="2:75" x14ac:dyDescent="0.2">
      <c r="B885" s="101"/>
      <c r="I885" s="101"/>
      <c r="L885" s="101"/>
      <c r="M885" s="105"/>
      <c r="N885" s="256"/>
      <c r="O885" s="256"/>
      <c r="P885" s="256"/>
      <c r="Q885" s="256"/>
      <c r="R885" s="219"/>
      <c r="S885" s="219"/>
      <c r="T885" s="219"/>
      <c r="U885" s="219"/>
      <c r="V885" s="217"/>
      <c r="X885" s="106"/>
      <c r="Y885" s="217"/>
      <c r="Z885" s="217"/>
      <c r="AA885" s="217"/>
      <c r="AB885" s="94"/>
      <c r="AC885" s="217"/>
      <c r="AD885" s="217"/>
      <c r="AE885" s="217"/>
      <c r="AF885" s="217"/>
      <c r="AG885" s="217"/>
      <c r="AH885" s="217"/>
      <c r="AI885" s="94"/>
      <c r="AJ885" s="217"/>
      <c r="AK885" s="217"/>
      <c r="AL885" s="217"/>
      <c r="AM885" s="217"/>
      <c r="AN885" s="217"/>
      <c r="AO885" s="94"/>
      <c r="AP885" s="217"/>
      <c r="AQ885" s="217"/>
      <c r="AR885" s="217"/>
      <c r="AU885" s="217"/>
      <c r="AW885" s="217"/>
      <c r="AX885" s="217"/>
      <c r="BE885" s="94"/>
      <c r="BF885" s="217"/>
      <c r="BG885" s="94"/>
      <c r="BH885" s="94"/>
      <c r="BI885" s="217"/>
      <c r="BJ885" s="94"/>
      <c r="BK885" s="217"/>
      <c r="BL885" s="217"/>
      <c r="BQ885" s="96"/>
      <c r="BR885" s="96"/>
      <c r="BS885" s="96"/>
      <c r="BT885" s="96"/>
      <c r="BV885" s="96"/>
      <c r="BW885" s="96"/>
    </row>
    <row r="886" spans="2:75" x14ac:dyDescent="0.2">
      <c r="B886" s="101"/>
      <c r="I886" s="101"/>
      <c r="L886" s="101"/>
      <c r="M886" s="105"/>
      <c r="N886" s="256"/>
      <c r="O886" s="256"/>
      <c r="P886" s="256"/>
      <c r="Q886" s="256"/>
      <c r="R886" s="219"/>
      <c r="S886" s="219"/>
      <c r="T886" s="219"/>
      <c r="U886" s="219"/>
      <c r="V886" s="217"/>
      <c r="X886" s="106"/>
      <c r="Y886" s="217"/>
      <c r="Z886" s="217"/>
      <c r="AA886" s="217"/>
      <c r="AB886" s="94"/>
      <c r="AC886" s="217"/>
      <c r="AD886" s="217"/>
      <c r="AE886" s="217"/>
      <c r="AF886" s="217"/>
      <c r="AG886" s="217"/>
      <c r="AH886" s="217"/>
      <c r="AI886" s="94"/>
      <c r="AJ886" s="217"/>
      <c r="AK886" s="217"/>
      <c r="AL886" s="217"/>
      <c r="AM886" s="217"/>
      <c r="AN886" s="217"/>
      <c r="AO886" s="94"/>
      <c r="AP886" s="217"/>
      <c r="AQ886" s="217"/>
      <c r="AR886" s="217"/>
      <c r="AU886" s="217"/>
      <c r="AW886" s="217"/>
      <c r="AX886" s="217"/>
      <c r="BE886" s="94"/>
      <c r="BF886" s="217"/>
      <c r="BG886" s="94"/>
      <c r="BH886" s="94"/>
      <c r="BI886" s="217"/>
      <c r="BJ886" s="94"/>
      <c r="BK886" s="217"/>
      <c r="BL886" s="217"/>
      <c r="BQ886" s="96"/>
      <c r="BR886" s="96"/>
      <c r="BS886" s="96"/>
      <c r="BT886" s="96"/>
      <c r="BV886" s="96"/>
      <c r="BW886" s="96"/>
    </row>
    <row r="887" spans="2:75" x14ac:dyDescent="0.2">
      <c r="B887" s="101"/>
      <c r="I887" s="101"/>
      <c r="L887" s="101"/>
      <c r="M887" s="105"/>
      <c r="N887" s="256"/>
      <c r="O887" s="256"/>
      <c r="P887" s="256"/>
      <c r="Q887" s="256"/>
      <c r="R887" s="219"/>
      <c r="S887" s="219"/>
      <c r="T887" s="219"/>
      <c r="U887" s="219"/>
      <c r="V887" s="217"/>
      <c r="X887" s="106"/>
      <c r="Y887" s="217"/>
      <c r="Z887" s="217"/>
      <c r="AA887" s="217"/>
      <c r="AB887" s="94"/>
      <c r="AC887" s="217"/>
      <c r="AD887" s="217"/>
      <c r="AE887" s="217"/>
      <c r="AF887" s="217"/>
      <c r="AG887" s="217"/>
      <c r="AH887" s="217"/>
      <c r="AI887" s="94"/>
      <c r="AJ887" s="217"/>
      <c r="AK887" s="217"/>
      <c r="AL887" s="217"/>
      <c r="AM887" s="217"/>
      <c r="AN887" s="217"/>
      <c r="AO887" s="94"/>
      <c r="AP887" s="217"/>
      <c r="AQ887" s="217"/>
      <c r="AR887" s="217"/>
      <c r="AU887" s="217"/>
      <c r="AW887" s="217"/>
      <c r="AX887" s="217"/>
      <c r="BE887" s="94"/>
      <c r="BF887" s="217"/>
      <c r="BG887" s="94"/>
      <c r="BH887" s="94"/>
      <c r="BI887" s="217"/>
      <c r="BJ887" s="94"/>
      <c r="BK887" s="217"/>
      <c r="BL887" s="217"/>
      <c r="BQ887" s="96"/>
      <c r="BR887" s="96"/>
      <c r="BS887" s="96"/>
      <c r="BT887" s="96"/>
      <c r="BV887" s="96"/>
      <c r="BW887" s="96"/>
    </row>
    <row r="888" spans="2:75" x14ac:dyDescent="0.2">
      <c r="B888" s="101"/>
      <c r="I888" s="101"/>
      <c r="L888" s="101"/>
      <c r="M888" s="105"/>
      <c r="N888" s="256"/>
      <c r="O888" s="256"/>
      <c r="P888" s="256"/>
      <c r="Q888" s="256"/>
      <c r="R888" s="219"/>
      <c r="S888" s="219"/>
      <c r="T888" s="219"/>
      <c r="U888" s="219"/>
      <c r="V888" s="217"/>
      <c r="X888" s="106"/>
      <c r="Y888" s="217"/>
      <c r="Z888" s="217"/>
      <c r="AA888" s="217"/>
      <c r="AB888" s="94"/>
      <c r="AC888" s="217"/>
      <c r="AD888" s="217"/>
      <c r="AE888" s="217"/>
      <c r="AF888" s="217"/>
      <c r="AG888" s="217"/>
      <c r="AH888" s="217"/>
      <c r="AI888" s="94"/>
      <c r="AJ888" s="217"/>
      <c r="AK888" s="217"/>
      <c r="AL888" s="217"/>
      <c r="AM888" s="217"/>
      <c r="AN888" s="217"/>
      <c r="AO888" s="94"/>
      <c r="AP888" s="217"/>
      <c r="AQ888" s="217"/>
      <c r="AR888" s="217"/>
      <c r="AU888" s="217"/>
      <c r="AW888" s="217"/>
      <c r="AX888" s="217"/>
      <c r="BE888" s="94"/>
      <c r="BF888" s="217"/>
      <c r="BG888" s="94"/>
      <c r="BH888" s="94"/>
      <c r="BI888" s="217"/>
      <c r="BJ888" s="94"/>
      <c r="BK888" s="217"/>
      <c r="BL888" s="217"/>
      <c r="BQ888" s="96"/>
      <c r="BR888" s="96"/>
      <c r="BS888" s="96"/>
      <c r="BT888" s="96"/>
      <c r="BV888" s="96"/>
      <c r="BW888" s="96"/>
    </row>
    <row r="889" spans="2:75" x14ac:dyDescent="0.2">
      <c r="B889" s="101"/>
      <c r="I889" s="101"/>
      <c r="L889" s="101"/>
      <c r="M889" s="105"/>
      <c r="N889" s="256"/>
      <c r="O889" s="256"/>
      <c r="P889" s="256"/>
      <c r="Q889" s="256"/>
      <c r="R889" s="219"/>
      <c r="S889" s="219"/>
      <c r="T889" s="219"/>
      <c r="U889" s="219"/>
      <c r="V889" s="217"/>
      <c r="X889" s="106"/>
      <c r="Y889" s="217"/>
      <c r="Z889" s="217"/>
      <c r="AA889" s="217"/>
      <c r="AB889" s="94"/>
      <c r="AC889" s="217"/>
      <c r="AD889" s="217"/>
      <c r="AE889" s="217"/>
      <c r="AF889" s="217"/>
      <c r="AG889" s="217"/>
      <c r="AH889" s="217"/>
      <c r="AI889" s="94"/>
      <c r="AJ889" s="217"/>
      <c r="AK889" s="217"/>
      <c r="AL889" s="217"/>
      <c r="AM889" s="217"/>
      <c r="AN889" s="217"/>
      <c r="AO889" s="94"/>
      <c r="AP889" s="217"/>
      <c r="AQ889" s="217"/>
      <c r="AR889" s="217"/>
      <c r="AU889" s="217"/>
      <c r="AW889" s="217"/>
      <c r="AX889" s="217"/>
      <c r="BE889" s="94"/>
      <c r="BF889" s="217"/>
      <c r="BG889" s="94"/>
      <c r="BH889" s="94"/>
      <c r="BI889" s="217"/>
      <c r="BJ889" s="94"/>
      <c r="BK889" s="217"/>
      <c r="BL889" s="217"/>
      <c r="BQ889" s="96"/>
      <c r="BR889" s="96"/>
      <c r="BS889" s="96"/>
      <c r="BT889" s="96"/>
      <c r="BV889" s="96"/>
      <c r="BW889" s="96"/>
    </row>
    <row r="890" spans="2:75" x14ac:dyDescent="0.2">
      <c r="B890" s="101"/>
      <c r="I890" s="101"/>
      <c r="L890" s="101"/>
      <c r="M890" s="105"/>
      <c r="N890" s="256"/>
      <c r="O890" s="256"/>
      <c r="P890" s="256"/>
      <c r="Q890" s="256"/>
      <c r="R890" s="219"/>
      <c r="S890" s="219"/>
      <c r="T890" s="219"/>
      <c r="U890" s="219"/>
      <c r="V890" s="217"/>
      <c r="X890" s="106"/>
      <c r="Y890" s="217"/>
      <c r="Z890" s="217"/>
      <c r="AA890" s="217"/>
      <c r="AB890" s="94"/>
      <c r="AC890" s="217"/>
      <c r="AD890" s="217"/>
      <c r="AE890" s="217"/>
      <c r="AF890" s="217"/>
      <c r="AG890" s="217"/>
      <c r="AH890" s="217"/>
      <c r="AI890" s="94"/>
      <c r="AJ890" s="217"/>
      <c r="AK890" s="217"/>
      <c r="AL890" s="217"/>
      <c r="AM890" s="217"/>
      <c r="AN890" s="217"/>
      <c r="AO890" s="94"/>
      <c r="AP890" s="217"/>
      <c r="AQ890" s="217"/>
      <c r="AR890" s="217"/>
      <c r="AU890" s="217"/>
      <c r="AW890" s="217"/>
      <c r="AX890" s="217"/>
      <c r="BE890" s="94"/>
      <c r="BF890" s="217"/>
      <c r="BG890" s="94"/>
      <c r="BH890" s="94"/>
      <c r="BI890" s="217"/>
      <c r="BJ890" s="94"/>
      <c r="BK890" s="217"/>
      <c r="BL890" s="217"/>
      <c r="BQ890" s="96"/>
      <c r="BR890" s="96"/>
      <c r="BS890" s="96"/>
      <c r="BT890" s="96"/>
      <c r="BV890" s="96"/>
      <c r="BW890" s="96"/>
    </row>
    <row r="891" spans="2:75" x14ac:dyDescent="0.2">
      <c r="B891" s="101"/>
      <c r="I891" s="101"/>
      <c r="L891" s="101"/>
      <c r="M891" s="105"/>
      <c r="N891" s="256"/>
      <c r="O891" s="256"/>
      <c r="P891" s="256"/>
      <c r="Q891" s="256"/>
      <c r="R891" s="219"/>
      <c r="S891" s="219"/>
      <c r="T891" s="219"/>
      <c r="U891" s="219"/>
      <c r="V891" s="217"/>
      <c r="X891" s="106"/>
      <c r="Y891" s="217"/>
      <c r="Z891" s="217"/>
      <c r="AA891" s="217"/>
      <c r="AB891" s="94"/>
      <c r="AC891" s="217"/>
      <c r="AD891" s="217"/>
      <c r="AE891" s="217"/>
      <c r="AF891" s="217"/>
      <c r="AG891" s="217"/>
      <c r="AH891" s="217"/>
      <c r="AI891" s="94"/>
      <c r="AJ891" s="217"/>
      <c r="AK891" s="217"/>
      <c r="AL891" s="217"/>
      <c r="AM891" s="217"/>
      <c r="AN891" s="217"/>
      <c r="AO891" s="94"/>
      <c r="AP891" s="217"/>
      <c r="AQ891" s="217"/>
      <c r="AR891" s="217"/>
      <c r="AU891" s="217"/>
      <c r="AW891" s="217"/>
      <c r="AX891" s="217"/>
      <c r="BE891" s="94"/>
      <c r="BF891" s="217"/>
      <c r="BG891" s="94"/>
      <c r="BH891" s="94"/>
      <c r="BI891" s="217"/>
      <c r="BJ891" s="94"/>
      <c r="BK891" s="217"/>
      <c r="BL891" s="217"/>
      <c r="BQ891" s="96"/>
      <c r="BR891" s="96"/>
      <c r="BS891" s="96"/>
      <c r="BT891" s="96"/>
      <c r="BV891" s="96"/>
      <c r="BW891" s="96"/>
    </row>
    <row r="892" spans="2:75" x14ac:dyDescent="0.2">
      <c r="B892" s="101"/>
      <c r="I892" s="101"/>
      <c r="L892" s="101"/>
      <c r="M892" s="105"/>
      <c r="N892" s="256"/>
      <c r="O892" s="256"/>
      <c r="P892" s="256"/>
      <c r="Q892" s="256"/>
      <c r="R892" s="219"/>
      <c r="S892" s="219"/>
      <c r="T892" s="219"/>
      <c r="U892" s="219"/>
      <c r="V892" s="217"/>
      <c r="X892" s="106"/>
      <c r="Y892" s="217"/>
      <c r="Z892" s="217"/>
      <c r="AA892" s="217"/>
      <c r="AB892" s="94"/>
      <c r="AC892" s="217"/>
      <c r="AD892" s="217"/>
      <c r="AE892" s="217"/>
      <c r="AF892" s="217"/>
      <c r="AG892" s="217"/>
      <c r="AH892" s="217"/>
      <c r="AI892" s="94"/>
      <c r="AJ892" s="217"/>
      <c r="AK892" s="217"/>
      <c r="AL892" s="217"/>
      <c r="AM892" s="217"/>
      <c r="AN892" s="217"/>
      <c r="AO892" s="94"/>
      <c r="AP892" s="217"/>
      <c r="AQ892" s="217"/>
      <c r="AR892" s="217"/>
      <c r="AU892" s="217"/>
      <c r="AW892" s="217"/>
      <c r="AX892" s="217"/>
      <c r="BE892" s="94"/>
      <c r="BF892" s="217"/>
      <c r="BG892" s="94"/>
      <c r="BH892" s="94"/>
      <c r="BI892" s="217"/>
      <c r="BJ892" s="94"/>
      <c r="BK892" s="217"/>
      <c r="BL892" s="217"/>
      <c r="BQ892" s="96"/>
      <c r="BR892" s="96"/>
      <c r="BS892" s="96"/>
      <c r="BT892" s="96"/>
      <c r="BV892" s="96"/>
      <c r="BW892" s="96"/>
    </row>
    <row r="893" spans="2:75" x14ac:dyDescent="0.2">
      <c r="B893" s="101"/>
      <c r="I893" s="101"/>
      <c r="L893" s="101"/>
      <c r="M893" s="105"/>
      <c r="N893" s="256"/>
      <c r="O893" s="256"/>
      <c r="P893" s="256"/>
      <c r="Q893" s="256"/>
      <c r="R893" s="219"/>
      <c r="S893" s="219"/>
      <c r="T893" s="219"/>
      <c r="U893" s="219"/>
      <c r="V893" s="217"/>
      <c r="X893" s="106"/>
      <c r="Y893" s="217"/>
      <c r="Z893" s="217"/>
      <c r="AA893" s="217"/>
      <c r="AB893" s="94"/>
      <c r="AC893" s="217"/>
      <c r="AD893" s="217"/>
      <c r="AE893" s="217"/>
      <c r="AF893" s="217"/>
      <c r="AG893" s="217"/>
      <c r="AH893" s="217"/>
      <c r="AI893" s="94"/>
      <c r="AJ893" s="217"/>
      <c r="AK893" s="217"/>
      <c r="AL893" s="217"/>
      <c r="AM893" s="217"/>
      <c r="AN893" s="217"/>
      <c r="AO893" s="94"/>
      <c r="AP893" s="217"/>
      <c r="AQ893" s="217"/>
      <c r="AR893" s="217"/>
      <c r="AU893" s="217"/>
      <c r="AW893" s="217"/>
      <c r="AX893" s="217"/>
      <c r="BE893" s="94"/>
      <c r="BF893" s="217"/>
      <c r="BG893" s="94"/>
      <c r="BH893" s="94"/>
      <c r="BI893" s="217"/>
      <c r="BJ893" s="94"/>
      <c r="BK893" s="217"/>
      <c r="BL893" s="217"/>
      <c r="BQ893" s="96"/>
      <c r="BR893" s="96"/>
      <c r="BS893" s="96"/>
      <c r="BT893" s="96"/>
      <c r="BV893" s="96"/>
      <c r="BW893" s="96"/>
    </row>
    <row r="894" spans="2:75" x14ac:dyDescent="0.2">
      <c r="B894" s="101"/>
      <c r="I894" s="101"/>
      <c r="L894" s="101"/>
      <c r="M894" s="105"/>
      <c r="N894" s="256"/>
      <c r="O894" s="256"/>
      <c r="P894" s="256"/>
      <c r="Q894" s="256"/>
      <c r="R894" s="219"/>
      <c r="S894" s="219"/>
      <c r="T894" s="219"/>
      <c r="U894" s="219"/>
      <c r="V894" s="217"/>
      <c r="X894" s="106"/>
      <c r="Y894" s="217"/>
      <c r="Z894" s="217"/>
      <c r="AA894" s="217"/>
      <c r="AB894" s="94"/>
      <c r="AC894" s="217"/>
      <c r="AD894" s="217"/>
      <c r="AE894" s="217"/>
      <c r="AF894" s="217"/>
      <c r="AG894" s="217"/>
      <c r="AH894" s="217"/>
      <c r="AI894" s="94"/>
      <c r="AJ894" s="217"/>
      <c r="AK894" s="217"/>
      <c r="AL894" s="217"/>
      <c r="AM894" s="217"/>
      <c r="AN894" s="217"/>
      <c r="AO894" s="94"/>
      <c r="AP894" s="217"/>
      <c r="AQ894" s="217"/>
      <c r="AR894" s="217"/>
      <c r="AU894" s="217"/>
      <c r="AW894" s="217"/>
      <c r="AX894" s="217"/>
      <c r="BE894" s="94"/>
      <c r="BF894" s="217"/>
      <c r="BG894" s="94"/>
      <c r="BH894" s="94"/>
      <c r="BI894" s="217"/>
      <c r="BJ894" s="94"/>
      <c r="BK894" s="217"/>
      <c r="BL894" s="217"/>
      <c r="BQ894" s="96"/>
      <c r="BR894" s="96"/>
      <c r="BS894" s="96"/>
      <c r="BT894" s="96"/>
      <c r="BV894" s="96"/>
      <c r="BW894" s="96"/>
    </row>
    <row r="895" spans="2:75" x14ac:dyDescent="0.2">
      <c r="B895" s="101"/>
      <c r="I895" s="101"/>
      <c r="L895" s="101"/>
      <c r="M895" s="105"/>
      <c r="N895" s="256"/>
      <c r="O895" s="256"/>
      <c r="P895" s="256"/>
      <c r="Q895" s="256"/>
      <c r="R895" s="219"/>
      <c r="S895" s="219"/>
      <c r="T895" s="219"/>
      <c r="U895" s="219"/>
      <c r="V895" s="217"/>
      <c r="X895" s="106"/>
      <c r="Y895" s="217"/>
      <c r="Z895" s="217"/>
      <c r="AA895" s="217"/>
      <c r="AB895" s="94"/>
      <c r="AC895" s="217"/>
      <c r="AD895" s="217"/>
      <c r="AE895" s="217"/>
      <c r="AF895" s="217"/>
      <c r="AG895" s="217"/>
      <c r="AH895" s="217"/>
      <c r="AI895" s="94"/>
      <c r="AJ895" s="217"/>
      <c r="AK895" s="217"/>
      <c r="AL895" s="217"/>
      <c r="AM895" s="217"/>
      <c r="AN895" s="217"/>
      <c r="AO895" s="94"/>
      <c r="AP895" s="217"/>
      <c r="AQ895" s="217"/>
      <c r="AR895" s="217"/>
      <c r="AU895" s="217"/>
      <c r="AW895" s="217"/>
      <c r="AX895" s="217"/>
      <c r="BE895" s="94"/>
      <c r="BF895" s="217"/>
      <c r="BG895" s="94"/>
      <c r="BH895" s="94"/>
      <c r="BI895" s="217"/>
      <c r="BJ895" s="94"/>
      <c r="BK895" s="217"/>
      <c r="BL895" s="217"/>
      <c r="BQ895" s="96"/>
      <c r="BR895" s="96"/>
      <c r="BS895" s="96"/>
      <c r="BT895" s="96"/>
      <c r="BV895" s="96"/>
      <c r="BW895" s="96"/>
    </row>
    <row r="896" spans="2:75" x14ac:dyDescent="0.2">
      <c r="B896" s="101"/>
      <c r="I896" s="101"/>
      <c r="L896" s="101"/>
      <c r="M896" s="105"/>
      <c r="N896" s="256"/>
      <c r="O896" s="256"/>
      <c r="P896" s="256"/>
      <c r="Q896" s="256"/>
      <c r="R896" s="219"/>
      <c r="S896" s="219"/>
      <c r="T896" s="219"/>
      <c r="U896" s="219"/>
      <c r="V896" s="217"/>
      <c r="X896" s="106"/>
      <c r="Y896" s="217"/>
      <c r="Z896" s="217"/>
      <c r="AA896" s="217"/>
      <c r="AB896" s="94"/>
      <c r="AC896" s="217"/>
      <c r="AD896" s="217"/>
      <c r="AE896" s="217"/>
      <c r="AF896" s="217"/>
      <c r="AG896" s="217"/>
      <c r="AH896" s="217"/>
      <c r="AI896" s="94"/>
      <c r="AJ896" s="217"/>
      <c r="AK896" s="217"/>
      <c r="AL896" s="217"/>
      <c r="AM896" s="217"/>
      <c r="AN896" s="217"/>
      <c r="AO896" s="94"/>
      <c r="AP896" s="217"/>
      <c r="AQ896" s="217"/>
      <c r="AR896" s="217"/>
      <c r="AU896" s="217"/>
      <c r="AW896" s="217"/>
      <c r="AX896" s="217"/>
      <c r="BE896" s="94"/>
      <c r="BF896" s="217"/>
      <c r="BG896" s="94"/>
      <c r="BH896" s="94"/>
      <c r="BI896" s="217"/>
      <c r="BJ896" s="94"/>
      <c r="BK896" s="217"/>
      <c r="BL896" s="217"/>
      <c r="BQ896" s="96"/>
      <c r="BR896" s="96"/>
      <c r="BS896" s="96"/>
      <c r="BT896" s="96"/>
      <c r="BV896" s="96"/>
      <c r="BW896" s="96"/>
    </row>
    <row r="897" spans="2:75" x14ac:dyDescent="0.2">
      <c r="B897" s="101"/>
      <c r="I897" s="101"/>
      <c r="L897" s="101"/>
      <c r="M897" s="105"/>
      <c r="N897" s="256"/>
      <c r="O897" s="256"/>
      <c r="P897" s="256"/>
      <c r="Q897" s="256"/>
      <c r="R897" s="219"/>
      <c r="S897" s="219"/>
      <c r="T897" s="219"/>
      <c r="U897" s="219"/>
      <c r="V897" s="217"/>
      <c r="X897" s="106"/>
      <c r="Y897" s="217"/>
      <c r="Z897" s="217"/>
      <c r="AA897" s="217"/>
      <c r="AB897" s="94"/>
      <c r="AC897" s="217"/>
      <c r="AD897" s="217"/>
      <c r="AE897" s="217"/>
      <c r="AF897" s="217"/>
      <c r="AG897" s="217"/>
      <c r="AH897" s="217"/>
      <c r="AI897" s="94"/>
      <c r="AJ897" s="217"/>
      <c r="AK897" s="217"/>
      <c r="AL897" s="217"/>
      <c r="AM897" s="217"/>
      <c r="AN897" s="217"/>
      <c r="AO897" s="94"/>
      <c r="AP897" s="217"/>
      <c r="AQ897" s="217"/>
      <c r="AR897" s="217"/>
      <c r="AU897" s="217"/>
      <c r="AW897" s="217"/>
      <c r="AX897" s="217"/>
      <c r="BE897" s="94"/>
      <c r="BF897" s="217"/>
      <c r="BG897" s="94"/>
      <c r="BH897" s="94"/>
      <c r="BI897" s="217"/>
      <c r="BJ897" s="94"/>
      <c r="BK897" s="217"/>
      <c r="BL897" s="217"/>
      <c r="BQ897" s="96"/>
      <c r="BR897" s="96"/>
      <c r="BS897" s="96"/>
      <c r="BT897" s="96"/>
      <c r="BV897" s="96"/>
      <c r="BW897" s="96"/>
    </row>
    <row r="898" spans="2:75" x14ac:dyDescent="0.2">
      <c r="B898" s="101"/>
      <c r="I898" s="101"/>
      <c r="L898" s="101"/>
      <c r="M898" s="105"/>
      <c r="N898" s="256"/>
      <c r="O898" s="256"/>
      <c r="P898" s="256"/>
      <c r="Q898" s="256"/>
      <c r="R898" s="219"/>
      <c r="S898" s="219"/>
      <c r="T898" s="219"/>
      <c r="U898" s="219"/>
      <c r="V898" s="217"/>
      <c r="X898" s="106"/>
      <c r="Y898" s="217"/>
      <c r="Z898" s="217"/>
      <c r="AA898" s="217"/>
      <c r="AB898" s="94"/>
      <c r="AC898" s="217"/>
      <c r="AD898" s="217"/>
      <c r="AE898" s="217"/>
      <c r="AF898" s="217"/>
      <c r="AG898" s="217"/>
      <c r="AH898" s="217"/>
      <c r="AI898" s="94"/>
      <c r="AJ898" s="217"/>
      <c r="AK898" s="217"/>
      <c r="AL898" s="217"/>
      <c r="AM898" s="217"/>
      <c r="AN898" s="217"/>
      <c r="AO898" s="94"/>
      <c r="AP898" s="217"/>
      <c r="AQ898" s="217"/>
      <c r="AR898" s="217"/>
      <c r="AU898" s="217"/>
      <c r="AW898" s="217"/>
      <c r="AX898" s="217"/>
      <c r="BE898" s="94"/>
      <c r="BF898" s="217"/>
      <c r="BG898" s="94"/>
      <c r="BH898" s="94"/>
      <c r="BI898" s="217"/>
      <c r="BJ898" s="94"/>
      <c r="BK898" s="217"/>
      <c r="BL898" s="217"/>
      <c r="BQ898" s="96"/>
      <c r="BR898" s="96"/>
      <c r="BS898" s="96"/>
      <c r="BT898" s="96"/>
      <c r="BV898" s="96"/>
      <c r="BW898" s="96"/>
    </row>
    <row r="899" spans="2:75" x14ac:dyDescent="0.2">
      <c r="B899" s="101"/>
      <c r="I899" s="101"/>
      <c r="L899" s="101"/>
      <c r="M899" s="105"/>
      <c r="N899" s="256"/>
      <c r="O899" s="256"/>
      <c r="P899" s="256"/>
      <c r="Q899" s="256"/>
      <c r="R899" s="219"/>
      <c r="S899" s="219"/>
      <c r="T899" s="219"/>
      <c r="U899" s="219"/>
      <c r="V899" s="217"/>
      <c r="X899" s="106"/>
      <c r="Y899" s="217"/>
      <c r="Z899" s="217"/>
      <c r="AA899" s="217"/>
      <c r="AB899" s="94"/>
      <c r="AC899" s="217"/>
      <c r="AD899" s="217"/>
      <c r="AE899" s="217"/>
      <c r="AF899" s="217"/>
      <c r="AG899" s="217"/>
      <c r="AH899" s="217"/>
      <c r="AI899" s="94"/>
      <c r="AJ899" s="217"/>
      <c r="AK899" s="217"/>
      <c r="AL899" s="217"/>
      <c r="AM899" s="217"/>
      <c r="AN899" s="217"/>
      <c r="AO899" s="94"/>
      <c r="AP899" s="217"/>
      <c r="AQ899" s="217"/>
      <c r="AR899" s="217"/>
      <c r="AU899" s="217"/>
      <c r="AW899" s="217"/>
      <c r="AX899" s="217"/>
      <c r="BE899" s="94"/>
      <c r="BF899" s="217"/>
      <c r="BG899" s="94"/>
      <c r="BH899" s="94"/>
      <c r="BI899" s="217"/>
      <c r="BJ899" s="94"/>
      <c r="BK899" s="217"/>
      <c r="BL899" s="217"/>
      <c r="BQ899" s="96"/>
      <c r="BR899" s="96"/>
      <c r="BS899" s="96"/>
      <c r="BT899" s="96"/>
      <c r="BV899" s="96"/>
      <c r="BW899" s="96"/>
    </row>
    <row r="900" spans="2:75" x14ac:dyDescent="0.2">
      <c r="B900" s="101"/>
      <c r="I900" s="101"/>
      <c r="L900" s="101"/>
      <c r="M900" s="105"/>
      <c r="N900" s="256"/>
      <c r="O900" s="256"/>
      <c r="P900" s="256"/>
      <c r="Q900" s="256"/>
      <c r="R900" s="219"/>
      <c r="S900" s="219"/>
      <c r="T900" s="219"/>
      <c r="U900" s="219"/>
      <c r="V900" s="217"/>
      <c r="X900" s="106"/>
      <c r="Y900" s="217"/>
      <c r="Z900" s="217"/>
      <c r="AA900" s="217"/>
      <c r="AB900" s="94"/>
      <c r="AC900" s="217"/>
      <c r="AD900" s="217"/>
      <c r="AE900" s="217"/>
      <c r="AF900" s="217"/>
      <c r="AG900" s="217"/>
      <c r="AH900" s="217"/>
      <c r="AI900" s="94"/>
      <c r="AJ900" s="217"/>
      <c r="AK900" s="217"/>
      <c r="AL900" s="217"/>
      <c r="AM900" s="217"/>
      <c r="AN900" s="217"/>
      <c r="AO900" s="94"/>
      <c r="AP900" s="217"/>
      <c r="AQ900" s="217"/>
      <c r="AR900" s="217"/>
      <c r="AU900" s="217"/>
      <c r="AW900" s="217"/>
      <c r="AX900" s="217"/>
      <c r="BE900" s="94"/>
      <c r="BF900" s="217"/>
      <c r="BG900" s="94"/>
      <c r="BH900" s="94"/>
      <c r="BI900" s="217"/>
      <c r="BJ900" s="94"/>
      <c r="BK900" s="217"/>
      <c r="BL900" s="217"/>
      <c r="BQ900" s="96"/>
      <c r="BR900" s="96"/>
      <c r="BS900" s="96"/>
      <c r="BT900" s="96"/>
      <c r="BV900" s="96"/>
      <c r="BW900" s="96"/>
    </row>
    <row r="901" spans="2:75" x14ac:dyDescent="0.2">
      <c r="B901" s="101"/>
      <c r="I901" s="101"/>
      <c r="L901" s="101"/>
      <c r="M901" s="105"/>
      <c r="N901" s="256"/>
      <c r="O901" s="256"/>
      <c r="P901" s="256"/>
      <c r="Q901" s="256"/>
      <c r="R901" s="219"/>
      <c r="S901" s="219"/>
      <c r="T901" s="219"/>
      <c r="U901" s="219"/>
      <c r="V901" s="217"/>
      <c r="X901" s="106"/>
      <c r="Y901" s="217"/>
      <c r="Z901" s="217"/>
      <c r="AA901" s="217"/>
      <c r="AB901" s="94"/>
      <c r="AC901" s="217"/>
      <c r="AD901" s="217"/>
      <c r="AE901" s="217"/>
      <c r="AF901" s="217"/>
      <c r="AG901" s="217"/>
      <c r="AH901" s="217"/>
      <c r="AI901" s="94"/>
      <c r="AJ901" s="217"/>
      <c r="AK901" s="217"/>
      <c r="AL901" s="217"/>
      <c r="AM901" s="217"/>
      <c r="AN901" s="217"/>
      <c r="AO901" s="94"/>
      <c r="AP901" s="217"/>
      <c r="AQ901" s="217"/>
      <c r="AR901" s="217"/>
      <c r="AU901" s="217"/>
      <c r="AW901" s="217"/>
      <c r="AX901" s="217"/>
      <c r="BE901" s="94"/>
      <c r="BF901" s="217"/>
      <c r="BG901" s="94"/>
      <c r="BH901" s="94"/>
      <c r="BI901" s="217"/>
      <c r="BJ901" s="94"/>
      <c r="BK901" s="217"/>
      <c r="BL901" s="217"/>
      <c r="BQ901" s="96"/>
      <c r="BR901" s="96"/>
      <c r="BS901" s="96"/>
      <c r="BT901" s="96"/>
      <c r="BV901" s="96"/>
      <c r="BW901" s="96"/>
    </row>
    <row r="902" spans="2:75" x14ac:dyDescent="0.2">
      <c r="B902" s="101"/>
      <c r="I902" s="101"/>
      <c r="L902" s="101"/>
      <c r="M902" s="105"/>
      <c r="N902" s="256"/>
      <c r="O902" s="256"/>
      <c r="P902" s="256"/>
      <c r="Q902" s="256"/>
      <c r="R902" s="219"/>
      <c r="S902" s="219"/>
      <c r="T902" s="219"/>
      <c r="U902" s="219"/>
      <c r="V902" s="217"/>
      <c r="X902" s="106"/>
      <c r="Y902" s="217"/>
      <c r="Z902" s="217"/>
      <c r="AA902" s="217"/>
      <c r="AB902" s="94"/>
      <c r="AC902" s="217"/>
      <c r="AD902" s="217"/>
      <c r="AE902" s="217"/>
      <c r="AF902" s="217"/>
      <c r="AG902" s="217"/>
      <c r="AH902" s="217"/>
      <c r="AI902" s="94"/>
      <c r="AJ902" s="217"/>
      <c r="AK902" s="217"/>
      <c r="AL902" s="217"/>
      <c r="AM902" s="217"/>
      <c r="AN902" s="217"/>
      <c r="AO902" s="94"/>
      <c r="AP902" s="217"/>
      <c r="AQ902" s="217"/>
      <c r="AR902" s="217"/>
      <c r="AU902" s="217"/>
      <c r="AW902" s="217"/>
      <c r="AX902" s="217"/>
      <c r="BE902" s="94"/>
      <c r="BF902" s="217"/>
      <c r="BG902" s="94"/>
      <c r="BH902" s="94"/>
      <c r="BI902" s="217"/>
      <c r="BJ902" s="94"/>
      <c r="BK902" s="217"/>
      <c r="BL902" s="217"/>
      <c r="BQ902" s="96"/>
      <c r="BR902" s="96"/>
      <c r="BS902" s="96"/>
      <c r="BT902" s="96"/>
      <c r="BV902" s="96"/>
      <c r="BW902" s="96"/>
    </row>
    <row r="903" spans="2:75" x14ac:dyDescent="0.2">
      <c r="B903" s="101"/>
      <c r="I903" s="101"/>
      <c r="L903" s="101"/>
      <c r="M903" s="105"/>
      <c r="N903" s="256"/>
      <c r="O903" s="256"/>
      <c r="P903" s="256"/>
      <c r="Q903" s="256"/>
      <c r="R903" s="219"/>
      <c r="S903" s="219"/>
      <c r="T903" s="219"/>
      <c r="U903" s="219"/>
      <c r="V903" s="217"/>
      <c r="X903" s="106"/>
      <c r="Y903" s="217"/>
      <c r="Z903" s="217"/>
      <c r="AA903" s="217"/>
      <c r="AB903" s="94"/>
      <c r="AC903" s="217"/>
      <c r="AD903" s="217"/>
      <c r="AE903" s="217"/>
      <c r="AF903" s="217"/>
      <c r="AG903" s="217"/>
      <c r="AH903" s="217"/>
      <c r="AI903" s="94"/>
      <c r="AJ903" s="217"/>
      <c r="AK903" s="217"/>
      <c r="AL903" s="217"/>
      <c r="AM903" s="217"/>
      <c r="AN903" s="217"/>
      <c r="AO903" s="94"/>
      <c r="AP903" s="217"/>
      <c r="AQ903" s="217"/>
      <c r="AR903" s="217"/>
      <c r="AU903" s="217"/>
      <c r="AW903" s="217"/>
      <c r="AX903" s="217"/>
      <c r="BE903" s="94"/>
      <c r="BF903" s="217"/>
      <c r="BG903" s="94"/>
      <c r="BH903" s="94"/>
      <c r="BI903" s="217"/>
      <c r="BJ903" s="94"/>
      <c r="BK903" s="217"/>
      <c r="BL903" s="217"/>
      <c r="BQ903" s="96"/>
      <c r="BR903" s="96"/>
      <c r="BS903" s="96"/>
      <c r="BT903" s="96"/>
      <c r="BV903" s="96"/>
      <c r="BW903" s="96"/>
    </row>
    <row r="904" spans="2:75" x14ac:dyDescent="0.2">
      <c r="B904" s="101"/>
      <c r="I904" s="101"/>
      <c r="L904" s="101"/>
      <c r="M904" s="105"/>
      <c r="N904" s="256"/>
      <c r="O904" s="256"/>
      <c r="P904" s="256"/>
      <c r="Q904" s="256"/>
      <c r="R904" s="219"/>
      <c r="S904" s="219"/>
      <c r="T904" s="219"/>
      <c r="U904" s="219"/>
      <c r="V904" s="217"/>
      <c r="X904" s="106"/>
      <c r="Y904" s="217"/>
      <c r="Z904" s="217"/>
      <c r="AA904" s="217"/>
      <c r="AB904" s="94"/>
      <c r="AC904" s="217"/>
      <c r="AD904" s="217"/>
      <c r="AE904" s="217"/>
      <c r="AF904" s="217"/>
      <c r="AG904" s="217"/>
      <c r="AH904" s="217"/>
      <c r="AI904" s="94"/>
      <c r="AJ904" s="217"/>
      <c r="AK904" s="217"/>
      <c r="AL904" s="217"/>
      <c r="AM904" s="217"/>
      <c r="AN904" s="217"/>
      <c r="AO904" s="94"/>
      <c r="AP904" s="217"/>
      <c r="AQ904" s="217"/>
      <c r="AR904" s="217"/>
      <c r="AU904" s="217"/>
      <c r="AW904" s="217"/>
      <c r="AX904" s="217"/>
      <c r="BE904" s="94"/>
      <c r="BF904" s="217"/>
      <c r="BG904" s="94"/>
      <c r="BH904" s="94"/>
      <c r="BI904" s="217"/>
      <c r="BJ904" s="94"/>
      <c r="BK904" s="217"/>
      <c r="BL904" s="217"/>
      <c r="BQ904" s="96"/>
      <c r="BR904" s="96"/>
      <c r="BS904" s="96"/>
      <c r="BT904" s="96"/>
      <c r="BV904" s="96"/>
      <c r="BW904" s="96"/>
    </row>
    <row r="905" spans="2:75" x14ac:dyDescent="0.2">
      <c r="B905" s="101"/>
      <c r="I905" s="101"/>
      <c r="L905" s="101"/>
      <c r="M905" s="105"/>
      <c r="N905" s="256"/>
      <c r="O905" s="256"/>
      <c r="P905" s="256"/>
      <c r="Q905" s="256"/>
      <c r="R905" s="219"/>
      <c r="S905" s="219"/>
      <c r="T905" s="219"/>
      <c r="U905" s="219"/>
      <c r="V905" s="217"/>
      <c r="X905" s="106"/>
      <c r="Y905" s="217"/>
      <c r="Z905" s="217"/>
      <c r="AA905" s="217"/>
      <c r="AB905" s="94"/>
      <c r="AC905" s="217"/>
      <c r="AD905" s="217"/>
      <c r="AE905" s="217"/>
      <c r="AF905" s="217"/>
      <c r="AG905" s="217"/>
      <c r="AH905" s="217"/>
      <c r="AI905" s="94"/>
      <c r="AJ905" s="217"/>
      <c r="AK905" s="217"/>
      <c r="AL905" s="217"/>
      <c r="AM905" s="217"/>
      <c r="AN905" s="217"/>
      <c r="AO905" s="94"/>
      <c r="AP905" s="217"/>
      <c r="AQ905" s="217"/>
      <c r="AR905" s="217"/>
      <c r="AU905" s="217"/>
      <c r="AW905" s="217"/>
      <c r="AX905" s="217"/>
      <c r="BE905" s="94"/>
      <c r="BF905" s="217"/>
      <c r="BG905" s="94"/>
      <c r="BH905" s="94"/>
      <c r="BI905" s="217"/>
      <c r="BJ905" s="94"/>
      <c r="BK905" s="217"/>
      <c r="BL905" s="217"/>
      <c r="BQ905" s="96"/>
      <c r="BR905" s="96"/>
      <c r="BS905" s="96"/>
      <c r="BT905" s="96"/>
      <c r="BV905" s="96"/>
      <c r="BW905" s="96"/>
    </row>
    <row r="906" spans="2:75" x14ac:dyDescent="0.2">
      <c r="B906" s="101"/>
      <c r="I906" s="101"/>
      <c r="L906" s="101"/>
      <c r="M906" s="105"/>
      <c r="N906" s="256"/>
      <c r="O906" s="256"/>
      <c r="P906" s="256"/>
      <c r="Q906" s="256"/>
      <c r="R906" s="219"/>
      <c r="S906" s="219"/>
      <c r="T906" s="219"/>
      <c r="U906" s="219"/>
      <c r="V906" s="217"/>
      <c r="X906" s="106"/>
      <c r="Y906" s="217"/>
      <c r="Z906" s="217"/>
      <c r="AA906" s="217"/>
      <c r="AB906" s="94"/>
      <c r="AC906" s="217"/>
      <c r="AD906" s="217"/>
      <c r="AE906" s="217"/>
      <c r="AF906" s="217"/>
      <c r="AG906" s="217"/>
      <c r="AH906" s="217"/>
      <c r="AI906" s="94"/>
      <c r="AJ906" s="217"/>
      <c r="AK906" s="217"/>
      <c r="AL906" s="217"/>
      <c r="AM906" s="217"/>
      <c r="AN906" s="217"/>
      <c r="AO906" s="94"/>
      <c r="AP906" s="217"/>
      <c r="AQ906" s="217"/>
      <c r="AR906" s="217"/>
      <c r="AU906" s="217"/>
      <c r="AW906" s="217"/>
      <c r="AX906" s="217"/>
      <c r="BE906" s="94"/>
      <c r="BF906" s="217"/>
      <c r="BG906" s="94"/>
      <c r="BH906" s="94"/>
      <c r="BI906" s="217"/>
      <c r="BJ906" s="94"/>
      <c r="BK906" s="217"/>
      <c r="BL906" s="217"/>
      <c r="BQ906" s="96"/>
      <c r="BR906" s="96"/>
      <c r="BS906" s="96"/>
      <c r="BT906" s="96"/>
      <c r="BV906" s="96"/>
      <c r="BW906" s="96"/>
    </row>
    <row r="907" spans="2:75" x14ac:dyDescent="0.2">
      <c r="B907" s="101"/>
      <c r="I907" s="101"/>
      <c r="L907" s="101"/>
      <c r="M907" s="105"/>
      <c r="N907" s="256"/>
      <c r="O907" s="256"/>
      <c r="P907" s="256"/>
      <c r="Q907" s="256"/>
      <c r="R907" s="219"/>
      <c r="S907" s="219"/>
      <c r="T907" s="219"/>
      <c r="U907" s="219"/>
      <c r="V907" s="217"/>
      <c r="X907" s="106"/>
      <c r="Y907" s="217"/>
      <c r="Z907" s="217"/>
      <c r="AA907" s="217"/>
      <c r="AB907" s="94"/>
      <c r="AC907" s="217"/>
      <c r="AD907" s="217"/>
      <c r="AE907" s="217"/>
      <c r="AF907" s="217"/>
      <c r="AG907" s="217"/>
      <c r="AH907" s="217"/>
      <c r="AI907" s="94"/>
      <c r="AJ907" s="217"/>
      <c r="AK907" s="217"/>
      <c r="AL907" s="217"/>
      <c r="AM907" s="217"/>
      <c r="AN907" s="217"/>
      <c r="AO907" s="94"/>
      <c r="AP907" s="217"/>
      <c r="AQ907" s="217"/>
      <c r="AR907" s="217"/>
      <c r="AU907" s="217"/>
      <c r="AW907" s="217"/>
      <c r="AX907" s="217"/>
      <c r="BE907" s="94"/>
      <c r="BF907" s="217"/>
      <c r="BG907" s="94"/>
      <c r="BH907" s="94"/>
      <c r="BI907" s="217"/>
      <c r="BJ907" s="94"/>
      <c r="BK907" s="217"/>
      <c r="BL907" s="217"/>
      <c r="BQ907" s="96"/>
      <c r="BR907" s="96"/>
      <c r="BS907" s="96"/>
      <c r="BT907" s="96"/>
      <c r="BV907" s="96"/>
      <c r="BW907" s="96"/>
    </row>
    <row r="908" spans="2:75" x14ac:dyDescent="0.2">
      <c r="B908" s="101"/>
      <c r="I908" s="101"/>
      <c r="L908" s="101"/>
      <c r="M908" s="105"/>
      <c r="N908" s="256"/>
      <c r="O908" s="256"/>
      <c r="P908" s="256"/>
      <c r="Q908" s="256"/>
      <c r="R908" s="219"/>
      <c r="S908" s="219"/>
      <c r="T908" s="219"/>
      <c r="U908" s="219"/>
      <c r="V908" s="217"/>
      <c r="X908" s="106"/>
      <c r="Y908" s="217"/>
      <c r="Z908" s="217"/>
      <c r="AA908" s="217"/>
      <c r="AB908" s="94"/>
      <c r="AC908" s="217"/>
      <c r="AD908" s="217"/>
      <c r="AE908" s="217"/>
      <c r="AF908" s="217"/>
      <c r="AG908" s="217"/>
      <c r="AH908" s="217"/>
      <c r="AI908" s="94"/>
      <c r="AJ908" s="217"/>
      <c r="AK908" s="217"/>
      <c r="AL908" s="217"/>
      <c r="AM908" s="217"/>
      <c r="AN908" s="217"/>
      <c r="AO908" s="94"/>
      <c r="AP908" s="217"/>
      <c r="AQ908" s="217"/>
      <c r="AR908" s="217"/>
      <c r="AU908" s="217"/>
      <c r="AW908" s="217"/>
      <c r="AX908" s="217"/>
      <c r="BE908" s="94"/>
      <c r="BF908" s="217"/>
      <c r="BG908" s="94"/>
      <c r="BH908" s="94"/>
      <c r="BI908" s="217"/>
      <c r="BJ908" s="94"/>
      <c r="BK908" s="217"/>
      <c r="BL908" s="217"/>
      <c r="BQ908" s="96"/>
      <c r="BR908" s="96"/>
      <c r="BS908" s="96"/>
      <c r="BT908" s="96"/>
      <c r="BV908" s="96"/>
      <c r="BW908" s="96"/>
    </row>
    <row r="909" spans="2:75" x14ac:dyDescent="0.2">
      <c r="B909" s="101"/>
      <c r="I909" s="101"/>
      <c r="L909" s="101"/>
      <c r="M909" s="105"/>
      <c r="N909" s="256"/>
      <c r="O909" s="256"/>
      <c r="P909" s="256"/>
      <c r="Q909" s="256"/>
      <c r="R909" s="219"/>
      <c r="S909" s="219"/>
      <c r="T909" s="219"/>
      <c r="U909" s="219"/>
      <c r="V909" s="217"/>
      <c r="X909" s="106"/>
      <c r="Y909" s="217"/>
      <c r="Z909" s="217"/>
      <c r="AA909" s="217"/>
      <c r="AB909" s="94"/>
      <c r="AC909" s="217"/>
      <c r="AD909" s="217"/>
      <c r="AE909" s="217"/>
      <c r="AF909" s="217"/>
      <c r="AG909" s="217"/>
      <c r="AH909" s="217"/>
      <c r="AI909" s="94"/>
      <c r="AJ909" s="217"/>
      <c r="AK909" s="217"/>
      <c r="AL909" s="217"/>
      <c r="AM909" s="217"/>
      <c r="AN909" s="217"/>
      <c r="AO909" s="94"/>
      <c r="AP909" s="217"/>
      <c r="AQ909" s="217"/>
      <c r="AR909" s="217"/>
      <c r="AU909" s="217"/>
      <c r="AW909" s="217"/>
      <c r="AX909" s="217"/>
      <c r="BE909" s="94"/>
      <c r="BF909" s="217"/>
      <c r="BG909" s="94"/>
      <c r="BH909" s="94"/>
      <c r="BI909" s="217"/>
      <c r="BJ909" s="94"/>
      <c r="BK909" s="217"/>
      <c r="BL909" s="217"/>
      <c r="BQ909" s="96"/>
      <c r="BR909" s="96"/>
      <c r="BS909" s="96"/>
      <c r="BT909" s="96"/>
      <c r="BV909" s="96"/>
      <c r="BW909" s="96"/>
    </row>
    <row r="910" spans="2:75" x14ac:dyDescent="0.2">
      <c r="B910" s="101"/>
      <c r="I910" s="101"/>
      <c r="L910" s="101"/>
      <c r="M910" s="105"/>
      <c r="N910" s="256"/>
      <c r="O910" s="256"/>
      <c r="P910" s="256"/>
      <c r="Q910" s="256"/>
      <c r="R910" s="219"/>
      <c r="S910" s="219"/>
      <c r="T910" s="219"/>
      <c r="U910" s="219"/>
      <c r="V910" s="217"/>
      <c r="X910" s="106"/>
      <c r="Y910" s="217"/>
      <c r="Z910" s="217"/>
      <c r="AA910" s="217"/>
      <c r="AB910" s="94"/>
      <c r="AC910" s="217"/>
      <c r="AD910" s="217"/>
      <c r="AE910" s="217"/>
      <c r="AF910" s="217"/>
      <c r="AG910" s="217"/>
      <c r="AH910" s="217"/>
      <c r="AI910" s="94"/>
      <c r="AJ910" s="217"/>
      <c r="AK910" s="217"/>
      <c r="AL910" s="217"/>
      <c r="AM910" s="217"/>
      <c r="AN910" s="217"/>
      <c r="AO910" s="94"/>
      <c r="AP910" s="217"/>
      <c r="AQ910" s="217"/>
      <c r="AR910" s="217"/>
      <c r="AU910" s="217"/>
      <c r="AW910" s="217"/>
      <c r="AX910" s="217"/>
      <c r="BE910" s="94"/>
      <c r="BF910" s="217"/>
      <c r="BG910" s="94"/>
      <c r="BH910" s="94"/>
      <c r="BI910" s="217"/>
      <c r="BJ910" s="94"/>
      <c r="BK910" s="217"/>
      <c r="BL910" s="217"/>
      <c r="BQ910" s="96"/>
      <c r="BR910" s="96"/>
      <c r="BS910" s="96"/>
      <c r="BT910" s="96"/>
      <c r="BV910" s="96"/>
      <c r="BW910" s="96"/>
    </row>
    <row r="911" spans="2:75" x14ac:dyDescent="0.2">
      <c r="B911" s="101"/>
      <c r="I911" s="101"/>
      <c r="L911" s="101"/>
      <c r="M911" s="105"/>
      <c r="N911" s="256"/>
      <c r="O911" s="256"/>
      <c r="P911" s="256"/>
      <c r="Q911" s="256"/>
      <c r="R911" s="219"/>
      <c r="S911" s="219"/>
      <c r="T911" s="219"/>
      <c r="U911" s="219"/>
      <c r="V911" s="217"/>
      <c r="X911" s="106"/>
      <c r="Y911" s="217"/>
      <c r="Z911" s="217"/>
      <c r="AA911" s="217"/>
      <c r="AB911" s="94"/>
      <c r="AC911" s="217"/>
      <c r="AD911" s="217"/>
      <c r="AE911" s="217"/>
      <c r="AF911" s="217"/>
      <c r="AG911" s="217"/>
      <c r="AH911" s="217"/>
      <c r="AI911" s="94"/>
      <c r="AJ911" s="217"/>
      <c r="AK911" s="217"/>
      <c r="AL911" s="217"/>
      <c r="AM911" s="217"/>
      <c r="AN911" s="217"/>
      <c r="AO911" s="94"/>
      <c r="AP911" s="217"/>
      <c r="AQ911" s="217"/>
      <c r="AR911" s="217"/>
      <c r="AU911" s="217"/>
      <c r="AW911" s="217"/>
      <c r="AX911" s="217"/>
      <c r="BE911" s="94"/>
      <c r="BF911" s="217"/>
      <c r="BG911" s="94"/>
      <c r="BH911" s="94"/>
      <c r="BI911" s="217"/>
      <c r="BJ911" s="94"/>
      <c r="BK911" s="217"/>
      <c r="BL911" s="217"/>
      <c r="BQ911" s="96"/>
      <c r="BR911" s="96"/>
      <c r="BS911" s="96"/>
      <c r="BT911" s="96"/>
      <c r="BV911" s="96"/>
      <c r="BW911" s="96"/>
    </row>
    <row r="912" spans="2:75" x14ac:dyDescent="0.2">
      <c r="B912" s="101"/>
      <c r="I912" s="101"/>
      <c r="L912" s="101"/>
      <c r="M912" s="105"/>
      <c r="N912" s="256"/>
      <c r="O912" s="256"/>
      <c r="P912" s="256"/>
      <c r="Q912" s="256"/>
      <c r="R912" s="219"/>
      <c r="S912" s="219"/>
      <c r="T912" s="219"/>
      <c r="U912" s="219"/>
      <c r="V912" s="217"/>
      <c r="X912" s="106"/>
      <c r="Y912" s="217"/>
      <c r="Z912" s="217"/>
      <c r="AA912" s="217"/>
      <c r="AB912" s="94"/>
      <c r="AC912" s="217"/>
      <c r="AD912" s="217"/>
      <c r="AE912" s="217"/>
      <c r="AF912" s="217"/>
      <c r="AG912" s="217"/>
      <c r="AH912" s="217"/>
      <c r="AI912" s="94"/>
      <c r="AJ912" s="217"/>
      <c r="AK912" s="217"/>
      <c r="AL912" s="217"/>
      <c r="AM912" s="217"/>
      <c r="AN912" s="217"/>
      <c r="AO912" s="94"/>
      <c r="AP912" s="217"/>
      <c r="AQ912" s="217"/>
      <c r="AR912" s="217"/>
      <c r="AU912" s="217"/>
      <c r="AW912" s="217"/>
      <c r="AX912" s="217"/>
      <c r="BE912" s="94"/>
      <c r="BF912" s="217"/>
      <c r="BG912" s="94"/>
      <c r="BH912" s="94"/>
      <c r="BI912" s="217"/>
      <c r="BJ912" s="94"/>
      <c r="BK912" s="217"/>
      <c r="BL912" s="217"/>
      <c r="BQ912" s="96"/>
      <c r="BR912" s="96"/>
      <c r="BS912" s="96"/>
      <c r="BT912" s="96"/>
      <c r="BV912" s="96"/>
      <c r="BW912" s="96"/>
    </row>
    <row r="913" spans="2:75" x14ac:dyDescent="0.2">
      <c r="B913" s="101"/>
      <c r="I913" s="101"/>
      <c r="L913" s="101"/>
      <c r="M913" s="105"/>
      <c r="N913" s="256"/>
      <c r="O913" s="256"/>
      <c r="P913" s="256"/>
      <c r="Q913" s="256"/>
      <c r="R913" s="219"/>
      <c r="S913" s="219"/>
      <c r="T913" s="219"/>
      <c r="U913" s="219"/>
      <c r="V913" s="217"/>
      <c r="X913" s="106"/>
      <c r="Y913" s="217"/>
      <c r="Z913" s="217"/>
      <c r="AA913" s="217"/>
      <c r="AB913" s="94"/>
      <c r="AC913" s="217"/>
      <c r="AD913" s="217"/>
      <c r="AE913" s="217"/>
      <c r="AF913" s="217"/>
      <c r="AG913" s="217"/>
      <c r="AH913" s="217"/>
      <c r="AI913" s="94"/>
      <c r="AJ913" s="217"/>
      <c r="AK913" s="217"/>
      <c r="AL913" s="217"/>
      <c r="AM913" s="217"/>
      <c r="AN913" s="217"/>
      <c r="AO913" s="94"/>
      <c r="AP913" s="217"/>
      <c r="AQ913" s="217"/>
      <c r="AR913" s="217"/>
      <c r="AU913" s="217"/>
      <c r="AW913" s="217"/>
      <c r="AX913" s="217"/>
      <c r="BE913" s="94"/>
      <c r="BF913" s="217"/>
      <c r="BG913" s="94"/>
      <c r="BH913" s="94"/>
      <c r="BI913" s="217"/>
      <c r="BJ913" s="94"/>
      <c r="BK913" s="217"/>
      <c r="BL913" s="217"/>
      <c r="BQ913" s="96"/>
      <c r="BR913" s="96"/>
      <c r="BS913" s="96"/>
      <c r="BT913" s="96"/>
      <c r="BV913" s="96"/>
      <c r="BW913" s="96"/>
    </row>
    <row r="914" spans="2:75" x14ac:dyDescent="0.2">
      <c r="B914" s="101"/>
      <c r="I914" s="101"/>
      <c r="L914" s="101"/>
      <c r="M914" s="105"/>
      <c r="N914" s="256"/>
      <c r="O914" s="256"/>
      <c r="P914" s="256"/>
      <c r="Q914" s="256"/>
      <c r="R914" s="219"/>
      <c r="S914" s="219"/>
      <c r="T914" s="219"/>
      <c r="U914" s="219"/>
      <c r="V914" s="217"/>
      <c r="X914" s="106"/>
      <c r="Y914" s="217"/>
      <c r="Z914" s="217"/>
      <c r="AA914" s="217"/>
      <c r="AB914" s="94"/>
      <c r="AC914" s="217"/>
      <c r="AD914" s="217"/>
      <c r="AE914" s="217"/>
      <c r="AF914" s="217"/>
      <c r="AG914" s="217"/>
      <c r="AH914" s="217"/>
      <c r="AI914" s="94"/>
      <c r="AJ914" s="217"/>
      <c r="AK914" s="217"/>
      <c r="AL914" s="217"/>
      <c r="AM914" s="217"/>
      <c r="AN914" s="217"/>
      <c r="AO914" s="94"/>
      <c r="AP914" s="217"/>
      <c r="AQ914" s="217"/>
      <c r="AR914" s="217"/>
      <c r="AU914" s="217"/>
      <c r="AW914" s="217"/>
      <c r="AX914" s="217"/>
      <c r="BE914" s="94"/>
      <c r="BF914" s="217"/>
      <c r="BG914" s="94"/>
      <c r="BH914" s="94"/>
      <c r="BI914" s="217"/>
      <c r="BJ914" s="94"/>
      <c r="BK914" s="217"/>
      <c r="BL914" s="217"/>
      <c r="BQ914" s="96"/>
      <c r="BR914" s="96"/>
      <c r="BS914" s="96"/>
      <c r="BT914" s="96"/>
      <c r="BV914" s="96"/>
      <c r="BW914" s="96"/>
    </row>
    <row r="915" spans="2:75" x14ac:dyDescent="0.2">
      <c r="B915" s="101"/>
      <c r="I915" s="101"/>
      <c r="L915" s="101"/>
      <c r="M915" s="105"/>
      <c r="N915" s="256"/>
      <c r="O915" s="256"/>
      <c r="P915" s="256"/>
      <c r="Q915" s="256"/>
      <c r="R915" s="219"/>
      <c r="S915" s="219"/>
      <c r="T915" s="219"/>
      <c r="U915" s="219"/>
      <c r="V915" s="217"/>
      <c r="X915" s="106"/>
      <c r="Y915" s="217"/>
      <c r="Z915" s="217"/>
      <c r="AA915" s="217"/>
      <c r="AB915" s="94"/>
      <c r="AC915" s="217"/>
      <c r="AD915" s="217"/>
      <c r="AE915" s="217"/>
      <c r="AF915" s="217"/>
      <c r="AG915" s="217"/>
      <c r="AH915" s="217"/>
      <c r="AI915" s="94"/>
      <c r="AJ915" s="217"/>
      <c r="AK915" s="217"/>
      <c r="AL915" s="217"/>
      <c r="AM915" s="217"/>
      <c r="AN915" s="217"/>
      <c r="AO915" s="94"/>
      <c r="AP915" s="217"/>
      <c r="AQ915" s="217"/>
      <c r="AR915" s="217"/>
      <c r="AU915" s="217"/>
      <c r="AW915" s="217"/>
      <c r="AX915" s="217"/>
      <c r="BE915" s="94"/>
      <c r="BF915" s="217"/>
      <c r="BG915" s="94"/>
      <c r="BH915" s="94"/>
      <c r="BI915" s="217"/>
      <c r="BJ915" s="94"/>
      <c r="BK915" s="217"/>
      <c r="BL915" s="217"/>
      <c r="BQ915" s="96"/>
      <c r="BR915" s="96"/>
      <c r="BS915" s="96"/>
      <c r="BT915" s="96"/>
      <c r="BV915" s="96"/>
      <c r="BW915" s="96"/>
    </row>
    <row r="916" spans="2:75" x14ac:dyDescent="0.2">
      <c r="B916" s="101"/>
      <c r="I916" s="101"/>
      <c r="L916" s="101"/>
      <c r="M916" s="105"/>
      <c r="N916" s="256"/>
      <c r="O916" s="256"/>
      <c r="P916" s="256"/>
      <c r="Q916" s="256"/>
      <c r="R916" s="219"/>
      <c r="S916" s="219"/>
      <c r="T916" s="219"/>
      <c r="U916" s="219"/>
      <c r="V916" s="217"/>
      <c r="X916" s="106"/>
      <c r="Y916" s="217"/>
      <c r="Z916" s="217"/>
      <c r="AA916" s="217"/>
      <c r="AB916" s="94"/>
      <c r="AC916" s="217"/>
      <c r="AD916" s="217"/>
      <c r="AE916" s="217"/>
      <c r="AF916" s="217"/>
      <c r="AG916" s="217"/>
      <c r="AH916" s="217"/>
      <c r="AI916" s="94"/>
      <c r="AJ916" s="217"/>
      <c r="AK916" s="217"/>
      <c r="AL916" s="217"/>
      <c r="AM916" s="217"/>
      <c r="AN916" s="217"/>
      <c r="AO916" s="94"/>
      <c r="AP916" s="217"/>
      <c r="AQ916" s="217"/>
      <c r="AR916" s="217"/>
      <c r="AU916" s="217"/>
      <c r="AW916" s="217"/>
      <c r="AX916" s="217"/>
      <c r="BE916" s="94"/>
      <c r="BF916" s="217"/>
      <c r="BG916" s="94"/>
      <c r="BH916" s="94"/>
      <c r="BI916" s="217"/>
      <c r="BJ916" s="94"/>
      <c r="BK916" s="217"/>
      <c r="BL916" s="217"/>
      <c r="BQ916" s="96"/>
      <c r="BR916" s="96"/>
      <c r="BS916" s="96"/>
      <c r="BT916" s="96"/>
      <c r="BV916" s="96"/>
      <c r="BW916" s="96"/>
    </row>
    <row r="917" spans="2:75" x14ac:dyDescent="0.2">
      <c r="B917" s="101"/>
      <c r="I917" s="101"/>
      <c r="L917" s="101"/>
      <c r="M917" s="105"/>
      <c r="N917" s="256"/>
      <c r="O917" s="256"/>
      <c r="P917" s="256"/>
      <c r="Q917" s="256"/>
      <c r="R917" s="219"/>
      <c r="S917" s="219"/>
      <c r="T917" s="219"/>
      <c r="U917" s="219"/>
      <c r="V917" s="217"/>
      <c r="X917" s="106"/>
      <c r="Y917" s="217"/>
      <c r="Z917" s="217"/>
      <c r="AA917" s="217"/>
      <c r="AB917" s="94"/>
      <c r="AC917" s="217"/>
      <c r="AD917" s="217"/>
      <c r="AE917" s="217"/>
      <c r="AF917" s="217"/>
      <c r="AG917" s="217"/>
      <c r="AH917" s="217"/>
      <c r="AI917" s="94"/>
      <c r="AJ917" s="217"/>
      <c r="AK917" s="217"/>
      <c r="AL917" s="217"/>
      <c r="AM917" s="217"/>
      <c r="AN917" s="217"/>
      <c r="AO917" s="94"/>
      <c r="AP917" s="217"/>
      <c r="AQ917" s="217"/>
      <c r="AR917" s="217"/>
      <c r="AU917" s="217"/>
      <c r="AW917" s="217"/>
      <c r="AX917" s="217"/>
      <c r="BE917" s="94"/>
      <c r="BF917" s="217"/>
      <c r="BG917" s="94"/>
      <c r="BH917" s="94"/>
      <c r="BI917" s="217"/>
      <c r="BJ917" s="94"/>
      <c r="BK917" s="217"/>
      <c r="BL917" s="217"/>
      <c r="BQ917" s="96"/>
      <c r="BR917" s="96"/>
      <c r="BS917" s="96"/>
      <c r="BT917" s="96"/>
      <c r="BV917" s="96"/>
      <c r="BW917" s="96"/>
    </row>
    <row r="918" spans="2:75" x14ac:dyDescent="0.2">
      <c r="B918" s="101"/>
      <c r="I918" s="101"/>
      <c r="L918" s="101"/>
      <c r="M918" s="105"/>
      <c r="N918" s="256"/>
      <c r="O918" s="256"/>
      <c r="P918" s="256"/>
      <c r="Q918" s="256"/>
      <c r="R918" s="219"/>
      <c r="S918" s="219"/>
      <c r="T918" s="219"/>
      <c r="U918" s="219"/>
      <c r="V918" s="217"/>
      <c r="X918" s="106"/>
      <c r="Y918" s="217"/>
      <c r="Z918" s="217"/>
      <c r="AA918" s="217"/>
      <c r="AB918" s="94"/>
      <c r="AC918" s="217"/>
      <c r="AD918" s="217"/>
      <c r="AE918" s="217"/>
      <c r="AF918" s="217"/>
      <c r="AG918" s="217"/>
      <c r="AH918" s="217"/>
      <c r="AI918" s="94"/>
      <c r="AJ918" s="217"/>
      <c r="AK918" s="217"/>
      <c r="AL918" s="217"/>
      <c r="AM918" s="217"/>
      <c r="AN918" s="217"/>
      <c r="AO918" s="94"/>
      <c r="AP918" s="217"/>
      <c r="AQ918" s="217"/>
      <c r="AR918" s="217"/>
      <c r="AU918" s="217"/>
      <c r="AW918" s="217"/>
      <c r="AX918" s="217"/>
      <c r="BE918" s="94"/>
      <c r="BF918" s="217"/>
      <c r="BG918" s="94"/>
      <c r="BH918" s="94"/>
      <c r="BI918" s="217"/>
      <c r="BJ918" s="94"/>
      <c r="BK918" s="217"/>
      <c r="BL918" s="217"/>
      <c r="BQ918" s="96"/>
      <c r="BR918" s="96"/>
      <c r="BS918" s="96"/>
      <c r="BT918" s="96"/>
      <c r="BV918" s="96"/>
      <c r="BW918" s="96"/>
    </row>
    <row r="919" spans="2:75" x14ac:dyDescent="0.2">
      <c r="B919" s="101"/>
      <c r="I919" s="101"/>
      <c r="L919" s="101"/>
      <c r="M919" s="105"/>
      <c r="N919" s="256"/>
      <c r="O919" s="256"/>
      <c r="P919" s="256"/>
      <c r="Q919" s="256"/>
      <c r="R919" s="219"/>
      <c r="S919" s="219"/>
      <c r="T919" s="219"/>
      <c r="U919" s="219"/>
      <c r="V919" s="217"/>
      <c r="X919" s="106"/>
      <c r="Y919" s="217"/>
      <c r="Z919" s="217"/>
      <c r="AA919" s="217"/>
      <c r="AB919" s="94"/>
      <c r="AC919" s="217"/>
      <c r="AD919" s="217"/>
      <c r="AE919" s="217"/>
      <c r="AF919" s="217"/>
      <c r="AG919" s="217"/>
      <c r="AH919" s="217"/>
      <c r="AI919" s="94"/>
      <c r="AJ919" s="217"/>
      <c r="AK919" s="217"/>
      <c r="AL919" s="217"/>
      <c r="AM919" s="217"/>
      <c r="AN919" s="217"/>
      <c r="AO919" s="94"/>
      <c r="AP919" s="217"/>
      <c r="AQ919" s="217"/>
      <c r="AR919" s="217"/>
      <c r="AU919" s="217"/>
      <c r="AW919" s="217"/>
      <c r="AX919" s="217"/>
      <c r="BE919" s="94"/>
      <c r="BF919" s="217"/>
      <c r="BG919" s="94"/>
      <c r="BH919" s="94"/>
      <c r="BI919" s="217"/>
      <c r="BJ919" s="94"/>
      <c r="BK919" s="217"/>
      <c r="BL919" s="217"/>
      <c r="BQ919" s="96"/>
      <c r="BR919" s="96"/>
      <c r="BS919" s="96"/>
      <c r="BT919" s="96"/>
      <c r="BV919" s="96"/>
      <c r="BW919" s="96"/>
    </row>
    <row r="920" spans="2:75" x14ac:dyDescent="0.2">
      <c r="B920" s="101"/>
      <c r="I920" s="101"/>
      <c r="L920" s="101"/>
      <c r="M920" s="105"/>
      <c r="N920" s="256"/>
      <c r="O920" s="256"/>
      <c r="P920" s="256"/>
      <c r="Q920" s="256"/>
      <c r="R920" s="219"/>
      <c r="S920" s="219"/>
      <c r="T920" s="219"/>
      <c r="U920" s="219"/>
      <c r="V920" s="217"/>
      <c r="X920" s="106"/>
      <c r="Y920" s="217"/>
      <c r="Z920" s="217"/>
      <c r="AA920" s="217"/>
      <c r="AB920" s="94"/>
      <c r="AC920" s="217"/>
      <c r="AD920" s="217"/>
      <c r="AE920" s="217"/>
      <c r="AF920" s="217"/>
      <c r="AG920" s="217"/>
      <c r="AH920" s="217"/>
      <c r="AI920" s="94"/>
      <c r="AJ920" s="217"/>
      <c r="AK920" s="217"/>
      <c r="AL920" s="217"/>
      <c r="AM920" s="217"/>
      <c r="AN920" s="217"/>
      <c r="AO920" s="94"/>
      <c r="AP920" s="217"/>
      <c r="AQ920" s="217"/>
      <c r="AR920" s="217"/>
      <c r="AU920" s="217"/>
      <c r="AW920" s="217"/>
      <c r="AX920" s="217"/>
      <c r="BE920" s="94"/>
      <c r="BF920" s="217"/>
      <c r="BG920" s="94"/>
      <c r="BH920" s="94"/>
      <c r="BI920" s="217"/>
      <c r="BJ920" s="94"/>
      <c r="BK920" s="217"/>
      <c r="BL920" s="217"/>
      <c r="BQ920" s="96"/>
      <c r="BR920" s="96"/>
      <c r="BS920" s="96"/>
      <c r="BT920" s="96"/>
      <c r="BV920" s="96"/>
      <c r="BW920" s="96"/>
    </row>
    <row r="921" spans="2:75" x14ac:dyDescent="0.2">
      <c r="B921" s="101"/>
      <c r="I921" s="101"/>
      <c r="L921" s="101"/>
      <c r="M921" s="105"/>
      <c r="N921" s="256"/>
      <c r="O921" s="256"/>
      <c r="P921" s="256"/>
      <c r="Q921" s="256"/>
      <c r="R921" s="219"/>
      <c r="S921" s="219"/>
      <c r="T921" s="219"/>
      <c r="U921" s="219"/>
      <c r="V921" s="217"/>
      <c r="X921" s="106"/>
      <c r="Y921" s="217"/>
      <c r="Z921" s="217"/>
      <c r="AA921" s="217"/>
      <c r="AB921" s="94"/>
      <c r="AC921" s="217"/>
      <c r="AD921" s="217"/>
      <c r="AE921" s="217"/>
      <c r="AF921" s="217"/>
      <c r="AG921" s="217"/>
      <c r="AH921" s="217"/>
      <c r="AI921" s="94"/>
      <c r="AJ921" s="217"/>
      <c r="AK921" s="217"/>
      <c r="AL921" s="217"/>
      <c r="AM921" s="217"/>
      <c r="AN921" s="217"/>
      <c r="AO921" s="94"/>
      <c r="AP921" s="217"/>
      <c r="AQ921" s="217"/>
      <c r="AR921" s="217"/>
      <c r="AU921" s="217"/>
      <c r="AW921" s="217"/>
      <c r="AX921" s="217"/>
      <c r="BE921" s="94"/>
      <c r="BF921" s="217"/>
      <c r="BG921" s="94"/>
      <c r="BH921" s="94"/>
      <c r="BI921" s="217"/>
      <c r="BJ921" s="94"/>
      <c r="BK921" s="217"/>
      <c r="BL921" s="217"/>
      <c r="BQ921" s="96"/>
      <c r="BR921" s="96"/>
      <c r="BS921" s="96"/>
      <c r="BT921" s="96"/>
      <c r="BV921" s="96"/>
      <c r="BW921" s="96"/>
    </row>
    <row r="922" spans="2:75" x14ac:dyDescent="0.2">
      <c r="BE922" s="94"/>
      <c r="BF922" s="217"/>
      <c r="BG922" s="94"/>
      <c r="BH922" s="94"/>
      <c r="BI922" s="217"/>
      <c r="BJ922" s="94"/>
      <c r="BK922" s="217"/>
    </row>
    <row r="923" spans="2:75" x14ac:dyDescent="0.2">
      <c r="BE923" s="94"/>
      <c r="BF923" s="217"/>
      <c r="BG923" s="94"/>
      <c r="BH923" s="94"/>
      <c r="BI923" s="217"/>
      <c r="BJ923" s="94"/>
      <c r="BK923" s="217"/>
    </row>
    <row r="924" spans="2:75" x14ac:dyDescent="0.2">
      <c r="BE924" s="94"/>
      <c r="BF924" s="217"/>
      <c r="BG924" s="94"/>
      <c r="BH924" s="94"/>
      <c r="BI924" s="217"/>
      <c r="BJ924" s="94"/>
      <c r="BK924" s="217"/>
    </row>
    <row r="925" spans="2:75" x14ac:dyDescent="0.2">
      <c r="BE925" s="94"/>
      <c r="BF925" s="217"/>
      <c r="BG925" s="94"/>
      <c r="BH925" s="94"/>
      <c r="BI925" s="217"/>
      <c r="BJ925" s="94"/>
      <c r="BK925" s="217"/>
    </row>
    <row r="926" spans="2:75" x14ac:dyDescent="0.2">
      <c r="BE926" s="94"/>
      <c r="BF926" s="217"/>
      <c r="BG926" s="94"/>
      <c r="BH926" s="94"/>
      <c r="BI926" s="217"/>
      <c r="BJ926" s="94"/>
      <c r="BK926" s="217"/>
    </row>
    <row r="927" spans="2:75" x14ac:dyDescent="0.2">
      <c r="BE927" s="94"/>
      <c r="BF927" s="217"/>
      <c r="BG927" s="94"/>
      <c r="BH927" s="94"/>
      <c r="BI927" s="217"/>
      <c r="BJ927" s="94"/>
      <c r="BK927" s="217"/>
    </row>
    <row r="928" spans="2:75" x14ac:dyDescent="0.2">
      <c r="BE928" s="94"/>
      <c r="BF928" s="217"/>
      <c r="BG928" s="94"/>
      <c r="BH928" s="94"/>
      <c r="BI928" s="217"/>
      <c r="BJ928" s="94"/>
      <c r="BK928" s="217"/>
    </row>
    <row r="929" spans="57:63" x14ac:dyDescent="0.2">
      <c r="BE929" s="94"/>
      <c r="BF929" s="217"/>
      <c r="BG929" s="94"/>
      <c r="BH929" s="94"/>
      <c r="BI929" s="217"/>
      <c r="BJ929" s="94"/>
      <c r="BK929" s="217"/>
    </row>
    <row r="930" spans="57:63" x14ac:dyDescent="0.2">
      <c r="BE930" s="94"/>
      <c r="BF930" s="217"/>
      <c r="BG930" s="94"/>
      <c r="BH930" s="94"/>
      <c r="BI930" s="217"/>
      <c r="BJ930" s="94"/>
      <c r="BK930" s="217"/>
    </row>
    <row r="931" spans="57:63" x14ac:dyDescent="0.2">
      <c r="BE931" s="94"/>
      <c r="BF931" s="217"/>
      <c r="BG931" s="94"/>
      <c r="BH931" s="94"/>
      <c r="BI931" s="217"/>
      <c r="BJ931" s="94"/>
      <c r="BK931" s="217"/>
    </row>
    <row r="932" spans="57:63" x14ac:dyDescent="0.2">
      <c r="BE932" s="94"/>
      <c r="BF932" s="217"/>
      <c r="BG932" s="94"/>
      <c r="BH932" s="94"/>
      <c r="BI932" s="217"/>
      <c r="BJ932" s="94"/>
      <c r="BK932" s="217"/>
    </row>
    <row r="933" spans="57:63" x14ac:dyDescent="0.2">
      <c r="BE933" s="94"/>
      <c r="BF933" s="217"/>
      <c r="BG933" s="94"/>
      <c r="BH933" s="94"/>
      <c r="BI933" s="217"/>
      <c r="BJ933" s="94"/>
      <c r="BK933" s="217"/>
    </row>
    <row r="934" spans="57:63" x14ac:dyDescent="0.2">
      <c r="BE934" s="94"/>
      <c r="BF934" s="217"/>
      <c r="BG934" s="94"/>
      <c r="BH934" s="94"/>
      <c r="BI934" s="217"/>
      <c r="BJ934" s="94"/>
      <c r="BK934" s="217"/>
    </row>
    <row r="935" spans="57:63" x14ac:dyDescent="0.2">
      <c r="BE935" s="94"/>
      <c r="BF935" s="217"/>
      <c r="BG935" s="94"/>
      <c r="BH935" s="94"/>
      <c r="BI935" s="217"/>
      <c r="BJ935" s="94"/>
      <c r="BK935" s="217"/>
    </row>
    <row r="936" spans="57:63" x14ac:dyDescent="0.2">
      <c r="BE936" s="94"/>
      <c r="BF936" s="217"/>
      <c r="BG936" s="94"/>
      <c r="BH936" s="94"/>
      <c r="BI936" s="217"/>
      <c r="BJ936" s="94"/>
      <c r="BK936" s="217"/>
    </row>
    <row r="937" spans="57:63" x14ac:dyDescent="0.2">
      <c r="BE937" s="94"/>
      <c r="BF937" s="217"/>
      <c r="BG937" s="94"/>
      <c r="BH937" s="94"/>
      <c r="BI937" s="217"/>
      <c r="BJ937" s="94"/>
      <c r="BK937" s="217"/>
    </row>
    <row r="938" spans="57:63" x14ac:dyDescent="0.2">
      <c r="BE938" s="94"/>
      <c r="BF938" s="217"/>
      <c r="BG938" s="94"/>
      <c r="BH938" s="94"/>
      <c r="BI938" s="217"/>
      <c r="BJ938" s="94"/>
      <c r="BK938" s="217"/>
    </row>
    <row r="939" spans="57:63" x14ac:dyDescent="0.2">
      <c r="BE939" s="94"/>
      <c r="BF939" s="217"/>
      <c r="BG939" s="94"/>
      <c r="BH939" s="94"/>
      <c r="BI939" s="217"/>
      <c r="BJ939" s="94"/>
      <c r="BK939" s="217"/>
    </row>
    <row r="940" spans="57:63" x14ac:dyDescent="0.2">
      <c r="BE940" s="94"/>
      <c r="BF940" s="217"/>
      <c r="BG940" s="94"/>
      <c r="BH940" s="94"/>
      <c r="BI940" s="217"/>
      <c r="BJ940" s="94"/>
      <c r="BK940" s="217"/>
    </row>
    <row r="941" spans="57:63" x14ac:dyDescent="0.2">
      <c r="BE941" s="94"/>
      <c r="BF941" s="217"/>
      <c r="BG941" s="94"/>
      <c r="BH941" s="94"/>
      <c r="BI941" s="217"/>
      <c r="BJ941" s="94"/>
      <c r="BK941" s="217"/>
    </row>
    <row r="942" spans="57:63" x14ac:dyDescent="0.2">
      <c r="BE942" s="94"/>
      <c r="BF942" s="217"/>
      <c r="BG942" s="94"/>
      <c r="BH942" s="94"/>
      <c r="BI942" s="217"/>
      <c r="BJ942" s="94"/>
      <c r="BK942" s="217"/>
    </row>
    <row r="943" spans="57:63" x14ac:dyDescent="0.2">
      <c r="BE943" s="94"/>
      <c r="BF943" s="217"/>
      <c r="BG943" s="94"/>
      <c r="BH943" s="94"/>
      <c r="BI943" s="217"/>
      <c r="BJ943" s="94"/>
      <c r="BK943" s="217"/>
    </row>
    <row r="944" spans="57:63" x14ac:dyDescent="0.2">
      <c r="BE944" s="94"/>
      <c r="BF944" s="217"/>
      <c r="BG944" s="94"/>
      <c r="BH944" s="94"/>
      <c r="BI944" s="217"/>
      <c r="BJ944" s="94"/>
      <c r="BK944" s="217"/>
    </row>
    <row r="945" spans="57:64" x14ac:dyDescent="0.2">
      <c r="BE945" s="94"/>
      <c r="BF945" s="217"/>
      <c r="BG945" s="94"/>
      <c r="BH945" s="94"/>
      <c r="BI945" s="217"/>
      <c r="BJ945" s="94"/>
      <c r="BK945" s="217"/>
    </row>
    <row r="946" spans="57:64" x14ac:dyDescent="0.2">
      <c r="BE946" s="94"/>
      <c r="BF946" s="217"/>
      <c r="BG946" s="94"/>
      <c r="BH946" s="94"/>
      <c r="BI946" s="217"/>
      <c r="BJ946" s="94"/>
      <c r="BK946" s="217"/>
    </row>
    <row r="947" spans="57:64" x14ac:dyDescent="0.2">
      <c r="BE947" s="94"/>
      <c r="BF947" s="217"/>
      <c r="BG947" s="94"/>
      <c r="BH947" s="94"/>
      <c r="BI947" s="217"/>
      <c r="BJ947" s="94"/>
      <c r="BK947" s="217"/>
    </row>
    <row r="948" spans="57:64" x14ac:dyDescent="0.2">
      <c r="BE948" s="94"/>
      <c r="BF948" s="217"/>
      <c r="BG948" s="94"/>
      <c r="BH948" s="94"/>
      <c r="BI948" s="217"/>
      <c r="BJ948" s="94"/>
      <c r="BK948" s="217"/>
    </row>
    <row r="949" spans="57:64" x14ac:dyDescent="0.2">
      <c r="BE949" s="94"/>
      <c r="BF949" s="217"/>
      <c r="BG949" s="94"/>
      <c r="BH949" s="94"/>
      <c r="BI949" s="217"/>
      <c r="BJ949" s="94"/>
      <c r="BK949" s="217"/>
    </row>
    <row r="950" spans="57:64" x14ac:dyDescent="0.2">
      <c r="BE950" s="94"/>
      <c r="BF950" s="217"/>
      <c r="BG950" s="94"/>
      <c r="BH950" s="94"/>
      <c r="BI950" s="217"/>
      <c r="BJ950" s="94"/>
      <c r="BK950" s="217"/>
    </row>
    <row r="951" spans="57:64" x14ac:dyDescent="0.2">
      <c r="BE951" s="94"/>
      <c r="BF951" s="217"/>
      <c r="BG951" s="94"/>
      <c r="BH951" s="94"/>
      <c r="BI951" s="217"/>
      <c r="BJ951" s="94"/>
      <c r="BK951" s="217"/>
    </row>
    <row r="952" spans="57:64" x14ac:dyDescent="0.2">
      <c r="BE952" s="94"/>
      <c r="BF952" s="217"/>
      <c r="BG952" s="94"/>
      <c r="BH952" s="94"/>
      <c r="BI952" s="217"/>
      <c r="BJ952" s="94"/>
      <c r="BK952" s="217"/>
    </row>
    <row r="953" spans="57:64" x14ac:dyDescent="0.2">
      <c r="BE953" s="94"/>
      <c r="BF953" s="217"/>
      <c r="BG953" s="94"/>
      <c r="BH953" s="94"/>
      <c r="BI953" s="217"/>
      <c r="BJ953" s="94"/>
      <c r="BK953" s="217"/>
      <c r="BL953" s="94"/>
    </row>
    <row r="954" spans="57:64" x14ac:dyDescent="0.2">
      <c r="BE954" s="94"/>
      <c r="BF954" s="217"/>
      <c r="BG954" s="94"/>
      <c r="BH954" s="94"/>
      <c r="BI954" s="217"/>
      <c r="BJ954" s="94"/>
      <c r="BK954" s="217"/>
    </row>
    <row r="955" spans="57:64" x14ac:dyDescent="0.2">
      <c r="BE955" s="94"/>
      <c r="BF955" s="217"/>
      <c r="BG955" s="94"/>
      <c r="BH955" s="94"/>
      <c r="BI955" s="217"/>
      <c r="BJ955" s="94"/>
      <c r="BK955" s="217"/>
    </row>
    <row r="956" spans="57:64" x14ac:dyDescent="0.2">
      <c r="BE956" s="94"/>
      <c r="BF956" s="217"/>
      <c r="BG956" s="94"/>
      <c r="BH956" s="94"/>
      <c r="BI956" s="217"/>
      <c r="BJ956" s="94"/>
      <c r="BK956" s="217"/>
    </row>
    <row r="957" spans="57:64" x14ac:dyDescent="0.2">
      <c r="BE957" s="94"/>
      <c r="BF957" s="217"/>
      <c r="BG957" s="94"/>
      <c r="BH957" s="94"/>
      <c r="BI957" s="217"/>
      <c r="BJ957" s="94"/>
      <c r="BK957" s="217"/>
    </row>
    <row r="958" spans="57:64" x14ac:dyDescent="0.2">
      <c r="BE958" s="94"/>
      <c r="BF958" s="217"/>
      <c r="BG958" s="94"/>
      <c r="BH958" s="94"/>
      <c r="BI958" s="217"/>
      <c r="BJ958" s="94"/>
      <c r="BK958" s="217"/>
    </row>
    <row r="959" spans="57:64" x14ac:dyDescent="0.2">
      <c r="BE959" s="94"/>
      <c r="BF959" s="217"/>
      <c r="BG959" s="94"/>
      <c r="BH959" s="94"/>
      <c r="BI959" s="217"/>
      <c r="BJ959" s="94"/>
      <c r="BK959" s="217"/>
    </row>
    <row r="960" spans="57:64" x14ac:dyDescent="0.2">
      <c r="BE960" s="94"/>
      <c r="BF960" s="217"/>
      <c r="BG960" s="94"/>
      <c r="BH960" s="94"/>
      <c r="BI960" s="217"/>
      <c r="BJ960" s="94"/>
      <c r="BK960" s="217"/>
    </row>
    <row r="961" spans="57:63" x14ac:dyDescent="0.2">
      <c r="BE961" s="94"/>
      <c r="BF961" s="217"/>
      <c r="BG961" s="94"/>
      <c r="BH961" s="94"/>
      <c r="BI961" s="217"/>
      <c r="BJ961" s="94"/>
      <c r="BK961" s="217"/>
    </row>
    <row r="962" spans="57:63" x14ac:dyDescent="0.2">
      <c r="BE962" s="94"/>
      <c r="BF962" s="217"/>
      <c r="BG962" s="94"/>
      <c r="BH962" s="94"/>
      <c r="BI962" s="217"/>
      <c r="BJ962" s="94"/>
      <c r="BK962" s="217"/>
    </row>
    <row r="963" spans="57:63" x14ac:dyDescent="0.2">
      <c r="BE963" s="94"/>
      <c r="BF963" s="217"/>
      <c r="BG963" s="94"/>
      <c r="BH963" s="94"/>
      <c r="BI963" s="217"/>
      <c r="BJ963" s="94"/>
      <c r="BK963" s="217"/>
    </row>
    <row r="964" spans="57:63" x14ac:dyDescent="0.2">
      <c r="BE964" s="94"/>
      <c r="BF964" s="217"/>
      <c r="BG964" s="94"/>
      <c r="BH964" s="94"/>
      <c r="BI964" s="217"/>
      <c r="BJ964" s="94"/>
      <c r="BK964" s="217"/>
    </row>
    <row r="965" spans="57:63" x14ac:dyDescent="0.2">
      <c r="BE965" s="94"/>
      <c r="BF965" s="217"/>
      <c r="BG965" s="94"/>
      <c r="BH965" s="94"/>
      <c r="BI965" s="217"/>
      <c r="BJ965" s="94"/>
      <c r="BK965" s="217"/>
    </row>
    <row r="966" spans="57:63" x14ac:dyDescent="0.2">
      <c r="BE966" s="94"/>
      <c r="BF966" s="217"/>
      <c r="BG966" s="94"/>
      <c r="BH966" s="94"/>
      <c r="BI966" s="217"/>
      <c r="BJ966" s="94"/>
      <c r="BK966" s="217"/>
    </row>
    <row r="967" spans="57:63" x14ac:dyDescent="0.2">
      <c r="BE967" s="94"/>
      <c r="BF967" s="217"/>
      <c r="BG967" s="94"/>
      <c r="BH967" s="94"/>
      <c r="BI967" s="217"/>
      <c r="BJ967" s="94"/>
      <c r="BK967" s="217"/>
    </row>
    <row r="968" spans="57:63" x14ac:dyDescent="0.2">
      <c r="BE968" s="94"/>
      <c r="BF968" s="217"/>
      <c r="BG968" s="94"/>
      <c r="BH968" s="94"/>
      <c r="BI968" s="217"/>
      <c r="BJ968" s="94"/>
      <c r="BK968" s="217"/>
    </row>
    <row r="969" spans="57:63" x14ac:dyDescent="0.2">
      <c r="BE969" s="94"/>
      <c r="BF969" s="217"/>
      <c r="BG969" s="94"/>
      <c r="BH969" s="94"/>
      <c r="BI969" s="217"/>
      <c r="BJ969" s="94"/>
      <c r="BK969" s="217"/>
    </row>
    <row r="970" spans="57:63" x14ac:dyDescent="0.2">
      <c r="BE970" s="94"/>
      <c r="BF970" s="217"/>
      <c r="BG970" s="94"/>
      <c r="BH970" s="94"/>
      <c r="BI970" s="217"/>
      <c r="BJ970" s="94"/>
      <c r="BK970" s="217"/>
    </row>
    <row r="971" spans="57:63" x14ac:dyDescent="0.2">
      <c r="BE971" s="94"/>
      <c r="BF971" s="217"/>
      <c r="BG971" s="94"/>
      <c r="BH971" s="94"/>
      <c r="BI971" s="217"/>
      <c r="BJ971" s="94"/>
      <c r="BK971" s="217"/>
    </row>
    <row r="972" spans="57:63" x14ac:dyDescent="0.2">
      <c r="BE972" s="94"/>
      <c r="BF972" s="217"/>
      <c r="BG972" s="94"/>
      <c r="BH972" s="94"/>
      <c r="BI972" s="217"/>
      <c r="BJ972" s="94"/>
      <c r="BK972" s="217"/>
    </row>
    <row r="973" spans="57:63" x14ac:dyDescent="0.2">
      <c r="BE973" s="94"/>
      <c r="BF973" s="217"/>
      <c r="BG973" s="94"/>
      <c r="BH973" s="94"/>
      <c r="BI973" s="217"/>
      <c r="BJ973" s="94"/>
      <c r="BK973" s="217"/>
    </row>
    <row r="974" spans="57:63" x14ac:dyDescent="0.2">
      <c r="BE974" s="94"/>
      <c r="BF974" s="217"/>
      <c r="BG974" s="94"/>
      <c r="BH974" s="94"/>
      <c r="BI974" s="217"/>
      <c r="BJ974" s="94"/>
      <c r="BK974" s="217"/>
    </row>
    <row r="975" spans="57:63" x14ac:dyDescent="0.2">
      <c r="BE975" s="94"/>
      <c r="BF975" s="217"/>
      <c r="BG975" s="94"/>
      <c r="BH975" s="94"/>
      <c r="BI975" s="217"/>
      <c r="BJ975" s="94"/>
      <c r="BK975" s="217"/>
    </row>
    <row r="976" spans="57:63" x14ac:dyDescent="0.2">
      <c r="BE976" s="94"/>
      <c r="BF976" s="217"/>
      <c r="BG976" s="94"/>
      <c r="BH976" s="94"/>
      <c r="BI976" s="217"/>
      <c r="BJ976" s="94"/>
      <c r="BK976" s="217"/>
    </row>
    <row r="977" spans="57:63" x14ac:dyDescent="0.2">
      <c r="BE977" s="94"/>
      <c r="BF977" s="217"/>
      <c r="BG977" s="94"/>
      <c r="BH977" s="94"/>
      <c r="BI977" s="217"/>
      <c r="BJ977" s="94"/>
      <c r="BK977" s="217"/>
    </row>
    <row r="978" spans="57:63" x14ac:dyDescent="0.2">
      <c r="BE978" s="94"/>
      <c r="BF978" s="217"/>
      <c r="BG978" s="94"/>
      <c r="BH978" s="94"/>
      <c r="BI978" s="217"/>
      <c r="BJ978" s="94"/>
      <c r="BK978" s="217"/>
    </row>
    <row r="979" spans="57:63" x14ac:dyDescent="0.2">
      <c r="BE979" s="94"/>
      <c r="BF979" s="217"/>
      <c r="BG979" s="94"/>
      <c r="BH979" s="94"/>
      <c r="BI979" s="217"/>
      <c r="BJ979" s="94"/>
      <c r="BK979" s="217"/>
    </row>
    <row r="980" spans="57:63" x14ac:dyDescent="0.2">
      <c r="BE980" s="94"/>
      <c r="BF980" s="217"/>
      <c r="BG980" s="94"/>
      <c r="BH980" s="94"/>
      <c r="BI980" s="217"/>
      <c r="BJ980" s="94"/>
      <c r="BK980" s="217"/>
    </row>
    <row r="981" spans="57:63" x14ac:dyDescent="0.2">
      <c r="BE981" s="94"/>
      <c r="BF981" s="217"/>
      <c r="BG981" s="94"/>
      <c r="BH981" s="94"/>
      <c r="BI981" s="217"/>
      <c r="BJ981" s="94"/>
      <c r="BK981" s="217"/>
    </row>
    <row r="982" spans="57:63" x14ac:dyDescent="0.2">
      <c r="BE982" s="94"/>
      <c r="BF982" s="217"/>
      <c r="BG982" s="94"/>
      <c r="BH982" s="94"/>
      <c r="BI982" s="217"/>
      <c r="BJ982" s="94"/>
      <c r="BK982" s="217"/>
    </row>
    <row r="983" spans="57:63" x14ac:dyDescent="0.2">
      <c r="BE983" s="94"/>
      <c r="BF983" s="217"/>
      <c r="BG983" s="94"/>
      <c r="BH983" s="94"/>
      <c r="BI983" s="217"/>
      <c r="BJ983" s="94"/>
      <c r="BK983" s="217"/>
    </row>
    <row r="984" spans="57:63" x14ac:dyDescent="0.2">
      <c r="BE984" s="94"/>
      <c r="BF984" s="217"/>
      <c r="BG984" s="94"/>
      <c r="BH984" s="94"/>
      <c r="BI984" s="217"/>
      <c r="BJ984" s="94"/>
      <c r="BK984" s="217"/>
    </row>
    <row r="985" spans="57:63" x14ac:dyDescent="0.2">
      <c r="BE985" s="94"/>
      <c r="BF985" s="217"/>
      <c r="BG985" s="94"/>
      <c r="BH985" s="94"/>
      <c r="BI985" s="217"/>
      <c r="BJ985" s="94"/>
      <c r="BK985" s="217"/>
    </row>
    <row r="986" spans="57:63" x14ac:dyDescent="0.2">
      <c r="BE986" s="94"/>
      <c r="BF986" s="217"/>
      <c r="BG986" s="94"/>
      <c r="BH986" s="94"/>
      <c r="BI986" s="217"/>
      <c r="BJ986" s="94"/>
      <c r="BK986" s="217"/>
    </row>
    <row r="987" spans="57:63" x14ac:dyDescent="0.2">
      <c r="BE987" s="94"/>
      <c r="BF987" s="217"/>
      <c r="BG987" s="94"/>
      <c r="BH987" s="94"/>
      <c r="BI987" s="217"/>
      <c r="BJ987" s="94"/>
      <c r="BK987" s="217"/>
    </row>
    <row r="988" spans="57:63" x14ac:dyDescent="0.2">
      <c r="BE988" s="94"/>
      <c r="BF988" s="217"/>
      <c r="BG988" s="94"/>
      <c r="BH988" s="94"/>
      <c r="BI988" s="217"/>
      <c r="BJ988" s="94"/>
      <c r="BK988" s="217"/>
    </row>
    <row r="989" spans="57:63" x14ac:dyDescent="0.2">
      <c r="BE989" s="94"/>
      <c r="BF989" s="217"/>
      <c r="BG989" s="94"/>
      <c r="BH989" s="94"/>
      <c r="BI989" s="217"/>
      <c r="BJ989" s="94"/>
      <c r="BK989" s="217"/>
    </row>
    <row r="990" spans="57:63" x14ac:dyDescent="0.2">
      <c r="BE990" s="94"/>
      <c r="BF990" s="217"/>
      <c r="BG990" s="94"/>
      <c r="BH990" s="94"/>
      <c r="BI990" s="217"/>
      <c r="BJ990" s="94"/>
      <c r="BK990" s="217"/>
    </row>
    <row r="991" spans="57:63" x14ac:dyDescent="0.2">
      <c r="BE991" s="94"/>
      <c r="BF991" s="217"/>
      <c r="BG991" s="94"/>
      <c r="BH991" s="94"/>
      <c r="BI991" s="217"/>
      <c r="BJ991" s="94"/>
      <c r="BK991" s="217"/>
    </row>
    <row r="992" spans="57:63" x14ac:dyDescent="0.2">
      <c r="BE992" s="94"/>
      <c r="BF992" s="217"/>
      <c r="BG992" s="94"/>
      <c r="BH992" s="94"/>
      <c r="BI992" s="217"/>
      <c r="BJ992" s="94"/>
      <c r="BK992" s="217"/>
    </row>
    <row r="993" spans="57:63" x14ac:dyDescent="0.2">
      <c r="BE993" s="94"/>
      <c r="BF993" s="217"/>
      <c r="BG993" s="94"/>
      <c r="BH993" s="94"/>
      <c r="BI993" s="217"/>
      <c r="BJ993" s="94"/>
      <c r="BK993" s="217"/>
    </row>
    <row r="994" spans="57:63" x14ac:dyDescent="0.2">
      <c r="BE994" s="94"/>
      <c r="BF994" s="217"/>
      <c r="BG994" s="94"/>
      <c r="BH994" s="94"/>
      <c r="BI994" s="217"/>
      <c r="BJ994" s="94"/>
      <c r="BK994" s="217"/>
    </row>
    <row r="995" spans="57:63" x14ac:dyDescent="0.2">
      <c r="BE995" s="94"/>
      <c r="BF995" s="217"/>
      <c r="BG995" s="94"/>
      <c r="BH995" s="94"/>
      <c r="BI995" s="217"/>
      <c r="BJ995" s="94"/>
      <c r="BK995" s="217"/>
    </row>
    <row r="996" spans="57:63" x14ac:dyDescent="0.2">
      <c r="BE996" s="94"/>
      <c r="BF996" s="217"/>
      <c r="BG996" s="94"/>
      <c r="BH996" s="94"/>
      <c r="BI996" s="217"/>
      <c r="BJ996" s="94"/>
      <c r="BK996" s="217"/>
    </row>
    <row r="997" spans="57:63" x14ac:dyDescent="0.2">
      <c r="BE997" s="94"/>
      <c r="BF997" s="217"/>
      <c r="BG997" s="94"/>
      <c r="BH997" s="94"/>
      <c r="BI997" s="217"/>
      <c r="BJ997" s="94"/>
      <c r="BK997" s="217"/>
    </row>
    <row r="998" spans="57:63" x14ac:dyDescent="0.2">
      <c r="BE998" s="94"/>
      <c r="BF998" s="217"/>
      <c r="BG998" s="94"/>
      <c r="BH998" s="94"/>
      <c r="BI998" s="217"/>
      <c r="BJ998" s="94"/>
      <c r="BK998" s="217"/>
    </row>
    <row r="999" spans="57:63" x14ac:dyDescent="0.2">
      <c r="BE999" s="94"/>
      <c r="BF999" s="217"/>
      <c r="BG999" s="94"/>
      <c r="BH999" s="94"/>
      <c r="BI999" s="217"/>
      <c r="BJ999" s="94"/>
      <c r="BK999" s="217"/>
    </row>
    <row r="1000" spans="57:63" x14ac:dyDescent="0.2">
      <c r="BE1000" s="94"/>
      <c r="BF1000" s="217"/>
      <c r="BG1000" s="94"/>
      <c r="BH1000" s="94"/>
      <c r="BI1000" s="217"/>
      <c r="BJ1000" s="94"/>
      <c r="BK1000" s="217"/>
    </row>
    <row r="1001" spans="57:63" x14ac:dyDescent="0.2">
      <c r="BE1001" s="94"/>
      <c r="BF1001" s="217"/>
      <c r="BG1001" s="94"/>
      <c r="BH1001" s="94"/>
      <c r="BI1001" s="217"/>
      <c r="BJ1001" s="94"/>
      <c r="BK1001" s="217"/>
    </row>
    <row r="1002" spans="57:63" x14ac:dyDescent="0.2">
      <c r="BE1002" s="94"/>
      <c r="BF1002" s="217"/>
      <c r="BG1002" s="94"/>
      <c r="BH1002" s="94"/>
      <c r="BI1002" s="217"/>
      <c r="BJ1002" s="94"/>
      <c r="BK1002" s="217"/>
    </row>
    <row r="1003" spans="57:63" x14ac:dyDescent="0.2">
      <c r="BE1003" s="94"/>
      <c r="BF1003" s="217"/>
      <c r="BG1003" s="94"/>
      <c r="BH1003" s="94"/>
      <c r="BI1003" s="217"/>
      <c r="BJ1003" s="94"/>
      <c r="BK1003" s="217"/>
    </row>
    <row r="1004" spans="57:63" x14ac:dyDescent="0.2">
      <c r="BE1004" s="94"/>
      <c r="BF1004" s="217"/>
      <c r="BG1004" s="94"/>
      <c r="BH1004" s="94"/>
      <c r="BI1004" s="217"/>
      <c r="BJ1004" s="94"/>
      <c r="BK1004" s="217"/>
    </row>
    <row r="1005" spans="57:63" x14ac:dyDescent="0.2">
      <c r="BE1005" s="94"/>
      <c r="BF1005" s="217"/>
      <c r="BG1005" s="94"/>
      <c r="BH1005" s="94"/>
      <c r="BI1005" s="217"/>
      <c r="BJ1005" s="94"/>
      <c r="BK1005" s="217"/>
    </row>
    <row r="1006" spans="57:63" x14ac:dyDescent="0.2">
      <c r="BE1006" s="94"/>
      <c r="BF1006" s="217"/>
      <c r="BG1006" s="94"/>
      <c r="BH1006" s="94"/>
      <c r="BI1006" s="217"/>
      <c r="BJ1006" s="94"/>
      <c r="BK1006" s="217"/>
    </row>
    <row r="1007" spans="57:63" x14ac:dyDescent="0.2">
      <c r="BE1007" s="94"/>
      <c r="BF1007" s="217"/>
      <c r="BG1007" s="94"/>
      <c r="BH1007" s="94"/>
      <c r="BI1007" s="217"/>
      <c r="BJ1007" s="94"/>
      <c r="BK1007" s="217"/>
    </row>
    <row r="1008" spans="57:63" x14ac:dyDescent="0.2">
      <c r="BE1008" s="94"/>
      <c r="BF1008" s="217"/>
      <c r="BG1008" s="94"/>
      <c r="BH1008" s="94"/>
      <c r="BI1008" s="217"/>
      <c r="BJ1008" s="94"/>
      <c r="BK1008" s="217"/>
    </row>
    <row r="1009" spans="57:63" x14ac:dyDescent="0.2">
      <c r="BE1009" s="94"/>
      <c r="BF1009" s="217"/>
      <c r="BG1009" s="94"/>
      <c r="BH1009" s="94"/>
      <c r="BI1009" s="217"/>
      <c r="BJ1009" s="94"/>
      <c r="BK1009" s="217"/>
    </row>
    <row r="1010" spans="57:63" x14ac:dyDescent="0.2">
      <c r="BE1010" s="94"/>
      <c r="BF1010" s="217"/>
      <c r="BG1010" s="94"/>
      <c r="BH1010" s="94"/>
      <c r="BI1010" s="217"/>
      <c r="BJ1010" s="94"/>
      <c r="BK1010" s="217"/>
    </row>
    <row r="1011" spans="57:63" x14ac:dyDescent="0.2">
      <c r="BE1011" s="94"/>
      <c r="BF1011" s="217"/>
      <c r="BG1011" s="94"/>
      <c r="BH1011" s="94"/>
      <c r="BI1011" s="217"/>
      <c r="BJ1011" s="94"/>
      <c r="BK1011" s="217"/>
    </row>
    <row r="1012" spans="57:63" x14ac:dyDescent="0.2">
      <c r="BE1012" s="94"/>
      <c r="BF1012" s="217"/>
      <c r="BG1012" s="94"/>
      <c r="BH1012" s="94"/>
      <c r="BI1012" s="217"/>
      <c r="BJ1012" s="94"/>
      <c r="BK1012" s="217"/>
    </row>
    <row r="1013" spans="57:63" x14ac:dyDescent="0.2">
      <c r="BE1013" s="94"/>
      <c r="BF1013" s="217"/>
      <c r="BG1013" s="94"/>
      <c r="BH1013" s="94"/>
      <c r="BI1013" s="217"/>
      <c r="BJ1013" s="94"/>
      <c r="BK1013" s="217"/>
    </row>
    <row r="1014" spans="57:63" x14ac:dyDescent="0.2">
      <c r="BE1014" s="94"/>
      <c r="BF1014" s="217"/>
      <c r="BG1014" s="94"/>
      <c r="BH1014" s="94"/>
      <c r="BI1014" s="217"/>
      <c r="BJ1014" s="94"/>
      <c r="BK1014" s="217"/>
    </row>
    <row r="1015" spans="57:63" x14ac:dyDescent="0.2">
      <c r="BE1015" s="94"/>
      <c r="BF1015" s="217"/>
      <c r="BG1015" s="94"/>
      <c r="BH1015" s="94"/>
      <c r="BI1015" s="217"/>
      <c r="BJ1015" s="94"/>
      <c r="BK1015" s="217"/>
    </row>
    <row r="1016" spans="57:63" x14ac:dyDescent="0.2">
      <c r="BE1016" s="94"/>
      <c r="BF1016" s="217"/>
      <c r="BG1016" s="94"/>
      <c r="BH1016" s="94"/>
      <c r="BI1016" s="217"/>
      <c r="BJ1016" s="94"/>
      <c r="BK1016" s="217"/>
    </row>
    <row r="1017" spans="57:63" x14ac:dyDescent="0.2">
      <c r="BE1017" s="94"/>
      <c r="BF1017" s="217"/>
      <c r="BG1017" s="94"/>
      <c r="BH1017" s="94"/>
      <c r="BI1017" s="217"/>
      <c r="BJ1017" s="94"/>
      <c r="BK1017" s="217"/>
    </row>
    <row r="1018" spans="57:63" x14ac:dyDescent="0.2">
      <c r="BE1018" s="94"/>
      <c r="BF1018" s="217"/>
      <c r="BG1018" s="94"/>
      <c r="BH1018" s="94"/>
      <c r="BI1018" s="217"/>
      <c r="BJ1018" s="94"/>
      <c r="BK1018" s="217"/>
    </row>
    <row r="1019" spans="57:63" x14ac:dyDescent="0.2">
      <c r="BE1019" s="94"/>
      <c r="BF1019" s="217"/>
      <c r="BG1019" s="94"/>
      <c r="BH1019" s="94"/>
      <c r="BI1019" s="217"/>
      <c r="BJ1019" s="94"/>
      <c r="BK1019" s="217"/>
    </row>
    <row r="1020" spans="57:63" x14ac:dyDescent="0.2">
      <c r="BE1020" s="94"/>
      <c r="BF1020" s="217"/>
      <c r="BG1020" s="94"/>
      <c r="BH1020" s="94"/>
      <c r="BI1020" s="217"/>
      <c r="BJ1020" s="94"/>
      <c r="BK1020" s="217"/>
    </row>
    <row r="1021" spans="57:63" x14ac:dyDescent="0.2">
      <c r="BE1021" s="94"/>
      <c r="BF1021" s="217"/>
      <c r="BG1021" s="94"/>
      <c r="BH1021" s="94"/>
      <c r="BI1021" s="217"/>
      <c r="BJ1021" s="94"/>
      <c r="BK1021" s="217"/>
    </row>
    <row r="1022" spans="57:63" x14ac:dyDescent="0.2">
      <c r="BE1022" s="94"/>
      <c r="BF1022" s="217"/>
      <c r="BG1022" s="94"/>
      <c r="BH1022" s="94"/>
      <c r="BI1022" s="217"/>
      <c r="BJ1022" s="94"/>
      <c r="BK1022" s="217"/>
    </row>
    <row r="1023" spans="57:63" x14ac:dyDescent="0.2">
      <c r="BE1023" s="94"/>
      <c r="BF1023" s="217"/>
      <c r="BG1023" s="94"/>
      <c r="BH1023" s="94"/>
      <c r="BI1023" s="217"/>
      <c r="BJ1023" s="94"/>
      <c r="BK1023" s="217"/>
    </row>
    <row r="1024" spans="57:63" x14ac:dyDescent="0.2">
      <c r="BE1024" s="94"/>
      <c r="BF1024" s="217"/>
      <c r="BG1024" s="94"/>
      <c r="BH1024" s="94"/>
      <c r="BI1024" s="217"/>
      <c r="BJ1024" s="94"/>
      <c r="BK1024" s="217"/>
    </row>
    <row r="1025" spans="57:63" x14ac:dyDescent="0.2">
      <c r="BE1025" s="94"/>
      <c r="BF1025" s="217"/>
      <c r="BG1025" s="94"/>
      <c r="BH1025" s="94"/>
      <c r="BI1025" s="217"/>
      <c r="BJ1025" s="94"/>
      <c r="BK1025" s="217"/>
    </row>
    <row r="1026" spans="57:63" x14ac:dyDescent="0.2">
      <c r="BE1026" s="94"/>
      <c r="BF1026" s="217"/>
      <c r="BG1026" s="94"/>
      <c r="BH1026" s="94"/>
      <c r="BI1026" s="217"/>
      <c r="BJ1026" s="94"/>
      <c r="BK1026" s="217"/>
    </row>
    <row r="1027" spans="57:63" x14ac:dyDescent="0.2">
      <c r="BE1027" s="94"/>
      <c r="BF1027" s="217"/>
      <c r="BG1027" s="94"/>
      <c r="BH1027" s="94"/>
      <c r="BI1027" s="217"/>
      <c r="BJ1027" s="94"/>
      <c r="BK1027" s="217"/>
    </row>
    <row r="1028" spans="57:63" x14ac:dyDescent="0.2">
      <c r="BE1028" s="94"/>
      <c r="BF1028" s="217"/>
      <c r="BG1028" s="94"/>
      <c r="BH1028" s="94"/>
      <c r="BI1028" s="217"/>
      <c r="BJ1028" s="94"/>
      <c r="BK1028" s="217"/>
    </row>
    <row r="1029" spans="57:63" x14ac:dyDescent="0.2">
      <c r="BE1029" s="94"/>
      <c r="BF1029" s="217"/>
      <c r="BG1029" s="94"/>
      <c r="BH1029" s="94"/>
      <c r="BI1029" s="217"/>
      <c r="BJ1029" s="94"/>
      <c r="BK1029" s="217"/>
    </row>
    <row r="1030" spans="57:63" x14ac:dyDescent="0.2">
      <c r="BE1030" s="94"/>
      <c r="BF1030" s="217"/>
      <c r="BG1030" s="94"/>
      <c r="BH1030" s="94"/>
      <c r="BI1030" s="217"/>
      <c r="BJ1030" s="94"/>
      <c r="BK1030" s="217"/>
    </row>
    <row r="1031" spans="57:63" x14ac:dyDescent="0.2">
      <c r="BE1031" s="94"/>
      <c r="BF1031" s="217"/>
      <c r="BG1031" s="94"/>
      <c r="BH1031" s="94"/>
      <c r="BI1031" s="217"/>
      <c r="BJ1031" s="94"/>
      <c r="BK1031" s="217"/>
    </row>
    <row r="1032" spans="57:63" x14ac:dyDescent="0.2">
      <c r="BE1032" s="94"/>
      <c r="BF1032" s="217"/>
      <c r="BG1032" s="94"/>
      <c r="BH1032" s="94"/>
      <c r="BI1032" s="217"/>
      <c r="BJ1032" s="94"/>
      <c r="BK1032" s="217"/>
    </row>
    <row r="1033" spans="57:63" x14ac:dyDescent="0.2">
      <c r="BE1033" s="94"/>
      <c r="BF1033" s="217"/>
      <c r="BG1033" s="94"/>
      <c r="BH1033" s="94"/>
      <c r="BI1033" s="217"/>
      <c r="BJ1033" s="94"/>
      <c r="BK1033" s="217"/>
    </row>
    <row r="1034" spans="57:63" x14ac:dyDescent="0.2">
      <c r="BE1034" s="94"/>
      <c r="BF1034" s="217"/>
      <c r="BG1034" s="94"/>
      <c r="BH1034" s="94"/>
      <c r="BI1034" s="217"/>
      <c r="BJ1034" s="94"/>
      <c r="BK1034" s="217"/>
    </row>
    <row r="1035" spans="57:63" x14ac:dyDescent="0.2">
      <c r="BE1035" s="94"/>
      <c r="BF1035" s="217"/>
      <c r="BG1035" s="94"/>
      <c r="BH1035" s="94"/>
      <c r="BI1035" s="217"/>
      <c r="BJ1035" s="94"/>
      <c r="BK1035" s="217"/>
    </row>
    <row r="1036" spans="57:63" x14ac:dyDescent="0.2">
      <c r="BE1036" s="94"/>
      <c r="BF1036" s="217"/>
      <c r="BG1036" s="94"/>
      <c r="BH1036" s="94"/>
      <c r="BI1036" s="217"/>
      <c r="BJ1036" s="94"/>
      <c r="BK1036" s="217"/>
    </row>
    <row r="1037" spans="57:63" x14ac:dyDescent="0.2">
      <c r="BE1037" s="94"/>
      <c r="BF1037" s="217"/>
      <c r="BG1037" s="94"/>
      <c r="BH1037" s="94"/>
      <c r="BI1037" s="217"/>
      <c r="BJ1037" s="94"/>
      <c r="BK1037" s="217"/>
    </row>
    <row r="1038" spans="57:63" x14ac:dyDescent="0.2">
      <c r="BE1038" s="94"/>
      <c r="BF1038" s="217"/>
      <c r="BG1038" s="94"/>
      <c r="BH1038" s="94"/>
      <c r="BI1038" s="217"/>
      <c r="BJ1038" s="94"/>
      <c r="BK1038" s="217"/>
    </row>
    <row r="1039" spans="57:63" x14ac:dyDescent="0.2">
      <c r="BE1039" s="94"/>
      <c r="BF1039" s="217"/>
      <c r="BG1039" s="94"/>
      <c r="BH1039" s="94"/>
      <c r="BI1039" s="217"/>
      <c r="BJ1039" s="94"/>
      <c r="BK1039" s="217"/>
    </row>
    <row r="1040" spans="57:63" x14ac:dyDescent="0.2">
      <c r="BE1040" s="94"/>
      <c r="BF1040" s="217"/>
      <c r="BG1040" s="94"/>
      <c r="BH1040" s="94"/>
      <c r="BI1040" s="217"/>
      <c r="BJ1040" s="94"/>
      <c r="BK1040" s="217"/>
    </row>
    <row r="1041" spans="57:63" x14ac:dyDescent="0.2">
      <c r="BE1041" s="94"/>
      <c r="BF1041" s="217"/>
      <c r="BG1041" s="94"/>
      <c r="BH1041" s="94"/>
      <c r="BI1041" s="217"/>
      <c r="BJ1041" s="94"/>
      <c r="BK1041" s="217"/>
    </row>
    <row r="1042" spans="57:63" x14ac:dyDescent="0.2">
      <c r="BE1042" s="94"/>
      <c r="BF1042" s="217"/>
      <c r="BG1042" s="94"/>
      <c r="BH1042" s="94"/>
      <c r="BI1042" s="217"/>
      <c r="BJ1042" s="94"/>
      <c r="BK1042" s="217"/>
    </row>
    <row r="1043" spans="57:63" x14ac:dyDescent="0.2">
      <c r="BE1043" s="94"/>
      <c r="BF1043" s="217"/>
      <c r="BG1043" s="94"/>
      <c r="BH1043" s="94"/>
      <c r="BI1043" s="217"/>
      <c r="BJ1043" s="94"/>
      <c r="BK1043" s="217"/>
    </row>
    <row r="1044" spans="57:63" x14ac:dyDescent="0.2">
      <c r="BE1044" s="94"/>
      <c r="BF1044" s="217"/>
      <c r="BG1044" s="94"/>
      <c r="BH1044" s="94"/>
      <c r="BI1044" s="217"/>
      <c r="BJ1044" s="94"/>
      <c r="BK1044" s="217"/>
    </row>
    <row r="1045" spans="57:63" x14ac:dyDescent="0.2">
      <c r="BE1045" s="94"/>
      <c r="BF1045" s="217"/>
      <c r="BG1045" s="94"/>
      <c r="BH1045" s="94"/>
      <c r="BI1045" s="217"/>
      <c r="BJ1045" s="94"/>
      <c r="BK1045" s="217"/>
    </row>
    <row r="1046" spans="57:63" x14ac:dyDescent="0.2">
      <c r="BE1046" s="94"/>
      <c r="BF1046" s="217"/>
      <c r="BG1046" s="94"/>
      <c r="BH1046" s="94"/>
      <c r="BI1046" s="217"/>
      <c r="BJ1046" s="94"/>
      <c r="BK1046" s="217"/>
    </row>
    <row r="1047" spans="57:63" x14ac:dyDescent="0.2">
      <c r="BE1047" s="94"/>
      <c r="BF1047" s="217"/>
      <c r="BG1047" s="94"/>
      <c r="BH1047" s="94"/>
      <c r="BI1047" s="217"/>
      <c r="BJ1047" s="94"/>
      <c r="BK1047" s="217"/>
    </row>
    <row r="1048" spans="57:63" x14ac:dyDescent="0.2">
      <c r="BE1048" s="94"/>
      <c r="BF1048" s="217"/>
      <c r="BG1048" s="94"/>
      <c r="BH1048" s="94"/>
      <c r="BI1048" s="217"/>
      <c r="BJ1048" s="94"/>
      <c r="BK1048" s="217"/>
    </row>
    <row r="1049" spans="57:63" x14ac:dyDescent="0.2">
      <c r="BE1049" s="94"/>
      <c r="BF1049" s="217"/>
      <c r="BG1049" s="94"/>
      <c r="BH1049" s="94"/>
      <c r="BI1049" s="217"/>
      <c r="BJ1049" s="94"/>
      <c r="BK1049" s="217"/>
    </row>
    <row r="1050" spans="57:63" x14ac:dyDescent="0.2">
      <c r="BE1050" s="94"/>
      <c r="BF1050" s="217"/>
      <c r="BG1050" s="94"/>
      <c r="BH1050" s="94"/>
      <c r="BI1050" s="217"/>
      <c r="BJ1050" s="94"/>
      <c r="BK1050" s="217"/>
    </row>
    <row r="1051" spans="57:63" x14ac:dyDescent="0.2">
      <c r="BE1051" s="94"/>
      <c r="BF1051" s="217"/>
      <c r="BG1051" s="94"/>
      <c r="BH1051" s="94"/>
      <c r="BI1051" s="217"/>
      <c r="BJ1051" s="94"/>
      <c r="BK1051" s="217"/>
    </row>
    <row r="1052" spans="57:63" x14ac:dyDescent="0.2">
      <c r="BE1052" s="94"/>
      <c r="BF1052" s="217"/>
      <c r="BG1052" s="94"/>
      <c r="BH1052" s="94"/>
      <c r="BI1052" s="217"/>
      <c r="BJ1052" s="94"/>
      <c r="BK1052" s="217"/>
    </row>
    <row r="1053" spans="57:63" x14ac:dyDescent="0.2">
      <c r="BE1053" s="94"/>
      <c r="BF1053" s="217"/>
      <c r="BG1053" s="94"/>
      <c r="BH1053" s="94"/>
      <c r="BI1053" s="217"/>
      <c r="BJ1053" s="94"/>
      <c r="BK1053" s="217"/>
    </row>
    <row r="1054" spans="57:63" x14ac:dyDescent="0.2">
      <c r="BE1054" s="94"/>
      <c r="BF1054" s="217"/>
      <c r="BG1054" s="94"/>
      <c r="BH1054" s="94"/>
      <c r="BI1054" s="217"/>
      <c r="BJ1054" s="94"/>
      <c r="BK1054" s="217"/>
    </row>
    <row r="1055" spans="57:63" x14ac:dyDescent="0.2">
      <c r="BE1055" s="94"/>
      <c r="BF1055" s="217"/>
      <c r="BG1055" s="94"/>
      <c r="BH1055" s="94"/>
      <c r="BI1055" s="217"/>
      <c r="BJ1055" s="94"/>
      <c r="BK1055" s="217"/>
    </row>
    <row r="1056" spans="57:63" x14ac:dyDescent="0.2">
      <c r="BE1056" s="94"/>
      <c r="BF1056" s="217"/>
      <c r="BG1056" s="94"/>
      <c r="BH1056" s="94"/>
      <c r="BI1056" s="217"/>
      <c r="BJ1056" s="94"/>
      <c r="BK1056" s="217"/>
    </row>
    <row r="1057" spans="57:63" x14ac:dyDescent="0.2">
      <c r="BE1057" s="94"/>
      <c r="BF1057" s="217"/>
      <c r="BG1057" s="94"/>
      <c r="BH1057" s="94"/>
      <c r="BI1057" s="217"/>
      <c r="BJ1057" s="94"/>
      <c r="BK1057" s="217"/>
    </row>
    <row r="1058" spans="57:63" x14ac:dyDescent="0.2">
      <c r="BE1058" s="94"/>
      <c r="BF1058" s="217"/>
      <c r="BG1058" s="94"/>
      <c r="BH1058" s="94"/>
      <c r="BI1058" s="217"/>
      <c r="BJ1058" s="94"/>
      <c r="BK1058" s="217"/>
    </row>
    <row r="1059" spans="57:63" x14ac:dyDescent="0.2">
      <c r="BE1059" s="94"/>
      <c r="BF1059" s="217"/>
      <c r="BG1059" s="94"/>
      <c r="BH1059" s="94"/>
      <c r="BI1059" s="217"/>
      <c r="BJ1059" s="94"/>
      <c r="BK1059" s="217"/>
    </row>
    <row r="1060" spans="57:63" x14ac:dyDescent="0.2">
      <c r="BE1060" s="94"/>
      <c r="BF1060" s="217"/>
      <c r="BG1060" s="94"/>
      <c r="BH1060" s="94"/>
      <c r="BI1060" s="217"/>
      <c r="BJ1060" s="94"/>
      <c r="BK1060" s="217"/>
    </row>
    <row r="1061" spans="57:63" x14ac:dyDescent="0.2">
      <c r="BE1061" s="94"/>
      <c r="BF1061" s="217"/>
      <c r="BG1061" s="94"/>
      <c r="BH1061" s="94"/>
      <c r="BI1061" s="217"/>
      <c r="BJ1061" s="94"/>
      <c r="BK1061" s="217"/>
    </row>
    <row r="1062" spans="57:63" x14ac:dyDescent="0.2">
      <c r="BE1062" s="94"/>
      <c r="BF1062" s="217"/>
      <c r="BG1062" s="94"/>
      <c r="BH1062" s="94"/>
      <c r="BI1062" s="217"/>
      <c r="BJ1062" s="94"/>
      <c r="BK1062" s="217"/>
    </row>
    <row r="1063" spans="57:63" x14ac:dyDescent="0.2">
      <c r="BE1063" s="94"/>
      <c r="BF1063" s="217"/>
      <c r="BG1063" s="94"/>
      <c r="BH1063" s="94"/>
      <c r="BI1063" s="217"/>
      <c r="BJ1063" s="94"/>
      <c r="BK1063" s="217"/>
    </row>
  </sheetData>
  <mergeCells count="7">
    <mergeCell ref="AZ1:BC1"/>
    <mergeCell ref="A1:U1"/>
    <mergeCell ref="AU1:AY1"/>
    <mergeCell ref="AS1:AT1"/>
    <mergeCell ref="AO1:AR1"/>
    <mergeCell ref="AJ1:AN1"/>
    <mergeCell ref="X1:AI1"/>
  </mergeCells>
  <phoneticPr fontId="26" type="noConversion"/>
  <pageMargins left="0.70866141732283472" right="0.70866141732283472" top="0.74803149606299213" bottom="0.74803149606299213" header="0.31496062992125984" footer="0.31496062992125984"/>
  <pageSetup paperSize="8" scale="65"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errorTitle="Incorrect Value" error="You can only enter &quot;Pre-Budget&quot;, &quot;Budgeted&quot; or &quot;Non-Budgeted&quot; here. " prompt=" &quot;Pre-Budget&quot;, &quot;Budgeted&quot; or &quot;Non-Budgeted&quot; ">
          <x14:formula1>
            <xm:f>'Data Validation Source'!$A$1:$A$3</xm:f>
          </x14:formula1>
          <xm:sqref>M3:M253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0"/>
  </sheetPr>
  <dimension ref="A1:H56"/>
  <sheetViews>
    <sheetView zoomScale="89" zoomScaleNormal="89" workbookViewId="0">
      <pane ySplit="2" topLeftCell="A3" activePane="bottomLeft" state="frozen"/>
      <selection activeCell="B1" sqref="B1"/>
      <selection pane="bottomLeft" sqref="A1:F1"/>
    </sheetView>
  </sheetViews>
  <sheetFormatPr defaultColWidth="8.7109375" defaultRowHeight="15" x14ac:dyDescent="0.2"/>
  <cols>
    <col min="1" max="1" width="14.28515625" style="241" customWidth="1"/>
    <col min="2" max="2" width="16.5703125" style="241" customWidth="1"/>
    <col min="3" max="3" width="35.140625" style="144" customWidth="1"/>
    <col min="4" max="4" width="32.85546875" style="144" customWidth="1"/>
    <col min="5" max="5" width="36.5703125" style="144" customWidth="1"/>
    <col min="6" max="6" width="80.28515625" style="144" customWidth="1"/>
    <col min="7" max="7" width="14.5703125" style="241" customWidth="1"/>
    <col min="8" max="8" width="16.7109375" style="241" customWidth="1"/>
    <col min="9" max="16384" width="8.7109375" style="144"/>
  </cols>
  <sheetData>
    <row r="1" spans="1:8" ht="36.75" customHeight="1" x14ac:dyDescent="0.2">
      <c r="A1" s="344" t="s">
        <v>410</v>
      </c>
      <c r="B1" s="326"/>
      <c r="C1" s="326"/>
      <c r="D1" s="326"/>
      <c r="E1" s="326"/>
      <c r="F1" s="326"/>
      <c r="G1" s="276"/>
      <c r="H1" s="276"/>
    </row>
    <row r="2" spans="1:8" ht="30" x14ac:dyDescent="0.2">
      <c r="A2" s="240" t="s">
        <v>447</v>
      </c>
      <c r="B2" s="240" t="s">
        <v>448</v>
      </c>
      <c r="C2" s="237" t="s">
        <v>433</v>
      </c>
      <c r="D2" s="237" t="s">
        <v>434</v>
      </c>
      <c r="E2" s="237" t="s">
        <v>97</v>
      </c>
      <c r="F2" s="237" t="s">
        <v>112</v>
      </c>
      <c r="G2" s="240" t="s">
        <v>533</v>
      </c>
      <c r="H2" s="240" t="s">
        <v>506</v>
      </c>
    </row>
    <row r="3" spans="1:8" ht="73.5" customHeight="1" x14ac:dyDescent="0.2">
      <c r="A3" s="251" t="s">
        <v>449</v>
      </c>
      <c r="C3" s="144" t="s">
        <v>118</v>
      </c>
      <c r="D3" s="235" t="s">
        <v>435</v>
      </c>
      <c r="F3" s="144" t="s">
        <v>119</v>
      </c>
      <c r="G3" s="241">
        <v>1</v>
      </c>
    </row>
    <row r="4" spans="1:8" ht="45" customHeight="1" x14ac:dyDescent="0.2">
      <c r="B4" s="251" t="s">
        <v>464</v>
      </c>
      <c r="C4" s="144" t="s">
        <v>118</v>
      </c>
      <c r="D4" s="235" t="s">
        <v>435</v>
      </c>
      <c r="E4" s="144" t="s">
        <v>43</v>
      </c>
      <c r="F4" s="144" t="s">
        <v>120</v>
      </c>
      <c r="G4" s="251"/>
      <c r="H4" s="241">
        <v>1</v>
      </c>
    </row>
    <row r="5" spans="1:8" ht="45" customHeight="1" x14ac:dyDescent="0.2">
      <c r="B5" s="251" t="s">
        <v>465</v>
      </c>
      <c r="C5" s="144" t="s">
        <v>118</v>
      </c>
      <c r="D5" s="235" t="s">
        <v>435</v>
      </c>
      <c r="E5" s="144" t="s">
        <v>44</v>
      </c>
      <c r="F5" s="144" t="s">
        <v>121</v>
      </c>
      <c r="G5" s="251"/>
      <c r="H5" s="241">
        <v>2</v>
      </c>
    </row>
    <row r="6" spans="1:8" ht="45" customHeight="1" x14ac:dyDescent="0.2">
      <c r="A6" s="252"/>
      <c r="B6" s="251" t="s">
        <v>466</v>
      </c>
      <c r="C6" s="144" t="s">
        <v>118</v>
      </c>
      <c r="D6" s="235" t="s">
        <v>435</v>
      </c>
      <c r="E6" s="144" t="s">
        <v>46</v>
      </c>
      <c r="F6" s="238" t="s">
        <v>122</v>
      </c>
      <c r="G6" s="251"/>
      <c r="H6" s="252">
        <v>3</v>
      </c>
    </row>
    <row r="7" spans="1:8" ht="79.5" customHeight="1" x14ac:dyDescent="0.2">
      <c r="A7" s="251" t="s">
        <v>450</v>
      </c>
      <c r="C7" s="144" t="s">
        <v>127</v>
      </c>
      <c r="D7" s="144" t="s">
        <v>127</v>
      </c>
      <c r="F7" s="144" t="s">
        <v>128</v>
      </c>
      <c r="G7" s="241">
        <v>2</v>
      </c>
    </row>
    <row r="8" spans="1:8" ht="126" customHeight="1" x14ac:dyDescent="0.2">
      <c r="B8" s="251" t="s">
        <v>467</v>
      </c>
      <c r="C8" s="144" t="s">
        <v>127</v>
      </c>
      <c r="D8" s="144" t="s">
        <v>127</v>
      </c>
      <c r="E8" s="144" t="s">
        <v>82</v>
      </c>
      <c r="F8" s="144" t="s">
        <v>129</v>
      </c>
      <c r="G8" s="251"/>
      <c r="H8" s="241">
        <v>4</v>
      </c>
    </row>
    <row r="9" spans="1:8" ht="79.5" customHeight="1" x14ac:dyDescent="0.2">
      <c r="B9" s="251" t="s">
        <v>468</v>
      </c>
      <c r="C9" s="144" t="s">
        <v>127</v>
      </c>
      <c r="D9" s="144" t="s">
        <v>127</v>
      </c>
      <c r="E9" s="144" t="s">
        <v>53</v>
      </c>
      <c r="F9" s="144" t="s">
        <v>130</v>
      </c>
      <c r="G9" s="251"/>
      <c r="H9" s="241">
        <v>5</v>
      </c>
    </row>
    <row r="10" spans="1:8" ht="38.25" customHeight="1" x14ac:dyDescent="0.2">
      <c r="B10" s="251" t="s">
        <v>469</v>
      </c>
      <c r="C10" s="144" t="s">
        <v>127</v>
      </c>
      <c r="D10" s="144" t="s">
        <v>127</v>
      </c>
      <c r="E10" s="144" t="s">
        <v>131</v>
      </c>
      <c r="F10" s="144" t="s">
        <v>132</v>
      </c>
      <c r="G10" s="251"/>
      <c r="H10" s="241">
        <v>6</v>
      </c>
    </row>
    <row r="11" spans="1:8" ht="54.75" customHeight="1" x14ac:dyDescent="0.2">
      <c r="B11" s="251" t="s">
        <v>470</v>
      </c>
      <c r="C11" s="144" t="s">
        <v>127</v>
      </c>
      <c r="D11" s="144" t="s">
        <v>127</v>
      </c>
      <c r="E11" s="144" t="s">
        <v>133</v>
      </c>
      <c r="F11" s="144" t="s">
        <v>134</v>
      </c>
      <c r="G11" s="251"/>
      <c r="H11" s="241">
        <v>7</v>
      </c>
    </row>
    <row r="12" spans="1:8" ht="36.75" customHeight="1" x14ac:dyDescent="0.2">
      <c r="A12" s="251" t="s">
        <v>451</v>
      </c>
      <c r="B12" s="251" t="s">
        <v>471</v>
      </c>
      <c r="C12" s="235" t="s">
        <v>152</v>
      </c>
      <c r="D12" s="235" t="s">
        <v>101</v>
      </c>
      <c r="E12" s="235" t="s">
        <v>152</v>
      </c>
      <c r="F12" s="242" t="s">
        <v>440</v>
      </c>
      <c r="G12" s="251">
        <v>3</v>
      </c>
      <c r="H12" s="253">
        <v>8</v>
      </c>
    </row>
    <row r="13" spans="1:8" ht="40.5" customHeight="1" x14ac:dyDescent="0.2">
      <c r="A13" s="251" t="s">
        <v>452</v>
      </c>
      <c r="C13" s="144" t="s">
        <v>99</v>
      </c>
      <c r="D13" s="144" t="s">
        <v>99</v>
      </c>
      <c r="F13" s="144" t="s">
        <v>135</v>
      </c>
      <c r="G13" s="241">
        <v>4</v>
      </c>
    </row>
    <row r="14" spans="1:8" ht="104.25" customHeight="1" x14ac:dyDescent="0.2">
      <c r="B14" s="251" t="s">
        <v>472</v>
      </c>
      <c r="C14" s="144" t="s">
        <v>99</v>
      </c>
      <c r="D14" s="144" t="s">
        <v>99</v>
      </c>
      <c r="E14" s="144" t="s">
        <v>55</v>
      </c>
      <c r="F14" s="144" t="s">
        <v>136</v>
      </c>
      <c r="G14" s="251"/>
      <c r="H14" s="241">
        <v>9</v>
      </c>
    </row>
    <row r="15" spans="1:8" ht="78" customHeight="1" x14ac:dyDescent="0.2">
      <c r="B15" s="251" t="s">
        <v>473</v>
      </c>
      <c r="C15" s="144" t="s">
        <v>99</v>
      </c>
      <c r="D15" s="144" t="s">
        <v>99</v>
      </c>
      <c r="E15" s="144" t="s">
        <v>56</v>
      </c>
      <c r="F15" s="144" t="s">
        <v>137</v>
      </c>
      <c r="G15" s="251" t="s">
        <v>473</v>
      </c>
      <c r="H15" s="241">
        <v>10</v>
      </c>
    </row>
    <row r="16" spans="1:8" ht="43.5" customHeight="1" x14ac:dyDescent="0.2">
      <c r="B16" s="251" t="s">
        <v>474</v>
      </c>
      <c r="C16" s="144" t="s">
        <v>99</v>
      </c>
      <c r="D16" s="144" t="s">
        <v>99</v>
      </c>
      <c r="E16" s="144" t="s">
        <v>57</v>
      </c>
      <c r="F16" s="144" t="s">
        <v>138</v>
      </c>
      <c r="H16" s="241">
        <v>11</v>
      </c>
    </row>
    <row r="17" spans="1:8" ht="45" x14ac:dyDescent="0.2">
      <c r="B17" s="251" t="s">
        <v>475</v>
      </c>
      <c r="C17" s="144" t="s">
        <v>99</v>
      </c>
      <c r="D17" s="144" t="s">
        <v>99</v>
      </c>
      <c r="E17" s="144" t="s">
        <v>139</v>
      </c>
      <c r="F17" s="144" t="s">
        <v>140</v>
      </c>
      <c r="H17" s="241">
        <v>12</v>
      </c>
    </row>
    <row r="18" spans="1:8" ht="69" customHeight="1" x14ac:dyDescent="0.2">
      <c r="A18" s="251" t="s">
        <v>453</v>
      </c>
      <c r="C18" s="144" t="s">
        <v>141</v>
      </c>
      <c r="D18" s="144" t="s">
        <v>141</v>
      </c>
      <c r="F18" s="144" t="s">
        <v>142</v>
      </c>
      <c r="G18" s="241">
        <v>5</v>
      </c>
    </row>
    <row r="19" spans="1:8" ht="138.75" customHeight="1" x14ac:dyDescent="0.2">
      <c r="B19" s="251" t="s">
        <v>476</v>
      </c>
      <c r="C19" s="144" t="s">
        <v>141</v>
      </c>
      <c r="D19" s="144" t="s">
        <v>141</v>
      </c>
      <c r="E19" s="144" t="s">
        <v>58</v>
      </c>
      <c r="F19" s="144" t="s">
        <v>143</v>
      </c>
      <c r="H19" s="241">
        <v>13</v>
      </c>
    </row>
    <row r="20" spans="1:8" ht="54.75" customHeight="1" x14ac:dyDescent="0.2">
      <c r="B20" s="251" t="s">
        <v>477</v>
      </c>
      <c r="C20" s="144" t="s">
        <v>141</v>
      </c>
      <c r="D20" s="144" t="s">
        <v>141</v>
      </c>
      <c r="E20" s="144" t="s">
        <v>59</v>
      </c>
      <c r="F20" s="144" t="s">
        <v>144</v>
      </c>
      <c r="H20" s="241">
        <v>14</v>
      </c>
    </row>
    <row r="21" spans="1:8" ht="53.25" customHeight="1" x14ac:dyDescent="0.2">
      <c r="A21" s="251" t="s">
        <v>454</v>
      </c>
      <c r="C21" s="144" t="s">
        <v>145</v>
      </c>
      <c r="D21" s="144" t="s">
        <v>145</v>
      </c>
      <c r="F21" s="144" t="s">
        <v>146</v>
      </c>
      <c r="G21" s="241">
        <v>6</v>
      </c>
    </row>
    <row r="22" spans="1:8" ht="102" customHeight="1" x14ac:dyDescent="0.2">
      <c r="B22" s="251" t="s">
        <v>478</v>
      </c>
      <c r="C22" s="144" t="s">
        <v>145</v>
      </c>
      <c r="D22" s="144" t="s">
        <v>145</v>
      </c>
      <c r="E22" s="144" t="s">
        <v>147</v>
      </c>
      <c r="F22" s="144" t="s">
        <v>148</v>
      </c>
      <c r="H22" s="241">
        <v>15</v>
      </c>
    </row>
    <row r="23" spans="1:8" ht="49.5" customHeight="1" x14ac:dyDescent="0.2">
      <c r="B23" s="251" t="s">
        <v>479</v>
      </c>
      <c r="C23" s="144" t="s">
        <v>145</v>
      </c>
      <c r="D23" s="144" t="s">
        <v>145</v>
      </c>
      <c r="E23" s="144" t="s">
        <v>149</v>
      </c>
      <c r="F23" s="144" t="s">
        <v>150</v>
      </c>
      <c r="H23" s="241">
        <v>16</v>
      </c>
    </row>
    <row r="24" spans="1:8" ht="29.25" customHeight="1" x14ac:dyDescent="0.2">
      <c r="B24" s="251" t="s">
        <v>480</v>
      </c>
      <c r="C24" s="144" t="s">
        <v>145</v>
      </c>
      <c r="D24" s="144" t="s">
        <v>145</v>
      </c>
      <c r="E24" s="144" t="s">
        <v>60</v>
      </c>
      <c r="F24" s="144" t="s">
        <v>151</v>
      </c>
      <c r="H24" s="241">
        <v>17</v>
      </c>
    </row>
    <row r="25" spans="1:8" ht="45" customHeight="1" x14ac:dyDescent="0.2">
      <c r="A25" s="251" t="s">
        <v>455</v>
      </c>
      <c r="B25" s="251" t="s">
        <v>481</v>
      </c>
      <c r="C25" s="235" t="s">
        <v>432</v>
      </c>
      <c r="D25" s="235" t="s">
        <v>27</v>
      </c>
      <c r="E25" s="144" t="s">
        <v>153</v>
      </c>
      <c r="F25" s="144" t="s">
        <v>154</v>
      </c>
      <c r="G25" s="241">
        <v>7</v>
      </c>
      <c r="H25" s="241">
        <v>18</v>
      </c>
    </row>
    <row r="26" spans="1:8" ht="41.25" customHeight="1" x14ac:dyDescent="0.2">
      <c r="A26" s="251" t="s">
        <v>456</v>
      </c>
      <c r="C26" s="144" t="s">
        <v>166</v>
      </c>
      <c r="D26" s="144" t="s">
        <v>166</v>
      </c>
      <c r="F26" s="144" t="s">
        <v>167</v>
      </c>
      <c r="G26" s="241">
        <v>8</v>
      </c>
    </row>
    <row r="27" spans="1:8" ht="62.25" customHeight="1" x14ac:dyDescent="0.2">
      <c r="B27" s="251" t="s">
        <v>482</v>
      </c>
      <c r="C27" s="144" t="s">
        <v>166</v>
      </c>
      <c r="D27" s="144" t="s">
        <v>166</v>
      </c>
      <c r="E27" s="144" t="s">
        <v>68</v>
      </c>
      <c r="F27" s="144" t="s">
        <v>168</v>
      </c>
      <c r="H27" s="241">
        <v>19</v>
      </c>
    </row>
    <row r="28" spans="1:8" ht="85.5" customHeight="1" x14ac:dyDescent="0.2">
      <c r="B28" s="251" t="s">
        <v>483</v>
      </c>
      <c r="C28" s="144" t="s">
        <v>166</v>
      </c>
      <c r="D28" s="144" t="s">
        <v>166</v>
      </c>
      <c r="E28" s="144" t="s">
        <v>69</v>
      </c>
      <c r="F28" s="144" t="s">
        <v>169</v>
      </c>
      <c r="H28" s="241">
        <v>20</v>
      </c>
    </row>
    <row r="29" spans="1:8" ht="62.25" customHeight="1" x14ac:dyDescent="0.2">
      <c r="A29" s="251" t="s">
        <v>457</v>
      </c>
      <c r="C29" s="144" t="s">
        <v>102</v>
      </c>
      <c r="D29" s="144" t="s">
        <v>102</v>
      </c>
      <c r="F29" s="144" t="s">
        <v>170</v>
      </c>
      <c r="G29" s="241">
        <v>9</v>
      </c>
    </row>
    <row r="30" spans="1:8" ht="102.75" customHeight="1" x14ac:dyDescent="0.2">
      <c r="B30" s="251" t="s">
        <v>484</v>
      </c>
      <c r="C30" s="144" t="s">
        <v>102</v>
      </c>
      <c r="D30" s="144" t="s">
        <v>102</v>
      </c>
      <c r="E30" s="144" t="s">
        <v>70</v>
      </c>
      <c r="F30" s="144" t="s">
        <v>171</v>
      </c>
      <c r="H30" s="241">
        <v>21</v>
      </c>
    </row>
    <row r="31" spans="1:8" ht="90" customHeight="1" x14ac:dyDescent="0.2">
      <c r="B31" s="251" t="s">
        <v>485</v>
      </c>
      <c r="C31" s="144" t="s">
        <v>102</v>
      </c>
      <c r="D31" s="144" t="s">
        <v>102</v>
      </c>
      <c r="E31" s="144" t="s">
        <v>71</v>
      </c>
      <c r="F31" s="144" t="s">
        <v>172</v>
      </c>
      <c r="H31" s="241">
        <v>22</v>
      </c>
    </row>
    <row r="32" spans="1:8" ht="101.25" customHeight="1" x14ac:dyDescent="0.2">
      <c r="B32" s="251" t="s">
        <v>486</v>
      </c>
      <c r="C32" s="144" t="s">
        <v>102</v>
      </c>
      <c r="D32" s="144" t="s">
        <v>102</v>
      </c>
      <c r="E32" s="144" t="s">
        <v>173</v>
      </c>
      <c r="F32" s="144" t="s">
        <v>174</v>
      </c>
      <c r="H32" s="241">
        <v>23</v>
      </c>
    </row>
    <row r="33" spans="1:8" ht="36.75" customHeight="1" x14ac:dyDescent="0.2">
      <c r="A33" s="251" t="s">
        <v>458</v>
      </c>
      <c r="C33" s="144" t="s">
        <v>123</v>
      </c>
      <c r="D33" s="144" t="s">
        <v>123</v>
      </c>
      <c r="F33" s="144" t="s">
        <v>124</v>
      </c>
      <c r="G33" s="241">
        <v>10</v>
      </c>
    </row>
    <row r="34" spans="1:8" ht="43.5" customHeight="1" x14ac:dyDescent="0.2">
      <c r="B34" s="251" t="s">
        <v>487</v>
      </c>
      <c r="C34" s="144" t="s">
        <v>123</v>
      </c>
      <c r="D34" s="144" t="s">
        <v>123</v>
      </c>
      <c r="E34" s="144" t="s">
        <v>48</v>
      </c>
      <c r="F34" s="144" t="s">
        <v>125</v>
      </c>
      <c r="H34" s="241">
        <v>24</v>
      </c>
    </row>
    <row r="35" spans="1:8" ht="48" customHeight="1" x14ac:dyDescent="0.2">
      <c r="B35" s="251" t="s">
        <v>488</v>
      </c>
      <c r="C35" s="144" t="s">
        <v>123</v>
      </c>
      <c r="D35" s="144" t="s">
        <v>123</v>
      </c>
      <c r="E35" s="144" t="s">
        <v>50</v>
      </c>
      <c r="F35" s="144" t="s">
        <v>126</v>
      </c>
      <c r="H35" s="241">
        <v>25</v>
      </c>
    </row>
    <row r="36" spans="1:8" ht="108" customHeight="1" x14ac:dyDescent="0.2">
      <c r="A36" s="251" t="s">
        <v>459</v>
      </c>
      <c r="C36" s="144" t="s">
        <v>80</v>
      </c>
      <c r="D36" s="235" t="s">
        <v>436</v>
      </c>
      <c r="F36" s="144" t="s">
        <v>157</v>
      </c>
      <c r="G36" s="241">
        <v>11</v>
      </c>
    </row>
    <row r="37" spans="1:8" ht="74.25" customHeight="1" x14ac:dyDescent="0.2">
      <c r="B37" s="251" t="s">
        <v>489</v>
      </c>
      <c r="C37" s="144" t="s">
        <v>80</v>
      </c>
      <c r="D37" s="235" t="s">
        <v>436</v>
      </c>
      <c r="E37" s="144" t="s">
        <v>158</v>
      </c>
      <c r="F37" s="144" t="s">
        <v>159</v>
      </c>
      <c r="H37" s="241">
        <v>26</v>
      </c>
    </row>
    <row r="38" spans="1:8" ht="45.75" customHeight="1" x14ac:dyDescent="0.2">
      <c r="B38" s="251" t="s">
        <v>490</v>
      </c>
      <c r="C38" s="144" t="s">
        <v>80</v>
      </c>
      <c r="D38" s="235" t="s">
        <v>436</v>
      </c>
      <c r="E38" s="144" t="s">
        <v>61</v>
      </c>
      <c r="F38" s="144" t="s">
        <v>160</v>
      </c>
      <c r="H38" s="241">
        <v>27</v>
      </c>
    </row>
    <row r="39" spans="1:8" ht="47.25" customHeight="1" x14ac:dyDescent="0.2">
      <c r="B39" s="251" t="s">
        <v>491</v>
      </c>
      <c r="C39" s="144" t="s">
        <v>80</v>
      </c>
      <c r="D39" s="235" t="s">
        <v>436</v>
      </c>
      <c r="E39" s="144" t="s">
        <v>62</v>
      </c>
      <c r="F39" s="144" t="s">
        <v>161</v>
      </c>
      <c r="H39" s="241">
        <v>28</v>
      </c>
    </row>
    <row r="40" spans="1:8" ht="42" customHeight="1" x14ac:dyDescent="0.2">
      <c r="B40" s="251" t="s">
        <v>492</v>
      </c>
      <c r="C40" s="144" t="s">
        <v>80</v>
      </c>
      <c r="D40" s="235" t="s">
        <v>436</v>
      </c>
      <c r="E40" s="144" t="s">
        <v>63</v>
      </c>
      <c r="F40" s="144" t="s">
        <v>162</v>
      </c>
      <c r="H40" s="241">
        <v>29</v>
      </c>
    </row>
    <row r="41" spans="1:8" ht="72" customHeight="1" x14ac:dyDescent="0.2">
      <c r="B41" s="251" t="s">
        <v>493</v>
      </c>
      <c r="C41" s="144" t="s">
        <v>80</v>
      </c>
      <c r="D41" s="235" t="s">
        <v>436</v>
      </c>
      <c r="E41" s="144" t="s">
        <v>64</v>
      </c>
      <c r="F41" s="144" t="s">
        <v>163</v>
      </c>
      <c r="H41" s="241">
        <v>30</v>
      </c>
    </row>
    <row r="42" spans="1:8" ht="48.75" customHeight="1" x14ac:dyDescent="0.2">
      <c r="B42" s="251" t="s">
        <v>494</v>
      </c>
      <c r="C42" s="144" t="s">
        <v>80</v>
      </c>
      <c r="D42" s="235" t="s">
        <v>436</v>
      </c>
      <c r="E42" s="144" t="s">
        <v>66</v>
      </c>
      <c r="F42" s="144" t="s">
        <v>164</v>
      </c>
      <c r="H42" s="241">
        <v>31</v>
      </c>
    </row>
    <row r="43" spans="1:8" ht="43.5" customHeight="1" x14ac:dyDescent="0.2">
      <c r="B43" s="251" t="s">
        <v>495</v>
      </c>
      <c r="C43" s="144" t="s">
        <v>80</v>
      </c>
      <c r="D43" s="235" t="s">
        <v>436</v>
      </c>
      <c r="E43" s="144" t="s">
        <v>67</v>
      </c>
      <c r="F43" s="144" t="s">
        <v>165</v>
      </c>
      <c r="H43" s="241">
        <v>32</v>
      </c>
    </row>
    <row r="44" spans="1:8" ht="38.25" customHeight="1" x14ac:dyDescent="0.2">
      <c r="A44" s="251" t="s">
        <v>460</v>
      </c>
      <c r="B44" s="251" t="s">
        <v>496</v>
      </c>
      <c r="C44" s="144" t="s">
        <v>39</v>
      </c>
      <c r="D44" s="235" t="s">
        <v>437</v>
      </c>
      <c r="E44" s="144" t="s">
        <v>39</v>
      </c>
      <c r="F44" s="144" t="s">
        <v>113</v>
      </c>
      <c r="G44" s="241">
        <v>12</v>
      </c>
      <c r="H44" s="241">
        <v>33</v>
      </c>
    </row>
    <row r="45" spans="1:8" ht="71.25" customHeight="1" x14ac:dyDescent="0.2">
      <c r="A45" s="251" t="s">
        <v>461</v>
      </c>
      <c r="C45" s="144" t="s">
        <v>77</v>
      </c>
      <c r="D45" s="235" t="s">
        <v>437</v>
      </c>
      <c r="F45" s="144" t="s">
        <v>114</v>
      </c>
      <c r="G45" s="241">
        <v>13</v>
      </c>
    </row>
    <row r="46" spans="1:8" ht="59.25" customHeight="1" x14ac:dyDescent="0.2">
      <c r="B46" s="251" t="s">
        <v>497</v>
      </c>
      <c r="C46" s="144" t="s">
        <v>77</v>
      </c>
      <c r="D46" s="235" t="s">
        <v>437</v>
      </c>
      <c r="E46" s="144" t="s">
        <v>40</v>
      </c>
      <c r="F46" s="144" t="s">
        <v>115</v>
      </c>
      <c r="H46" s="241">
        <v>34</v>
      </c>
    </row>
    <row r="47" spans="1:8" ht="38.25" customHeight="1" x14ac:dyDescent="0.2">
      <c r="B47" s="251" t="s">
        <v>498</v>
      </c>
      <c r="C47" s="144" t="s">
        <v>77</v>
      </c>
      <c r="D47" s="235" t="s">
        <v>437</v>
      </c>
      <c r="E47" s="144" t="s">
        <v>41</v>
      </c>
      <c r="F47" s="144" t="s">
        <v>116</v>
      </c>
      <c r="H47" s="241">
        <v>35</v>
      </c>
    </row>
    <row r="48" spans="1:8" ht="55.5" customHeight="1" x14ac:dyDescent="0.2">
      <c r="B48" s="251" t="s">
        <v>499</v>
      </c>
      <c r="C48" s="144" t="s">
        <v>77</v>
      </c>
      <c r="D48" s="235" t="s">
        <v>437</v>
      </c>
      <c r="E48" s="144" t="s">
        <v>42</v>
      </c>
      <c r="F48" s="144" t="s">
        <v>117</v>
      </c>
      <c r="H48" s="241">
        <v>36</v>
      </c>
    </row>
    <row r="49" spans="1:8" ht="44.25" customHeight="1" x14ac:dyDescent="0.2">
      <c r="A49" s="251" t="s">
        <v>462</v>
      </c>
      <c r="B49" s="251" t="s">
        <v>500</v>
      </c>
      <c r="C49" s="235" t="s">
        <v>155</v>
      </c>
      <c r="D49" s="235" t="s">
        <v>437</v>
      </c>
      <c r="E49" s="144" t="s">
        <v>155</v>
      </c>
      <c r="F49" s="144" t="s">
        <v>156</v>
      </c>
      <c r="G49" s="241">
        <v>14</v>
      </c>
      <c r="H49" s="241">
        <v>37</v>
      </c>
    </row>
    <row r="50" spans="1:8" ht="40.5" customHeight="1" x14ac:dyDescent="0.2">
      <c r="A50" s="251" t="s">
        <v>463</v>
      </c>
      <c r="C50" s="144" t="s">
        <v>81</v>
      </c>
      <c r="D50" s="235" t="s">
        <v>437</v>
      </c>
      <c r="F50" s="144" t="s">
        <v>175</v>
      </c>
      <c r="G50" s="241">
        <v>15</v>
      </c>
    </row>
    <row r="51" spans="1:8" ht="44.25" customHeight="1" x14ac:dyDescent="0.2">
      <c r="B51" s="251" t="s">
        <v>501</v>
      </c>
      <c r="C51" s="144" t="s">
        <v>81</v>
      </c>
      <c r="D51" s="235" t="s">
        <v>437</v>
      </c>
      <c r="E51" s="144" t="s">
        <v>72</v>
      </c>
      <c r="F51" s="144" t="s">
        <v>176</v>
      </c>
      <c r="H51" s="241">
        <v>38</v>
      </c>
    </row>
    <row r="52" spans="1:8" ht="44.25" customHeight="1" x14ac:dyDescent="0.2">
      <c r="B52" s="251" t="s">
        <v>502</v>
      </c>
      <c r="C52" s="144" t="s">
        <v>81</v>
      </c>
      <c r="D52" s="235" t="s">
        <v>437</v>
      </c>
      <c r="E52" s="144" t="s">
        <v>177</v>
      </c>
      <c r="F52" s="144" t="s">
        <v>178</v>
      </c>
      <c r="H52" s="241">
        <v>39</v>
      </c>
    </row>
    <row r="53" spans="1:8" ht="43.5" customHeight="1" x14ac:dyDescent="0.2">
      <c r="B53" s="251" t="s">
        <v>503</v>
      </c>
      <c r="C53" s="144" t="s">
        <v>81</v>
      </c>
      <c r="D53" s="235" t="s">
        <v>437</v>
      </c>
      <c r="E53" s="144" t="s">
        <v>73</v>
      </c>
      <c r="F53" s="144" t="s">
        <v>179</v>
      </c>
      <c r="H53" s="241">
        <v>40</v>
      </c>
    </row>
    <row r="54" spans="1:8" ht="45" customHeight="1" x14ac:dyDescent="0.2">
      <c r="B54" s="251" t="s">
        <v>504</v>
      </c>
      <c r="C54" s="144" t="s">
        <v>81</v>
      </c>
      <c r="D54" s="235" t="s">
        <v>437</v>
      </c>
      <c r="E54" s="144" t="s">
        <v>74</v>
      </c>
      <c r="F54" s="144" t="s">
        <v>180</v>
      </c>
      <c r="H54" s="241">
        <v>41</v>
      </c>
    </row>
    <row r="56" spans="1:8" x14ac:dyDescent="0.2">
      <c r="E56" s="236"/>
    </row>
  </sheetData>
  <autoFilter ref="A1:H54"/>
  <mergeCells count="1">
    <mergeCell ref="A1:F1"/>
  </mergeCells>
  <pageMargins left="0.70866141732283472" right="0.70866141732283472" top="0.74803149606299213" bottom="0.74803149606299213" header="0.31496062992125984" footer="0.31496062992125984"/>
  <pageSetup scale="65" orientation="landscape" r:id="rId1"/>
  <headerFooter>
    <oddFoote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0"/>
  </sheetPr>
  <dimension ref="A1:L12"/>
  <sheetViews>
    <sheetView showGridLines="0" topLeftCell="A2" zoomScale="80" zoomScaleNormal="80" workbookViewId="0">
      <selection activeCell="A2" sqref="A2"/>
    </sheetView>
  </sheetViews>
  <sheetFormatPr defaultColWidth="165.42578125" defaultRowHeight="15" x14ac:dyDescent="0.2"/>
  <cols>
    <col min="1" max="1" width="14.28515625" style="19" customWidth="1"/>
    <col min="2" max="2" width="46.42578125" style="19" bestFit="1" customWidth="1"/>
    <col min="3" max="3" width="76" style="19" customWidth="1"/>
    <col min="4" max="4" width="15.5703125" style="269" customWidth="1"/>
    <col min="5" max="16384" width="165.42578125" style="19"/>
  </cols>
  <sheetData>
    <row r="1" spans="1:12" ht="29.25" customHeight="1" x14ac:dyDescent="0.2">
      <c r="A1" s="345" t="s">
        <v>411</v>
      </c>
      <c r="B1" s="326"/>
      <c r="C1" s="326"/>
      <c r="D1" s="275"/>
    </row>
    <row r="2" spans="1:12" ht="30" x14ac:dyDescent="0.2">
      <c r="A2" s="207" t="s">
        <v>106</v>
      </c>
      <c r="B2" s="207" t="s">
        <v>37</v>
      </c>
      <c r="C2" s="207" t="s">
        <v>181</v>
      </c>
      <c r="D2" s="268" t="s">
        <v>508</v>
      </c>
    </row>
    <row r="3" spans="1:12" s="209" customFormat="1" ht="29.25" customHeight="1" x14ac:dyDescent="0.2">
      <c r="A3" s="270" t="s">
        <v>510</v>
      </c>
      <c r="B3" s="208" t="s">
        <v>83</v>
      </c>
      <c r="C3" s="208" t="s">
        <v>185</v>
      </c>
      <c r="D3" s="269">
        <v>1</v>
      </c>
    </row>
    <row r="4" spans="1:12" ht="44.25" customHeight="1" x14ac:dyDescent="0.2">
      <c r="A4" s="270" t="s">
        <v>511</v>
      </c>
      <c r="B4" s="291" t="s">
        <v>540</v>
      </c>
      <c r="C4" s="291" t="s">
        <v>541</v>
      </c>
      <c r="D4" s="269">
        <v>2</v>
      </c>
    </row>
    <row r="5" spans="1:12" ht="45.75" customHeight="1" x14ac:dyDescent="0.2">
      <c r="A5" s="270" t="s">
        <v>512</v>
      </c>
      <c r="B5" s="208" t="s">
        <v>45</v>
      </c>
      <c r="C5" s="208" t="s">
        <v>184</v>
      </c>
      <c r="D5" s="269">
        <v>3</v>
      </c>
    </row>
    <row r="6" spans="1:12" ht="44.25" customHeight="1" x14ac:dyDescent="0.2">
      <c r="A6" s="270" t="s">
        <v>513</v>
      </c>
      <c r="B6" s="208" t="s">
        <v>49</v>
      </c>
      <c r="C6" s="291" t="s">
        <v>542</v>
      </c>
      <c r="D6" s="269">
        <v>4</v>
      </c>
    </row>
    <row r="7" spans="1:12" ht="47.25" customHeight="1" x14ac:dyDescent="0.2">
      <c r="A7" s="270" t="s">
        <v>514</v>
      </c>
      <c r="B7" s="208" t="s">
        <v>51</v>
      </c>
      <c r="C7" s="291" t="s">
        <v>543</v>
      </c>
      <c r="D7" s="269">
        <v>5</v>
      </c>
    </row>
    <row r="8" spans="1:12" ht="53.25" customHeight="1" x14ac:dyDescent="0.2">
      <c r="A8" s="270" t="s">
        <v>515</v>
      </c>
      <c r="B8" s="208" t="s">
        <v>47</v>
      </c>
      <c r="C8" s="291" t="s">
        <v>544</v>
      </c>
      <c r="D8" s="269">
        <v>6</v>
      </c>
      <c r="K8" s="247"/>
      <c r="L8" s="247"/>
    </row>
    <row r="9" spans="1:12" ht="48.75" customHeight="1" x14ac:dyDescent="0.2">
      <c r="A9" s="270" t="s">
        <v>516</v>
      </c>
      <c r="B9" s="208" t="s">
        <v>52</v>
      </c>
      <c r="C9" s="291" t="s">
        <v>545</v>
      </c>
      <c r="D9" s="269">
        <v>7</v>
      </c>
    </row>
    <row r="10" spans="1:12" ht="44.25" customHeight="1" x14ac:dyDescent="0.2">
      <c r="A10" s="270" t="s">
        <v>517</v>
      </c>
      <c r="B10" s="208" t="s">
        <v>182</v>
      </c>
      <c r="C10" s="208" t="s">
        <v>183</v>
      </c>
      <c r="D10" s="269">
        <v>8</v>
      </c>
    </row>
    <row r="11" spans="1:12" ht="75.75" customHeight="1" x14ac:dyDescent="0.2">
      <c r="A11" s="270" t="s">
        <v>518</v>
      </c>
      <c r="B11" s="208" t="s">
        <v>54</v>
      </c>
      <c r="C11" s="291" t="s">
        <v>546</v>
      </c>
      <c r="D11" s="269">
        <v>9</v>
      </c>
    </row>
    <row r="12" spans="1:12" ht="45" x14ac:dyDescent="0.2">
      <c r="A12" s="270" t="s">
        <v>519</v>
      </c>
      <c r="B12" s="210" t="s">
        <v>219</v>
      </c>
      <c r="C12" s="292" t="s">
        <v>547</v>
      </c>
      <c r="D12" s="269">
        <v>10</v>
      </c>
    </row>
  </sheetData>
  <autoFilter ref="B2:C12"/>
  <mergeCells count="1">
    <mergeCell ref="A1:C1"/>
  </mergeCells>
  <pageMargins left="0.70866141732283472" right="0.70866141732283472" top="0.74803149606299213" bottom="0.74803149606299213" header="0.31496062992125984" footer="0.31496062992125984"/>
  <pageSetup paperSize="9" scale="85" orientation="landscape" horizontalDpi="4294967293" r:id="rId1"/>
  <headerFooter>
    <oddFoote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0"/>
  </sheetPr>
  <dimension ref="A1:C18"/>
  <sheetViews>
    <sheetView zoomScale="90" zoomScaleNormal="90" workbookViewId="0">
      <pane ySplit="2" topLeftCell="A3" activePane="bottomLeft" state="frozen"/>
      <selection pane="bottomLeft" sqref="A1:B1"/>
    </sheetView>
  </sheetViews>
  <sheetFormatPr defaultColWidth="8.7109375" defaultRowHeight="15" x14ac:dyDescent="0.2"/>
  <cols>
    <col min="1" max="1" width="15.140625" style="144" customWidth="1"/>
    <col min="2" max="2" width="77" style="144" customWidth="1"/>
    <col min="3" max="3" width="25.42578125" style="287" customWidth="1"/>
    <col min="4" max="16384" width="8.7109375" style="144"/>
  </cols>
  <sheetData>
    <row r="1" spans="1:3" ht="24.95" customHeight="1" x14ac:dyDescent="0.2">
      <c r="A1" s="346" t="s">
        <v>538</v>
      </c>
      <c r="B1" s="347"/>
      <c r="C1" s="294"/>
    </row>
    <row r="2" spans="1:3" ht="30" x14ac:dyDescent="0.2">
      <c r="A2" s="213" t="s">
        <v>36</v>
      </c>
      <c r="B2" s="213" t="s">
        <v>38</v>
      </c>
      <c r="C2" s="288" t="s">
        <v>509</v>
      </c>
    </row>
    <row r="3" spans="1:3" x14ac:dyDescent="0.2">
      <c r="A3" s="273" t="s">
        <v>520</v>
      </c>
      <c r="B3" s="212" t="s">
        <v>187</v>
      </c>
      <c r="C3" s="287">
        <v>1</v>
      </c>
    </row>
    <row r="4" spans="1:3" x14ac:dyDescent="0.2">
      <c r="A4" s="273" t="s">
        <v>521</v>
      </c>
      <c r="B4" s="293" t="s">
        <v>558</v>
      </c>
      <c r="C4" s="287">
        <v>2</v>
      </c>
    </row>
    <row r="5" spans="1:3" x14ac:dyDescent="0.2">
      <c r="A5" s="273" t="s">
        <v>522</v>
      </c>
      <c r="B5" s="293" t="s">
        <v>548</v>
      </c>
      <c r="C5" s="287">
        <v>3</v>
      </c>
    </row>
    <row r="6" spans="1:3" x14ac:dyDescent="0.2">
      <c r="A6" s="273" t="s">
        <v>523</v>
      </c>
      <c r="B6" s="293" t="s">
        <v>549</v>
      </c>
      <c r="C6" s="287">
        <v>4</v>
      </c>
    </row>
    <row r="7" spans="1:3" x14ac:dyDescent="0.2">
      <c r="A7" s="293" t="s">
        <v>524</v>
      </c>
      <c r="B7" s="303" t="s">
        <v>550</v>
      </c>
      <c r="C7" s="287">
        <v>5</v>
      </c>
    </row>
    <row r="8" spans="1:3" x14ac:dyDescent="0.2">
      <c r="A8" s="293" t="s">
        <v>525</v>
      </c>
      <c r="B8" s="303" t="s">
        <v>551</v>
      </c>
      <c r="C8" s="287">
        <v>6</v>
      </c>
    </row>
    <row r="9" spans="1:3" x14ac:dyDescent="0.2">
      <c r="A9" s="273" t="s">
        <v>526</v>
      </c>
      <c r="B9" s="293" t="s">
        <v>552</v>
      </c>
      <c r="C9" s="287">
        <v>7</v>
      </c>
    </row>
    <row r="10" spans="1:3" x14ac:dyDescent="0.2">
      <c r="A10" s="293" t="s">
        <v>527</v>
      </c>
      <c r="B10" s="211" t="s">
        <v>65</v>
      </c>
      <c r="C10" s="287">
        <v>8</v>
      </c>
    </row>
    <row r="11" spans="1:3" x14ac:dyDescent="0.2">
      <c r="A11" s="293" t="s">
        <v>528</v>
      </c>
      <c r="B11" s="293" t="s">
        <v>553</v>
      </c>
      <c r="C11" s="287">
        <v>9</v>
      </c>
    </row>
    <row r="12" spans="1:3" x14ac:dyDescent="0.2">
      <c r="A12" s="273" t="s">
        <v>529</v>
      </c>
      <c r="B12" s="293" t="s">
        <v>554</v>
      </c>
      <c r="C12" s="287">
        <v>10</v>
      </c>
    </row>
    <row r="13" spans="1:3" x14ac:dyDescent="0.2">
      <c r="A13" s="293" t="s">
        <v>530</v>
      </c>
      <c r="B13" s="293" t="s">
        <v>555</v>
      </c>
      <c r="C13" s="287">
        <v>11</v>
      </c>
    </row>
    <row r="14" spans="1:3" x14ac:dyDescent="0.2">
      <c r="A14" s="293" t="s">
        <v>531</v>
      </c>
      <c r="B14" s="293" t="s">
        <v>556</v>
      </c>
      <c r="C14" s="287">
        <v>12</v>
      </c>
    </row>
    <row r="15" spans="1:3" x14ac:dyDescent="0.2">
      <c r="A15" s="273" t="s">
        <v>532</v>
      </c>
      <c r="B15" s="293" t="s">
        <v>557</v>
      </c>
      <c r="C15" s="287">
        <v>13</v>
      </c>
    </row>
    <row r="16" spans="1:3" x14ac:dyDescent="0.2">
      <c r="A16" s="298" t="s">
        <v>576</v>
      </c>
      <c r="B16" s="302" t="s">
        <v>583</v>
      </c>
      <c r="C16" s="299">
        <v>14</v>
      </c>
    </row>
    <row r="17" spans="1:3" x14ac:dyDescent="0.2">
      <c r="A17" s="298" t="s">
        <v>577</v>
      </c>
      <c r="B17" s="298" t="s">
        <v>578</v>
      </c>
      <c r="C17" s="299">
        <v>15</v>
      </c>
    </row>
    <row r="18" spans="1:3" x14ac:dyDescent="0.2">
      <c r="A18" s="302"/>
      <c r="B18" s="298"/>
    </row>
  </sheetData>
  <mergeCells count="1">
    <mergeCell ref="A1:B1"/>
  </mergeCells>
  <pageMargins left="0.70866141732283472" right="0.70866141732283472" top="0.74803149606299213" bottom="0.74803149606299213" header="0.31496062992125984" footer="0.31496062992125984"/>
  <pageSetup paperSize="9" scale="85"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sheetPr>
  <dimension ref="A1:L17"/>
  <sheetViews>
    <sheetView tabSelected="1" zoomScaleNormal="100" workbookViewId="0"/>
  </sheetViews>
  <sheetFormatPr defaultColWidth="9.140625" defaultRowHeight="18.75" x14ac:dyDescent="0.3"/>
  <cols>
    <col min="1" max="1" width="94" style="39" customWidth="1"/>
    <col min="2" max="2" width="19.140625" style="32" customWidth="1"/>
    <col min="3" max="5" width="9.140625" style="33"/>
    <col min="6" max="6" width="22" style="33" customWidth="1"/>
    <col min="7" max="16384" width="9.140625" style="33"/>
  </cols>
  <sheetData>
    <row r="1" spans="1:12" x14ac:dyDescent="0.3">
      <c r="A1" s="38"/>
      <c r="C1" s="305"/>
      <c r="D1" s="305"/>
      <c r="E1" s="305"/>
      <c r="F1" s="305"/>
      <c r="G1" s="305"/>
      <c r="H1" s="305"/>
      <c r="I1" s="305"/>
      <c r="J1" s="305"/>
      <c r="K1" s="305"/>
      <c r="L1" s="305"/>
    </row>
    <row r="2" spans="1:12" x14ac:dyDescent="0.3">
      <c r="A2" s="38" t="s">
        <v>20</v>
      </c>
      <c r="C2" s="305"/>
      <c r="D2" s="305"/>
      <c r="E2" s="305"/>
      <c r="F2" s="305"/>
      <c r="G2" s="305"/>
      <c r="H2" s="305"/>
      <c r="I2" s="305"/>
      <c r="J2" s="305"/>
      <c r="K2" s="305"/>
      <c r="L2" s="305"/>
    </row>
    <row r="3" spans="1:12" x14ac:dyDescent="0.3">
      <c r="A3" s="36" t="s">
        <v>19</v>
      </c>
    </row>
    <row r="4" spans="1:12" x14ac:dyDescent="0.3">
      <c r="A4" s="34" t="s">
        <v>186</v>
      </c>
      <c r="B4" s="35">
        <v>12345689</v>
      </c>
    </row>
    <row r="5" spans="1:12" x14ac:dyDescent="0.3">
      <c r="A5" s="36"/>
    </row>
    <row r="6" spans="1:12" x14ac:dyDescent="0.3">
      <c r="A6" s="36" t="s">
        <v>29</v>
      </c>
    </row>
    <row r="7" spans="1:12" x14ac:dyDescent="0.3">
      <c r="A7" s="36"/>
    </row>
    <row r="8" spans="1:12" x14ac:dyDescent="0.3">
      <c r="A8" s="37" t="s">
        <v>92</v>
      </c>
      <c r="B8" s="38" t="s">
        <v>30</v>
      </c>
    </row>
    <row r="10" spans="1:12" x14ac:dyDescent="0.3">
      <c r="A10" s="37" t="s">
        <v>31</v>
      </c>
    </row>
    <row r="11" spans="1:12" x14ac:dyDescent="0.3">
      <c r="A11" s="31"/>
    </row>
    <row r="12" spans="1:12" x14ac:dyDescent="0.3">
      <c r="A12" s="37" t="s">
        <v>94</v>
      </c>
      <c r="B12" s="38" t="s">
        <v>32</v>
      </c>
    </row>
    <row r="14" spans="1:12" x14ac:dyDescent="0.3">
      <c r="A14" s="37"/>
    </row>
    <row r="15" spans="1:12" x14ac:dyDescent="0.3">
      <c r="A15" s="31"/>
    </row>
    <row r="17" spans="1:1" ht="37.5" x14ac:dyDescent="0.3">
      <c r="A17" s="38" t="s">
        <v>210</v>
      </c>
    </row>
  </sheetData>
  <mergeCells count="1">
    <mergeCell ref="C1:L2"/>
  </mergeCells>
  <phoneticPr fontId="26" type="noConversion"/>
  <pageMargins left="0.70866141732283472" right="0.70866141732283472" top="0.74803149606299213" bottom="0.74803149606299213" header="0.31496062992125984" footer="0.31496062992125984"/>
  <pageSetup paperSize="9" orientation="landscape"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0"/>
    <pageSetUpPr fitToPage="1"/>
  </sheetPr>
  <dimension ref="A2:B35"/>
  <sheetViews>
    <sheetView zoomScale="90" zoomScaleNormal="90" workbookViewId="0"/>
  </sheetViews>
  <sheetFormatPr defaultColWidth="9.140625" defaultRowHeight="18.75" x14ac:dyDescent="0.3"/>
  <cols>
    <col min="1" max="1" width="5.85546875" style="40" customWidth="1"/>
    <col min="2" max="2" width="84.5703125" style="42" customWidth="1"/>
    <col min="3" max="5" width="9.140625" style="40"/>
    <col min="6" max="6" width="22" style="40" customWidth="1"/>
    <col min="7" max="16384" width="9.140625" style="40"/>
  </cols>
  <sheetData>
    <row r="2" spans="2:2" x14ac:dyDescent="0.3">
      <c r="B2" s="67" t="s">
        <v>206</v>
      </c>
    </row>
    <row r="3" spans="2:2" x14ac:dyDescent="0.3">
      <c r="B3" s="67"/>
    </row>
    <row r="4" spans="2:2" x14ac:dyDescent="0.3">
      <c r="B4" s="41"/>
    </row>
    <row r="5" spans="2:2" x14ac:dyDescent="0.3">
      <c r="B5" s="41"/>
    </row>
    <row r="6" spans="2:2" x14ac:dyDescent="0.3">
      <c r="B6" s="42" t="s">
        <v>34</v>
      </c>
    </row>
    <row r="8" spans="2:2" ht="37.5" x14ac:dyDescent="0.3">
      <c r="B8" s="42" t="s">
        <v>85</v>
      </c>
    </row>
    <row r="11" spans="2:2" x14ac:dyDescent="0.3">
      <c r="B11" s="41" t="s">
        <v>24</v>
      </c>
    </row>
    <row r="12" spans="2:2" x14ac:dyDescent="0.3">
      <c r="B12" s="41"/>
    </row>
    <row r="13" spans="2:2" x14ac:dyDescent="0.3">
      <c r="B13" s="42" t="s">
        <v>33</v>
      </c>
    </row>
    <row r="15" spans="2:2" ht="37.5" x14ac:dyDescent="0.3">
      <c r="B15" s="42" t="s">
        <v>35</v>
      </c>
    </row>
    <row r="17" spans="1:2" x14ac:dyDescent="0.3">
      <c r="B17" s="42" t="s">
        <v>18</v>
      </c>
    </row>
    <row r="20" spans="1:2" x14ac:dyDescent="0.3">
      <c r="B20" s="41" t="s">
        <v>23</v>
      </c>
    </row>
    <row r="22" spans="1:2" ht="56.25" x14ac:dyDescent="0.3">
      <c r="B22" s="42" t="s">
        <v>22</v>
      </c>
    </row>
    <row r="25" spans="1:2" x14ac:dyDescent="0.3">
      <c r="B25" s="41" t="s">
        <v>213</v>
      </c>
    </row>
    <row r="27" spans="1:2" ht="150" x14ac:dyDescent="0.3">
      <c r="B27" s="43" t="s">
        <v>212</v>
      </c>
    </row>
    <row r="28" spans="1:2" x14ac:dyDescent="0.3">
      <c r="B28" s="43"/>
    </row>
    <row r="29" spans="1:2" x14ac:dyDescent="0.3">
      <c r="B29" s="43"/>
    </row>
    <row r="30" spans="1:2" x14ac:dyDescent="0.3">
      <c r="B30" s="43"/>
    </row>
    <row r="31" spans="1:2" x14ac:dyDescent="0.3">
      <c r="B31" s="41" t="s">
        <v>21</v>
      </c>
    </row>
    <row r="32" spans="1:2" x14ac:dyDescent="0.3">
      <c r="A32" s="44"/>
      <c r="B32" s="41"/>
    </row>
    <row r="34" spans="2:2" x14ac:dyDescent="0.3">
      <c r="B34" s="41" t="s">
        <v>95</v>
      </c>
    </row>
    <row r="35" spans="2:2" x14ac:dyDescent="0.3">
      <c r="B35" s="41" t="s">
        <v>214</v>
      </c>
    </row>
  </sheetData>
  <phoneticPr fontId="26" type="noConversion"/>
  <pageMargins left="0.70866141732283472" right="0.70866141732283472" top="0.74803149606299213" bottom="0.74803149606299213" header="0.31496062992125984" footer="0.31496062992125984"/>
  <pageSetup paperSize="9" scale="58" orientation="landscape" r:id="rId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0"/>
  </sheetPr>
  <dimension ref="A1:J30"/>
  <sheetViews>
    <sheetView zoomScale="90" zoomScaleNormal="90" workbookViewId="0"/>
  </sheetViews>
  <sheetFormatPr defaultColWidth="9.140625" defaultRowHeight="18.75" x14ac:dyDescent="0.3"/>
  <cols>
    <col min="1" max="1" width="105.28515625" style="45" customWidth="1"/>
    <col min="2" max="5" width="9.140625" style="45"/>
    <col min="6" max="6" width="22" style="45" customWidth="1"/>
    <col min="7" max="16384" width="9.140625" style="45"/>
  </cols>
  <sheetData>
    <row r="1" spans="1:10" x14ac:dyDescent="0.3">
      <c r="C1" s="306"/>
      <c r="D1" s="306"/>
      <c r="E1" s="306"/>
      <c r="F1" s="306"/>
      <c r="G1" s="306"/>
      <c r="H1" s="306"/>
      <c r="I1" s="306"/>
      <c r="J1" s="306"/>
    </row>
    <row r="2" spans="1:10" x14ac:dyDescent="0.3">
      <c r="A2" s="58" t="s">
        <v>25</v>
      </c>
    </row>
    <row r="3" spans="1:10" x14ac:dyDescent="0.3">
      <c r="A3" s="58"/>
    </row>
    <row r="4" spans="1:10" x14ac:dyDescent="0.3">
      <c r="A4" s="46"/>
    </row>
    <row r="5" spans="1:10" x14ac:dyDescent="0.3">
      <c r="A5" s="46"/>
    </row>
    <row r="6" spans="1:10" x14ac:dyDescent="0.3">
      <c r="A6" s="46" t="s">
        <v>26</v>
      </c>
    </row>
    <row r="7" spans="1:10" x14ac:dyDescent="0.3">
      <c r="A7" s="46"/>
    </row>
    <row r="8" spans="1:10" x14ac:dyDescent="0.3">
      <c r="A8" s="46"/>
    </row>
    <row r="9" spans="1:10" x14ac:dyDescent="0.3">
      <c r="A9" s="46"/>
    </row>
    <row r="10" spans="1:10" x14ac:dyDescent="0.3">
      <c r="A10" s="46" t="s">
        <v>108</v>
      </c>
    </row>
    <row r="11" spans="1:10" x14ac:dyDescent="0.3">
      <c r="A11" s="46"/>
    </row>
    <row r="12" spans="1:10" x14ac:dyDescent="0.3">
      <c r="A12" s="46"/>
    </row>
    <row r="13" spans="1:10" x14ac:dyDescent="0.3">
      <c r="A13" s="46"/>
    </row>
    <row r="14" spans="1:10" x14ac:dyDescent="0.3">
      <c r="A14" s="46" t="s">
        <v>109</v>
      </c>
    </row>
    <row r="15" spans="1:10" x14ac:dyDescent="0.3">
      <c r="A15" s="46"/>
    </row>
    <row r="16" spans="1:10" x14ac:dyDescent="0.3">
      <c r="A16" s="46"/>
    </row>
    <row r="17" spans="1:1" x14ac:dyDescent="0.3">
      <c r="A17" s="46"/>
    </row>
    <row r="18" spans="1:1" x14ac:dyDescent="0.3">
      <c r="A18" s="46" t="s">
        <v>110</v>
      </c>
    </row>
    <row r="19" spans="1:1" x14ac:dyDescent="0.3">
      <c r="A19" s="46"/>
    </row>
    <row r="20" spans="1:1" x14ac:dyDescent="0.3">
      <c r="A20" s="46" t="s">
        <v>100</v>
      </c>
    </row>
    <row r="21" spans="1:1" x14ac:dyDescent="0.3">
      <c r="A21" s="46"/>
    </row>
    <row r="22" spans="1:1" ht="104.1" customHeight="1" x14ac:dyDescent="0.3">
      <c r="A22" s="46" t="s">
        <v>198</v>
      </c>
    </row>
    <row r="23" spans="1:1" x14ac:dyDescent="0.3">
      <c r="A23" s="46"/>
    </row>
    <row r="24" spans="1:1" x14ac:dyDescent="0.3">
      <c r="A24" s="46" t="s">
        <v>28</v>
      </c>
    </row>
    <row r="25" spans="1:1" x14ac:dyDescent="0.3">
      <c r="A25" s="46"/>
    </row>
    <row r="26" spans="1:1" x14ac:dyDescent="0.3">
      <c r="A26" s="47"/>
    </row>
    <row r="27" spans="1:1" x14ac:dyDescent="0.3">
      <c r="A27" s="47"/>
    </row>
    <row r="30" spans="1:1" x14ac:dyDescent="0.3">
      <c r="A30" s="48"/>
    </row>
  </sheetData>
  <mergeCells count="1">
    <mergeCell ref="C1:J1"/>
  </mergeCells>
  <phoneticPr fontId="26" type="noConversion"/>
  <pageMargins left="0.70866141732283472" right="0.70866141732283472" top="0.74803149606299213" bottom="0.74803149606299213" header="0.31496062992125984" footer="0.31496062992125984"/>
  <pageSetup paperSize="9" scale="74" orientation="landscape" r:id="rId1"/>
  <headerFooter>
    <oddFooter>&amp;CPage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0"/>
  </sheetPr>
  <dimension ref="A1:C11"/>
  <sheetViews>
    <sheetView topLeftCell="B1" zoomScaleNormal="100" workbookViewId="0">
      <selection activeCell="B1" sqref="B1"/>
    </sheetView>
  </sheetViews>
  <sheetFormatPr defaultColWidth="9.140625" defaultRowHeight="15.75" x14ac:dyDescent="0.2"/>
  <cols>
    <col min="1" max="1" width="0" style="59" hidden="1" customWidth="1"/>
    <col min="2" max="2" width="14.5703125" style="60" customWidth="1"/>
    <col min="3" max="3" width="114.140625" style="50" customWidth="1"/>
    <col min="4" max="5" width="9.140625" style="59"/>
    <col min="6" max="6" width="22" style="59" customWidth="1"/>
    <col min="7" max="16384" width="9.140625" style="59"/>
  </cols>
  <sheetData>
    <row r="1" spans="1:3" x14ac:dyDescent="0.2">
      <c r="C1" s="124"/>
    </row>
    <row r="2" spans="1:3" ht="24.75" customHeight="1" x14ac:dyDescent="0.2">
      <c r="C2" s="61" t="s">
        <v>86</v>
      </c>
    </row>
    <row r="3" spans="1:3" ht="24.75" customHeight="1" x14ac:dyDescent="0.2">
      <c r="C3" s="61"/>
    </row>
    <row r="4" spans="1:3" s="62" customFormat="1" x14ac:dyDescent="0.2">
      <c r="A4" s="55" t="s">
        <v>7</v>
      </c>
      <c r="B4" s="56" t="s">
        <v>9</v>
      </c>
      <c r="C4" s="56" t="s">
        <v>10</v>
      </c>
    </row>
    <row r="5" spans="1:3" x14ac:dyDescent="0.2">
      <c r="A5" s="63"/>
      <c r="B5" s="64"/>
      <c r="C5" s="65"/>
    </row>
    <row r="6" spans="1:3" x14ac:dyDescent="0.2">
      <c r="A6" s="63">
        <v>1</v>
      </c>
      <c r="B6" s="64"/>
      <c r="C6" s="66"/>
    </row>
    <row r="7" spans="1:3" ht="18.75" x14ac:dyDescent="0.2">
      <c r="A7" s="63"/>
      <c r="B7" s="64"/>
      <c r="C7" s="57" t="s">
        <v>209</v>
      </c>
    </row>
    <row r="8" spans="1:3" x14ac:dyDescent="0.2">
      <c r="A8" s="63">
        <v>1</v>
      </c>
      <c r="B8" s="64"/>
      <c r="C8" s="66"/>
    </row>
    <row r="9" spans="1:3" x14ac:dyDescent="0.2">
      <c r="A9" s="63"/>
      <c r="B9" s="64"/>
      <c r="C9" s="66"/>
    </row>
    <row r="10" spans="1:3" x14ac:dyDescent="0.2">
      <c r="A10" s="63">
        <v>1</v>
      </c>
      <c r="B10" s="64"/>
      <c r="C10" s="66"/>
    </row>
    <row r="11" spans="1:3" x14ac:dyDescent="0.2">
      <c r="A11" s="63"/>
      <c r="B11" s="64"/>
      <c r="C11" s="66"/>
    </row>
  </sheetData>
  <phoneticPr fontId="26" type="noConversion"/>
  <pageMargins left="0.70866141732283472" right="0.70866141732283472" top="0.74803149606299213" bottom="0.74803149606299213" header="0.31496062992125984" footer="0.31496062992125984"/>
  <pageSetup paperSize="9"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sheetPr>
  <dimension ref="A2:H13"/>
  <sheetViews>
    <sheetView zoomScale="90" zoomScaleNormal="90" workbookViewId="0"/>
  </sheetViews>
  <sheetFormatPr defaultColWidth="9.140625" defaultRowHeight="15.75" x14ac:dyDescent="0.2"/>
  <cols>
    <col min="1" max="1" width="23.85546875" style="125" customWidth="1"/>
    <col min="2" max="2" width="20.28515625" style="125" customWidth="1"/>
    <col min="3" max="3" width="22.85546875" style="125" customWidth="1"/>
    <col min="4" max="4" width="19.42578125" style="125" customWidth="1"/>
    <col min="5" max="5" width="21.85546875" style="125" customWidth="1"/>
    <col min="6" max="6" width="22" style="54" customWidth="1"/>
    <col min="7" max="7" width="23.28515625" style="54" customWidth="1"/>
    <col min="8" max="8" width="10.140625" style="51" customWidth="1"/>
    <col min="9" max="9" width="4.42578125" style="125" customWidth="1"/>
    <col min="10" max="16384" width="9.140625" style="125"/>
  </cols>
  <sheetData>
    <row r="2" spans="1:8" ht="32.1" customHeight="1" x14ac:dyDescent="0.2">
      <c r="A2" s="309" t="s">
        <v>204</v>
      </c>
      <c r="B2" s="310"/>
      <c r="C2" s="310"/>
      <c r="D2" s="310"/>
      <c r="E2" s="310"/>
      <c r="F2" s="310"/>
      <c r="G2" s="310"/>
      <c r="H2" s="310"/>
    </row>
    <row r="3" spans="1:8" ht="31.5" x14ac:dyDescent="0.2">
      <c r="A3" s="145" t="s">
        <v>98</v>
      </c>
      <c r="B3" s="145" t="s">
        <v>3</v>
      </c>
      <c r="C3" s="145" t="s">
        <v>0</v>
      </c>
      <c r="D3" s="145" t="s">
        <v>4</v>
      </c>
      <c r="E3" s="145" t="s">
        <v>194</v>
      </c>
      <c r="F3" s="145" t="s">
        <v>2</v>
      </c>
      <c r="G3" s="145" t="s">
        <v>5</v>
      </c>
      <c r="H3" s="146" t="s">
        <v>195</v>
      </c>
    </row>
    <row r="4" spans="1:8" x14ac:dyDescent="0.2">
      <c r="A4" s="125" t="s">
        <v>321</v>
      </c>
      <c r="B4" s="125" t="s">
        <v>348</v>
      </c>
      <c r="C4" s="125" t="s">
        <v>220</v>
      </c>
      <c r="D4" s="152" t="s">
        <v>221</v>
      </c>
      <c r="F4" s="147">
        <v>240</v>
      </c>
      <c r="G4" s="125" t="s">
        <v>334</v>
      </c>
    </row>
    <row r="5" spans="1:8" x14ac:dyDescent="0.2">
      <c r="A5" s="125" t="s">
        <v>323</v>
      </c>
      <c r="B5" s="125" t="s">
        <v>348</v>
      </c>
      <c r="C5" s="125" t="s">
        <v>220</v>
      </c>
      <c r="D5" s="152" t="s">
        <v>221</v>
      </c>
      <c r="F5" s="147">
        <v>300</v>
      </c>
      <c r="G5" s="125" t="s">
        <v>373</v>
      </c>
    </row>
    <row r="6" spans="1:8" ht="31.5" x14ac:dyDescent="0.2">
      <c r="A6" s="125" t="s">
        <v>322</v>
      </c>
      <c r="C6" s="125" t="s">
        <v>349</v>
      </c>
      <c r="D6" s="152" t="s">
        <v>335</v>
      </c>
      <c r="E6" s="148"/>
      <c r="F6" s="147">
        <v>180</v>
      </c>
      <c r="G6" s="148"/>
    </row>
    <row r="7" spans="1:8" x14ac:dyDescent="0.2">
      <c r="A7" s="125" t="s">
        <v>324</v>
      </c>
      <c r="B7" s="125" t="s">
        <v>350</v>
      </c>
      <c r="C7" s="125" t="s">
        <v>351</v>
      </c>
      <c r="D7" s="152" t="s">
        <v>336</v>
      </c>
      <c r="E7" s="148"/>
      <c r="F7" s="147">
        <v>160</v>
      </c>
      <c r="G7" s="148"/>
    </row>
    <row r="8" spans="1:8" x14ac:dyDescent="0.2">
      <c r="A8" s="125" t="s">
        <v>325</v>
      </c>
      <c r="B8" s="125" t="s">
        <v>352</v>
      </c>
      <c r="C8" s="125" t="s">
        <v>337</v>
      </c>
      <c r="D8" s="152" t="s">
        <v>336</v>
      </c>
      <c r="E8" s="148"/>
      <c r="F8" s="147">
        <v>146</v>
      </c>
      <c r="G8" s="148"/>
    </row>
    <row r="9" spans="1:8" x14ac:dyDescent="0.2">
      <c r="A9" s="125" t="s">
        <v>326</v>
      </c>
      <c r="B9" s="125" t="s">
        <v>353</v>
      </c>
      <c r="C9" s="125" t="s">
        <v>340</v>
      </c>
      <c r="D9" s="152" t="s">
        <v>341</v>
      </c>
      <c r="E9" s="148"/>
      <c r="F9" s="147"/>
      <c r="G9" s="148"/>
      <c r="H9" s="53">
        <v>1</v>
      </c>
    </row>
    <row r="12" spans="1:8" x14ac:dyDescent="0.2">
      <c r="A12" s="134"/>
      <c r="B12" s="134"/>
      <c r="C12" s="134"/>
      <c r="D12" s="134"/>
      <c r="E12" s="134"/>
      <c r="F12" s="134"/>
      <c r="G12" s="134"/>
    </row>
    <row r="13" spans="1:8" x14ac:dyDescent="0.2">
      <c r="A13" s="307"/>
      <c r="B13" s="308"/>
    </row>
  </sheetData>
  <mergeCells count="2">
    <mergeCell ref="A13:B13"/>
    <mergeCell ref="A2:H2"/>
  </mergeCells>
  <phoneticPr fontId="26" type="noConversion"/>
  <pageMargins left="0.70866141732283472" right="0.70866141732283472" top="0.74803149606299213" bottom="0.74803149606299213" header="0.31496062992125984" footer="0.31496062992125984"/>
  <pageSetup paperSize="9" scale="75" orientation="landscape" r:id="rId1"/>
  <headerFooter>
    <oddFooter>Page &amp;P of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sheetPr>
  <dimension ref="A2:I13"/>
  <sheetViews>
    <sheetView showGridLines="0" zoomScale="90" zoomScaleNormal="90" workbookViewId="0"/>
  </sheetViews>
  <sheetFormatPr defaultColWidth="8.7109375" defaultRowHeight="15.75" x14ac:dyDescent="0.2"/>
  <cols>
    <col min="1" max="1" width="11.85546875" style="153" customWidth="1"/>
    <col min="2" max="2" width="53" style="153" customWidth="1"/>
    <col min="3" max="3" width="12.42578125" style="153" customWidth="1"/>
    <col min="4" max="4" width="11.140625" style="153" customWidth="1"/>
    <col min="5" max="5" width="19.5703125" style="153" customWidth="1"/>
    <col min="6" max="6" width="23.140625" style="153" customWidth="1"/>
    <col min="7" max="7" width="20.140625" style="163" customWidth="1"/>
    <col min="8" max="8" width="22.42578125" style="158" customWidth="1"/>
    <col min="9" max="9" width="13.5703125" style="153" customWidth="1"/>
    <col min="10" max="16384" width="8.7109375" style="153"/>
  </cols>
  <sheetData>
    <row r="2" spans="1:9" ht="27.95" customHeight="1" x14ac:dyDescent="0.2">
      <c r="A2" s="311" t="s">
        <v>211</v>
      </c>
      <c r="B2" s="312"/>
      <c r="C2" s="312"/>
      <c r="D2" s="312"/>
      <c r="E2" s="312"/>
      <c r="F2" s="312"/>
      <c r="G2" s="312"/>
      <c r="H2" s="312"/>
    </row>
    <row r="3" spans="1:9" s="155" customFormat="1" ht="31.5" x14ac:dyDescent="0.2">
      <c r="A3" s="54" t="s">
        <v>192</v>
      </c>
      <c r="B3" s="54" t="s">
        <v>91</v>
      </c>
      <c r="C3" s="54" t="s">
        <v>360</v>
      </c>
      <c r="D3" s="54" t="s">
        <v>88</v>
      </c>
      <c r="E3" s="54" t="s">
        <v>202</v>
      </c>
      <c r="F3" s="54" t="s">
        <v>6</v>
      </c>
      <c r="G3" s="52" t="s">
        <v>200</v>
      </c>
      <c r="H3" s="166" t="s">
        <v>201</v>
      </c>
      <c r="I3" s="154"/>
    </row>
    <row r="4" spans="1:9" x14ac:dyDescent="0.2">
      <c r="A4" s="22" t="s">
        <v>226</v>
      </c>
      <c r="B4" s="22" t="s">
        <v>338</v>
      </c>
      <c r="C4" s="156"/>
      <c r="D4" s="157">
        <v>0.2</v>
      </c>
      <c r="E4" s="196">
        <f>SUMIF(PartID, A4, ProfitCosts_noInd)</f>
        <v>72</v>
      </c>
      <c r="F4" s="159"/>
      <c r="G4" s="304">
        <f t="shared" ref="G4:G5" si="0">IF(AND(F4&gt;0, F4&lt;E4),1-((E4-F4)/E4),1)</f>
        <v>1</v>
      </c>
      <c r="H4" s="195">
        <f>SUMIF(PartID,A4,ProfitCosts)</f>
        <v>72</v>
      </c>
      <c r="I4" s="159"/>
    </row>
    <row r="5" spans="1:9" x14ac:dyDescent="0.2">
      <c r="A5" s="22" t="s">
        <v>227</v>
      </c>
      <c r="B5" s="22" t="s">
        <v>339</v>
      </c>
      <c r="C5" s="156">
        <v>0.95</v>
      </c>
      <c r="D5" s="157">
        <v>0.2</v>
      </c>
      <c r="E5" s="196">
        <f>SUMIF(PartID, A5, ProfitCosts_noInd)</f>
        <v>31042.400000000001</v>
      </c>
      <c r="F5" s="159"/>
      <c r="G5" s="304">
        <f t="shared" si="0"/>
        <v>1</v>
      </c>
      <c r="H5" s="195">
        <f t="shared" ref="H5" si="1">SUMIF(PartID,A5,ProfitCosts)</f>
        <v>31042.400000000001</v>
      </c>
      <c r="I5" s="159"/>
    </row>
    <row r="6" spans="1:9" x14ac:dyDescent="0.2">
      <c r="A6" s="22"/>
      <c r="B6" s="22"/>
      <c r="C6" s="161"/>
      <c r="D6" s="162"/>
      <c r="E6" s="158"/>
      <c r="F6" s="159"/>
      <c r="H6" s="160"/>
      <c r="I6" s="159"/>
    </row>
    <row r="7" spans="1:9" x14ac:dyDescent="0.2">
      <c r="A7" s="22"/>
      <c r="B7" s="22"/>
      <c r="C7" s="161"/>
      <c r="D7" s="162"/>
      <c r="E7" s="158"/>
      <c r="F7" s="159"/>
      <c r="H7" s="160"/>
      <c r="I7" s="159"/>
    </row>
    <row r="8" spans="1:9" x14ac:dyDescent="0.2">
      <c r="A8" s="22"/>
      <c r="B8" s="22"/>
      <c r="C8" s="161"/>
      <c r="D8" s="162"/>
      <c r="F8" s="159"/>
      <c r="H8" s="160"/>
      <c r="I8" s="159"/>
    </row>
    <row r="9" spans="1:9" x14ac:dyDescent="0.2">
      <c r="A9" s="22"/>
      <c r="B9" s="22"/>
      <c r="C9" s="156"/>
      <c r="D9" s="162"/>
      <c r="F9" s="159"/>
      <c r="H9" s="160"/>
      <c r="I9" s="159"/>
    </row>
    <row r="10" spans="1:9" x14ac:dyDescent="0.2">
      <c r="A10" s="22"/>
      <c r="B10" s="22"/>
      <c r="C10" s="156"/>
      <c r="D10" s="162"/>
      <c r="F10" s="159"/>
      <c r="H10" s="160"/>
      <c r="I10" s="159"/>
    </row>
    <row r="11" spans="1:9" x14ac:dyDescent="0.2">
      <c r="A11" s="164"/>
      <c r="C11" s="165"/>
      <c r="D11" s="165"/>
      <c r="E11" s="165"/>
      <c r="F11" s="165"/>
    </row>
    <row r="12" spans="1:9" x14ac:dyDescent="0.2">
      <c r="A12" s="164"/>
    </row>
    <row r="13" spans="1:9" x14ac:dyDescent="0.2">
      <c r="A13" s="164"/>
    </row>
  </sheetData>
  <mergeCells count="1">
    <mergeCell ref="A2:H2"/>
  </mergeCells>
  <phoneticPr fontId="26" type="noConversion"/>
  <pageMargins left="0.70866141732283472" right="0.70866141732283472" top="0.74803149606299213" bottom="0.74803149606299213" header="0.31496062992125984" footer="0.31496062992125984"/>
  <pageSetup paperSize="9" scale="75" orientation="landscape" r:id="rId1"/>
  <headerFooter>
    <oddFooter>Page &amp;P of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O2347"/>
  <sheetViews>
    <sheetView showGridLines="0" zoomScale="90" zoomScaleNormal="90" workbookViewId="0"/>
  </sheetViews>
  <sheetFormatPr defaultColWidth="8.7109375" defaultRowHeight="15.75" x14ac:dyDescent="0.2"/>
  <cols>
    <col min="1" max="1" width="9.140625" style="7" customWidth="1"/>
    <col min="2" max="2" width="13.140625" style="13" customWidth="1"/>
    <col min="3" max="3" width="29.140625" style="2" customWidth="1"/>
    <col min="4" max="4" width="9.85546875" style="2" customWidth="1"/>
    <col min="5" max="5" width="12.5703125" style="14" customWidth="1"/>
    <col min="6" max="6" width="17.140625" style="14" customWidth="1"/>
    <col min="7" max="7" width="15.42578125" style="14" customWidth="1"/>
    <col min="8" max="8" width="10.28515625" style="15" customWidth="1"/>
    <col min="9" max="9" width="14.7109375" style="15" customWidth="1"/>
    <col min="10" max="10" width="10.5703125" style="18" customWidth="1"/>
    <col min="11" max="11" width="11.7109375" style="18" customWidth="1"/>
    <col min="12" max="12" width="9.28515625" style="16" customWidth="1"/>
    <col min="13" max="13" width="14" style="7" customWidth="1"/>
    <col min="14" max="14" width="11.85546875" style="7" customWidth="1"/>
    <col min="15" max="15" width="12.5703125" style="7" customWidth="1"/>
    <col min="16" max="16384" width="8.7109375" style="7"/>
  </cols>
  <sheetData>
    <row r="1" spans="1:15" x14ac:dyDescent="0.2">
      <c r="J1" s="176"/>
      <c r="K1" s="176"/>
      <c r="L1" s="175"/>
    </row>
    <row r="2" spans="1:15" ht="45" customHeight="1" x14ac:dyDescent="0.2">
      <c r="A2" s="313" t="s">
        <v>205</v>
      </c>
      <c r="B2" s="314"/>
      <c r="C2" s="314"/>
      <c r="D2" s="314"/>
      <c r="E2" s="314"/>
      <c r="F2" s="314"/>
      <c r="G2" s="314"/>
      <c r="H2" s="314"/>
      <c r="I2" s="314"/>
      <c r="J2" s="314"/>
      <c r="K2" s="314"/>
      <c r="L2" s="314"/>
      <c r="M2" s="314"/>
      <c r="N2" s="314"/>
    </row>
    <row r="3" spans="1:15" s="8" customFormat="1" ht="63" x14ac:dyDescent="0.2">
      <c r="A3" s="25" t="s">
        <v>192</v>
      </c>
      <c r="B3" s="26" t="s">
        <v>9</v>
      </c>
      <c r="C3" s="27" t="s">
        <v>196</v>
      </c>
      <c r="D3" s="27" t="s">
        <v>329</v>
      </c>
      <c r="E3" s="28" t="s">
        <v>404</v>
      </c>
      <c r="F3" s="28" t="s">
        <v>197</v>
      </c>
      <c r="G3" s="28" t="s">
        <v>403</v>
      </c>
      <c r="H3" s="29" t="s">
        <v>378</v>
      </c>
      <c r="I3" s="29" t="s">
        <v>376</v>
      </c>
      <c r="J3" s="30" t="s">
        <v>377</v>
      </c>
      <c r="K3" s="30" t="s">
        <v>379</v>
      </c>
      <c r="L3" s="28" t="s">
        <v>93</v>
      </c>
      <c r="M3" s="27" t="s">
        <v>380</v>
      </c>
      <c r="N3" s="27" t="s">
        <v>381</v>
      </c>
      <c r="O3" s="193" t="s">
        <v>386</v>
      </c>
    </row>
    <row r="4" spans="1:15" x14ac:dyDescent="0.2">
      <c r="A4" s="22" t="s">
        <v>227</v>
      </c>
      <c r="B4" s="173">
        <v>41222</v>
      </c>
      <c r="C4" s="141"/>
      <c r="D4" s="141" t="s">
        <v>326</v>
      </c>
      <c r="E4" s="174">
        <v>3000</v>
      </c>
      <c r="F4" s="174">
        <v>1500</v>
      </c>
      <c r="G4" s="174"/>
      <c r="H4" s="231">
        <f>VLOOKUP(A4,FundingList,3,FALSE)</f>
        <v>0.95</v>
      </c>
      <c r="I4" s="231">
        <f>VLOOKUP(D4,LTMList,8,FALSE)</f>
        <v>1</v>
      </c>
      <c r="J4" s="232">
        <f t="shared" ref="J4" si="0">E4*H4</f>
        <v>2850</v>
      </c>
      <c r="K4" s="232">
        <f t="shared" ref="K4" si="1">F4*I4</f>
        <v>1500</v>
      </c>
      <c r="L4" s="233">
        <f>VLOOKUP(A4,Funding_List[],4,FALSE)</f>
        <v>0.2</v>
      </c>
      <c r="M4" s="234">
        <f t="shared" ref="M4" si="2">J4*L4</f>
        <v>570</v>
      </c>
      <c r="N4" s="234">
        <f t="shared" ref="N4" si="3">K4*L4</f>
        <v>300</v>
      </c>
      <c r="O4" s="229">
        <f>SUM(VATONSACOSTS[[#This Row],[Solicitor''s Success Fee]:[VAT on Counsel''s Success Fee]])</f>
        <v>5220.2</v>
      </c>
    </row>
    <row r="5" spans="1:15" s="9" customFormat="1" x14ac:dyDescent="0.2">
      <c r="A5" s="21" t="s">
        <v>384</v>
      </c>
      <c r="B5" s="173"/>
      <c r="C5" s="141"/>
      <c r="D5" s="141"/>
      <c r="E5" s="228">
        <f>SUM(E4:E4)</f>
        <v>3000</v>
      </c>
      <c r="F5" s="228">
        <f>SUM(F4:F4)</f>
        <v>1500</v>
      </c>
      <c r="G5" s="228">
        <f>SUM(G4:G4)</f>
        <v>0</v>
      </c>
      <c r="H5" s="178"/>
      <c r="I5" s="178"/>
      <c r="J5" s="191"/>
      <c r="K5" s="191"/>
      <c r="L5" s="178"/>
      <c r="M5" s="192"/>
      <c r="N5" s="178"/>
      <c r="O5" s="229">
        <f>SUM(VATONSACOSTS[[#This Row],[Solicitor''s Success Fee]:[VAT on Counsel''s Success Fee]])</f>
        <v>0</v>
      </c>
    </row>
    <row r="6" spans="1:15" s="9" customFormat="1" x14ac:dyDescent="0.2">
      <c r="A6" s="9" t="s">
        <v>385</v>
      </c>
      <c r="B6" s="10"/>
      <c r="C6" s="20"/>
      <c r="D6" s="20"/>
      <c r="E6" s="11"/>
      <c r="F6" s="11"/>
      <c r="G6" s="11"/>
      <c r="H6" s="12"/>
      <c r="I6" s="12"/>
      <c r="J6" s="228">
        <f>SUM(J4:J4)</f>
        <v>2850</v>
      </c>
      <c r="K6" s="228">
        <f>SUM(K4:K4)</f>
        <v>1500</v>
      </c>
      <c r="L6" s="194"/>
      <c r="M6" s="228">
        <f>SUM(M4:M4)</f>
        <v>570</v>
      </c>
      <c r="N6" s="228">
        <f>SUM(N4:N4)</f>
        <v>300</v>
      </c>
      <c r="O6" s="230">
        <f>SUM(VATONSACOSTS[[#This Row],[Solicitor''s Success Fee]:[VAT on Counsel''s Success Fee]])</f>
        <v>5220</v>
      </c>
    </row>
    <row r="7" spans="1:15" s="9" customFormat="1" x14ac:dyDescent="0.2">
      <c r="B7" s="10"/>
      <c r="C7" s="3"/>
      <c r="D7" s="3"/>
      <c r="E7" s="11"/>
      <c r="F7" s="11"/>
      <c r="G7" s="11"/>
      <c r="H7" s="12"/>
      <c r="I7" s="12"/>
      <c r="J7" s="17"/>
      <c r="K7" s="17"/>
      <c r="L7" s="11"/>
    </row>
    <row r="8" spans="1:15" s="9" customFormat="1" x14ac:dyDescent="0.2">
      <c r="B8" s="10"/>
      <c r="C8" s="3"/>
      <c r="D8" s="3"/>
      <c r="E8" s="11"/>
      <c r="F8" s="11"/>
      <c r="G8" s="11"/>
      <c r="H8" s="12"/>
      <c r="I8" s="12"/>
      <c r="J8" s="17"/>
      <c r="K8" s="17"/>
      <c r="L8" s="11"/>
    </row>
    <row r="9" spans="1:15" s="9" customFormat="1" x14ac:dyDescent="0.2">
      <c r="B9" s="10"/>
      <c r="C9" s="3"/>
      <c r="D9" s="3"/>
      <c r="E9" s="11"/>
      <c r="F9" s="11"/>
      <c r="G9" s="11"/>
      <c r="H9" s="12"/>
      <c r="I9" s="12"/>
      <c r="J9" s="17"/>
      <c r="K9" s="17"/>
      <c r="L9" s="11"/>
    </row>
    <row r="10" spans="1:15" s="9" customFormat="1" x14ac:dyDescent="0.2">
      <c r="B10" s="10"/>
      <c r="C10" s="3"/>
      <c r="D10" s="3"/>
      <c r="E10" s="11"/>
      <c r="F10" s="11"/>
      <c r="G10" s="11"/>
      <c r="H10" s="12"/>
      <c r="I10" s="12"/>
      <c r="J10" s="17"/>
      <c r="K10" s="17"/>
      <c r="L10" s="11"/>
    </row>
    <row r="11" spans="1:15" s="9" customFormat="1" x14ac:dyDescent="0.2">
      <c r="B11" s="10"/>
      <c r="C11" s="3"/>
      <c r="D11" s="3"/>
      <c r="E11" s="11"/>
      <c r="F11" s="11"/>
      <c r="G11" s="11"/>
      <c r="H11" s="12"/>
      <c r="I11" s="12"/>
      <c r="J11" s="17"/>
      <c r="K11" s="17"/>
      <c r="L11" s="11"/>
    </row>
    <row r="12" spans="1:15" s="9" customFormat="1" x14ac:dyDescent="0.2">
      <c r="B12" s="10"/>
      <c r="C12" s="3"/>
      <c r="D12" s="3"/>
      <c r="E12" s="11"/>
      <c r="F12" s="11"/>
      <c r="G12" s="11"/>
      <c r="H12" s="12"/>
      <c r="I12" s="12"/>
      <c r="J12" s="17"/>
      <c r="K12" s="17"/>
      <c r="L12" s="11"/>
    </row>
    <row r="13" spans="1:15" s="9" customFormat="1" x14ac:dyDescent="0.2">
      <c r="B13" s="10"/>
      <c r="C13" s="3"/>
      <c r="D13" s="3"/>
      <c r="E13" s="11"/>
      <c r="F13" s="11"/>
      <c r="G13" s="11"/>
      <c r="H13" s="12"/>
      <c r="I13" s="12"/>
      <c r="J13" s="17"/>
      <c r="K13" s="17"/>
      <c r="L13" s="11"/>
    </row>
    <row r="14" spans="1:15" s="9" customFormat="1" x14ac:dyDescent="0.2">
      <c r="B14" s="10"/>
      <c r="C14" s="3"/>
      <c r="D14" s="3"/>
      <c r="E14" s="11"/>
      <c r="F14" s="11"/>
      <c r="G14" s="11"/>
      <c r="H14" s="12"/>
      <c r="I14" s="12"/>
      <c r="J14" s="17"/>
      <c r="K14" s="17"/>
      <c r="L14" s="11"/>
    </row>
    <row r="15" spans="1:15" s="9" customFormat="1" x14ac:dyDescent="0.2">
      <c r="B15" s="10"/>
      <c r="C15" s="3"/>
      <c r="D15" s="3"/>
      <c r="E15" s="11"/>
      <c r="F15" s="11"/>
      <c r="G15" s="11"/>
      <c r="H15" s="12"/>
      <c r="I15" s="12"/>
      <c r="J15" s="17"/>
      <c r="K15" s="17"/>
      <c r="L15" s="11"/>
    </row>
    <row r="16" spans="1:15" s="9" customFormat="1" x14ac:dyDescent="0.2">
      <c r="B16" s="10"/>
      <c r="C16" s="3"/>
      <c r="D16" s="3"/>
      <c r="E16" s="11"/>
      <c r="F16" s="11"/>
      <c r="G16" s="11"/>
      <c r="H16" s="12"/>
      <c r="I16" s="12"/>
      <c r="J16" s="17"/>
      <c r="K16" s="17"/>
      <c r="L16" s="11"/>
    </row>
    <row r="17" spans="2:12" s="9" customFormat="1" x14ac:dyDescent="0.2">
      <c r="B17" s="10"/>
      <c r="C17" s="3"/>
      <c r="D17" s="3"/>
      <c r="E17" s="11"/>
      <c r="F17" s="11"/>
      <c r="G17" s="11"/>
      <c r="H17" s="12"/>
      <c r="I17" s="12"/>
      <c r="J17" s="17"/>
      <c r="K17" s="17"/>
      <c r="L17" s="11"/>
    </row>
    <row r="18" spans="2:12" s="9" customFormat="1" x14ac:dyDescent="0.2">
      <c r="B18" s="10"/>
      <c r="C18" s="3"/>
      <c r="D18" s="3"/>
      <c r="E18" s="11"/>
      <c r="F18" s="11"/>
      <c r="G18" s="11"/>
      <c r="H18" s="12"/>
      <c r="I18" s="12"/>
      <c r="J18" s="17"/>
      <c r="K18" s="17"/>
      <c r="L18" s="11"/>
    </row>
    <row r="19" spans="2:12" s="9" customFormat="1" x14ac:dyDescent="0.2">
      <c r="B19" s="10"/>
      <c r="C19" s="3"/>
      <c r="D19" s="3"/>
      <c r="E19" s="11"/>
      <c r="F19" s="11"/>
      <c r="G19" s="11"/>
      <c r="H19" s="12"/>
      <c r="I19" s="12"/>
      <c r="J19" s="17"/>
      <c r="K19" s="17"/>
      <c r="L19" s="11"/>
    </row>
    <row r="20" spans="2:12" s="9" customFormat="1" x14ac:dyDescent="0.2">
      <c r="B20" s="10"/>
      <c r="C20" s="3"/>
      <c r="D20" s="3"/>
      <c r="E20" s="11"/>
      <c r="F20" s="11"/>
      <c r="G20" s="11"/>
      <c r="H20" s="12"/>
      <c r="I20" s="12"/>
      <c r="J20" s="17"/>
      <c r="K20" s="17"/>
      <c r="L20" s="11"/>
    </row>
    <row r="21" spans="2:12" s="9" customFormat="1" x14ac:dyDescent="0.2">
      <c r="B21" s="10"/>
      <c r="C21" s="3"/>
      <c r="D21" s="3"/>
      <c r="E21" s="11"/>
      <c r="F21" s="11"/>
      <c r="G21" s="11"/>
      <c r="H21" s="12"/>
      <c r="I21" s="12"/>
      <c r="J21" s="17"/>
      <c r="K21" s="17"/>
      <c r="L21" s="11"/>
    </row>
    <row r="22" spans="2:12" s="9" customFormat="1" x14ac:dyDescent="0.2">
      <c r="B22" s="10"/>
      <c r="C22" s="3"/>
      <c r="D22" s="3"/>
      <c r="E22" s="11"/>
      <c r="F22" s="11"/>
      <c r="G22" s="11"/>
      <c r="H22" s="12"/>
      <c r="I22" s="12"/>
      <c r="J22" s="17"/>
      <c r="K22" s="17"/>
      <c r="L22" s="11"/>
    </row>
    <row r="23" spans="2:12" s="9" customFormat="1" x14ac:dyDescent="0.2">
      <c r="B23" s="10"/>
      <c r="C23" s="3"/>
      <c r="D23" s="3"/>
      <c r="E23" s="11"/>
      <c r="F23" s="11"/>
      <c r="G23" s="11"/>
      <c r="H23" s="12"/>
      <c r="I23" s="12"/>
      <c r="J23" s="17"/>
      <c r="K23" s="17"/>
      <c r="L23" s="11"/>
    </row>
    <row r="24" spans="2:12" s="9" customFormat="1" x14ac:dyDescent="0.2">
      <c r="B24" s="10"/>
      <c r="C24" s="3"/>
      <c r="D24" s="3"/>
      <c r="E24" s="11"/>
      <c r="F24" s="11"/>
      <c r="G24" s="11"/>
      <c r="H24" s="12"/>
      <c r="I24" s="12"/>
      <c r="J24" s="17"/>
      <c r="K24" s="17"/>
      <c r="L24" s="11"/>
    </row>
    <row r="25" spans="2:12" s="9" customFormat="1" x14ac:dyDescent="0.2">
      <c r="B25" s="10"/>
      <c r="C25" s="3"/>
      <c r="D25" s="3"/>
      <c r="E25" s="11"/>
      <c r="F25" s="11"/>
      <c r="G25" s="11"/>
      <c r="H25" s="12"/>
      <c r="I25" s="12"/>
      <c r="J25" s="17"/>
      <c r="K25" s="17"/>
      <c r="L25" s="11"/>
    </row>
    <row r="26" spans="2:12" s="9" customFormat="1" x14ac:dyDescent="0.2">
      <c r="B26" s="10"/>
      <c r="C26" s="3"/>
      <c r="D26" s="3"/>
      <c r="E26" s="11"/>
      <c r="F26" s="11"/>
      <c r="G26" s="11"/>
      <c r="H26" s="12"/>
      <c r="I26" s="12"/>
      <c r="J26" s="17"/>
      <c r="K26" s="17"/>
      <c r="L26" s="11"/>
    </row>
    <row r="27" spans="2:12" s="9" customFormat="1" x14ac:dyDescent="0.2">
      <c r="B27" s="10"/>
      <c r="C27" s="3"/>
      <c r="D27" s="3"/>
      <c r="E27" s="11"/>
      <c r="F27" s="11"/>
      <c r="G27" s="11"/>
      <c r="H27" s="12"/>
      <c r="I27" s="12"/>
      <c r="J27" s="17"/>
      <c r="K27" s="17"/>
      <c r="L27" s="11"/>
    </row>
    <row r="28" spans="2:12" s="9" customFormat="1" x14ac:dyDescent="0.2">
      <c r="B28" s="10"/>
      <c r="C28" s="3"/>
      <c r="D28" s="3"/>
      <c r="E28" s="11"/>
      <c r="F28" s="11"/>
      <c r="G28" s="11"/>
      <c r="H28" s="12"/>
      <c r="I28" s="12"/>
      <c r="J28" s="17"/>
      <c r="K28" s="17"/>
      <c r="L28" s="11"/>
    </row>
    <row r="29" spans="2:12" s="9" customFormat="1" x14ac:dyDescent="0.2">
      <c r="B29" s="10"/>
      <c r="C29" s="3"/>
      <c r="D29" s="3"/>
      <c r="E29" s="11"/>
      <c r="F29" s="11"/>
      <c r="G29" s="11"/>
      <c r="H29" s="12"/>
      <c r="I29" s="12"/>
      <c r="J29" s="17"/>
      <c r="K29" s="17"/>
      <c r="L29" s="11"/>
    </row>
    <row r="30" spans="2:12" s="9" customFormat="1" x14ac:dyDescent="0.2">
      <c r="B30" s="10"/>
      <c r="C30" s="3"/>
      <c r="D30" s="3"/>
      <c r="E30" s="11"/>
      <c r="F30" s="11"/>
      <c r="G30" s="11"/>
      <c r="H30" s="12"/>
      <c r="I30" s="12"/>
      <c r="J30" s="17"/>
      <c r="K30" s="17"/>
      <c r="L30" s="11"/>
    </row>
    <row r="31" spans="2:12" s="9" customFormat="1" x14ac:dyDescent="0.2">
      <c r="B31" s="10"/>
      <c r="C31" s="3"/>
      <c r="D31" s="3"/>
      <c r="E31" s="11"/>
      <c r="F31" s="11"/>
      <c r="G31" s="11"/>
      <c r="H31" s="12"/>
      <c r="I31" s="12"/>
      <c r="J31" s="17"/>
      <c r="K31" s="17"/>
      <c r="L31" s="11"/>
    </row>
    <row r="32" spans="2:12" s="9" customFormat="1" x14ac:dyDescent="0.2">
      <c r="B32" s="10"/>
      <c r="C32" s="3"/>
      <c r="D32" s="3"/>
      <c r="E32" s="11"/>
      <c r="F32" s="11"/>
      <c r="G32" s="11"/>
      <c r="H32" s="12"/>
      <c r="I32" s="12"/>
      <c r="J32" s="17"/>
      <c r="K32" s="17"/>
      <c r="L32" s="11"/>
    </row>
    <row r="33" spans="2:12" s="9" customFormat="1" x14ac:dyDescent="0.2">
      <c r="B33" s="10"/>
      <c r="C33" s="3"/>
      <c r="D33" s="3"/>
      <c r="E33" s="11"/>
      <c r="F33" s="11"/>
      <c r="G33" s="11"/>
      <c r="H33" s="12"/>
      <c r="I33" s="12"/>
      <c r="J33" s="17"/>
      <c r="K33" s="17"/>
      <c r="L33" s="11"/>
    </row>
    <row r="34" spans="2:12" s="9" customFormat="1" x14ac:dyDescent="0.2">
      <c r="B34" s="10"/>
      <c r="C34" s="3"/>
      <c r="D34" s="3"/>
      <c r="E34" s="11"/>
      <c r="F34" s="11"/>
      <c r="G34" s="11"/>
      <c r="H34" s="12"/>
      <c r="I34" s="12"/>
      <c r="J34" s="17"/>
      <c r="K34" s="17"/>
      <c r="L34" s="11"/>
    </row>
    <row r="35" spans="2:12" s="9" customFormat="1" x14ac:dyDescent="0.2">
      <c r="B35" s="10"/>
      <c r="C35" s="3"/>
      <c r="D35" s="3"/>
      <c r="E35" s="11"/>
      <c r="F35" s="11"/>
      <c r="G35" s="11"/>
      <c r="H35" s="12"/>
      <c r="I35" s="12"/>
      <c r="J35" s="17"/>
      <c r="K35" s="17"/>
      <c r="L35" s="11"/>
    </row>
    <row r="36" spans="2:12" s="9" customFormat="1" x14ac:dyDescent="0.2">
      <c r="B36" s="10"/>
      <c r="C36" s="3"/>
      <c r="D36" s="3"/>
      <c r="E36" s="11"/>
      <c r="F36" s="11"/>
      <c r="G36" s="11"/>
      <c r="H36" s="12"/>
      <c r="I36" s="12"/>
      <c r="J36" s="17"/>
      <c r="K36" s="17"/>
      <c r="L36" s="11"/>
    </row>
    <row r="37" spans="2:12" s="9" customFormat="1" x14ac:dyDescent="0.2">
      <c r="B37" s="10"/>
      <c r="C37" s="3"/>
      <c r="D37" s="3"/>
      <c r="E37" s="11"/>
      <c r="F37" s="11"/>
      <c r="G37" s="11"/>
      <c r="H37" s="12"/>
      <c r="I37" s="12"/>
      <c r="J37" s="17"/>
      <c r="K37" s="17"/>
      <c r="L37" s="11"/>
    </row>
    <row r="38" spans="2:12" s="9" customFormat="1" x14ac:dyDescent="0.2">
      <c r="B38" s="10"/>
      <c r="C38" s="3"/>
      <c r="D38" s="3"/>
      <c r="E38" s="11"/>
      <c r="F38" s="11"/>
      <c r="G38" s="11"/>
      <c r="H38" s="12"/>
      <c r="I38" s="12"/>
      <c r="J38" s="17"/>
      <c r="K38" s="17"/>
      <c r="L38" s="11"/>
    </row>
    <row r="39" spans="2:12" s="9" customFormat="1" x14ac:dyDescent="0.2">
      <c r="B39" s="10"/>
      <c r="C39" s="3"/>
      <c r="D39" s="3"/>
      <c r="E39" s="11"/>
      <c r="F39" s="11"/>
      <c r="G39" s="11"/>
      <c r="H39" s="12"/>
      <c r="I39" s="12"/>
      <c r="J39" s="17"/>
      <c r="K39" s="17"/>
      <c r="L39" s="11"/>
    </row>
    <row r="40" spans="2:12" s="9" customFormat="1" x14ac:dyDescent="0.2">
      <c r="B40" s="10"/>
      <c r="C40" s="3"/>
      <c r="D40" s="3"/>
      <c r="E40" s="11"/>
      <c r="F40" s="11"/>
      <c r="G40" s="11"/>
      <c r="H40" s="12"/>
      <c r="I40" s="12"/>
      <c r="J40" s="17"/>
      <c r="K40" s="17"/>
      <c r="L40" s="11"/>
    </row>
    <row r="41" spans="2:12" s="9" customFormat="1" x14ac:dyDescent="0.2">
      <c r="B41" s="10"/>
      <c r="C41" s="3"/>
      <c r="D41" s="3"/>
      <c r="E41" s="11"/>
      <c r="F41" s="11"/>
      <c r="G41" s="11"/>
      <c r="H41" s="12"/>
      <c r="I41" s="12"/>
      <c r="J41" s="17"/>
      <c r="K41" s="17"/>
      <c r="L41" s="11"/>
    </row>
    <row r="42" spans="2:12" s="9" customFormat="1" x14ac:dyDescent="0.2">
      <c r="B42" s="10"/>
      <c r="C42" s="3"/>
      <c r="D42" s="3"/>
      <c r="E42" s="11"/>
      <c r="F42" s="11"/>
      <c r="G42" s="11"/>
      <c r="H42" s="12"/>
      <c r="I42" s="12"/>
      <c r="J42" s="17"/>
      <c r="K42" s="17"/>
      <c r="L42" s="11"/>
    </row>
    <row r="43" spans="2:12" s="9" customFormat="1" x14ac:dyDescent="0.2">
      <c r="B43" s="10"/>
      <c r="C43" s="3"/>
      <c r="D43" s="3"/>
      <c r="E43" s="11"/>
      <c r="F43" s="11"/>
      <c r="G43" s="11"/>
      <c r="H43" s="12"/>
      <c r="I43" s="12"/>
      <c r="J43" s="17"/>
      <c r="K43" s="17"/>
      <c r="L43" s="11"/>
    </row>
    <row r="44" spans="2:12" s="9" customFormat="1" x14ac:dyDescent="0.2">
      <c r="B44" s="10"/>
      <c r="C44" s="3"/>
      <c r="D44" s="3"/>
      <c r="E44" s="11"/>
      <c r="F44" s="11"/>
      <c r="G44" s="11"/>
      <c r="H44" s="12"/>
      <c r="I44" s="12"/>
      <c r="J44" s="17"/>
      <c r="K44" s="17"/>
      <c r="L44" s="11"/>
    </row>
    <row r="45" spans="2:12" s="9" customFormat="1" x14ac:dyDescent="0.2">
      <c r="B45" s="10"/>
      <c r="C45" s="3"/>
      <c r="D45" s="3"/>
      <c r="E45" s="11"/>
      <c r="F45" s="11"/>
      <c r="G45" s="11"/>
      <c r="H45" s="12"/>
      <c r="I45" s="12"/>
      <c r="J45" s="17"/>
      <c r="K45" s="17"/>
      <c r="L45" s="11"/>
    </row>
    <row r="46" spans="2:12" s="9" customFormat="1" x14ac:dyDescent="0.2">
      <c r="B46" s="10"/>
      <c r="C46" s="3"/>
      <c r="D46" s="3"/>
      <c r="E46" s="11"/>
      <c r="F46" s="11"/>
      <c r="G46" s="11"/>
      <c r="H46" s="12"/>
      <c r="I46" s="12"/>
      <c r="J46" s="17"/>
      <c r="K46" s="17"/>
      <c r="L46" s="11"/>
    </row>
    <row r="47" spans="2:12" s="9" customFormat="1" x14ac:dyDescent="0.2">
      <c r="B47" s="10"/>
      <c r="C47" s="3"/>
      <c r="D47" s="3"/>
      <c r="E47" s="11"/>
      <c r="F47" s="11"/>
      <c r="G47" s="11"/>
      <c r="H47" s="12"/>
      <c r="I47" s="12"/>
      <c r="J47" s="17"/>
      <c r="K47" s="17"/>
      <c r="L47" s="11"/>
    </row>
    <row r="48" spans="2:12" s="9" customFormat="1" x14ac:dyDescent="0.2">
      <c r="B48" s="10"/>
      <c r="C48" s="3"/>
      <c r="D48" s="3"/>
      <c r="E48" s="11"/>
      <c r="F48" s="11"/>
      <c r="G48" s="11"/>
      <c r="H48" s="12"/>
      <c r="I48" s="12"/>
      <c r="J48" s="17"/>
      <c r="K48" s="17"/>
      <c r="L48" s="11"/>
    </row>
    <row r="49" spans="2:12" s="9" customFormat="1" x14ac:dyDescent="0.2">
      <c r="B49" s="10"/>
      <c r="C49" s="3"/>
      <c r="D49" s="3"/>
      <c r="E49" s="11"/>
      <c r="F49" s="11"/>
      <c r="G49" s="11"/>
      <c r="H49" s="12"/>
      <c r="I49" s="12"/>
      <c r="J49" s="17"/>
      <c r="K49" s="17"/>
      <c r="L49" s="11"/>
    </row>
    <row r="50" spans="2:12" s="9" customFormat="1" x14ac:dyDescent="0.2">
      <c r="B50" s="10"/>
      <c r="C50" s="3"/>
      <c r="D50" s="3"/>
      <c r="E50" s="11"/>
      <c r="F50" s="11"/>
      <c r="G50" s="11"/>
      <c r="H50" s="12"/>
      <c r="I50" s="12"/>
      <c r="J50" s="17"/>
      <c r="K50" s="17"/>
      <c r="L50" s="11"/>
    </row>
    <row r="51" spans="2:12" s="9" customFormat="1" x14ac:dyDescent="0.2">
      <c r="B51" s="10"/>
      <c r="C51" s="3"/>
      <c r="D51" s="3"/>
      <c r="E51" s="11"/>
      <c r="F51" s="11"/>
      <c r="G51" s="11"/>
      <c r="H51" s="12"/>
      <c r="I51" s="12"/>
      <c r="J51" s="17"/>
      <c r="K51" s="17"/>
      <c r="L51" s="11"/>
    </row>
    <row r="52" spans="2:12" s="9" customFormat="1" x14ac:dyDescent="0.2">
      <c r="B52" s="10"/>
      <c r="C52" s="3"/>
      <c r="D52" s="3"/>
      <c r="E52" s="11"/>
      <c r="F52" s="11"/>
      <c r="G52" s="11"/>
      <c r="H52" s="12"/>
      <c r="I52" s="12"/>
      <c r="J52" s="17"/>
      <c r="K52" s="17"/>
      <c r="L52" s="11"/>
    </row>
    <row r="53" spans="2:12" s="9" customFormat="1" x14ac:dyDescent="0.2">
      <c r="B53" s="10"/>
      <c r="C53" s="3"/>
      <c r="D53" s="3"/>
      <c r="E53" s="11"/>
      <c r="F53" s="11"/>
      <c r="G53" s="11"/>
      <c r="H53" s="12"/>
      <c r="I53" s="12"/>
      <c r="J53" s="17"/>
      <c r="K53" s="17"/>
      <c r="L53" s="11"/>
    </row>
    <row r="54" spans="2:12" s="9" customFormat="1" x14ac:dyDescent="0.2">
      <c r="B54" s="10"/>
      <c r="C54" s="3"/>
      <c r="D54" s="3"/>
      <c r="E54" s="11"/>
      <c r="F54" s="11"/>
      <c r="G54" s="11"/>
      <c r="H54" s="12"/>
      <c r="I54" s="12"/>
      <c r="J54" s="17"/>
      <c r="K54" s="17"/>
      <c r="L54" s="11"/>
    </row>
    <row r="55" spans="2:12" s="9" customFormat="1" x14ac:dyDescent="0.2">
      <c r="B55" s="10"/>
      <c r="C55" s="3"/>
      <c r="D55" s="3"/>
      <c r="E55" s="11"/>
      <c r="F55" s="11"/>
      <c r="G55" s="11"/>
      <c r="H55" s="12"/>
      <c r="I55" s="12"/>
      <c r="J55" s="17"/>
      <c r="K55" s="17"/>
      <c r="L55" s="11"/>
    </row>
    <row r="56" spans="2:12" s="9" customFormat="1" x14ac:dyDescent="0.2">
      <c r="B56" s="10"/>
      <c r="C56" s="3"/>
      <c r="D56" s="3"/>
      <c r="E56" s="11"/>
      <c r="F56" s="11"/>
      <c r="G56" s="11"/>
      <c r="H56" s="12"/>
      <c r="I56" s="12"/>
      <c r="J56" s="17"/>
      <c r="K56" s="17"/>
      <c r="L56" s="11"/>
    </row>
    <row r="57" spans="2:12" s="9" customFormat="1" x14ac:dyDescent="0.2">
      <c r="B57" s="10"/>
      <c r="C57" s="3"/>
      <c r="D57" s="3"/>
      <c r="E57" s="11"/>
      <c r="F57" s="11"/>
      <c r="G57" s="11"/>
      <c r="H57" s="12"/>
      <c r="I57" s="12"/>
      <c r="J57" s="17"/>
      <c r="K57" s="17"/>
      <c r="L57" s="11"/>
    </row>
    <row r="58" spans="2:12" s="9" customFormat="1" x14ac:dyDescent="0.2">
      <c r="B58" s="10"/>
      <c r="C58" s="3"/>
      <c r="D58" s="3"/>
      <c r="E58" s="11"/>
      <c r="F58" s="11"/>
      <c r="G58" s="11"/>
      <c r="H58" s="12"/>
      <c r="I58" s="12"/>
      <c r="J58" s="17"/>
      <c r="K58" s="17"/>
      <c r="L58" s="11"/>
    </row>
    <row r="59" spans="2:12" s="9" customFormat="1" x14ac:dyDescent="0.2">
      <c r="B59" s="10"/>
      <c r="C59" s="3"/>
      <c r="D59" s="3"/>
      <c r="E59" s="11"/>
      <c r="F59" s="11"/>
      <c r="G59" s="11"/>
      <c r="H59" s="12"/>
      <c r="I59" s="12"/>
      <c r="J59" s="17"/>
      <c r="K59" s="17"/>
      <c r="L59" s="11"/>
    </row>
    <row r="60" spans="2:12" s="9" customFormat="1" x14ac:dyDescent="0.2">
      <c r="B60" s="10"/>
      <c r="C60" s="3"/>
      <c r="D60" s="3"/>
      <c r="E60" s="11"/>
      <c r="F60" s="11"/>
      <c r="G60" s="11"/>
      <c r="H60" s="12"/>
      <c r="I60" s="12"/>
      <c r="J60" s="17"/>
      <c r="K60" s="17"/>
      <c r="L60" s="11"/>
    </row>
    <row r="61" spans="2:12" s="9" customFormat="1" x14ac:dyDescent="0.2">
      <c r="B61" s="10"/>
      <c r="C61" s="3"/>
      <c r="D61" s="3"/>
      <c r="E61" s="11"/>
      <c r="F61" s="11"/>
      <c r="G61" s="11"/>
      <c r="H61" s="12"/>
      <c r="I61" s="12"/>
      <c r="J61" s="17"/>
      <c r="K61" s="17"/>
      <c r="L61" s="11"/>
    </row>
    <row r="62" spans="2:12" s="9" customFormat="1" x14ac:dyDescent="0.2">
      <c r="B62" s="10"/>
      <c r="C62" s="3"/>
      <c r="D62" s="3"/>
      <c r="E62" s="11"/>
      <c r="F62" s="11"/>
      <c r="G62" s="11"/>
      <c r="H62" s="12"/>
      <c r="I62" s="12"/>
      <c r="J62" s="17"/>
      <c r="K62" s="17"/>
      <c r="L62" s="11"/>
    </row>
    <row r="63" spans="2:12" s="9" customFormat="1" x14ac:dyDescent="0.2">
      <c r="B63" s="10"/>
      <c r="C63" s="3"/>
      <c r="D63" s="3"/>
      <c r="E63" s="11"/>
      <c r="F63" s="11"/>
      <c r="G63" s="11"/>
      <c r="H63" s="12"/>
      <c r="I63" s="12"/>
      <c r="J63" s="17"/>
      <c r="K63" s="17"/>
      <c r="L63" s="11"/>
    </row>
    <row r="64" spans="2:12" s="9" customFormat="1" x14ac:dyDescent="0.2">
      <c r="B64" s="10"/>
      <c r="C64" s="3"/>
      <c r="D64" s="3"/>
      <c r="E64" s="11"/>
      <c r="F64" s="11"/>
      <c r="G64" s="11"/>
      <c r="H64" s="12"/>
      <c r="I64" s="12"/>
      <c r="J64" s="17"/>
      <c r="K64" s="17"/>
      <c r="L64" s="11"/>
    </row>
    <row r="65" spans="2:12" s="9" customFormat="1" x14ac:dyDescent="0.2">
      <c r="B65" s="10"/>
      <c r="C65" s="3"/>
      <c r="D65" s="3"/>
      <c r="E65" s="11"/>
      <c r="F65" s="11"/>
      <c r="G65" s="11"/>
      <c r="H65" s="12"/>
      <c r="I65" s="12"/>
      <c r="J65" s="17"/>
      <c r="K65" s="17"/>
      <c r="L65" s="11"/>
    </row>
    <row r="66" spans="2:12" s="9" customFormat="1" x14ac:dyDescent="0.2">
      <c r="B66" s="10"/>
      <c r="C66" s="3"/>
      <c r="D66" s="3"/>
      <c r="E66" s="11"/>
      <c r="F66" s="11"/>
      <c r="G66" s="11"/>
      <c r="H66" s="12"/>
      <c r="I66" s="12"/>
      <c r="J66" s="17"/>
      <c r="K66" s="17"/>
      <c r="L66" s="11"/>
    </row>
    <row r="67" spans="2:12" s="9" customFormat="1" x14ac:dyDescent="0.2">
      <c r="B67" s="10"/>
      <c r="C67" s="3"/>
      <c r="D67" s="3"/>
      <c r="E67" s="11"/>
      <c r="F67" s="11"/>
      <c r="G67" s="11"/>
      <c r="H67" s="12"/>
      <c r="I67" s="12"/>
      <c r="J67" s="17"/>
      <c r="K67" s="17"/>
      <c r="L67" s="11"/>
    </row>
    <row r="68" spans="2:12" s="9" customFormat="1" x14ac:dyDescent="0.2">
      <c r="B68" s="10"/>
      <c r="C68" s="3"/>
      <c r="D68" s="3"/>
      <c r="E68" s="11"/>
      <c r="F68" s="11"/>
      <c r="G68" s="11"/>
      <c r="H68" s="12"/>
      <c r="I68" s="12"/>
      <c r="J68" s="17"/>
      <c r="K68" s="17"/>
      <c r="L68" s="11"/>
    </row>
    <row r="69" spans="2:12" s="9" customFormat="1" x14ac:dyDescent="0.2">
      <c r="B69" s="10"/>
      <c r="C69" s="3"/>
      <c r="D69" s="3"/>
      <c r="E69" s="11"/>
      <c r="F69" s="11"/>
      <c r="G69" s="11"/>
      <c r="H69" s="12"/>
      <c r="I69" s="12"/>
      <c r="J69" s="17"/>
      <c r="K69" s="17"/>
      <c r="L69" s="11"/>
    </row>
    <row r="70" spans="2:12" s="9" customFormat="1" x14ac:dyDescent="0.2">
      <c r="B70" s="10"/>
      <c r="C70" s="3"/>
      <c r="D70" s="3"/>
      <c r="E70" s="11"/>
      <c r="F70" s="11"/>
      <c r="G70" s="11"/>
      <c r="H70" s="12"/>
      <c r="I70" s="12"/>
      <c r="J70" s="17"/>
      <c r="K70" s="17"/>
      <c r="L70" s="11"/>
    </row>
    <row r="71" spans="2:12" s="9" customFormat="1" x14ac:dyDescent="0.2">
      <c r="B71" s="10"/>
      <c r="C71" s="3"/>
      <c r="D71" s="3"/>
      <c r="E71" s="11"/>
      <c r="F71" s="11"/>
      <c r="G71" s="11"/>
      <c r="H71" s="12"/>
      <c r="I71" s="12"/>
      <c r="J71" s="17"/>
      <c r="K71" s="17"/>
      <c r="L71" s="11"/>
    </row>
    <row r="72" spans="2:12" s="9" customFormat="1" x14ac:dyDescent="0.2">
      <c r="B72" s="10"/>
      <c r="C72" s="3"/>
      <c r="D72" s="3"/>
      <c r="E72" s="11"/>
      <c r="F72" s="11"/>
      <c r="G72" s="11"/>
      <c r="H72" s="12"/>
      <c r="I72" s="12"/>
      <c r="J72" s="17"/>
      <c r="K72" s="17"/>
      <c r="L72" s="11"/>
    </row>
    <row r="73" spans="2:12" s="9" customFormat="1" x14ac:dyDescent="0.2">
      <c r="B73" s="10"/>
      <c r="C73" s="3"/>
      <c r="D73" s="3"/>
      <c r="E73" s="11"/>
      <c r="F73" s="11"/>
      <c r="G73" s="11"/>
      <c r="H73" s="12"/>
      <c r="I73" s="12"/>
      <c r="J73" s="17"/>
      <c r="K73" s="17"/>
      <c r="L73" s="11"/>
    </row>
    <row r="74" spans="2:12" s="9" customFormat="1" x14ac:dyDescent="0.2">
      <c r="B74" s="10"/>
      <c r="C74" s="3"/>
      <c r="D74" s="3"/>
      <c r="E74" s="11"/>
      <c r="F74" s="11"/>
      <c r="G74" s="11"/>
      <c r="H74" s="12"/>
      <c r="I74" s="12"/>
      <c r="J74" s="17"/>
      <c r="K74" s="17"/>
      <c r="L74" s="11"/>
    </row>
    <row r="75" spans="2:12" s="9" customFormat="1" x14ac:dyDescent="0.2">
      <c r="B75" s="10"/>
      <c r="C75" s="3"/>
      <c r="D75" s="3"/>
      <c r="E75" s="11"/>
      <c r="F75" s="11"/>
      <c r="G75" s="11"/>
      <c r="H75" s="12"/>
      <c r="I75" s="12"/>
      <c r="J75" s="17"/>
      <c r="K75" s="17"/>
      <c r="L75" s="11"/>
    </row>
    <row r="76" spans="2:12" s="9" customFormat="1" x14ac:dyDescent="0.2">
      <c r="B76" s="10"/>
      <c r="C76" s="3"/>
      <c r="D76" s="3"/>
      <c r="E76" s="11"/>
      <c r="F76" s="11"/>
      <c r="G76" s="11"/>
      <c r="H76" s="12"/>
      <c r="I76" s="12"/>
      <c r="J76" s="17"/>
      <c r="K76" s="17"/>
      <c r="L76" s="11"/>
    </row>
    <row r="77" spans="2:12" s="9" customFormat="1" x14ac:dyDescent="0.2">
      <c r="B77" s="10"/>
      <c r="C77" s="3"/>
      <c r="D77" s="3"/>
      <c r="E77" s="11"/>
      <c r="F77" s="11"/>
      <c r="G77" s="11"/>
      <c r="H77" s="12"/>
      <c r="I77" s="12"/>
      <c r="J77" s="17"/>
      <c r="K77" s="17"/>
      <c r="L77" s="11"/>
    </row>
    <row r="78" spans="2:12" s="9" customFormat="1" x14ac:dyDescent="0.2">
      <c r="B78" s="10"/>
      <c r="C78" s="3"/>
      <c r="D78" s="3"/>
      <c r="E78" s="11"/>
      <c r="F78" s="11"/>
      <c r="G78" s="11"/>
      <c r="H78" s="12"/>
      <c r="I78" s="12"/>
      <c r="J78" s="17"/>
      <c r="K78" s="17"/>
      <c r="L78" s="11"/>
    </row>
    <row r="79" spans="2:12" s="9" customFormat="1" x14ac:dyDescent="0.2">
      <c r="B79" s="10"/>
      <c r="C79" s="3"/>
      <c r="D79" s="3"/>
      <c r="E79" s="11"/>
      <c r="F79" s="11"/>
      <c r="G79" s="11"/>
      <c r="H79" s="12"/>
      <c r="I79" s="12"/>
      <c r="J79" s="17"/>
      <c r="K79" s="17"/>
      <c r="L79" s="11"/>
    </row>
    <row r="80" spans="2:12" s="9" customFormat="1" x14ac:dyDescent="0.2">
      <c r="B80" s="10"/>
      <c r="C80" s="3"/>
      <c r="D80" s="3"/>
      <c r="E80" s="11"/>
      <c r="F80" s="11"/>
      <c r="G80" s="11"/>
      <c r="H80" s="12"/>
      <c r="I80" s="12"/>
      <c r="J80" s="17"/>
      <c r="K80" s="17"/>
      <c r="L80" s="11"/>
    </row>
    <row r="81" spans="2:12" s="9" customFormat="1" x14ac:dyDescent="0.2">
      <c r="B81" s="10"/>
      <c r="C81" s="3"/>
      <c r="D81" s="3"/>
      <c r="E81" s="11"/>
      <c r="F81" s="11"/>
      <c r="G81" s="11"/>
      <c r="H81" s="12"/>
      <c r="I81" s="12"/>
      <c r="J81" s="17"/>
      <c r="K81" s="17"/>
      <c r="L81" s="11"/>
    </row>
    <row r="82" spans="2:12" s="9" customFormat="1" x14ac:dyDescent="0.2">
      <c r="B82" s="10"/>
      <c r="C82" s="3"/>
      <c r="D82" s="3"/>
      <c r="E82" s="11"/>
      <c r="F82" s="11"/>
      <c r="G82" s="11"/>
      <c r="H82" s="12"/>
      <c r="I82" s="12"/>
      <c r="J82" s="17"/>
      <c r="K82" s="17"/>
      <c r="L82" s="11"/>
    </row>
    <row r="83" spans="2:12" s="9" customFormat="1" x14ac:dyDescent="0.2">
      <c r="B83" s="10"/>
      <c r="C83" s="3"/>
      <c r="D83" s="3"/>
      <c r="E83" s="11"/>
      <c r="F83" s="11"/>
      <c r="G83" s="11"/>
      <c r="H83" s="12"/>
      <c r="I83" s="12"/>
      <c r="J83" s="17"/>
      <c r="K83" s="17"/>
      <c r="L83" s="11"/>
    </row>
    <row r="84" spans="2:12" s="9" customFormat="1" x14ac:dyDescent="0.2">
      <c r="B84" s="10"/>
      <c r="C84" s="3"/>
      <c r="D84" s="3"/>
      <c r="E84" s="11"/>
      <c r="F84" s="11"/>
      <c r="G84" s="11"/>
      <c r="H84" s="12"/>
      <c r="I84" s="12"/>
      <c r="J84" s="17"/>
      <c r="K84" s="17"/>
      <c r="L84" s="11"/>
    </row>
    <row r="85" spans="2:12" s="9" customFormat="1" x14ac:dyDescent="0.2">
      <c r="B85" s="10"/>
      <c r="C85" s="3"/>
      <c r="D85" s="3"/>
      <c r="E85" s="11"/>
      <c r="F85" s="11"/>
      <c r="G85" s="11"/>
      <c r="H85" s="12"/>
      <c r="I85" s="12"/>
      <c r="J85" s="17"/>
      <c r="K85" s="17"/>
      <c r="L85" s="11"/>
    </row>
    <row r="86" spans="2:12" s="9" customFormat="1" x14ac:dyDescent="0.2">
      <c r="B86" s="10"/>
      <c r="C86" s="3"/>
      <c r="D86" s="3"/>
      <c r="E86" s="11"/>
      <c r="F86" s="11"/>
      <c r="G86" s="11"/>
      <c r="H86" s="12"/>
      <c r="I86" s="12"/>
      <c r="J86" s="17"/>
      <c r="K86" s="17"/>
      <c r="L86" s="11"/>
    </row>
    <row r="87" spans="2:12" s="9" customFormat="1" x14ac:dyDescent="0.2">
      <c r="B87" s="10"/>
      <c r="C87" s="3"/>
      <c r="D87" s="3"/>
      <c r="E87" s="11"/>
      <c r="F87" s="11"/>
      <c r="G87" s="11"/>
      <c r="H87" s="12"/>
      <c r="I87" s="12"/>
      <c r="J87" s="17"/>
      <c r="K87" s="17"/>
      <c r="L87" s="11"/>
    </row>
    <row r="88" spans="2:12" s="9" customFormat="1" x14ac:dyDescent="0.2">
      <c r="B88" s="10"/>
      <c r="C88" s="3"/>
      <c r="D88" s="3"/>
      <c r="E88" s="11"/>
      <c r="F88" s="11"/>
      <c r="G88" s="11"/>
      <c r="H88" s="12"/>
      <c r="I88" s="12"/>
      <c r="J88" s="17"/>
      <c r="K88" s="17"/>
      <c r="L88" s="11"/>
    </row>
    <row r="89" spans="2:12" s="9" customFormat="1" x14ac:dyDescent="0.2">
      <c r="B89" s="10"/>
      <c r="C89" s="3"/>
      <c r="D89" s="3"/>
      <c r="E89" s="11"/>
      <c r="F89" s="11"/>
      <c r="G89" s="11"/>
      <c r="H89" s="12"/>
      <c r="I89" s="12"/>
      <c r="J89" s="17"/>
      <c r="K89" s="17"/>
      <c r="L89" s="11"/>
    </row>
    <row r="90" spans="2:12" s="9" customFormat="1" x14ac:dyDescent="0.2">
      <c r="B90" s="10"/>
      <c r="C90" s="3"/>
      <c r="D90" s="3"/>
      <c r="E90" s="11"/>
      <c r="F90" s="11"/>
      <c r="G90" s="11"/>
      <c r="H90" s="12"/>
      <c r="I90" s="12"/>
      <c r="J90" s="17"/>
      <c r="K90" s="17"/>
      <c r="L90" s="11"/>
    </row>
    <row r="91" spans="2:12" s="9" customFormat="1" x14ac:dyDescent="0.2">
      <c r="B91" s="10"/>
      <c r="C91" s="3"/>
      <c r="D91" s="3"/>
      <c r="E91" s="11"/>
      <c r="F91" s="11"/>
      <c r="G91" s="11"/>
      <c r="H91" s="12"/>
      <c r="I91" s="12"/>
      <c r="J91" s="17"/>
      <c r="K91" s="17"/>
      <c r="L91" s="11"/>
    </row>
    <row r="92" spans="2:12" s="9" customFormat="1" x14ac:dyDescent="0.2">
      <c r="B92" s="10"/>
      <c r="C92" s="3"/>
      <c r="D92" s="3"/>
      <c r="E92" s="11"/>
      <c r="F92" s="11"/>
      <c r="G92" s="11"/>
      <c r="H92" s="12"/>
      <c r="I92" s="12"/>
      <c r="J92" s="17"/>
      <c r="K92" s="17"/>
      <c r="L92" s="11"/>
    </row>
    <row r="93" spans="2:12" s="9" customFormat="1" x14ac:dyDescent="0.2">
      <c r="B93" s="10"/>
      <c r="C93" s="3"/>
      <c r="D93" s="3"/>
      <c r="E93" s="11"/>
      <c r="F93" s="11"/>
      <c r="G93" s="11"/>
      <c r="H93" s="12"/>
      <c r="I93" s="12"/>
      <c r="J93" s="17"/>
      <c r="K93" s="17"/>
      <c r="L93" s="11"/>
    </row>
    <row r="94" spans="2:12" s="9" customFormat="1" x14ac:dyDescent="0.2">
      <c r="B94" s="10"/>
      <c r="C94" s="3"/>
      <c r="D94" s="3"/>
      <c r="E94" s="11"/>
      <c r="F94" s="11"/>
      <c r="G94" s="11"/>
      <c r="H94" s="12"/>
      <c r="I94" s="12"/>
      <c r="J94" s="17"/>
      <c r="K94" s="17"/>
      <c r="L94" s="11"/>
    </row>
    <row r="95" spans="2:12" s="9" customFormat="1" x14ac:dyDescent="0.2">
      <c r="B95" s="10"/>
      <c r="C95" s="3"/>
      <c r="D95" s="3"/>
      <c r="E95" s="11"/>
      <c r="F95" s="11"/>
      <c r="G95" s="11"/>
      <c r="H95" s="12"/>
      <c r="I95" s="12"/>
      <c r="J95" s="17"/>
      <c r="K95" s="17"/>
      <c r="L95" s="11"/>
    </row>
    <row r="96" spans="2:12" s="9" customFormat="1" x14ac:dyDescent="0.2">
      <c r="B96" s="10"/>
      <c r="C96" s="3"/>
      <c r="D96" s="3"/>
      <c r="E96" s="11"/>
      <c r="F96" s="11"/>
      <c r="G96" s="11"/>
      <c r="H96" s="12"/>
      <c r="I96" s="12"/>
      <c r="J96" s="17"/>
      <c r="K96" s="17"/>
      <c r="L96" s="11"/>
    </row>
    <row r="97" spans="2:15" s="9" customFormat="1" x14ac:dyDescent="0.2">
      <c r="B97" s="10"/>
      <c r="C97" s="3"/>
      <c r="D97" s="3"/>
      <c r="E97" s="11"/>
      <c r="F97" s="11"/>
      <c r="G97" s="11"/>
      <c r="H97" s="12"/>
      <c r="I97" s="12"/>
      <c r="J97" s="17"/>
      <c r="K97" s="17"/>
      <c r="L97" s="11"/>
    </row>
    <row r="98" spans="2:15" s="9" customFormat="1" x14ac:dyDescent="0.2">
      <c r="B98" s="10"/>
      <c r="C98" s="3"/>
      <c r="D98" s="3"/>
      <c r="E98" s="11"/>
      <c r="F98" s="11"/>
      <c r="G98" s="11"/>
      <c r="H98" s="12"/>
      <c r="I98" s="12"/>
      <c r="J98" s="17"/>
      <c r="K98" s="17"/>
      <c r="L98" s="11"/>
    </row>
    <row r="99" spans="2:15" s="9" customFormat="1" x14ac:dyDescent="0.2">
      <c r="B99" s="10"/>
      <c r="C99" s="3"/>
      <c r="D99" s="3"/>
      <c r="E99" s="11"/>
      <c r="F99" s="11"/>
      <c r="G99" s="11"/>
      <c r="H99" s="12"/>
      <c r="I99" s="12"/>
      <c r="J99" s="17"/>
      <c r="K99" s="17"/>
      <c r="L99" s="11"/>
    </row>
    <row r="100" spans="2:15" s="9" customFormat="1" x14ac:dyDescent="0.2">
      <c r="B100" s="10"/>
      <c r="C100" s="3"/>
      <c r="D100" s="3"/>
      <c r="E100" s="11"/>
      <c r="F100" s="11"/>
      <c r="G100" s="11"/>
      <c r="H100" s="12"/>
      <c r="I100" s="12"/>
      <c r="J100" s="17"/>
      <c r="K100" s="17"/>
      <c r="L100" s="11"/>
    </row>
    <row r="101" spans="2:15" s="9" customFormat="1" x14ac:dyDescent="0.2">
      <c r="B101" s="10"/>
      <c r="C101" s="3"/>
      <c r="D101" s="3"/>
      <c r="E101" s="11"/>
      <c r="F101" s="11"/>
      <c r="G101" s="11"/>
      <c r="H101" s="12"/>
      <c r="I101" s="12"/>
      <c r="J101" s="17"/>
      <c r="K101" s="17"/>
      <c r="L101" s="11"/>
    </row>
    <row r="102" spans="2:15" s="9" customFormat="1" x14ac:dyDescent="0.2">
      <c r="B102" s="10"/>
      <c r="C102" s="3"/>
      <c r="D102" s="3"/>
      <c r="E102" s="11"/>
      <c r="F102" s="11"/>
      <c r="G102" s="11"/>
      <c r="H102" s="12"/>
      <c r="I102" s="12"/>
      <c r="J102" s="17"/>
      <c r="K102" s="17"/>
      <c r="L102" s="11"/>
    </row>
    <row r="103" spans="2:15" s="9" customFormat="1" x14ac:dyDescent="0.2">
      <c r="B103" s="10"/>
      <c r="C103" s="3"/>
      <c r="D103" s="3"/>
      <c r="E103" s="11"/>
      <c r="F103" s="11"/>
      <c r="G103" s="11"/>
      <c r="H103" s="12"/>
      <c r="I103" s="12"/>
      <c r="J103" s="17"/>
      <c r="K103" s="17"/>
      <c r="L103" s="11"/>
    </row>
    <row r="104" spans="2:15" s="9" customFormat="1" x14ac:dyDescent="0.2">
      <c r="B104" s="10"/>
      <c r="C104" s="3"/>
      <c r="D104" s="3"/>
      <c r="E104" s="11"/>
      <c r="F104" s="11"/>
      <c r="G104" s="11"/>
      <c r="H104" s="12"/>
      <c r="I104" s="12"/>
      <c r="J104" s="17"/>
      <c r="K104" s="17"/>
      <c r="L104" s="11"/>
    </row>
    <row r="105" spans="2:15" s="9" customFormat="1" x14ac:dyDescent="0.2">
      <c r="B105" s="10"/>
      <c r="C105" s="3"/>
      <c r="D105" s="3"/>
      <c r="E105" s="11"/>
      <c r="F105" s="11"/>
      <c r="G105" s="11"/>
      <c r="H105" s="12"/>
      <c r="I105" s="12"/>
      <c r="J105" s="17"/>
      <c r="K105" s="17"/>
      <c r="L105" s="11"/>
    </row>
    <row r="106" spans="2:15" s="9" customFormat="1" x14ac:dyDescent="0.2">
      <c r="B106" s="10"/>
      <c r="C106" s="3"/>
      <c r="D106" s="3"/>
      <c r="E106" s="11"/>
      <c r="F106" s="11"/>
      <c r="G106" s="11"/>
      <c r="H106" s="12"/>
      <c r="I106" s="12"/>
      <c r="J106" s="17"/>
      <c r="K106" s="17"/>
      <c r="L106" s="11"/>
    </row>
    <row r="107" spans="2:15" s="9" customFormat="1" x14ac:dyDescent="0.2">
      <c r="B107" s="10"/>
      <c r="C107" s="3"/>
      <c r="D107" s="3"/>
      <c r="E107" s="11"/>
      <c r="F107" s="11"/>
      <c r="G107" s="11"/>
      <c r="H107" s="12"/>
      <c r="I107" s="12"/>
      <c r="J107" s="17"/>
      <c r="K107" s="17"/>
      <c r="L107" s="11"/>
    </row>
    <row r="108" spans="2:15" x14ac:dyDescent="0.2">
      <c r="G108" s="11"/>
      <c r="H108" s="12"/>
      <c r="I108" s="12"/>
      <c r="J108" s="17"/>
      <c r="K108" s="17"/>
      <c r="L108" s="11"/>
      <c r="M108" s="9"/>
      <c r="N108" s="9"/>
      <c r="O108" s="9"/>
    </row>
    <row r="109" spans="2:15" x14ac:dyDescent="0.2">
      <c r="G109" s="11"/>
      <c r="H109" s="12"/>
      <c r="I109" s="12"/>
      <c r="J109" s="17"/>
      <c r="K109" s="17"/>
      <c r="L109" s="11"/>
      <c r="M109" s="9"/>
      <c r="N109" s="9"/>
      <c r="O109" s="9"/>
    </row>
    <row r="110" spans="2:15" x14ac:dyDescent="0.2">
      <c r="G110" s="11"/>
      <c r="H110" s="12"/>
      <c r="I110" s="12"/>
      <c r="J110" s="17"/>
      <c r="K110" s="17"/>
      <c r="L110" s="11"/>
      <c r="M110" s="9"/>
      <c r="N110" s="9"/>
      <c r="O110" s="9"/>
    </row>
    <row r="111" spans="2:15" x14ac:dyDescent="0.2">
      <c r="G111" s="11"/>
      <c r="H111" s="12"/>
      <c r="I111" s="12"/>
      <c r="J111" s="17"/>
      <c r="K111" s="17"/>
      <c r="L111" s="11"/>
      <c r="M111" s="9"/>
      <c r="N111" s="9"/>
      <c r="O111" s="9"/>
    </row>
    <row r="112" spans="2:15" x14ac:dyDescent="0.2">
      <c r="G112" s="11"/>
      <c r="H112" s="12"/>
      <c r="I112" s="12"/>
      <c r="J112" s="17"/>
      <c r="K112" s="17"/>
      <c r="L112" s="11"/>
      <c r="M112" s="9"/>
      <c r="N112" s="9"/>
      <c r="O112" s="9"/>
    </row>
    <row r="113" spans="7:15" x14ac:dyDescent="0.2">
      <c r="G113" s="11"/>
      <c r="H113" s="12"/>
      <c r="I113" s="12"/>
      <c r="J113" s="17"/>
      <c r="K113" s="17"/>
      <c r="L113" s="11"/>
      <c r="M113" s="9"/>
      <c r="N113" s="9"/>
      <c r="O113" s="9"/>
    </row>
    <row r="114" spans="7:15" x14ac:dyDescent="0.2">
      <c r="G114" s="11"/>
      <c r="H114" s="12"/>
      <c r="I114" s="12"/>
      <c r="J114" s="17"/>
      <c r="K114" s="17"/>
      <c r="L114" s="11"/>
      <c r="M114" s="9"/>
      <c r="N114" s="9"/>
      <c r="O114" s="9"/>
    </row>
    <row r="115" spans="7:15" x14ac:dyDescent="0.2">
      <c r="G115" s="11"/>
      <c r="H115" s="12"/>
      <c r="I115" s="12"/>
      <c r="J115" s="17"/>
      <c r="K115" s="17"/>
      <c r="L115" s="11"/>
      <c r="M115" s="9"/>
      <c r="N115" s="9"/>
      <c r="O115" s="9"/>
    </row>
    <row r="116" spans="7:15" x14ac:dyDescent="0.2">
      <c r="G116" s="11"/>
      <c r="H116" s="12"/>
      <c r="I116" s="12"/>
      <c r="J116" s="17"/>
      <c r="K116" s="17"/>
      <c r="L116" s="11"/>
      <c r="M116" s="9"/>
      <c r="N116" s="9"/>
      <c r="O116" s="9"/>
    </row>
    <row r="117" spans="7:15" x14ac:dyDescent="0.2">
      <c r="G117" s="11"/>
      <c r="H117" s="12"/>
      <c r="I117" s="12"/>
      <c r="J117" s="17"/>
      <c r="K117" s="17"/>
      <c r="L117" s="11"/>
      <c r="M117" s="9"/>
      <c r="N117" s="9"/>
      <c r="O117" s="9"/>
    </row>
    <row r="118" spans="7:15" x14ac:dyDescent="0.2">
      <c r="G118" s="11"/>
      <c r="H118" s="12"/>
      <c r="I118" s="12"/>
      <c r="J118" s="17"/>
      <c r="K118" s="17"/>
      <c r="L118" s="11"/>
      <c r="M118" s="9"/>
      <c r="N118" s="9"/>
      <c r="O118" s="9"/>
    </row>
    <row r="119" spans="7:15" x14ac:dyDescent="0.2">
      <c r="G119" s="11"/>
      <c r="H119" s="12"/>
      <c r="I119" s="12"/>
      <c r="J119" s="17"/>
      <c r="K119" s="17"/>
      <c r="L119" s="11"/>
      <c r="M119" s="9"/>
      <c r="N119" s="9"/>
      <c r="O119" s="9"/>
    </row>
    <row r="120" spans="7:15" x14ac:dyDescent="0.2">
      <c r="G120" s="11"/>
      <c r="H120" s="12"/>
      <c r="I120" s="12"/>
      <c r="J120" s="17"/>
      <c r="K120" s="17"/>
      <c r="L120" s="11"/>
      <c r="M120" s="9"/>
      <c r="N120" s="9"/>
      <c r="O120" s="9"/>
    </row>
    <row r="121" spans="7:15" x14ac:dyDescent="0.2">
      <c r="G121" s="11"/>
      <c r="H121" s="12"/>
      <c r="I121" s="12"/>
      <c r="J121" s="17"/>
      <c r="K121" s="17"/>
      <c r="L121" s="11"/>
      <c r="M121" s="9"/>
      <c r="N121" s="9"/>
      <c r="O121" s="9"/>
    </row>
    <row r="122" spans="7:15" x14ac:dyDescent="0.2">
      <c r="G122" s="11"/>
      <c r="H122" s="12"/>
      <c r="I122" s="12"/>
      <c r="J122" s="17"/>
      <c r="K122" s="17"/>
      <c r="L122" s="11"/>
      <c r="M122" s="9"/>
      <c r="N122" s="9"/>
      <c r="O122" s="9"/>
    </row>
    <row r="123" spans="7:15" x14ac:dyDescent="0.2">
      <c r="G123" s="11"/>
      <c r="H123" s="12"/>
      <c r="I123" s="12"/>
      <c r="J123" s="17"/>
      <c r="K123" s="17"/>
      <c r="L123" s="11"/>
      <c r="M123" s="9"/>
      <c r="N123" s="9"/>
      <c r="O123" s="9"/>
    </row>
    <row r="124" spans="7:15" x14ac:dyDescent="0.2">
      <c r="G124" s="11"/>
      <c r="H124" s="12"/>
      <c r="I124" s="12"/>
      <c r="J124" s="17"/>
      <c r="K124" s="17"/>
      <c r="L124" s="11"/>
      <c r="M124" s="9"/>
      <c r="N124" s="9"/>
      <c r="O124" s="9"/>
    </row>
    <row r="125" spans="7:15" x14ac:dyDescent="0.2">
      <c r="G125" s="11"/>
      <c r="H125" s="12"/>
      <c r="I125" s="12"/>
      <c r="J125" s="17"/>
      <c r="K125" s="17"/>
      <c r="L125" s="11"/>
      <c r="M125" s="9"/>
      <c r="N125" s="9"/>
      <c r="O125" s="9"/>
    </row>
    <row r="126" spans="7:15" x14ac:dyDescent="0.2">
      <c r="G126" s="11"/>
      <c r="H126" s="12"/>
      <c r="I126" s="12"/>
      <c r="J126" s="17"/>
      <c r="K126" s="17"/>
      <c r="L126" s="11"/>
      <c r="M126" s="9"/>
      <c r="N126" s="9"/>
      <c r="O126" s="9"/>
    </row>
    <row r="127" spans="7:15" x14ac:dyDescent="0.2">
      <c r="G127" s="11"/>
      <c r="H127" s="12"/>
      <c r="I127" s="12"/>
      <c r="J127" s="17"/>
      <c r="K127" s="17"/>
      <c r="L127" s="11"/>
      <c r="M127" s="9"/>
      <c r="N127" s="9"/>
      <c r="O127" s="9"/>
    </row>
    <row r="128" spans="7:15" x14ac:dyDescent="0.2">
      <c r="G128" s="11"/>
      <c r="H128" s="12"/>
      <c r="I128" s="12"/>
      <c r="J128" s="17"/>
      <c r="K128" s="17"/>
      <c r="L128" s="11"/>
      <c r="M128" s="9"/>
      <c r="N128" s="9"/>
      <c r="O128" s="9"/>
    </row>
    <row r="129" spans="7:15" x14ac:dyDescent="0.2">
      <c r="G129" s="11"/>
      <c r="H129" s="12"/>
      <c r="I129" s="12"/>
      <c r="J129" s="17"/>
      <c r="K129" s="17"/>
      <c r="L129" s="11"/>
      <c r="M129" s="9"/>
      <c r="N129" s="9"/>
      <c r="O129" s="9"/>
    </row>
    <row r="130" spans="7:15" x14ac:dyDescent="0.2">
      <c r="G130" s="11"/>
      <c r="H130" s="12"/>
      <c r="I130" s="12"/>
      <c r="J130" s="17"/>
      <c r="K130" s="17"/>
      <c r="L130" s="11"/>
      <c r="M130" s="9"/>
      <c r="N130" s="9"/>
      <c r="O130" s="9"/>
    </row>
    <row r="131" spans="7:15" x14ac:dyDescent="0.2">
      <c r="G131" s="11"/>
      <c r="H131" s="12"/>
      <c r="I131" s="12"/>
      <c r="J131" s="17"/>
      <c r="K131" s="17"/>
      <c r="L131" s="11"/>
      <c r="M131" s="9"/>
      <c r="N131" s="9"/>
      <c r="O131" s="9"/>
    </row>
    <row r="132" spans="7:15" x14ac:dyDescent="0.2">
      <c r="G132" s="11"/>
      <c r="H132" s="12"/>
      <c r="I132" s="12"/>
      <c r="J132" s="17"/>
      <c r="K132" s="17"/>
      <c r="L132" s="11"/>
      <c r="M132" s="9"/>
      <c r="N132" s="9"/>
      <c r="O132" s="9"/>
    </row>
    <row r="133" spans="7:15" x14ac:dyDescent="0.2">
      <c r="G133" s="11"/>
      <c r="H133" s="12"/>
      <c r="I133" s="12"/>
      <c r="J133" s="17"/>
      <c r="K133" s="17"/>
      <c r="L133" s="11"/>
      <c r="M133" s="9"/>
      <c r="N133" s="9"/>
      <c r="O133" s="9"/>
    </row>
    <row r="134" spans="7:15" x14ac:dyDescent="0.2">
      <c r="G134" s="11"/>
      <c r="H134" s="12"/>
      <c r="I134" s="12"/>
      <c r="J134" s="17"/>
      <c r="K134" s="17"/>
      <c r="L134" s="11"/>
      <c r="M134" s="9"/>
      <c r="N134" s="9"/>
      <c r="O134" s="9"/>
    </row>
    <row r="135" spans="7:15" x14ac:dyDescent="0.2">
      <c r="G135" s="11"/>
      <c r="H135" s="12"/>
      <c r="I135" s="12"/>
      <c r="J135" s="17"/>
      <c r="K135" s="17"/>
      <c r="L135" s="11"/>
      <c r="M135" s="9"/>
      <c r="N135" s="9"/>
      <c r="O135" s="9"/>
    </row>
    <row r="136" spans="7:15" x14ac:dyDescent="0.2">
      <c r="G136" s="11"/>
      <c r="H136" s="12"/>
      <c r="I136" s="12"/>
      <c r="J136" s="17"/>
      <c r="K136" s="17"/>
      <c r="L136" s="11"/>
      <c r="M136" s="9"/>
      <c r="N136" s="9"/>
      <c r="O136" s="9"/>
    </row>
    <row r="137" spans="7:15" x14ac:dyDescent="0.2">
      <c r="G137" s="11"/>
      <c r="H137" s="12"/>
      <c r="I137" s="12"/>
      <c r="J137" s="17"/>
      <c r="K137" s="17"/>
      <c r="L137" s="11"/>
      <c r="M137" s="9"/>
      <c r="N137" s="9"/>
      <c r="O137" s="9"/>
    </row>
    <row r="138" spans="7:15" x14ac:dyDescent="0.2">
      <c r="G138" s="11"/>
      <c r="H138" s="12"/>
      <c r="I138" s="12"/>
      <c r="J138" s="17"/>
      <c r="K138" s="17"/>
      <c r="L138" s="11"/>
      <c r="M138" s="9"/>
      <c r="N138" s="9"/>
      <c r="O138" s="9"/>
    </row>
    <row r="139" spans="7:15" x14ac:dyDescent="0.2">
      <c r="G139" s="11"/>
      <c r="H139" s="12"/>
      <c r="I139" s="12"/>
      <c r="J139" s="17"/>
      <c r="K139" s="17"/>
      <c r="L139" s="11"/>
      <c r="M139" s="9"/>
      <c r="N139" s="9"/>
      <c r="O139" s="9"/>
    </row>
    <row r="140" spans="7:15" x14ac:dyDescent="0.2">
      <c r="G140" s="11"/>
      <c r="H140" s="12"/>
      <c r="I140" s="12"/>
      <c r="J140" s="17"/>
      <c r="K140" s="17"/>
      <c r="L140" s="11"/>
      <c r="M140" s="9"/>
      <c r="N140" s="9"/>
      <c r="O140" s="9"/>
    </row>
    <row r="141" spans="7:15" x14ac:dyDescent="0.2">
      <c r="G141" s="11"/>
      <c r="H141" s="12"/>
      <c r="I141" s="12"/>
      <c r="J141" s="17"/>
      <c r="K141" s="17"/>
      <c r="L141" s="11"/>
      <c r="M141" s="9"/>
      <c r="N141" s="9"/>
      <c r="O141" s="9"/>
    </row>
    <row r="142" spans="7:15" x14ac:dyDescent="0.2">
      <c r="G142" s="11"/>
      <c r="H142" s="12"/>
      <c r="I142" s="12"/>
      <c r="J142" s="17"/>
      <c r="K142" s="17"/>
      <c r="L142" s="11"/>
      <c r="M142" s="9"/>
      <c r="N142" s="9"/>
      <c r="O142" s="9"/>
    </row>
    <row r="143" spans="7:15" x14ac:dyDescent="0.2">
      <c r="G143" s="11"/>
      <c r="H143" s="12"/>
      <c r="I143" s="12"/>
      <c r="J143" s="17"/>
      <c r="K143" s="17"/>
      <c r="L143" s="11"/>
      <c r="M143" s="9"/>
      <c r="N143" s="9"/>
      <c r="O143" s="9"/>
    </row>
    <row r="144" spans="7:15" x14ac:dyDescent="0.2">
      <c r="G144" s="11"/>
      <c r="H144" s="12"/>
      <c r="I144" s="12"/>
      <c r="J144" s="17"/>
      <c r="K144" s="17"/>
      <c r="L144" s="11"/>
      <c r="M144" s="9"/>
      <c r="N144" s="9"/>
      <c r="O144" s="9"/>
    </row>
    <row r="145" spans="7:15" x14ac:dyDescent="0.2">
      <c r="G145" s="11"/>
      <c r="H145" s="12"/>
      <c r="I145" s="12"/>
      <c r="J145" s="17"/>
      <c r="K145" s="17"/>
      <c r="L145" s="11"/>
      <c r="M145" s="9"/>
      <c r="N145" s="9"/>
      <c r="O145" s="9"/>
    </row>
    <row r="146" spans="7:15" x14ac:dyDescent="0.2">
      <c r="G146" s="11"/>
      <c r="H146" s="12"/>
      <c r="I146" s="12"/>
      <c r="J146" s="17"/>
      <c r="K146" s="17"/>
      <c r="L146" s="11"/>
      <c r="M146" s="9"/>
      <c r="N146" s="9"/>
      <c r="O146" s="9"/>
    </row>
    <row r="147" spans="7:15" x14ac:dyDescent="0.2">
      <c r="G147" s="11"/>
      <c r="H147" s="12"/>
      <c r="I147" s="12"/>
      <c r="J147" s="17"/>
      <c r="K147" s="17"/>
      <c r="L147" s="11"/>
      <c r="M147" s="9"/>
      <c r="N147" s="9"/>
      <c r="O147" s="9"/>
    </row>
    <row r="148" spans="7:15" x14ac:dyDescent="0.2">
      <c r="G148" s="11"/>
      <c r="H148" s="12"/>
      <c r="I148" s="12"/>
      <c r="J148" s="17"/>
      <c r="K148" s="17"/>
      <c r="L148" s="11"/>
      <c r="M148" s="9"/>
      <c r="N148" s="9"/>
      <c r="O148" s="9"/>
    </row>
    <row r="149" spans="7:15" x14ac:dyDescent="0.2">
      <c r="G149" s="11"/>
      <c r="H149" s="12"/>
      <c r="I149" s="12"/>
      <c r="J149" s="17"/>
      <c r="K149" s="17"/>
      <c r="L149" s="11"/>
      <c r="M149" s="9"/>
      <c r="N149" s="9"/>
      <c r="O149" s="9"/>
    </row>
    <row r="150" spans="7:15" x14ac:dyDescent="0.2">
      <c r="G150" s="11"/>
      <c r="H150" s="12"/>
      <c r="I150" s="12"/>
      <c r="J150" s="17"/>
      <c r="K150" s="17"/>
      <c r="L150" s="11"/>
      <c r="M150" s="9"/>
      <c r="N150" s="9"/>
      <c r="O150" s="9"/>
    </row>
    <row r="151" spans="7:15" x14ac:dyDescent="0.2">
      <c r="G151" s="11"/>
      <c r="H151" s="12"/>
      <c r="I151" s="12"/>
      <c r="J151" s="17"/>
      <c r="K151" s="17"/>
      <c r="L151" s="11"/>
      <c r="M151" s="9"/>
      <c r="N151" s="9"/>
      <c r="O151" s="9"/>
    </row>
    <row r="152" spans="7:15" x14ac:dyDescent="0.2">
      <c r="G152" s="11"/>
      <c r="H152" s="12"/>
      <c r="I152" s="12"/>
      <c r="J152" s="17"/>
      <c r="K152" s="17"/>
      <c r="L152" s="11"/>
      <c r="M152" s="9"/>
      <c r="N152" s="9"/>
      <c r="O152" s="9"/>
    </row>
    <row r="153" spans="7:15" x14ac:dyDescent="0.2">
      <c r="G153" s="11"/>
      <c r="H153" s="12"/>
      <c r="I153" s="12"/>
      <c r="J153" s="17"/>
      <c r="K153" s="17"/>
      <c r="L153" s="11"/>
      <c r="M153" s="9"/>
      <c r="N153" s="9"/>
      <c r="O153" s="9"/>
    </row>
    <row r="154" spans="7:15" x14ac:dyDescent="0.2">
      <c r="G154" s="11"/>
      <c r="H154" s="12"/>
      <c r="I154" s="12"/>
      <c r="J154" s="17"/>
      <c r="K154" s="17"/>
      <c r="L154" s="11"/>
      <c r="M154" s="9"/>
      <c r="N154" s="9"/>
      <c r="O154" s="9"/>
    </row>
    <row r="155" spans="7:15" x14ac:dyDescent="0.2">
      <c r="G155" s="11"/>
      <c r="H155" s="12"/>
      <c r="I155" s="12"/>
      <c r="J155" s="17"/>
      <c r="K155" s="17"/>
      <c r="L155" s="11"/>
      <c r="M155" s="9"/>
      <c r="N155" s="9"/>
      <c r="O155" s="9"/>
    </row>
    <row r="156" spans="7:15" x14ac:dyDescent="0.2">
      <c r="G156" s="11"/>
      <c r="H156" s="12"/>
      <c r="I156" s="12"/>
      <c r="J156" s="17"/>
      <c r="K156" s="17"/>
      <c r="L156" s="11"/>
      <c r="M156" s="9"/>
      <c r="N156" s="9"/>
      <c r="O156" s="9"/>
    </row>
    <row r="157" spans="7:15" x14ac:dyDescent="0.2">
      <c r="G157" s="11"/>
      <c r="H157" s="12"/>
      <c r="I157" s="12"/>
      <c r="J157" s="17"/>
      <c r="K157" s="17"/>
      <c r="L157" s="11"/>
      <c r="M157" s="9"/>
      <c r="N157" s="9"/>
      <c r="O157" s="9"/>
    </row>
    <row r="158" spans="7:15" x14ac:dyDescent="0.2">
      <c r="G158" s="11"/>
      <c r="H158" s="12"/>
      <c r="I158" s="12"/>
      <c r="J158" s="17"/>
      <c r="K158" s="17"/>
      <c r="L158" s="11"/>
      <c r="M158" s="9"/>
      <c r="N158" s="9"/>
      <c r="O158" s="9"/>
    </row>
    <row r="159" spans="7:15" x14ac:dyDescent="0.2">
      <c r="G159" s="11"/>
      <c r="H159" s="12"/>
      <c r="I159" s="12"/>
      <c r="J159" s="17"/>
      <c r="K159" s="17"/>
      <c r="L159" s="11"/>
      <c r="M159" s="9"/>
      <c r="N159" s="9"/>
      <c r="O159" s="9"/>
    </row>
    <row r="160" spans="7:15" x14ac:dyDescent="0.2">
      <c r="G160" s="11"/>
      <c r="H160" s="12"/>
      <c r="I160" s="12"/>
      <c r="J160" s="17"/>
      <c r="K160" s="17"/>
      <c r="L160" s="11"/>
      <c r="M160" s="9"/>
      <c r="N160" s="9"/>
      <c r="O160" s="9"/>
    </row>
    <row r="161" spans="7:15" x14ac:dyDescent="0.2">
      <c r="G161" s="11"/>
      <c r="H161" s="12"/>
      <c r="I161" s="12"/>
      <c r="J161" s="17"/>
      <c r="K161" s="17"/>
      <c r="L161" s="11"/>
      <c r="M161" s="9"/>
      <c r="N161" s="9"/>
      <c r="O161" s="9"/>
    </row>
    <row r="162" spans="7:15" x14ac:dyDescent="0.2">
      <c r="G162" s="11"/>
      <c r="H162" s="12"/>
      <c r="I162" s="12"/>
      <c r="J162" s="17"/>
      <c r="K162" s="17"/>
      <c r="L162" s="11"/>
      <c r="M162" s="9"/>
      <c r="N162" s="9"/>
      <c r="O162" s="9"/>
    </row>
    <row r="163" spans="7:15" x14ac:dyDescent="0.2">
      <c r="G163" s="11"/>
      <c r="H163" s="12"/>
      <c r="I163" s="12"/>
      <c r="J163" s="17"/>
      <c r="K163" s="17"/>
      <c r="L163" s="11"/>
      <c r="M163" s="9"/>
      <c r="N163" s="9"/>
      <c r="O163" s="9"/>
    </row>
    <row r="164" spans="7:15" x14ac:dyDescent="0.2">
      <c r="G164" s="11"/>
      <c r="H164" s="12"/>
      <c r="I164" s="12"/>
      <c r="J164" s="17"/>
      <c r="K164" s="17"/>
      <c r="L164" s="11"/>
      <c r="M164" s="9"/>
      <c r="N164" s="9"/>
      <c r="O164" s="9"/>
    </row>
    <row r="165" spans="7:15" x14ac:dyDescent="0.2">
      <c r="G165" s="11"/>
      <c r="H165" s="12"/>
      <c r="I165" s="12"/>
      <c r="J165" s="17"/>
      <c r="K165" s="17"/>
      <c r="L165" s="11"/>
      <c r="M165" s="9"/>
      <c r="N165" s="9"/>
      <c r="O165" s="9"/>
    </row>
    <row r="166" spans="7:15" x14ac:dyDescent="0.2">
      <c r="G166" s="11"/>
      <c r="H166" s="12"/>
      <c r="I166" s="12"/>
      <c r="J166" s="17"/>
      <c r="K166" s="17"/>
      <c r="L166" s="11"/>
      <c r="M166" s="9"/>
      <c r="N166" s="9"/>
      <c r="O166" s="9"/>
    </row>
    <row r="167" spans="7:15" x14ac:dyDescent="0.2">
      <c r="G167" s="11"/>
      <c r="H167" s="12"/>
      <c r="I167" s="12"/>
      <c r="J167" s="17"/>
      <c r="K167" s="17"/>
      <c r="L167" s="11"/>
      <c r="M167" s="9"/>
      <c r="N167" s="9"/>
      <c r="O167" s="9"/>
    </row>
    <row r="168" spans="7:15" x14ac:dyDescent="0.2">
      <c r="G168" s="11"/>
      <c r="H168" s="12"/>
      <c r="I168" s="12"/>
      <c r="J168" s="17"/>
      <c r="K168" s="17"/>
      <c r="L168" s="11"/>
      <c r="M168" s="9"/>
      <c r="N168" s="9"/>
      <c r="O168" s="9"/>
    </row>
    <row r="169" spans="7:15" x14ac:dyDescent="0.2">
      <c r="G169" s="11"/>
      <c r="H169" s="12"/>
      <c r="I169" s="12"/>
      <c r="J169" s="17"/>
      <c r="K169" s="17"/>
      <c r="L169" s="11"/>
      <c r="M169" s="9"/>
      <c r="N169" s="9"/>
      <c r="O169" s="9"/>
    </row>
    <row r="170" spans="7:15" x14ac:dyDescent="0.2">
      <c r="G170" s="11"/>
      <c r="H170" s="12"/>
      <c r="I170" s="12"/>
      <c r="J170" s="17"/>
      <c r="K170" s="17"/>
      <c r="L170" s="11"/>
      <c r="M170" s="9"/>
      <c r="N170" s="9"/>
      <c r="O170" s="9"/>
    </row>
    <row r="171" spans="7:15" x14ac:dyDescent="0.2">
      <c r="G171" s="11"/>
      <c r="H171" s="12"/>
      <c r="I171" s="12"/>
      <c r="J171" s="17"/>
      <c r="K171" s="17"/>
      <c r="L171" s="11"/>
      <c r="M171" s="9"/>
      <c r="N171" s="9"/>
      <c r="O171" s="9"/>
    </row>
    <row r="172" spans="7:15" x14ac:dyDescent="0.2">
      <c r="G172" s="11"/>
      <c r="H172" s="12"/>
      <c r="I172" s="12"/>
      <c r="J172" s="17"/>
      <c r="K172" s="17"/>
      <c r="L172" s="11"/>
      <c r="M172" s="9"/>
      <c r="N172" s="9"/>
      <c r="O172" s="9"/>
    </row>
    <row r="173" spans="7:15" x14ac:dyDescent="0.2">
      <c r="G173" s="11"/>
      <c r="H173" s="12"/>
      <c r="I173" s="12"/>
      <c r="J173" s="17"/>
      <c r="K173" s="17"/>
      <c r="L173" s="11"/>
      <c r="M173" s="9"/>
      <c r="N173" s="9"/>
      <c r="O173" s="9"/>
    </row>
    <row r="174" spans="7:15" x14ac:dyDescent="0.2">
      <c r="G174" s="11"/>
      <c r="H174" s="12"/>
      <c r="I174" s="12"/>
      <c r="J174" s="17"/>
      <c r="K174" s="17"/>
      <c r="L174" s="11"/>
      <c r="M174" s="9"/>
      <c r="N174" s="9"/>
      <c r="O174" s="9"/>
    </row>
    <row r="175" spans="7:15" x14ac:dyDescent="0.2">
      <c r="G175" s="11"/>
      <c r="H175" s="12"/>
      <c r="I175" s="12"/>
      <c r="J175" s="17"/>
      <c r="K175" s="17"/>
      <c r="L175" s="11"/>
      <c r="M175" s="9"/>
      <c r="N175" s="9"/>
      <c r="O175" s="9"/>
    </row>
    <row r="176" spans="7:15" x14ac:dyDescent="0.2">
      <c r="G176" s="11"/>
      <c r="H176" s="12"/>
      <c r="I176" s="12"/>
      <c r="J176" s="17"/>
      <c r="K176" s="17"/>
      <c r="L176" s="11"/>
      <c r="M176" s="9"/>
      <c r="N176" s="9"/>
      <c r="O176" s="9"/>
    </row>
    <row r="177" spans="7:15" x14ac:dyDescent="0.2">
      <c r="G177" s="11"/>
      <c r="H177" s="12"/>
      <c r="I177" s="12"/>
      <c r="J177" s="17"/>
      <c r="K177" s="17"/>
      <c r="L177" s="11"/>
      <c r="M177" s="9"/>
      <c r="N177" s="9"/>
      <c r="O177" s="9"/>
    </row>
    <row r="178" spans="7:15" x14ac:dyDescent="0.2">
      <c r="G178" s="11"/>
      <c r="H178" s="12"/>
      <c r="I178" s="12"/>
      <c r="J178" s="17"/>
      <c r="K178" s="17"/>
      <c r="L178" s="11"/>
      <c r="M178" s="9"/>
      <c r="N178" s="9"/>
      <c r="O178" s="9"/>
    </row>
    <row r="179" spans="7:15" x14ac:dyDescent="0.2">
      <c r="G179" s="11"/>
      <c r="H179" s="12"/>
      <c r="I179" s="12"/>
      <c r="J179" s="17"/>
      <c r="K179" s="17"/>
      <c r="L179" s="11"/>
      <c r="M179" s="9"/>
      <c r="N179" s="9"/>
      <c r="O179" s="9"/>
    </row>
    <row r="180" spans="7:15" x14ac:dyDescent="0.2">
      <c r="G180" s="11"/>
      <c r="H180" s="12"/>
      <c r="I180" s="12"/>
      <c r="J180" s="17"/>
      <c r="K180" s="17"/>
      <c r="L180" s="11"/>
      <c r="M180" s="9"/>
      <c r="N180" s="9"/>
      <c r="O180" s="9"/>
    </row>
    <row r="181" spans="7:15" x14ac:dyDescent="0.2">
      <c r="G181" s="11"/>
      <c r="H181" s="12"/>
      <c r="I181" s="12"/>
      <c r="J181" s="17"/>
      <c r="K181" s="17"/>
      <c r="L181" s="11"/>
      <c r="M181" s="9"/>
      <c r="N181" s="9"/>
      <c r="O181" s="9"/>
    </row>
    <row r="182" spans="7:15" x14ac:dyDescent="0.2">
      <c r="G182" s="11"/>
      <c r="H182" s="12"/>
      <c r="I182" s="12"/>
      <c r="J182" s="17"/>
      <c r="K182" s="17"/>
      <c r="L182" s="11"/>
      <c r="M182" s="9"/>
      <c r="N182" s="9"/>
      <c r="O182" s="9"/>
    </row>
    <row r="183" spans="7:15" x14ac:dyDescent="0.2">
      <c r="G183" s="11"/>
      <c r="H183" s="12"/>
      <c r="I183" s="12"/>
      <c r="J183" s="17"/>
      <c r="K183" s="17"/>
      <c r="L183" s="11"/>
      <c r="M183" s="9"/>
      <c r="N183" s="9"/>
      <c r="O183" s="9"/>
    </row>
    <row r="184" spans="7:15" x14ac:dyDescent="0.2">
      <c r="G184" s="11"/>
      <c r="H184" s="12"/>
      <c r="I184" s="12"/>
      <c r="J184" s="17"/>
      <c r="K184" s="17"/>
      <c r="L184" s="11"/>
      <c r="M184" s="9"/>
      <c r="N184" s="9"/>
      <c r="O184" s="9"/>
    </row>
    <row r="185" spans="7:15" x14ac:dyDescent="0.2">
      <c r="G185" s="11"/>
      <c r="H185" s="12"/>
      <c r="I185" s="12"/>
      <c r="J185" s="17"/>
      <c r="K185" s="17"/>
      <c r="L185" s="11"/>
      <c r="M185" s="9"/>
      <c r="N185" s="9"/>
      <c r="O185" s="9"/>
    </row>
    <row r="186" spans="7:15" x14ac:dyDescent="0.2">
      <c r="G186" s="11"/>
      <c r="H186" s="12"/>
      <c r="I186" s="12"/>
      <c r="J186" s="17"/>
      <c r="K186" s="17"/>
      <c r="L186" s="11"/>
      <c r="M186" s="9"/>
      <c r="N186" s="9"/>
      <c r="O186" s="9"/>
    </row>
    <row r="187" spans="7:15" x14ac:dyDescent="0.2">
      <c r="G187" s="11"/>
      <c r="H187" s="12"/>
      <c r="I187" s="12"/>
      <c r="J187" s="17"/>
      <c r="K187" s="17"/>
      <c r="L187" s="11"/>
      <c r="M187" s="9"/>
      <c r="N187" s="9"/>
      <c r="O187" s="9"/>
    </row>
    <row r="188" spans="7:15" x14ac:dyDescent="0.2">
      <c r="G188" s="11"/>
      <c r="H188" s="12"/>
      <c r="I188" s="12"/>
      <c r="J188" s="17"/>
      <c r="K188" s="17"/>
      <c r="L188" s="11"/>
      <c r="M188" s="9"/>
      <c r="N188" s="9"/>
      <c r="O188" s="9"/>
    </row>
    <row r="189" spans="7:15" x14ac:dyDescent="0.2">
      <c r="G189" s="11"/>
      <c r="H189" s="12"/>
      <c r="I189" s="12"/>
      <c r="J189" s="17"/>
      <c r="K189" s="17"/>
      <c r="L189" s="11"/>
      <c r="M189" s="9"/>
      <c r="N189" s="9"/>
      <c r="O189" s="9"/>
    </row>
    <row r="190" spans="7:15" x14ac:dyDescent="0.2">
      <c r="G190" s="11"/>
      <c r="H190" s="12"/>
      <c r="I190" s="12"/>
      <c r="J190" s="17"/>
      <c r="K190" s="17"/>
      <c r="L190" s="11"/>
      <c r="M190" s="9"/>
      <c r="N190" s="9"/>
      <c r="O190" s="9"/>
    </row>
    <row r="191" spans="7:15" x14ac:dyDescent="0.2">
      <c r="G191" s="11"/>
      <c r="H191" s="12"/>
      <c r="I191" s="12"/>
      <c r="J191" s="17"/>
      <c r="K191" s="17"/>
      <c r="L191" s="11"/>
      <c r="M191" s="9"/>
      <c r="N191" s="9"/>
      <c r="O191" s="9"/>
    </row>
    <row r="192" spans="7:15" x14ac:dyDescent="0.2">
      <c r="G192" s="11"/>
      <c r="H192" s="12"/>
      <c r="I192" s="12"/>
      <c r="J192" s="17"/>
      <c r="K192" s="17"/>
      <c r="L192" s="11"/>
      <c r="M192" s="9"/>
      <c r="N192" s="9"/>
      <c r="O192" s="9"/>
    </row>
    <row r="193" spans="7:15" x14ac:dyDescent="0.2">
      <c r="G193" s="11"/>
      <c r="H193" s="12"/>
      <c r="I193" s="12"/>
      <c r="J193" s="17"/>
      <c r="K193" s="17"/>
      <c r="L193" s="11"/>
      <c r="M193" s="9"/>
      <c r="N193" s="9"/>
      <c r="O193" s="9"/>
    </row>
    <row r="194" spans="7:15" x14ac:dyDescent="0.2">
      <c r="G194" s="11"/>
      <c r="H194" s="12"/>
      <c r="I194" s="12"/>
      <c r="J194" s="17"/>
      <c r="K194" s="17"/>
      <c r="L194" s="11"/>
      <c r="M194" s="9"/>
      <c r="N194" s="9"/>
      <c r="O194" s="9"/>
    </row>
    <row r="195" spans="7:15" x14ac:dyDescent="0.2">
      <c r="G195" s="11"/>
      <c r="H195" s="12"/>
      <c r="I195" s="12"/>
      <c r="J195" s="17"/>
      <c r="K195" s="17"/>
      <c r="L195" s="11"/>
      <c r="M195" s="9"/>
      <c r="N195" s="9"/>
      <c r="O195" s="9"/>
    </row>
    <row r="196" spans="7:15" x14ac:dyDescent="0.2">
      <c r="G196" s="11"/>
      <c r="H196" s="12"/>
      <c r="I196" s="12"/>
      <c r="J196" s="17"/>
      <c r="K196" s="17"/>
      <c r="L196" s="11"/>
      <c r="M196" s="9"/>
      <c r="N196" s="9"/>
      <c r="O196" s="9"/>
    </row>
    <row r="197" spans="7:15" x14ac:dyDescent="0.2">
      <c r="G197" s="11"/>
      <c r="H197" s="12"/>
      <c r="I197" s="12"/>
      <c r="J197" s="17"/>
      <c r="K197" s="17"/>
      <c r="L197" s="11"/>
      <c r="M197" s="9"/>
      <c r="N197" s="9"/>
      <c r="O197" s="9"/>
    </row>
    <row r="198" spans="7:15" x14ac:dyDescent="0.2">
      <c r="G198" s="11"/>
      <c r="H198" s="12"/>
      <c r="I198" s="12"/>
      <c r="J198" s="17"/>
      <c r="K198" s="17"/>
      <c r="L198" s="11"/>
      <c r="M198" s="9"/>
      <c r="N198" s="9"/>
      <c r="O198" s="9"/>
    </row>
    <row r="199" spans="7:15" x14ac:dyDescent="0.2">
      <c r="G199" s="11"/>
      <c r="H199" s="12"/>
      <c r="I199" s="12"/>
      <c r="J199" s="17"/>
      <c r="K199" s="17"/>
      <c r="L199" s="11"/>
      <c r="M199" s="9"/>
      <c r="N199" s="9"/>
      <c r="O199" s="9"/>
    </row>
    <row r="200" spans="7:15" x14ac:dyDescent="0.2">
      <c r="G200" s="11"/>
      <c r="H200" s="12"/>
      <c r="I200" s="12"/>
      <c r="J200" s="17"/>
      <c r="K200" s="17"/>
      <c r="L200" s="11"/>
      <c r="M200" s="9"/>
      <c r="N200" s="9"/>
      <c r="O200" s="9"/>
    </row>
    <row r="201" spans="7:15" x14ac:dyDescent="0.2">
      <c r="G201" s="11"/>
      <c r="H201" s="12"/>
      <c r="I201" s="12"/>
      <c r="J201" s="17"/>
      <c r="K201" s="17"/>
      <c r="L201" s="11"/>
      <c r="M201" s="9"/>
      <c r="N201" s="9"/>
      <c r="O201" s="9"/>
    </row>
    <row r="202" spans="7:15" x14ac:dyDescent="0.2">
      <c r="G202" s="11"/>
      <c r="H202" s="12"/>
      <c r="I202" s="12"/>
      <c r="J202" s="17"/>
      <c r="K202" s="17"/>
      <c r="L202" s="11"/>
      <c r="M202" s="9"/>
      <c r="N202" s="9"/>
      <c r="O202" s="9"/>
    </row>
    <row r="203" spans="7:15" x14ac:dyDescent="0.2">
      <c r="G203" s="11"/>
      <c r="H203" s="12"/>
      <c r="I203" s="12"/>
      <c r="J203" s="17"/>
      <c r="K203" s="17"/>
      <c r="L203" s="11"/>
      <c r="M203" s="9"/>
      <c r="N203" s="9"/>
      <c r="O203" s="9"/>
    </row>
    <row r="204" spans="7:15" x14ac:dyDescent="0.2">
      <c r="G204" s="11"/>
      <c r="H204" s="12"/>
      <c r="I204" s="12"/>
      <c r="J204" s="17"/>
      <c r="K204" s="17"/>
      <c r="L204" s="11"/>
      <c r="M204" s="9"/>
      <c r="N204" s="9"/>
      <c r="O204" s="9"/>
    </row>
    <row r="205" spans="7:15" x14ac:dyDescent="0.2">
      <c r="G205" s="11"/>
      <c r="H205" s="12"/>
      <c r="I205" s="12"/>
      <c r="J205" s="17"/>
      <c r="K205" s="17"/>
      <c r="L205" s="11"/>
      <c r="M205" s="9"/>
      <c r="N205" s="9"/>
      <c r="O205" s="9"/>
    </row>
    <row r="206" spans="7:15" x14ac:dyDescent="0.2">
      <c r="G206" s="11"/>
      <c r="H206" s="12"/>
      <c r="I206" s="12"/>
      <c r="J206" s="17"/>
      <c r="K206" s="17"/>
      <c r="L206" s="11"/>
      <c r="M206" s="9"/>
      <c r="N206" s="9"/>
      <c r="O206" s="9"/>
    </row>
    <row r="207" spans="7:15" x14ac:dyDescent="0.2">
      <c r="G207" s="11"/>
      <c r="H207" s="12"/>
      <c r="I207" s="12"/>
      <c r="J207" s="17"/>
      <c r="K207" s="17"/>
      <c r="L207" s="11"/>
      <c r="M207" s="9"/>
      <c r="N207" s="9"/>
      <c r="O207" s="9"/>
    </row>
    <row r="208" spans="7:15" x14ac:dyDescent="0.2">
      <c r="G208" s="11"/>
      <c r="H208" s="12"/>
      <c r="I208" s="12"/>
      <c r="J208" s="17"/>
      <c r="K208" s="17"/>
      <c r="L208" s="11"/>
      <c r="M208" s="9"/>
      <c r="N208" s="9"/>
      <c r="O208" s="9"/>
    </row>
    <row r="209" spans="7:15" x14ac:dyDescent="0.2">
      <c r="G209" s="11"/>
      <c r="H209" s="12"/>
      <c r="I209" s="12"/>
      <c r="J209" s="17"/>
      <c r="K209" s="17"/>
      <c r="L209" s="11"/>
      <c r="M209" s="9"/>
      <c r="N209" s="9"/>
      <c r="O209" s="9"/>
    </row>
    <row r="210" spans="7:15" x14ac:dyDescent="0.2">
      <c r="G210" s="11"/>
      <c r="H210" s="12"/>
      <c r="I210" s="12"/>
      <c r="J210" s="17"/>
      <c r="K210" s="17"/>
      <c r="L210" s="11"/>
      <c r="M210" s="9"/>
      <c r="N210" s="9"/>
      <c r="O210" s="9"/>
    </row>
    <row r="211" spans="7:15" x14ac:dyDescent="0.2">
      <c r="G211" s="11"/>
      <c r="H211" s="12"/>
      <c r="I211" s="12"/>
      <c r="J211" s="17"/>
      <c r="K211" s="17"/>
      <c r="L211" s="11"/>
      <c r="M211" s="9"/>
      <c r="N211" s="9"/>
      <c r="O211" s="9"/>
    </row>
    <row r="212" spans="7:15" x14ac:dyDescent="0.2">
      <c r="G212" s="11"/>
      <c r="H212" s="12"/>
      <c r="I212" s="12"/>
      <c r="J212" s="17"/>
      <c r="K212" s="17"/>
      <c r="L212" s="11"/>
      <c r="M212" s="9"/>
      <c r="N212" s="9"/>
      <c r="O212" s="9"/>
    </row>
    <row r="213" spans="7:15" x14ac:dyDescent="0.2">
      <c r="G213" s="11"/>
      <c r="H213" s="12"/>
      <c r="I213" s="12"/>
      <c r="J213" s="17"/>
      <c r="K213" s="17"/>
      <c r="L213" s="11"/>
      <c r="M213" s="9"/>
      <c r="N213" s="9"/>
      <c r="O213" s="9"/>
    </row>
    <row r="214" spans="7:15" x14ac:dyDescent="0.2">
      <c r="G214" s="11"/>
      <c r="H214" s="12"/>
      <c r="I214" s="12"/>
      <c r="J214" s="17"/>
      <c r="K214" s="17"/>
      <c r="L214" s="11"/>
      <c r="M214" s="9"/>
      <c r="N214" s="9"/>
      <c r="O214" s="9"/>
    </row>
    <row r="215" spans="7:15" x14ac:dyDescent="0.2">
      <c r="G215" s="11"/>
      <c r="H215" s="12"/>
      <c r="I215" s="12"/>
      <c r="J215" s="17"/>
      <c r="K215" s="17"/>
      <c r="L215" s="11"/>
      <c r="M215" s="9"/>
      <c r="N215" s="9"/>
      <c r="O215" s="9"/>
    </row>
    <row r="216" spans="7:15" x14ac:dyDescent="0.2">
      <c r="G216" s="11"/>
      <c r="H216" s="12"/>
      <c r="I216" s="12"/>
      <c r="J216" s="17"/>
      <c r="K216" s="17"/>
      <c r="L216" s="11"/>
      <c r="M216" s="9"/>
      <c r="N216" s="9"/>
      <c r="O216" s="9"/>
    </row>
    <row r="217" spans="7:15" x14ac:dyDescent="0.2">
      <c r="G217" s="11"/>
      <c r="H217" s="12"/>
      <c r="I217" s="12"/>
      <c r="J217" s="17"/>
      <c r="K217" s="17"/>
      <c r="L217" s="11"/>
      <c r="M217" s="9"/>
      <c r="N217" s="9"/>
      <c r="O217" s="9"/>
    </row>
    <row r="218" spans="7:15" x14ac:dyDescent="0.2">
      <c r="G218" s="11"/>
      <c r="H218" s="12"/>
      <c r="I218" s="12"/>
      <c r="J218" s="17"/>
      <c r="K218" s="17"/>
      <c r="L218" s="11"/>
      <c r="M218" s="9"/>
      <c r="N218" s="9"/>
      <c r="O218" s="9"/>
    </row>
    <row r="219" spans="7:15" x14ac:dyDescent="0.2">
      <c r="G219" s="11"/>
      <c r="H219" s="12"/>
      <c r="I219" s="12"/>
      <c r="J219" s="17"/>
      <c r="K219" s="17"/>
      <c r="L219" s="11"/>
      <c r="M219" s="9"/>
      <c r="N219" s="9"/>
      <c r="O219" s="9"/>
    </row>
    <row r="220" spans="7:15" x14ac:dyDescent="0.2">
      <c r="G220" s="11"/>
      <c r="H220" s="12"/>
      <c r="I220" s="12"/>
      <c r="J220" s="17"/>
      <c r="K220" s="17"/>
      <c r="L220" s="11"/>
      <c r="M220" s="9"/>
      <c r="N220" s="9"/>
      <c r="O220" s="9"/>
    </row>
    <row r="221" spans="7:15" x14ac:dyDescent="0.2">
      <c r="G221" s="11"/>
      <c r="H221" s="12"/>
      <c r="I221" s="12"/>
      <c r="J221" s="17"/>
      <c r="K221" s="17"/>
      <c r="L221" s="11"/>
      <c r="M221" s="9"/>
      <c r="N221" s="9"/>
      <c r="O221" s="9"/>
    </row>
    <row r="222" spans="7:15" x14ac:dyDescent="0.2">
      <c r="G222" s="11"/>
      <c r="H222" s="12"/>
      <c r="I222" s="12"/>
      <c r="J222" s="17"/>
      <c r="K222" s="17"/>
      <c r="L222" s="11"/>
      <c r="M222" s="9"/>
      <c r="N222" s="9"/>
      <c r="O222" s="9"/>
    </row>
    <row r="223" spans="7:15" x14ac:dyDescent="0.2">
      <c r="G223" s="11"/>
      <c r="H223" s="12"/>
      <c r="I223" s="12"/>
      <c r="J223" s="17"/>
      <c r="K223" s="17"/>
      <c r="L223" s="11"/>
      <c r="M223" s="9"/>
      <c r="N223" s="9"/>
      <c r="O223" s="9"/>
    </row>
    <row r="224" spans="7:15" x14ac:dyDescent="0.2">
      <c r="G224" s="11"/>
      <c r="H224" s="12"/>
      <c r="I224" s="12"/>
      <c r="J224" s="17"/>
      <c r="K224" s="17"/>
      <c r="L224" s="11"/>
      <c r="M224" s="9"/>
      <c r="N224" s="9"/>
      <c r="O224" s="9"/>
    </row>
    <row r="225" spans="7:15" x14ac:dyDescent="0.2">
      <c r="G225" s="11"/>
      <c r="H225" s="12"/>
      <c r="I225" s="12"/>
      <c r="J225" s="17"/>
      <c r="K225" s="17"/>
      <c r="L225" s="11"/>
      <c r="M225" s="9"/>
      <c r="N225" s="9"/>
      <c r="O225" s="9"/>
    </row>
    <row r="226" spans="7:15" x14ac:dyDescent="0.2">
      <c r="G226" s="11"/>
      <c r="H226" s="12"/>
      <c r="I226" s="12"/>
      <c r="J226" s="17"/>
      <c r="K226" s="17"/>
      <c r="L226" s="11"/>
      <c r="M226" s="9"/>
      <c r="N226" s="9"/>
      <c r="O226" s="9"/>
    </row>
    <row r="227" spans="7:15" x14ac:dyDescent="0.2">
      <c r="G227" s="11"/>
      <c r="H227" s="12"/>
      <c r="I227" s="12"/>
      <c r="J227" s="17"/>
      <c r="K227" s="17"/>
      <c r="L227" s="11"/>
      <c r="M227" s="9"/>
      <c r="N227" s="9"/>
      <c r="O227" s="9"/>
    </row>
    <row r="228" spans="7:15" x14ac:dyDescent="0.2">
      <c r="G228" s="11"/>
      <c r="H228" s="12"/>
      <c r="I228" s="12"/>
      <c r="J228" s="17"/>
      <c r="K228" s="17"/>
      <c r="L228" s="11"/>
      <c r="M228" s="9"/>
      <c r="N228" s="9"/>
      <c r="O228" s="9"/>
    </row>
    <row r="229" spans="7:15" x14ac:dyDescent="0.2">
      <c r="G229" s="11"/>
      <c r="H229" s="12"/>
      <c r="I229" s="12"/>
      <c r="J229" s="17"/>
      <c r="K229" s="17"/>
      <c r="L229" s="11"/>
      <c r="M229" s="9"/>
      <c r="N229" s="9"/>
      <c r="O229" s="9"/>
    </row>
    <row r="230" spans="7:15" x14ac:dyDescent="0.2">
      <c r="G230" s="11"/>
      <c r="H230" s="12"/>
      <c r="I230" s="12"/>
      <c r="J230" s="17"/>
      <c r="K230" s="17"/>
      <c r="L230" s="11"/>
      <c r="M230" s="9"/>
      <c r="N230" s="9"/>
      <c r="O230" s="9"/>
    </row>
    <row r="231" spans="7:15" x14ac:dyDescent="0.2">
      <c r="G231" s="11"/>
      <c r="H231" s="12"/>
      <c r="I231" s="12"/>
      <c r="J231" s="17"/>
      <c r="K231" s="17"/>
      <c r="L231" s="11"/>
      <c r="M231" s="9"/>
      <c r="N231" s="9"/>
      <c r="O231" s="9"/>
    </row>
    <row r="232" spans="7:15" x14ac:dyDescent="0.2">
      <c r="G232" s="11"/>
      <c r="H232" s="12"/>
      <c r="I232" s="12"/>
      <c r="J232" s="17"/>
      <c r="K232" s="17"/>
      <c r="L232" s="11"/>
      <c r="M232" s="9"/>
      <c r="N232" s="9"/>
      <c r="O232" s="9"/>
    </row>
    <row r="233" spans="7:15" x14ac:dyDescent="0.2">
      <c r="G233" s="11"/>
      <c r="H233" s="12"/>
      <c r="I233" s="12"/>
      <c r="J233" s="17"/>
      <c r="K233" s="17"/>
      <c r="L233" s="11"/>
      <c r="M233" s="9"/>
      <c r="N233" s="9"/>
      <c r="O233" s="9"/>
    </row>
    <row r="234" spans="7:15" x14ac:dyDescent="0.2">
      <c r="G234" s="11"/>
      <c r="H234" s="12"/>
      <c r="I234" s="12"/>
      <c r="J234" s="17"/>
      <c r="K234" s="17"/>
      <c r="L234" s="11"/>
      <c r="M234" s="9"/>
      <c r="N234" s="9"/>
      <c r="O234" s="9"/>
    </row>
    <row r="235" spans="7:15" x14ac:dyDescent="0.2">
      <c r="G235" s="11"/>
      <c r="H235" s="12"/>
      <c r="I235" s="12"/>
      <c r="J235" s="17"/>
      <c r="K235" s="17"/>
      <c r="L235" s="11"/>
      <c r="M235" s="9"/>
      <c r="N235" s="9"/>
      <c r="O235" s="9"/>
    </row>
    <row r="236" spans="7:15" x14ac:dyDescent="0.2">
      <c r="G236" s="11"/>
      <c r="H236" s="12"/>
      <c r="I236" s="12"/>
      <c r="J236" s="17"/>
      <c r="K236" s="17"/>
      <c r="L236" s="11"/>
      <c r="M236" s="9"/>
      <c r="N236" s="9"/>
      <c r="O236" s="9"/>
    </row>
    <row r="237" spans="7:15" x14ac:dyDescent="0.2">
      <c r="G237" s="11"/>
      <c r="H237" s="12"/>
      <c r="I237" s="12"/>
      <c r="J237" s="17"/>
      <c r="K237" s="17"/>
      <c r="L237" s="11"/>
      <c r="M237" s="9"/>
      <c r="N237" s="9"/>
      <c r="O237" s="9"/>
    </row>
    <row r="238" spans="7:15" x14ac:dyDescent="0.2">
      <c r="G238" s="11"/>
      <c r="H238" s="12"/>
      <c r="I238" s="12"/>
      <c r="J238" s="17"/>
      <c r="K238" s="17"/>
      <c r="L238" s="11"/>
      <c r="M238" s="9"/>
      <c r="N238" s="9"/>
      <c r="O238" s="9"/>
    </row>
    <row r="239" spans="7:15" x14ac:dyDescent="0.2">
      <c r="G239" s="11"/>
      <c r="H239" s="12"/>
      <c r="I239" s="12"/>
      <c r="J239" s="17"/>
      <c r="K239" s="17"/>
      <c r="L239" s="11"/>
      <c r="M239" s="9"/>
      <c r="N239" s="9"/>
      <c r="O239" s="9"/>
    </row>
    <row r="240" spans="7:15" x14ac:dyDescent="0.2">
      <c r="G240" s="11"/>
      <c r="H240" s="12"/>
      <c r="I240" s="12"/>
      <c r="J240" s="17"/>
      <c r="K240" s="17"/>
      <c r="L240" s="11"/>
      <c r="M240" s="9"/>
      <c r="N240" s="9"/>
      <c r="O240" s="9"/>
    </row>
    <row r="241" spans="7:15" x14ac:dyDescent="0.2">
      <c r="G241" s="11"/>
      <c r="H241" s="12"/>
      <c r="I241" s="12"/>
      <c r="J241" s="17"/>
      <c r="K241" s="17"/>
      <c r="L241" s="11"/>
      <c r="M241" s="9"/>
      <c r="N241" s="9"/>
      <c r="O241" s="9"/>
    </row>
    <row r="242" spans="7:15" x14ac:dyDescent="0.2">
      <c r="G242" s="11"/>
      <c r="H242" s="12"/>
      <c r="I242" s="12"/>
      <c r="J242" s="17"/>
      <c r="K242" s="17"/>
      <c r="L242" s="11"/>
      <c r="M242" s="9"/>
      <c r="N242" s="9"/>
      <c r="O242" s="9"/>
    </row>
    <row r="243" spans="7:15" x14ac:dyDescent="0.2">
      <c r="G243" s="11"/>
      <c r="H243" s="12"/>
      <c r="I243" s="12"/>
      <c r="J243" s="17"/>
      <c r="K243" s="17"/>
      <c r="L243" s="11"/>
      <c r="M243" s="9"/>
      <c r="N243" s="9"/>
      <c r="O243" s="9"/>
    </row>
    <row r="244" spans="7:15" x14ac:dyDescent="0.2">
      <c r="G244" s="11"/>
      <c r="H244" s="12"/>
      <c r="I244" s="12"/>
      <c r="J244" s="17"/>
      <c r="K244" s="17"/>
      <c r="L244" s="11"/>
      <c r="M244" s="9"/>
      <c r="N244" s="9"/>
      <c r="O244" s="9"/>
    </row>
    <row r="245" spans="7:15" x14ac:dyDescent="0.2">
      <c r="G245" s="11"/>
      <c r="H245" s="12"/>
      <c r="I245" s="12"/>
      <c r="J245" s="17"/>
      <c r="K245" s="17"/>
      <c r="L245" s="11"/>
      <c r="M245" s="9"/>
      <c r="N245" s="9"/>
      <c r="O245" s="9"/>
    </row>
    <row r="246" spans="7:15" x14ac:dyDescent="0.2">
      <c r="G246" s="11"/>
      <c r="H246" s="12"/>
      <c r="I246" s="12"/>
      <c r="J246" s="17"/>
      <c r="K246" s="17"/>
      <c r="L246" s="11"/>
      <c r="M246" s="9"/>
      <c r="N246" s="9"/>
      <c r="O246" s="9"/>
    </row>
    <row r="247" spans="7:15" x14ac:dyDescent="0.2">
      <c r="G247" s="11"/>
      <c r="H247" s="12"/>
      <c r="I247" s="12"/>
      <c r="J247" s="17"/>
      <c r="K247" s="17"/>
      <c r="L247" s="11"/>
      <c r="M247" s="9"/>
      <c r="N247" s="9"/>
      <c r="O247" s="9"/>
    </row>
    <row r="248" spans="7:15" x14ac:dyDescent="0.2">
      <c r="G248" s="11"/>
      <c r="H248" s="12"/>
      <c r="I248" s="12"/>
      <c r="J248" s="17"/>
      <c r="K248" s="17"/>
      <c r="L248" s="11"/>
      <c r="M248" s="9"/>
      <c r="N248" s="9"/>
      <c r="O248" s="9"/>
    </row>
    <row r="249" spans="7:15" x14ac:dyDescent="0.2">
      <c r="G249" s="11"/>
      <c r="H249" s="12"/>
      <c r="I249" s="12"/>
      <c r="J249" s="17"/>
      <c r="K249" s="17"/>
      <c r="L249" s="11"/>
      <c r="M249" s="9"/>
      <c r="N249" s="9"/>
      <c r="O249" s="9"/>
    </row>
    <row r="250" spans="7:15" x14ac:dyDescent="0.2">
      <c r="G250" s="11"/>
      <c r="H250" s="12"/>
      <c r="I250" s="12"/>
      <c r="J250" s="17"/>
      <c r="K250" s="17"/>
      <c r="L250" s="11"/>
      <c r="M250" s="9"/>
      <c r="N250" s="9"/>
      <c r="O250" s="9"/>
    </row>
    <row r="251" spans="7:15" x14ac:dyDescent="0.2">
      <c r="G251" s="11"/>
      <c r="H251" s="12"/>
      <c r="I251" s="12"/>
      <c r="J251" s="17"/>
      <c r="K251" s="17"/>
      <c r="L251" s="11"/>
      <c r="M251" s="9"/>
      <c r="N251" s="9"/>
      <c r="O251" s="9"/>
    </row>
    <row r="252" spans="7:15" x14ac:dyDescent="0.2">
      <c r="G252" s="11"/>
      <c r="H252" s="12"/>
      <c r="I252" s="12"/>
      <c r="J252" s="17"/>
      <c r="K252" s="17"/>
      <c r="L252" s="11"/>
      <c r="M252" s="9"/>
      <c r="N252" s="9"/>
      <c r="O252" s="9"/>
    </row>
    <row r="253" spans="7:15" x14ac:dyDescent="0.2">
      <c r="G253" s="11"/>
      <c r="H253" s="12"/>
      <c r="I253" s="12"/>
      <c r="J253" s="17"/>
      <c r="K253" s="17"/>
      <c r="L253" s="11"/>
      <c r="M253" s="9"/>
      <c r="N253" s="9"/>
      <c r="O253" s="9"/>
    </row>
    <row r="254" spans="7:15" x14ac:dyDescent="0.2">
      <c r="G254" s="11"/>
      <c r="H254" s="12"/>
      <c r="I254" s="12"/>
      <c r="J254" s="17"/>
      <c r="K254" s="17"/>
      <c r="L254" s="11"/>
      <c r="M254" s="9"/>
      <c r="N254" s="9"/>
      <c r="O254" s="9"/>
    </row>
    <row r="255" spans="7:15" x14ac:dyDescent="0.2">
      <c r="G255" s="11"/>
      <c r="H255" s="12"/>
      <c r="I255" s="12"/>
      <c r="J255" s="17"/>
      <c r="K255" s="17"/>
      <c r="L255" s="11"/>
      <c r="M255" s="9"/>
      <c r="N255" s="9"/>
      <c r="O255" s="9"/>
    </row>
    <row r="256" spans="7:15" x14ac:dyDescent="0.2">
      <c r="G256" s="11"/>
      <c r="H256" s="12"/>
      <c r="I256" s="12"/>
      <c r="J256" s="17"/>
      <c r="K256" s="17"/>
      <c r="L256" s="11"/>
      <c r="M256" s="9"/>
      <c r="N256" s="9"/>
      <c r="O256" s="9"/>
    </row>
    <row r="257" spans="7:15" x14ac:dyDescent="0.2">
      <c r="G257" s="11"/>
      <c r="H257" s="12"/>
      <c r="I257" s="12"/>
      <c r="J257" s="17"/>
      <c r="K257" s="17"/>
      <c r="L257" s="11"/>
      <c r="M257" s="9"/>
      <c r="N257" s="9"/>
      <c r="O257" s="9"/>
    </row>
    <row r="258" spans="7:15" x14ac:dyDescent="0.2">
      <c r="G258" s="11"/>
      <c r="H258" s="12"/>
      <c r="I258" s="12"/>
      <c r="J258" s="17"/>
      <c r="K258" s="17"/>
      <c r="L258" s="11"/>
      <c r="M258" s="9"/>
      <c r="N258" s="9"/>
      <c r="O258" s="9"/>
    </row>
    <row r="259" spans="7:15" x14ac:dyDescent="0.2">
      <c r="G259" s="11"/>
      <c r="H259" s="12"/>
      <c r="I259" s="12"/>
      <c r="J259" s="17"/>
      <c r="K259" s="17"/>
      <c r="L259" s="11"/>
      <c r="M259" s="9"/>
      <c r="N259" s="9"/>
      <c r="O259" s="9"/>
    </row>
    <row r="260" spans="7:15" x14ac:dyDescent="0.2">
      <c r="G260" s="11"/>
      <c r="H260" s="12"/>
      <c r="I260" s="12"/>
      <c r="J260" s="17"/>
      <c r="K260" s="17"/>
      <c r="L260" s="11"/>
      <c r="M260" s="9"/>
      <c r="N260" s="9"/>
      <c r="O260" s="9"/>
    </row>
    <row r="261" spans="7:15" x14ac:dyDescent="0.2">
      <c r="G261" s="11"/>
      <c r="H261" s="12"/>
      <c r="I261" s="12"/>
      <c r="J261" s="17"/>
      <c r="K261" s="17"/>
      <c r="L261" s="11"/>
      <c r="M261" s="9"/>
      <c r="N261" s="9"/>
      <c r="O261" s="9"/>
    </row>
    <row r="262" spans="7:15" x14ac:dyDescent="0.2">
      <c r="G262" s="11"/>
      <c r="H262" s="12"/>
      <c r="I262" s="12"/>
      <c r="J262" s="17"/>
      <c r="K262" s="17"/>
      <c r="L262" s="11"/>
      <c r="M262" s="9"/>
      <c r="N262" s="9"/>
      <c r="O262" s="9"/>
    </row>
    <row r="263" spans="7:15" x14ac:dyDescent="0.2">
      <c r="G263" s="11"/>
      <c r="H263" s="12"/>
      <c r="I263" s="12"/>
      <c r="J263" s="17"/>
      <c r="K263" s="17"/>
      <c r="L263" s="11"/>
      <c r="M263" s="9"/>
      <c r="N263" s="9"/>
      <c r="O263" s="9"/>
    </row>
    <row r="264" spans="7:15" x14ac:dyDescent="0.2">
      <c r="G264" s="11"/>
      <c r="H264" s="12"/>
      <c r="I264" s="12"/>
      <c r="J264" s="17"/>
      <c r="K264" s="17"/>
      <c r="L264" s="11"/>
      <c r="M264" s="9"/>
      <c r="N264" s="9"/>
      <c r="O264" s="9"/>
    </row>
    <row r="265" spans="7:15" x14ac:dyDescent="0.2">
      <c r="G265" s="11"/>
      <c r="H265" s="12"/>
      <c r="I265" s="12"/>
      <c r="J265" s="17"/>
      <c r="K265" s="17"/>
      <c r="L265" s="11"/>
      <c r="M265" s="9"/>
      <c r="N265" s="9"/>
      <c r="O265" s="9"/>
    </row>
    <row r="266" spans="7:15" x14ac:dyDescent="0.2">
      <c r="G266" s="11"/>
      <c r="H266" s="12"/>
      <c r="I266" s="12"/>
      <c r="J266" s="17"/>
      <c r="K266" s="17"/>
      <c r="L266" s="11"/>
      <c r="M266" s="9"/>
      <c r="N266" s="9"/>
      <c r="O266" s="9"/>
    </row>
    <row r="267" spans="7:15" x14ac:dyDescent="0.2">
      <c r="G267" s="11"/>
      <c r="H267" s="12"/>
      <c r="I267" s="12"/>
      <c r="J267" s="17"/>
      <c r="K267" s="17"/>
      <c r="L267" s="11"/>
      <c r="M267" s="9"/>
      <c r="N267" s="9"/>
      <c r="O267" s="9"/>
    </row>
    <row r="268" spans="7:15" x14ac:dyDescent="0.2">
      <c r="G268" s="11"/>
      <c r="H268" s="12"/>
      <c r="I268" s="12"/>
      <c r="J268" s="17"/>
      <c r="K268" s="17"/>
      <c r="L268" s="11"/>
      <c r="M268" s="9"/>
      <c r="N268" s="9"/>
      <c r="O268" s="9"/>
    </row>
    <row r="269" spans="7:15" x14ac:dyDescent="0.2">
      <c r="G269" s="11"/>
      <c r="H269" s="12"/>
      <c r="I269" s="12"/>
      <c r="J269" s="17"/>
      <c r="K269" s="17"/>
      <c r="L269" s="11"/>
      <c r="M269" s="9"/>
      <c r="N269" s="9"/>
      <c r="O269" s="9"/>
    </row>
    <row r="270" spans="7:15" x14ac:dyDescent="0.2">
      <c r="G270" s="11"/>
      <c r="H270" s="12"/>
      <c r="I270" s="12"/>
      <c r="J270" s="17"/>
      <c r="K270" s="17"/>
      <c r="L270" s="11"/>
      <c r="M270" s="9"/>
      <c r="N270" s="9"/>
      <c r="O270" s="9"/>
    </row>
    <row r="271" spans="7:15" x14ac:dyDescent="0.2">
      <c r="G271" s="11"/>
      <c r="H271" s="12"/>
      <c r="I271" s="12"/>
      <c r="J271" s="17"/>
      <c r="K271" s="17"/>
      <c r="L271" s="11"/>
      <c r="M271" s="9"/>
      <c r="N271" s="9"/>
      <c r="O271" s="9"/>
    </row>
    <row r="272" spans="7:15" x14ac:dyDescent="0.2">
      <c r="G272" s="11"/>
      <c r="H272" s="12"/>
      <c r="I272" s="12"/>
      <c r="J272" s="17"/>
      <c r="K272" s="17"/>
      <c r="L272" s="11"/>
      <c r="M272" s="9"/>
      <c r="N272" s="9"/>
      <c r="O272" s="9"/>
    </row>
    <row r="273" spans="7:15" x14ac:dyDescent="0.2">
      <c r="G273" s="11"/>
      <c r="H273" s="12"/>
      <c r="I273" s="12"/>
      <c r="J273" s="17"/>
      <c r="K273" s="17"/>
      <c r="L273" s="11"/>
      <c r="M273" s="9"/>
      <c r="N273" s="9"/>
      <c r="O273" s="9"/>
    </row>
    <row r="274" spans="7:15" x14ac:dyDescent="0.2">
      <c r="G274" s="11"/>
      <c r="H274" s="12"/>
      <c r="I274" s="12"/>
      <c r="J274" s="17"/>
      <c r="K274" s="17"/>
      <c r="L274" s="11"/>
      <c r="M274" s="9"/>
      <c r="N274" s="9"/>
      <c r="O274" s="9"/>
    </row>
    <row r="275" spans="7:15" x14ac:dyDescent="0.2">
      <c r="G275" s="11"/>
      <c r="H275" s="12"/>
      <c r="I275" s="12"/>
      <c r="J275" s="17"/>
      <c r="K275" s="17"/>
      <c r="L275" s="11"/>
      <c r="M275" s="9"/>
      <c r="N275" s="9"/>
      <c r="O275" s="9"/>
    </row>
    <row r="276" spans="7:15" x14ac:dyDescent="0.2">
      <c r="G276" s="11"/>
      <c r="H276" s="12"/>
      <c r="I276" s="12"/>
      <c r="J276" s="17"/>
      <c r="K276" s="17"/>
      <c r="L276" s="11"/>
      <c r="M276" s="9"/>
      <c r="N276" s="9"/>
      <c r="O276" s="9"/>
    </row>
    <row r="277" spans="7:15" x14ac:dyDescent="0.2">
      <c r="G277" s="11"/>
      <c r="H277" s="12"/>
      <c r="I277" s="12"/>
      <c r="J277" s="17"/>
      <c r="K277" s="17"/>
      <c r="L277" s="11"/>
      <c r="M277" s="9"/>
      <c r="N277" s="9"/>
      <c r="O277" s="9"/>
    </row>
    <row r="278" spans="7:15" x14ac:dyDescent="0.2">
      <c r="G278" s="11"/>
      <c r="H278" s="12"/>
      <c r="I278" s="12"/>
      <c r="J278" s="17"/>
      <c r="K278" s="17"/>
      <c r="L278" s="11"/>
      <c r="M278" s="9"/>
      <c r="N278" s="9"/>
      <c r="O278" s="9"/>
    </row>
    <row r="279" spans="7:15" x14ac:dyDescent="0.2">
      <c r="G279" s="11"/>
      <c r="H279" s="12"/>
      <c r="I279" s="12"/>
      <c r="J279" s="17"/>
      <c r="K279" s="17"/>
      <c r="L279" s="11"/>
      <c r="M279" s="9"/>
      <c r="N279" s="9"/>
      <c r="O279" s="9"/>
    </row>
    <row r="280" spans="7:15" x14ac:dyDescent="0.2">
      <c r="G280" s="11"/>
      <c r="H280" s="12"/>
      <c r="I280" s="12"/>
      <c r="J280" s="17"/>
      <c r="K280" s="17"/>
      <c r="L280" s="11"/>
      <c r="M280" s="9"/>
      <c r="N280" s="9"/>
      <c r="O280" s="9"/>
    </row>
    <row r="281" spans="7:15" x14ac:dyDescent="0.2">
      <c r="G281" s="11"/>
      <c r="H281" s="12"/>
      <c r="I281" s="12"/>
      <c r="J281" s="17"/>
      <c r="K281" s="17"/>
      <c r="L281" s="11"/>
      <c r="M281" s="9"/>
      <c r="N281" s="9"/>
      <c r="O281" s="9"/>
    </row>
    <row r="282" spans="7:15" x14ac:dyDescent="0.2">
      <c r="G282" s="11"/>
      <c r="H282" s="12"/>
      <c r="I282" s="12"/>
      <c r="J282" s="17"/>
      <c r="K282" s="17"/>
      <c r="L282" s="11"/>
      <c r="M282" s="9"/>
      <c r="N282" s="9"/>
      <c r="O282" s="9"/>
    </row>
    <row r="283" spans="7:15" x14ac:dyDescent="0.2">
      <c r="G283" s="11"/>
      <c r="H283" s="12"/>
      <c r="I283" s="12"/>
      <c r="J283" s="17"/>
      <c r="K283" s="17"/>
      <c r="L283" s="11"/>
      <c r="M283" s="9"/>
      <c r="N283" s="9"/>
      <c r="O283" s="9"/>
    </row>
    <row r="284" spans="7:15" x14ac:dyDescent="0.2">
      <c r="G284" s="11"/>
      <c r="H284" s="12"/>
      <c r="I284" s="12"/>
      <c r="J284" s="17"/>
      <c r="K284" s="17"/>
      <c r="L284" s="11"/>
      <c r="M284" s="9"/>
      <c r="N284" s="9"/>
      <c r="O284" s="9"/>
    </row>
    <row r="285" spans="7:15" x14ac:dyDescent="0.2">
      <c r="G285" s="11"/>
      <c r="H285" s="12"/>
      <c r="I285" s="12"/>
      <c r="J285" s="17"/>
      <c r="K285" s="17"/>
      <c r="L285" s="11"/>
      <c r="M285" s="9"/>
      <c r="N285" s="9"/>
      <c r="O285" s="9"/>
    </row>
    <row r="286" spans="7:15" x14ac:dyDescent="0.2">
      <c r="G286" s="11"/>
      <c r="H286" s="12"/>
      <c r="I286" s="12"/>
      <c r="J286" s="17"/>
      <c r="K286" s="17"/>
      <c r="L286" s="11"/>
      <c r="M286" s="9"/>
      <c r="N286" s="9"/>
      <c r="O286" s="9"/>
    </row>
    <row r="287" spans="7:15" x14ac:dyDescent="0.2">
      <c r="G287" s="11"/>
      <c r="H287" s="12"/>
      <c r="I287" s="12"/>
      <c r="J287" s="17"/>
      <c r="K287" s="17"/>
      <c r="L287" s="11"/>
      <c r="M287" s="9"/>
      <c r="N287" s="9"/>
      <c r="O287" s="9"/>
    </row>
    <row r="288" spans="7:15" x14ac:dyDescent="0.2">
      <c r="G288" s="11"/>
      <c r="H288" s="12"/>
      <c r="I288" s="12"/>
      <c r="J288" s="17"/>
      <c r="K288" s="17"/>
      <c r="L288" s="11"/>
      <c r="M288" s="9"/>
      <c r="N288" s="9"/>
      <c r="O288" s="9"/>
    </row>
    <row r="289" spans="7:15" x14ac:dyDescent="0.2">
      <c r="G289" s="11"/>
      <c r="H289" s="12"/>
      <c r="I289" s="12"/>
      <c r="J289" s="17"/>
      <c r="K289" s="17"/>
      <c r="L289" s="11"/>
      <c r="M289" s="9"/>
      <c r="N289" s="9"/>
      <c r="O289" s="9"/>
    </row>
    <row r="290" spans="7:15" x14ac:dyDescent="0.2">
      <c r="G290" s="11"/>
      <c r="H290" s="12"/>
      <c r="I290" s="12"/>
      <c r="J290" s="17"/>
      <c r="K290" s="17"/>
      <c r="L290" s="11"/>
      <c r="M290" s="9"/>
      <c r="N290" s="9"/>
      <c r="O290" s="9"/>
    </row>
    <row r="291" spans="7:15" x14ac:dyDescent="0.2">
      <c r="G291" s="11"/>
      <c r="H291" s="12"/>
      <c r="I291" s="12"/>
      <c r="J291" s="17"/>
      <c r="K291" s="17"/>
      <c r="L291" s="11"/>
      <c r="M291" s="9"/>
      <c r="N291" s="9"/>
      <c r="O291" s="9"/>
    </row>
    <row r="292" spans="7:15" x14ac:dyDescent="0.2">
      <c r="G292" s="11"/>
      <c r="H292" s="12"/>
      <c r="I292" s="12"/>
      <c r="J292" s="17"/>
      <c r="K292" s="17"/>
      <c r="L292" s="11"/>
      <c r="M292" s="9"/>
      <c r="N292" s="9"/>
      <c r="O292" s="9"/>
    </row>
    <row r="293" spans="7:15" x14ac:dyDescent="0.2">
      <c r="G293" s="11"/>
      <c r="H293" s="12"/>
      <c r="I293" s="12"/>
      <c r="J293" s="17"/>
      <c r="K293" s="17"/>
      <c r="L293" s="11"/>
      <c r="M293" s="9"/>
      <c r="N293" s="9"/>
      <c r="O293" s="9"/>
    </row>
    <row r="294" spans="7:15" x14ac:dyDescent="0.2">
      <c r="G294" s="11"/>
      <c r="H294" s="12"/>
      <c r="I294" s="12"/>
      <c r="J294" s="17"/>
      <c r="K294" s="17"/>
      <c r="L294" s="11"/>
      <c r="M294" s="9"/>
      <c r="N294" s="9"/>
      <c r="O294" s="9"/>
    </row>
    <row r="295" spans="7:15" x14ac:dyDescent="0.2">
      <c r="G295" s="11"/>
      <c r="H295" s="12"/>
      <c r="I295" s="12"/>
      <c r="J295" s="17"/>
      <c r="K295" s="17"/>
      <c r="L295" s="11"/>
      <c r="M295" s="9"/>
      <c r="N295" s="9"/>
      <c r="O295" s="9"/>
    </row>
    <row r="296" spans="7:15" x14ac:dyDescent="0.2">
      <c r="G296" s="11"/>
      <c r="H296" s="12"/>
      <c r="I296" s="12"/>
      <c r="J296" s="17"/>
      <c r="K296" s="17"/>
      <c r="L296" s="11"/>
      <c r="M296" s="9"/>
      <c r="N296" s="9"/>
      <c r="O296" s="9"/>
    </row>
    <row r="297" spans="7:15" x14ac:dyDescent="0.2">
      <c r="G297" s="11"/>
      <c r="H297" s="12"/>
      <c r="I297" s="12"/>
      <c r="J297" s="17"/>
      <c r="K297" s="17"/>
      <c r="L297" s="11"/>
      <c r="M297" s="9"/>
      <c r="N297" s="9"/>
      <c r="O297" s="9"/>
    </row>
    <row r="298" spans="7:15" x14ac:dyDescent="0.2">
      <c r="G298" s="11"/>
      <c r="H298" s="12"/>
      <c r="I298" s="12"/>
      <c r="J298" s="17"/>
      <c r="K298" s="17"/>
      <c r="L298" s="11"/>
      <c r="M298" s="9"/>
      <c r="N298" s="9"/>
      <c r="O298" s="9"/>
    </row>
    <row r="299" spans="7:15" x14ac:dyDescent="0.2">
      <c r="G299" s="11"/>
      <c r="H299" s="12"/>
      <c r="I299" s="12"/>
      <c r="J299" s="17"/>
      <c r="K299" s="17"/>
      <c r="L299" s="11"/>
      <c r="M299" s="9"/>
      <c r="N299" s="9"/>
      <c r="O299" s="9"/>
    </row>
    <row r="300" spans="7:15" x14ac:dyDescent="0.2">
      <c r="G300" s="11"/>
      <c r="H300" s="12"/>
      <c r="I300" s="12"/>
      <c r="J300" s="17"/>
      <c r="K300" s="17"/>
      <c r="L300" s="11"/>
      <c r="M300" s="9"/>
      <c r="N300" s="9"/>
      <c r="O300" s="9"/>
    </row>
    <row r="301" spans="7:15" x14ac:dyDescent="0.2">
      <c r="G301" s="11"/>
      <c r="H301" s="12"/>
      <c r="I301" s="12"/>
      <c r="J301" s="17"/>
      <c r="K301" s="17"/>
      <c r="L301" s="11"/>
      <c r="M301" s="9"/>
      <c r="N301" s="9"/>
      <c r="O301" s="9"/>
    </row>
    <row r="302" spans="7:15" x14ac:dyDescent="0.2">
      <c r="G302" s="11"/>
      <c r="H302" s="12"/>
      <c r="I302" s="12"/>
      <c r="J302" s="17"/>
      <c r="K302" s="17"/>
      <c r="L302" s="11"/>
      <c r="M302" s="9"/>
      <c r="N302" s="9"/>
      <c r="O302" s="9"/>
    </row>
    <row r="303" spans="7:15" x14ac:dyDescent="0.2">
      <c r="G303" s="11"/>
      <c r="H303" s="12"/>
      <c r="I303" s="12"/>
      <c r="J303" s="17"/>
      <c r="K303" s="17"/>
      <c r="L303" s="11"/>
      <c r="M303" s="9"/>
      <c r="N303" s="9"/>
      <c r="O303" s="9"/>
    </row>
    <row r="304" spans="7:15" x14ac:dyDescent="0.2">
      <c r="G304" s="11"/>
      <c r="H304" s="12"/>
      <c r="I304" s="12"/>
      <c r="J304" s="17"/>
      <c r="K304" s="17"/>
      <c r="L304" s="11"/>
      <c r="M304" s="9"/>
      <c r="N304" s="9"/>
      <c r="O304" s="9"/>
    </row>
    <row r="305" spans="7:15" x14ac:dyDescent="0.2">
      <c r="G305" s="11"/>
      <c r="H305" s="12"/>
      <c r="I305" s="12"/>
      <c r="J305" s="17"/>
      <c r="K305" s="17"/>
      <c r="L305" s="11"/>
      <c r="M305" s="9"/>
      <c r="N305" s="9"/>
      <c r="O305" s="9"/>
    </row>
    <row r="306" spans="7:15" x14ac:dyDescent="0.2">
      <c r="G306" s="11"/>
      <c r="H306" s="12"/>
      <c r="I306" s="12"/>
      <c r="J306" s="17"/>
      <c r="K306" s="17"/>
      <c r="L306" s="11"/>
      <c r="M306" s="9"/>
      <c r="N306" s="9"/>
      <c r="O306" s="9"/>
    </row>
    <row r="307" spans="7:15" x14ac:dyDescent="0.2">
      <c r="G307" s="11"/>
      <c r="H307" s="12"/>
      <c r="I307" s="12"/>
      <c r="J307" s="17"/>
      <c r="K307" s="17"/>
      <c r="L307" s="11"/>
      <c r="M307" s="9"/>
      <c r="N307" s="9"/>
      <c r="O307" s="9"/>
    </row>
    <row r="308" spans="7:15" x14ac:dyDescent="0.2">
      <c r="G308" s="11"/>
      <c r="H308" s="12"/>
      <c r="I308" s="12"/>
      <c r="J308" s="17"/>
      <c r="K308" s="17"/>
      <c r="L308" s="11"/>
      <c r="M308" s="9"/>
      <c r="N308" s="9"/>
      <c r="O308" s="9"/>
    </row>
    <row r="309" spans="7:15" x14ac:dyDescent="0.2">
      <c r="G309" s="11"/>
      <c r="H309" s="12"/>
      <c r="I309" s="12"/>
      <c r="J309" s="17"/>
      <c r="K309" s="17"/>
      <c r="L309" s="11"/>
      <c r="M309" s="9"/>
      <c r="N309" s="9"/>
      <c r="O309" s="9"/>
    </row>
    <row r="310" spans="7:15" x14ac:dyDescent="0.2">
      <c r="G310" s="11"/>
      <c r="H310" s="12"/>
      <c r="I310" s="12"/>
      <c r="J310" s="17"/>
      <c r="K310" s="17"/>
      <c r="L310" s="11"/>
      <c r="M310" s="9"/>
      <c r="N310" s="9"/>
      <c r="O310" s="9"/>
    </row>
    <row r="311" spans="7:15" x14ac:dyDescent="0.2">
      <c r="G311" s="11"/>
      <c r="H311" s="12"/>
      <c r="I311" s="12"/>
      <c r="J311" s="17"/>
      <c r="K311" s="17"/>
      <c r="L311" s="11"/>
      <c r="M311" s="9"/>
      <c r="N311" s="9"/>
      <c r="O311" s="9"/>
    </row>
    <row r="312" spans="7:15" x14ac:dyDescent="0.2">
      <c r="G312" s="11"/>
      <c r="H312" s="12"/>
      <c r="I312" s="12"/>
      <c r="J312" s="17"/>
      <c r="K312" s="17"/>
      <c r="L312" s="11"/>
      <c r="M312" s="9"/>
      <c r="N312" s="9"/>
      <c r="O312" s="9"/>
    </row>
    <row r="313" spans="7:15" x14ac:dyDescent="0.2">
      <c r="G313" s="11"/>
      <c r="H313" s="12"/>
      <c r="I313" s="12"/>
      <c r="J313" s="17"/>
      <c r="K313" s="17"/>
      <c r="L313" s="11"/>
      <c r="M313" s="9"/>
      <c r="N313" s="9"/>
      <c r="O313" s="9"/>
    </row>
    <row r="314" spans="7:15" x14ac:dyDescent="0.2">
      <c r="G314" s="11"/>
      <c r="H314" s="12"/>
      <c r="I314" s="12"/>
      <c r="J314" s="17"/>
      <c r="K314" s="17"/>
      <c r="L314" s="11"/>
      <c r="M314" s="9"/>
      <c r="N314" s="9"/>
      <c r="O314" s="9"/>
    </row>
    <row r="315" spans="7:15" x14ac:dyDescent="0.2">
      <c r="G315" s="11"/>
      <c r="H315" s="12"/>
      <c r="I315" s="12"/>
      <c r="J315" s="17"/>
      <c r="K315" s="17"/>
      <c r="L315" s="11"/>
      <c r="M315" s="9"/>
      <c r="N315" s="9"/>
      <c r="O315" s="9"/>
    </row>
    <row r="316" spans="7:15" x14ac:dyDescent="0.2">
      <c r="G316" s="11"/>
      <c r="H316" s="12"/>
      <c r="I316" s="12"/>
      <c r="J316" s="17"/>
      <c r="K316" s="17"/>
      <c r="L316" s="11"/>
      <c r="M316" s="9"/>
      <c r="N316" s="9"/>
      <c r="O316" s="9"/>
    </row>
    <row r="317" spans="7:15" x14ac:dyDescent="0.2">
      <c r="G317" s="11"/>
      <c r="H317" s="12"/>
      <c r="I317" s="12"/>
      <c r="J317" s="17"/>
      <c r="K317" s="17"/>
      <c r="L317" s="11"/>
      <c r="M317" s="9"/>
      <c r="N317" s="9"/>
      <c r="O317" s="9"/>
    </row>
    <row r="318" spans="7:15" x14ac:dyDescent="0.2">
      <c r="G318" s="11"/>
      <c r="H318" s="12"/>
      <c r="I318" s="12"/>
      <c r="J318" s="17"/>
      <c r="K318" s="17"/>
      <c r="L318" s="11"/>
      <c r="M318" s="9"/>
      <c r="N318" s="9"/>
      <c r="O318" s="9"/>
    </row>
    <row r="319" spans="7:15" x14ac:dyDescent="0.2">
      <c r="G319" s="11"/>
      <c r="H319" s="12"/>
      <c r="I319" s="12"/>
      <c r="J319" s="17"/>
      <c r="K319" s="17"/>
      <c r="L319" s="11"/>
      <c r="M319" s="9"/>
      <c r="N319" s="9"/>
      <c r="O319" s="9"/>
    </row>
    <row r="320" spans="7:15" x14ac:dyDescent="0.2">
      <c r="G320" s="11"/>
      <c r="H320" s="12"/>
      <c r="I320" s="12"/>
      <c r="J320" s="17"/>
      <c r="K320" s="17"/>
      <c r="L320" s="11"/>
      <c r="M320" s="9"/>
      <c r="N320" s="9"/>
      <c r="O320" s="9"/>
    </row>
    <row r="321" spans="7:15" x14ac:dyDescent="0.2">
      <c r="G321" s="11"/>
      <c r="H321" s="12"/>
      <c r="I321" s="12"/>
      <c r="J321" s="17"/>
      <c r="K321" s="17"/>
      <c r="L321" s="11"/>
      <c r="M321" s="9"/>
      <c r="N321" s="9"/>
      <c r="O321" s="9"/>
    </row>
    <row r="322" spans="7:15" x14ac:dyDescent="0.2">
      <c r="G322" s="11"/>
      <c r="H322" s="12"/>
      <c r="I322" s="12"/>
      <c r="J322" s="17"/>
      <c r="K322" s="17"/>
      <c r="L322" s="11"/>
      <c r="M322" s="9"/>
      <c r="N322" s="9"/>
      <c r="O322" s="9"/>
    </row>
    <row r="323" spans="7:15" x14ac:dyDescent="0.2">
      <c r="G323" s="11"/>
      <c r="H323" s="12"/>
      <c r="I323" s="12"/>
      <c r="J323" s="17"/>
      <c r="K323" s="17"/>
      <c r="L323" s="11"/>
      <c r="M323" s="9"/>
      <c r="N323" s="9"/>
      <c r="O323" s="9"/>
    </row>
    <row r="324" spans="7:15" x14ac:dyDescent="0.2">
      <c r="G324" s="11"/>
      <c r="H324" s="12"/>
      <c r="I324" s="12"/>
      <c r="J324" s="17"/>
      <c r="K324" s="17"/>
      <c r="L324" s="11"/>
      <c r="M324" s="9"/>
      <c r="N324" s="9"/>
      <c r="O324" s="9"/>
    </row>
    <row r="325" spans="7:15" x14ac:dyDescent="0.2">
      <c r="G325" s="11"/>
      <c r="H325" s="12"/>
      <c r="I325" s="12"/>
      <c r="J325" s="17"/>
      <c r="K325" s="17"/>
      <c r="L325" s="11"/>
      <c r="M325" s="9"/>
      <c r="N325" s="9"/>
      <c r="O325" s="9"/>
    </row>
    <row r="326" spans="7:15" x14ac:dyDescent="0.2">
      <c r="G326" s="11"/>
      <c r="H326" s="12"/>
      <c r="I326" s="12"/>
      <c r="J326" s="17"/>
      <c r="K326" s="17"/>
      <c r="L326" s="11"/>
      <c r="M326" s="9"/>
      <c r="N326" s="9"/>
      <c r="O326" s="9"/>
    </row>
    <row r="327" spans="7:15" x14ac:dyDescent="0.2">
      <c r="G327" s="11"/>
      <c r="H327" s="12"/>
      <c r="I327" s="12"/>
      <c r="J327" s="17"/>
      <c r="K327" s="17"/>
      <c r="L327" s="11"/>
      <c r="M327" s="9"/>
      <c r="N327" s="9"/>
      <c r="O327" s="9"/>
    </row>
    <row r="328" spans="7:15" x14ac:dyDescent="0.2">
      <c r="G328" s="11"/>
      <c r="H328" s="12"/>
      <c r="I328" s="12"/>
      <c r="J328" s="17"/>
      <c r="K328" s="17"/>
      <c r="L328" s="11"/>
      <c r="M328" s="9"/>
      <c r="N328" s="9"/>
      <c r="O328" s="9"/>
    </row>
    <row r="329" spans="7:15" x14ac:dyDescent="0.2">
      <c r="G329" s="11"/>
      <c r="H329" s="12"/>
      <c r="I329" s="12"/>
      <c r="J329" s="17"/>
      <c r="K329" s="17"/>
      <c r="L329" s="11"/>
      <c r="M329" s="9"/>
      <c r="N329" s="9"/>
      <c r="O329" s="9"/>
    </row>
    <row r="330" spans="7:15" x14ac:dyDescent="0.2">
      <c r="G330" s="11"/>
      <c r="H330" s="12"/>
      <c r="I330" s="12"/>
      <c r="J330" s="17"/>
      <c r="K330" s="17"/>
      <c r="L330" s="11"/>
      <c r="M330" s="9"/>
      <c r="N330" s="9"/>
      <c r="O330" s="9"/>
    </row>
    <row r="331" spans="7:15" x14ac:dyDescent="0.2">
      <c r="G331" s="11"/>
      <c r="H331" s="12"/>
      <c r="I331" s="12"/>
      <c r="J331" s="17"/>
      <c r="K331" s="17"/>
      <c r="L331" s="11"/>
      <c r="M331" s="9"/>
      <c r="N331" s="9"/>
      <c r="O331" s="9"/>
    </row>
    <row r="332" spans="7:15" x14ac:dyDescent="0.2">
      <c r="G332" s="11"/>
      <c r="H332" s="12"/>
      <c r="I332" s="12"/>
      <c r="J332" s="17"/>
      <c r="K332" s="17"/>
      <c r="L332" s="11"/>
      <c r="M332" s="9"/>
      <c r="N332" s="9"/>
      <c r="O332" s="9"/>
    </row>
    <row r="333" spans="7:15" x14ac:dyDescent="0.2">
      <c r="G333" s="11"/>
      <c r="H333" s="12"/>
      <c r="I333" s="12"/>
      <c r="J333" s="17"/>
      <c r="K333" s="17"/>
      <c r="L333" s="11"/>
      <c r="M333" s="9"/>
      <c r="N333" s="9"/>
      <c r="O333" s="9"/>
    </row>
    <row r="334" spans="7:15" x14ac:dyDescent="0.2">
      <c r="G334" s="11"/>
      <c r="H334" s="12"/>
      <c r="I334" s="12"/>
      <c r="J334" s="17"/>
      <c r="K334" s="17"/>
      <c r="L334" s="11"/>
      <c r="M334" s="9"/>
      <c r="N334" s="9"/>
      <c r="O334" s="9"/>
    </row>
    <row r="335" spans="7:15" x14ac:dyDescent="0.2">
      <c r="G335" s="11"/>
      <c r="H335" s="12"/>
      <c r="I335" s="12"/>
      <c r="J335" s="17"/>
      <c r="K335" s="17"/>
      <c r="L335" s="11"/>
      <c r="M335" s="9"/>
      <c r="N335" s="9"/>
      <c r="O335" s="9"/>
    </row>
    <row r="336" spans="7:15" x14ac:dyDescent="0.2">
      <c r="G336" s="11"/>
      <c r="H336" s="12"/>
      <c r="I336" s="12"/>
      <c r="J336" s="17"/>
      <c r="K336" s="17"/>
      <c r="L336" s="11"/>
      <c r="M336" s="9"/>
      <c r="N336" s="9"/>
      <c r="O336" s="9"/>
    </row>
    <row r="337" spans="7:15" x14ac:dyDescent="0.2">
      <c r="G337" s="11"/>
      <c r="H337" s="12"/>
      <c r="I337" s="12"/>
      <c r="J337" s="17"/>
      <c r="K337" s="17"/>
      <c r="L337" s="11"/>
      <c r="M337" s="9"/>
      <c r="N337" s="9"/>
      <c r="O337" s="9"/>
    </row>
    <row r="338" spans="7:15" x14ac:dyDescent="0.2">
      <c r="G338" s="11"/>
      <c r="H338" s="12"/>
      <c r="I338" s="12"/>
      <c r="J338" s="17"/>
      <c r="K338" s="17"/>
      <c r="L338" s="11"/>
      <c r="M338" s="9"/>
      <c r="N338" s="9"/>
      <c r="O338" s="9"/>
    </row>
    <row r="339" spans="7:15" x14ac:dyDescent="0.2">
      <c r="G339" s="11"/>
      <c r="H339" s="12"/>
      <c r="I339" s="12"/>
      <c r="J339" s="17"/>
      <c r="K339" s="17"/>
      <c r="L339" s="11"/>
      <c r="M339" s="9"/>
      <c r="N339" s="9"/>
      <c r="O339" s="9"/>
    </row>
    <row r="340" spans="7:15" x14ac:dyDescent="0.2">
      <c r="G340" s="11"/>
      <c r="H340" s="12"/>
      <c r="I340" s="12"/>
      <c r="J340" s="17"/>
      <c r="K340" s="17"/>
      <c r="L340" s="11"/>
      <c r="M340" s="9"/>
      <c r="N340" s="9"/>
      <c r="O340" s="9"/>
    </row>
    <row r="341" spans="7:15" x14ac:dyDescent="0.2">
      <c r="G341" s="11"/>
      <c r="H341" s="12"/>
      <c r="I341" s="12"/>
      <c r="J341" s="17"/>
      <c r="K341" s="17"/>
      <c r="L341" s="11"/>
      <c r="M341" s="9"/>
      <c r="N341" s="9"/>
      <c r="O341" s="9"/>
    </row>
    <row r="342" spans="7:15" x14ac:dyDescent="0.2">
      <c r="G342" s="11"/>
      <c r="H342" s="12"/>
      <c r="I342" s="12"/>
      <c r="J342" s="17"/>
      <c r="K342" s="17"/>
      <c r="L342" s="11"/>
      <c r="M342" s="9"/>
      <c r="N342" s="9"/>
      <c r="O342" s="9"/>
    </row>
    <row r="343" spans="7:15" x14ac:dyDescent="0.2">
      <c r="G343" s="11"/>
      <c r="H343" s="12"/>
      <c r="I343" s="12"/>
      <c r="J343" s="17"/>
      <c r="K343" s="17"/>
      <c r="L343" s="11"/>
      <c r="M343" s="9"/>
      <c r="N343" s="9"/>
      <c r="O343" s="9"/>
    </row>
    <row r="344" spans="7:15" x14ac:dyDescent="0.2">
      <c r="G344" s="11"/>
      <c r="H344" s="12"/>
      <c r="I344" s="12"/>
      <c r="J344" s="17"/>
      <c r="K344" s="17"/>
      <c r="L344" s="11"/>
      <c r="M344" s="9"/>
      <c r="N344" s="9"/>
      <c r="O344" s="9"/>
    </row>
    <row r="345" spans="7:15" x14ac:dyDescent="0.2">
      <c r="G345" s="11"/>
      <c r="H345" s="12"/>
      <c r="I345" s="12"/>
      <c r="J345" s="17"/>
      <c r="K345" s="17"/>
      <c r="L345" s="11"/>
      <c r="M345" s="9"/>
      <c r="N345" s="9"/>
      <c r="O345" s="9"/>
    </row>
    <row r="346" spans="7:15" x14ac:dyDescent="0.2">
      <c r="G346" s="11"/>
      <c r="H346" s="12"/>
      <c r="I346" s="12"/>
      <c r="J346" s="17"/>
      <c r="K346" s="17"/>
      <c r="L346" s="11"/>
      <c r="M346" s="9"/>
      <c r="N346" s="9"/>
      <c r="O346" s="9"/>
    </row>
    <row r="347" spans="7:15" x14ac:dyDescent="0.2">
      <c r="G347" s="11"/>
      <c r="H347" s="12"/>
      <c r="I347" s="12"/>
      <c r="J347" s="17"/>
      <c r="K347" s="17"/>
      <c r="L347" s="11"/>
      <c r="M347" s="9"/>
      <c r="N347" s="9"/>
      <c r="O347" s="9"/>
    </row>
    <row r="348" spans="7:15" x14ac:dyDescent="0.2">
      <c r="G348" s="11"/>
      <c r="H348" s="12"/>
      <c r="I348" s="12"/>
      <c r="J348" s="17"/>
      <c r="K348" s="17"/>
      <c r="L348" s="11"/>
      <c r="M348" s="9"/>
      <c r="N348" s="9"/>
      <c r="O348" s="9"/>
    </row>
    <row r="349" spans="7:15" x14ac:dyDescent="0.2">
      <c r="G349" s="11"/>
      <c r="H349" s="12"/>
      <c r="I349" s="12"/>
      <c r="J349" s="17"/>
      <c r="K349" s="17"/>
      <c r="L349" s="11"/>
      <c r="M349" s="9"/>
      <c r="N349" s="9"/>
      <c r="O349" s="9"/>
    </row>
    <row r="350" spans="7:15" x14ac:dyDescent="0.2">
      <c r="G350" s="11"/>
      <c r="H350" s="12"/>
      <c r="I350" s="12"/>
      <c r="J350" s="17"/>
      <c r="K350" s="17"/>
      <c r="L350" s="11"/>
      <c r="M350" s="9"/>
      <c r="N350" s="9"/>
      <c r="O350" s="9"/>
    </row>
    <row r="351" spans="7:15" x14ac:dyDescent="0.2">
      <c r="G351" s="11"/>
      <c r="H351" s="12"/>
      <c r="I351" s="12"/>
      <c r="J351" s="17"/>
      <c r="K351" s="17"/>
      <c r="L351" s="11"/>
      <c r="M351" s="9"/>
      <c r="N351" s="9"/>
      <c r="O351" s="9"/>
    </row>
    <row r="352" spans="7:15" x14ac:dyDescent="0.2">
      <c r="G352" s="11"/>
      <c r="H352" s="12"/>
      <c r="I352" s="12"/>
      <c r="J352" s="17"/>
      <c r="K352" s="17"/>
      <c r="L352" s="11"/>
      <c r="M352" s="9"/>
      <c r="N352" s="9"/>
      <c r="O352" s="9"/>
    </row>
    <row r="353" spans="7:15" x14ac:dyDescent="0.2">
      <c r="G353" s="11"/>
      <c r="H353" s="12"/>
      <c r="I353" s="12"/>
      <c r="J353" s="17"/>
      <c r="K353" s="17"/>
      <c r="L353" s="11"/>
      <c r="M353" s="9"/>
      <c r="N353" s="9"/>
      <c r="O353" s="9"/>
    </row>
    <row r="354" spans="7:15" x14ac:dyDescent="0.2">
      <c r="G354" s="11"/>
      <c r="H354" s="12"/>
      <c r="I354" s="12"/>
      <c r="J354" s="17"/>
      <c r="K354" s="17"/>
      <c r="L354" s="11"/>
      <c r="M354" s="9"/>
      <c r="N354" s="9"/>
      <c r="O354" s="9"/>
    </row>
    <row r="355" spans="7:15" x14ac:dyDescent="0.2">
      <c r="G355" s="11"/>
      <c r="H355" s="12"/>
      <c r="I355" s="12"/>
      <c r="J355" s="17"/>
      <c r="K355" s="17"/>
      <c r="L355" s="11"/>
      <c r="M355" s="9"/>
      <c r="N355" s="9"/>
      <c r="O355" s="9"/>
    </row>
    <row r="356" spans="7:15" x14ac:dyDescent="0.2">
      <c r="G356" s="11"/>
      <c r="H356" s="12"/>
      <c r="I356" s="12"/>
      <c r="J356" s="17"/>
      <c r="K356" s="17"/>
      <c r="L356" s="11"/>
      <c r="M356" s="9"/>
      <c r="N356" s="9"/>
      <c r="O356" s="9"/>
    </row>
    <row r="357" spans="7:15" x14ac:dyDescent="0.2">
      <c r="G357" s="11"/>
      <c r="H357" s="12"/>
      <c r="I357" s="12"/>
      <c r="J357" s="17"/>
      <c r="K357" s="17"/>
      <c r="L357" s="11"/>
      <c r="M357" s="9"/>
      <c r="N357" s="9"/>
      <c r="O357" s="9"/>
    </row>
    <row r="358" spans="7:15" x14ac:dyDescent="0.2">
      <c r="G358" s="11"/>
      <c r="H358" s="12"/>
      <c r="I358" s="12"/>
      <c r="J358" s="17"/>
      <c r="K358" s="17"/>
      <c r="L358" s="11"/>
      <c r="M358" s="9"/>
      <c r="N358" s="9"/>
      <c r="O358" s="9"/>
    </row>
    <row r="359" spans="7:15" x14ac:dyDescent="0.2">
      <c r="G359" s="11"/>
      <c r="H359" s="12"/>
      <c r="I359" s="12"/>
      <c r="J359" s="17"/>
      <c r="K359" s="17"/>
      <c r="L359" s="11"/>
      <c r="M359" s="9"/>
      <c r="N359" s="9"/>
      <c r="O359" s="9"/>
    </row>
    <row r="360" spans="7:15" x14ac:dyDescent="0.2">
      <c r="G360" s="11"/>
      <c r="H360" s="12"/>
      <c r="I360" s="12"/>
      <c r="J360" s="17"/>
      <c r="K360" s="17"/>
      <c r="L360" s="11"/>
      <c r="M360" s="9"/>
      <c r="N360" s="9"/>
      <c r="O360" s="9"/>
    </row>
    <row r="361" spans="7:15" x14ac:dyDescent="0.2">
      <c r="G361" s="11"/>
      <c r="H361" s="12"/>
      <c r="I361" s="12"/>
      <c r="J361" s="17"/>
      <c r="K361" s="17"/>
      <c r="L361" s="11"/>
      <c r="M361" s="9"/>
      <c r="N361" s="9"/>
      <c r="O361" s="9"/>
    </row>
    <row r="362" spans="7:15" x14ac:dyDescent="0.2">
      <c r="G362" s="11"/>
      <c r="H362" s="12"/>
      <c r="I362" s="12"/>
      <c r="J362" s="17"/>
      <c r="K362" s="17"/>
      <c r="L362" s="11"/>
      <c r="M362" s="9"/>
      <c r="N362" s="9"/>
      <c r="O362" s="9"/>
    </row>
    <row r="363" spans="7:15" x14ac:dyDescent="0.2">
      <c r="G363" s="11"/>
      <c r="H363" s="12"/>
      <c r="I363" s="12"/>
      <c r="J363" s="17"/>
      <c r="K363" s="17"/>
      <c r="L363" s="11"/>
      <c r="M363" s="9"/>
      <c r="N363" s="9"/>
      <c r="O363" s="9"/>
    </row>
    <row r="364" spans="7:15" x14ac:dyDescent="0.2">
      <c r="G364" s="11"/>
      <c r="H364" s="12"/>
      <c r="I364" s="12"/>
      <c r="J364" s="17"/>
      <c r="K364" s="17"/>
      <c r="L364" s="11"/>
      <c r="M364" s="9"/>
      <c r="N364" s="9"/>
      <c r="O364" s="9"/>
    </row>
    <row r="365" spans="7:15" x14ac:dyDescent="0.2">
      <c r="G365" s="11"/>
      <c r="H365" s="12"/>
      <c r="I365" s="12"/>
      <c r="J365" s="17"/>
      <c r="K365" s="17"/>
      <c r="L365" s="11"/>
      <c r="M365" s="9"/>
      <c r="N365" s="9"/>
      <c r="O365" s="9"/>
    </row>
    <row r="366" spans="7:15" x14ac:dyDescent="0.2">
      <c r="G366" s="11"/>
      <c r="H366" s="12"/>
      <c r="I366" s="12"/>
      <c r="J366" s="17"/>
      <c r="K366" s="17"/>
      <c r="L366" s="11"/>
      <c r="M366" s="9"/>
      <c r="N366" s="9"/>
      <c r="O366" s="9"/>
    </row>
    <row r="367" spans="7:15" x14ac:dyDescent="0.2">
      <c r="G367" s="11"/>
      <c r="H367" s="12"/>
      <c r="I367" s="12"/>
      <c r="J367" s="17"/>
      <c r="K367" s="17"/>
      <c r="L367" s="11"/>
      <c r="M367" s="9"/>
      <c r="N367" s="9"/>
      <c r="O367" s="9"/>
    </row>
    <row r="368" spans="7:15" x14ac:dyDescent="0.2">
      <c r="G368" s="11"/>
      <c r="H368" s="12"/>
      <c r="I368" s="12"/>
      <c r="J368" s="17"/>
      <c r="K368" s="17"/>
      <c r="L368" s="11"/>
      <c r="M368" s="9"/>
      <c r="N368" s="9"/>
      <c r="O368" s="9"/>
    </row>
    <row r="369" spans="7:15" x14ac:dyDescent="0.2">
      <c r="G369" s="11"/>
      <c r="H369" s="12"/>
      <c r="I369" s="12"/>
      <c r="J369" s="17"/>
      <c r="K369" s="17"/>
      <c r="L369" s="11"/>
      <c r="M369" s="9"/>
      <c r="N369" s="9"/>
      <c r="O369" s="9"/>
    </row>
    <row r="370" spans="7:15" x14ac:dyDescent="0.2">
      <c r="G370" s="11"/>
      <c r="H370" s="12"/>
      <c r="I370" s="12"/>
      <c r="J370" s="17"/>
      <c r="K370" s="17"/>
      <c r="L370" s="11"/>
      <c r="M370" s="9"/>
      <c r="N370" s="9"/>
      <c r="O370" s="9"/>
    </row>
    <row r="371" spans="7:15" x14ac:dyDescent="0.2">
      <c r="G371" s="11"/>
      <c r="H371" s="12"/>
      <c r="I371" s="12"/>
      <c r="J371" s="17"/>
      <c r="K371" s="17"/>
      <c r="L371" s="11"/>
      <c r="M371" s="9"/>
      <c r="N371" s="9"/>
      <c r="O371" s="9"/>
    </row>
    <row r="372" spans="7:15" x14ac:dyDescent="0.2">
      <c r="G372" s="11"/>
      <c r="H372" s="12"/>
      <c r="I372" s="12"/>
      <c r="J372" s="17"/>
      <c r="K372" s="17"/>
      <c r="L372" s="11"/>
      <c r="M372" s="9"/>
      <c r="N372" s="9"/>
      <c r="O372" s="9"/>
    </row>
    <row r="373" spans="7:15" x14ac:dyDescent="0.2">
      <c r="G373" s="11"/>
      <c r="H373" s="12"/>
      <c r="I373" s="12"/>
      <c r="J373" s="17"/>
      <c r="K373" s="17"/>
      <c r="L373" s="11"/>
      <c r="M373" s="9"/>
      <c r="N373" s="9"/>
      <c r="O373" s="9"/>
    </row>
    <row r="374" spans="7:15" x14ac:dyDescent="0.2">
      <c r="G374" s="11"/>
      <c r="H374" s="12"/>
      <c r="I374" s="12"/>
      <c r="J374" s="17"/>
      <c r="K374" s="17"/>
      <c r="L374" s="11"/>
      <c r="M374" s="9"/>
      <c r="N374" s="9"/>
      <c r="O374" s="9"/>
    </row>
    <row r="375" spans="7:15" x14ac:dyDescent="0.2">
      <c r="G375" s="11"/>
      <c r="H375" s="12"/>
      <c r="I375" s="12"/>
      <c r="J375" s="17"/>
      <c r="K375" s="17"/>
      <c r="L375" s="11"/>
      <c r="M375" s="9"/>
      <c r="N375" s="9"/>
      <c r="O375" s="9"/>
    </row>
    <row r="376" spans="7:15" x14ac:dyDescent="0.2">
      <c r="G376" s="11"/>
      <c r="H376" s="12"/>
      <c r="I376" s="12"/>
      <c r="J376" s="17"/>
      <c r="K376" s="17"/>
      <c r="L376" s="11"/>
      <c r="M376" s="9"/>
      <c r="N376" s="9"/>
      <c r="O376" s="9"/>
    </row>
    <row r="377" spans="7:15" x14ac:dyDescent="0.2">
      <c r="G377" s="11"/>
      <c r="H377" s="12"/>
      <c r="I377" s="12"/>
      <c r="J377" s="17"/>
      <c r="K377" s="17"/>
      <c r="L377" s="11"/>
      <c r="M377" s="9"/>
      <c r="N377" s="9"/>
      <c r="O377" s="9"/>
    </row>
    <row r="378" spans="7:15" x14ac:dyDescent="0.2">
      <c r="G378" s="11"/>
      <c r="H378" s="12"/>
      <c r="I378" s="12"/>
      <c r="J378" s="17"/>
      <c r="K378" s="17"/>
      <c r="L378" s="11"/>
      <c r="M378" s="9"/>
      <c r="N378" s="9"/>
      <c r="O378" s="9"/>
    </row>
    <row r="379" spans="7:15" x14ac:dyDescent="0.2">
      <c r="G379" s="11"/>
      <c r="H379" s="12"/>
      <c r="I379" s="12"/>
      <c r="J379" s="17"/>
      <c r="K379" s="17"/>
      <c r="L379" s="11"/>
      <c r="M379" s="9"/>
      <c r="N379" s="9"/>
      <c r="O379" s="9"/>
    </row>
    <row r="380" spans="7:15" x14ac:dyDescent="0.2">
      <c r="G380" s="11"/>
      <c r="H380" s="12"/>
      <c r="I380" s="12"/>
      <c r="J380" s="17"/>
      <c r="K380" s="17"/>
      <c r="L380" s="11"/>
      <c r="M380" s="9"/>
      <c r="N380" s="9"/>
      <c r="O380" s="9"/>
    </row>
    <row r="381" spans="7:15" x14ac:dyDescent="0.2">
      <c r="G381" s="11"/>
      <c r="H381" s="12"/>
      <c r="I381" s="12"/>
      <c r="J381" s="17"/>
      <c r="K381" s="17"/>
      <c r="L381" s="11"/>
      <c r="M381" s="9"/>
      <c r="N381" s="9"/>
      <c r="O381" s="9"/>
    </row>
    <row r="382" spans="7:15" x14ac:dyDescent="0.2">
      <c r="G382" s="11"/>
      <c r="H382" s="12"/>
      <c r="I382" s="12"/>
      <c r="J382" s="17"/>
      <c r="K382" s="17"/>
      <c r="L382" s="11"/>
      <c r="M382" s="9"/>
      <c r="N382" s="9"/>
      <c r="O382" s="9"/>
    </row>
    <row r="383" spans="7:15" x14ac:dyDescent="0.2">
      <c r="G383" s="11"/>
      <c r="H383" s="12"/>
      <c r="I383" s="12"/>
      <c r="J383" s="17"/>
      <c r="K383" s="17"/>
      <c r="L383" s="11"/>
      <c r="M383" s="9"/>
      <c r="N383" s="9"/>
      <c r="O383" s="9"/>
    </row>
    <row r="384" spans="7:15" x14ac:dyDescent="0.2">
      <c r="G384" s="11"/>
      <c r="H384" s="12"/>
      <c r="I384" s="12"/>
      <c r="J384" s="17"/>
      <c r="K384" s="17"/>
      <c r="L384" s="11"/>
      <c r="M384" s="9"/>
      <c r="N384" s="9"/>
      <c r="O384" s="9"/>
    </row>
    <row r="385" spans="7:15" x14ac:dyDescent="0.2">
      <c r="G385" s="11"/>
      <c r="H385" s="12"/>
      <c r="I385" s="12"/>
      <c r="J385" s="17"/>
      <c r="K385" s="17"/>
      <c r="L385" s="11"/>
      <c r="M385" s="9"/>
      <c r="N385" s="9"/>
      <c r="O385" s="9"/>
    </row>
    <row r="386" spans="7:15" x14ac:dyDescent="0.2">
      <c r="G386" s="11"/>
      <c r="H386" s="12"/>
      <c r="I386" s="12"/>
      <c r="J386" s="17"/>
      <c r="K386" s="17"/>
      <c r="L386" s="11"/>
      <c r="M386" s="9"/>
      <c r="N386" s="9"/>
      <c r="O386" s="9"/>
    </row>
    <row r="387" spans="7:15" x14ac:dyDescent="0.2">
      <c r="G387" s="11"/>
      <c r="H387" s="12"/>
      <c r="I387" s="12"/>
      <c r="J387" s="17"/>
      <c r="K387" s="17"/>
      <c r="L387" s="11"/>
      <c r="M387" s="9"/>
      <c r="N387" s="9"/>
      <c r="O387" s="9"/>
    </row>
    <row r="388" spans="7:15" x14ac:dyDescent="0.2">
      <c r="G388" s="11"/>
      <c r="H388" s="12"/>
      <c r="I388" s="12"/>
      <c r="J388" s="17"/>
      <c r="K388" s="17"/>
      <c r="L388" s="11"/>
      <c r="M388" s="9"/>
      <c r="N388" s="9"/>
      <c r="O388" s="9"/>
    </row>
    <row r="389" spans="7:15" x14ac:dyDescent="0.2">
      <c r="G389" s="11"/>
      <c r="H389" s="12"/>
      <c r="I389" s="12"/>
      <c r="J389" s="17"/>
      <c r="K389" s="17"/>
      <c r="L389" s="11"/>
      <c r="M389" s="9"/>
      <c r="N389" s="9"/>
      <c r="O389" s="9"/>
    </row>
    <row r="390" spans="7:15" x14ac:dyDescent="0.2">
      <c r="G390" s="11"/>
      <c r="H390" s="12"/>
      <c r="I390" s="12"/>
      <c r="J390" s="17"/>
      <c r="K390" s="17"/>
      <c r="L390" s="11"/>
      <c r="M390" s="9"/>
      <c r="N390" s="9"/>
      <c r="O390" s="9"/>
    </row>
    <row r="391" spans="7:15" x14ac:dyDescent="0.2">
      <c r="G391" s="11"/>
      <c r="H391" s="12"/>
      <c r="I391" s="12"/>
      <c r="J391" s="17"/>
      <c r="K391" s="17"/>
      <c r="L391" s="11"/>
      <c r="M391" s="9"/>
      <c r="N391" s="9"/>
      <c r="O391" s="9"/>
    </row>
    <row r="392" spans="7:15" x14ac:dyDescent="0.2">
      <c r="G392" s="11"/>
      <c r="H392" s="12"/>
      <c r="I392" s="12"/>
      <c r="J392" s="17"/>
      <c r="K392" s="17"/>
      <c r="L392" s="11"/>
      <c r="M392" s="9"/>
      <c r="N392" s="9"/>
      <c r="O392" s="9"/>
    </row>
    <row r="393" spans="7:15" x14ac:dyDescent="0.2">
      <c r="G393" s="11"/>
      <c r="H393" s="12"/>
      <c r="I393" s="12"/>
      <c r="J393" s="17"/>
      <c r="K393" s="17"/>
      <c r="L393" s="11"/>
      <c r="M393" s="9"/>
      <c r="N393" s="9"/>
      <c r="O393" s="9"/>
    </row>
    <row r="394" spans="7:15" x14ac:dyDescent="0.2">
      <c r="G394" s="11"/>
      <c r="H394" s="12"/>
      <c r="I394" s="12"/>
      <c r="J394" s="17"/>
      <c r="K394" s="17"/>
      <c r="L394" s="11"/>
      <c r="M394" s="9"/>
      <c r="N394" s="9"/>
      <c r="O394" s="9"/>
    </row>
    <row r="395" spans="7:15" x14ac:dyDescent="0.2">
      <c r="G395" s="11"/>
      <c r="H395" s="12"/>
      <c r="I395" s="12"/>
      <c r="J395" s="17"/>
      <c r="K395" s="17"/>
      <c r="L395" s="11"/>
      <c r="M395" s="9"/>
      <c r="N395" s="9"/>
      <c r="O395" s="9"/>
    </row>
    <row r="396" spans="7:15" x14ac:dyDescent="0.2">
      <c r="G396" s="11"/>
      <c r="H396" s="12"/>
      <c r="I396" s="12"/>
      <c r="J396" s="17"/>
      <c r="K396" s="17"/>
      <c r="L396" s="11"/>
      <c r="M396" s="9"/>
      <c r="N396" s="9"/>
      <c r="O396" s="9"/>
    </row>
    <row r="397" spans="7:15" x14ac:dyDescent="0.2">
      <c r="G397" s="11"/>
      <c r="H397" s="12"/>
      <c r="I397" s="12"/>
      <c r="J397" s="17"/>
      <c r="K397" s="17"/>
      <c r="L397" s="11"/>
      <c r="M397" s="9"/>
      <c r="N397" s="9"/>
      <c r="O397" s="9"/>
    </row>
    <row r="398" spans="7:15" x14ac:dyDescent="0.2">
      <c r="G398" s="11"/>
      <c r="H398" s="12"/>
      <c r="I398" s="12"/>
      <c r="J398" s="17"/>
      <c r="K398" s="17"/>
      <c r="L398" s="11"/>
      <c r="M398" s="9"/>
      <c r="N398" s="9"/>
      <c r="O398" s="9"/>
    </row>
    <row r="399" spans="7:15" x14ac:dyDescent="0.2">
      <c r="G399" s="11"/>
      <c r="H399" s="12"/>
      <c r="I399" s="12"/>
      <c r="J399" s="17"/>
      <c r="K399" s="17"/>
      <c r="L399" s="11"/>
      <c r="M399" s="9"/>
      <c r="N399" s="9"/>
      <c r="O399" s="9"/>
    </row>
    <row r="400" spans="7:15" x14ac:dyDescent="0.2">
      <c r="G400" s="11"/>
      <c r="H400" s="12"/>
      <c r="I400" s="12"/>
      <c r="J400" s="17"/>
      <c r="K400" s="17"/>
      <c r="L400" s="11"/>
      <c r="M400" s="9"/>
      <c r="N400" s="9"/>
      <c r="O400" s="9"/>
    </row>
    <row r="401" spans="7:15" x14ac:dyDescent="0.2">
      <c r="G401" s="11"/>
      <c r="H401" s="12"/>
      <c r="I401" s="12"/>
      <c r="J401" s="17"/>
      <c r="K401" s="17"/>
      <c r="L401" s="11"/>
      <c r="M401" s="9"/>
      <c r="N401" s="9"/>
      <c r="O401" s="9"/>
    </row>
    <row r="402" spans="7:15" x14ac:dyDescent="0.2">
      <c r="G402" s="11"/>
      <c r="H402" s="12"/>
      <c r="I402" s="12"/>
      <c r="J402" s="17"/>
      <c r="K402" s="17"/>
      <c r="L402" s="11"/>
      <c r="M402" s="9"/>
      <c r="N402" s="9"/>
      <c r="O402" s="9"/>
    </row>
    <row r="403" spans="7:15" x14ac:dyDescent="0.2">
      <c r="G403" s="11"/>
      <c r="H403" s="12"/>
      <c r="I403" s="12"/>
      <c r="J403" s="17"/>
      <c r="K403" s="17"/>
      <c r="L403" s="11"/>
      <c r="M403" s="9"/>
      <c r="N403" s="9"/>
      <c r="O403" s="9"/>
    </row>
    <row r="404" spans="7:15" x14ac:dyDescent="0.2">
      <c r="G404" s="11"/>
      <c r="H404" s="12"/>
      <c r="I404" s="12"/>
      <c r="J404" s="17"/>
      <c r="K404" s="17"/>
      <c r="L404" s="11"/>
      <c r="M404" s="9"/>
      <c r="N404" s="9"/>
      <c r="O404" s="9"/>
    </row>
    <row r="405" spans="7:15" x14ac:dyDescent="0.2">
      <c r="G405" s="11"/>
      <c r="H405" s="12"/>
      <c r="I405" s="12"/>
      <c r="J405" s="17"/>
      <c r="K405" s="17"/>
      <c r="L405" s="11"/>
      <c r="M405" s="9"/>
      <c r="N405" s="9"/>
      <c r="O405" s="9"/>
    </row>
    <row r="406" spans="7:15" x14ac:dyDescent="0.2">
      <c r="G406" s="11"/>
      <c r="H406" s="12"/>
      <c r="I406" s="12"/>
      <c r="J406" s="17"/>
      <c r="K406" s="17"/>
      <c r="L406" s="11"/>
      <c r="M406" s="9"/>
      <c r="N406" s="9"/>
      <c r="O406" s="9"/>
    </row>
    <row r="407" spans="7:15" x14ac:dyDescent="0.2">
      <c r="G407" s="11"/>
      <c r="H407" s="12"/>
      <c r="I407" s="12"/>
      <c r="J407" s="17"/>
      <c r="K407" s="17"/>
      <c r="L407" s="11"/>
      <c r="M407" s="9"/>
      <c r="N407" s="9"/>
      <c r="O407" s="9"/>
    </row>
    <row r="408" spans="7:15" x14ac:dyDescent="0.2">
      <c r="G408" s="11"/>
      <c r="H408" s="12"/>
      <c r="I408" s="12"/>
      <c r="J408" s="17"/>
      <c r="K408" s="17"/>
      <c r="L408" s="11"/>
      <c r="M408" s="9"/>
      <c r="N408" s="9"/>
      <c r="O408" s="9"/>
    </row>
    <row r="409" spans="7:15" x14ac:dyDescent="0.2">
      <c r="G409" s="11"/>
      <c r="H409" s="12"/>
      <c r="I409" s="12"/>
      <c r="J409" s="17"/>
      <c r="K409" s="17"/>
      <c r="L409" s="11"/>
      <c r="M409" s="9"/>
      <c r="N409" s="9"/>
      <c r="O409" s="9"/>
    </row>
    <row r="410" spans="7:15" x14ac:dyDescent="0.2">
      <c r="G410" s="11"/>
      <c r="H410" s="12"/>
      <c r="I410" s="12"/>
      <c r="J410" s="17"/>
      <c r="K410" s="17"/>
      <c r="L410" s="11"/>
      <c r="M410" s="9"/>
      <c r="N410" s="9"/>
      <c r="O410" s="9"/>
    </row>
    <row r="411" spans="7:15" x14ac:dyDescent="0.2">
      <c r="G411" s="11"/>
      <c r="H411" s="12"/>
      <c r="I411" s="12"/>
      <c r="J411" s="17"/>
      <c r="K411" s="17"/>
      <c r="L411" s="11"/>
      <c r="M411" s="9"/>
      <c r="N411" s="9"/>
      <c r="O411" s="9"/>
    </row>
    <row r="412" spans="7:15" x14ac:dyDescent="0.2">
      <c r="G412" s="11"/>
      <c r="H412" s="12"/>
      <c r="I412" s="12"/>
      <c r="J412" s="17"/>
      <c r="K412" s="17"/>
      <c r="L412" s="11"/>
      <c r="M412" s="9"/>
      <c r="N412" s="9"/>
      <c r="O412" s="9"/>
    </row>
    <row r="413" spans="7:15" x14ac:dyDescent="0.2">
      <c r="G413" s="11"/>
      <c r="H413" s="12"/>
      <c r="I413" s="12"/>
      <c r="J413" s="17"/>
      <c r="K413" s="17"/>
      <c r="L413" s="11"/>
      <c r="M413" s="9"/>
      <c r="N413" s="9"/>
      <c r="O413" s="9"/>
    </row>
    <row r="414" spans="7:15" x14ac:dyDescent="0.2">
      <c r="G414" s="11"/>
      <c r="H414" s="12"/>
      <c r="I414" s="12"/>
      <c r="J414" s="17"/>
      <c r="K414" s="17"/>
      <c r="L414" s="11"/>
      <c r="M414" s="9"/>
      <c r="N414" s="9"/>
      <c r="O414" s="9"/>
    </row>
    <row r="415" spans="7:15" x14ac:dyDescent="0.2">
      <c r="G415" s="11"/>
      <c r="H415" s="12"/>
      <c r="I415" s="12"/>
      <c r="J415" s="17"/>
      <c r="K415" s="17"/>
      <c r="L415" s="11"/>
      <c r="M415" s="9"/>
      <c r="N415" s="9"/>
      <c r="O415" s="9"/>
    </row>
    <row r="416" spans="7:15" x14ac:dyDescent="0.2">
      <c r="G416" s="11"/>
      <c r="H416" s="12"/>
      <c r="I416" s="12"/>
      <c r="J416" s="17"/>
      <c r="K416" s="17"/>
      <c r="L416" s="11"/>
      <c r="M416" s="9"/>
      <c r="N416" s="9"/>
      <c r="O416" s="9"/>
    </row>
    <row r="417" spans="7:15" x14ac:dyDescent="0.2">
      <c r="G417" s="11"/>
      <c r="H417" s="12"/>
      <c r="I417" s="12"/>
      <c r="J417" s="17"/>
      <c r="K417" s="17"/>
      <c r="L417" s="11"/>
      <c r="M417" s="9"/>
      <c r="N417" s="9"/>
      <c r="O417" s="9"/>
    </row>
    <row r="418" spans="7:15" x14ac:dyDescent="0.2">
      <c r="G418" s="11"/>
      <c r="H418" s="12"/>
      <c r="I418" s="12"/>
      <c r="J418" s="17"/>
      <c r="K418" s="17"/>
      <c r="L418" s="11"/>
      <c r="M418" s="9"/>
      <c r="N418" s="9"/>
      <c r="O418" s="9"/>
    </row>
    <row r="419" spans="7:15" x14ac:dyDescent="0.2">
      <c r="G419" s="11"/>
      <c r="H419" s="12"/>
      <c r="I419" s="12"/>
      <c r="J419" s="17"/>
      <c r="K419" s="17"/>
      <c r="L419" s="11"/>
      <c r="M419" s="9"/>
      <c r="N419" s="9"/>
      <c r="O419" s="9"/>
    </row>
    <row r="420" spans="7:15" x14ac:dyDescent="0.2">
      <c r="G420" s="11"/>
      <c r="H420" s="12"/>
      <c r="I420" s="12"/>
      <c r="J420" s="17"/>
      <c r="K420" s="17"/>
      <c r="L420" s="11"/>
      <c r="M420" s="9"/>
      <c r="N420" s="9"/>
      <c r="O420" s="9"/>
    </row>
    <row r="421" spans="7:15" x14ac:dyDescent="0.2">
      <c r="G421" s="11"/>
      <c r="H421" s="12"/>
      <c r="I421" s="12"/>
      <c r="J421" s="17"/>
      <c r="K421" s="17"/>
      <c r="L421" s="11"/>
      <c r="M421" s="9"/>
      <c r="N421" s="9"/>
      <c r="O421" s="9"/>
    </row>
    <row r="422" spans="7:15" x14ac:dyDescent="0.2">
      <c r="G422" s="11"/>
      <c r="H422" s="12"/>
      <c r="I422" s="12"/>
      <c r="J422" s="17"/>
      <c r="K422" s="17"/>
      <c r="L422" s="11"/>
      <c r="M422" s="9"/>
      <c r="N422" s="9"/>
      <c r="O422" s="9"/>
    </row>
    <row r="423" spans="7:15" x14ac:dyDescent="0.2">
      <c r="G423" s="11"/>
      <c r="H423" s="12"/>
      <c r="I423" s="12"/>
      <c r="J423" s="17"/>
      <c r="K423" s="17"/>
      <c r="L423" s="11"/>
      <c r="M423" s="9"/>
      <c r="N423" s="9"/>
      <c r="O423" s="9"/>
    </row>
    <row r="424" spans="7:15" x14ac:dyDescent="0.2">
      <c r="G424" s="11"/>
      <c r="H424" s="12"/>
      <c r="I424" s="12"/>
      <c r="J424" s="17"/>
      <c r="K424" s="17"/>
      <c r="L424" s="11"/>
      <c r="M424" s="9"/>
      <c r="N424" s="9"/>
      <c r="O424" s="9"/>
    </row>
    <row r="425" spans="7:15" x14ac:dyDescent="0.2">
      <c r="G425" s="11"/>
      <c r="H425" s="12"/>
      <c r="I425" s="12"/>
      <c r="J425" s="17"/>
      <c r="K425" s="17"/>
      <c r="L425" s="11"/>
      <c r="M425" s="9"/>
      <c r="N425" s="9"/>
      <c r="O425" s="9"/>
    </row>
    <row r="426" spans="7:15" x14ac:dyDescent="0.2">
      <c r="G426" s="11"/>
      <c r="H426" s="12"/>
      <c r="I426" s="12"/>
      <c r="J426" s="17"/>
      <c r="K426" s="17"/>
      <c r="L426" s="11"/>
      <c r="M426" s="9"/>
      <c r="N426" s="9"/>
      <c r="O426" s="9"/>
    </row>
    <row r="427" spans="7:15" x14ac:dyDescent="0.2">
      <c r="G427" s="11"/>
      <c r="H427" s="12"/>
      <c r="I427" s="12"/>
      <c r="J427" s="17"/>
      <c r="K427" s="17"/>
      <c r="L427" s="11"/>
      <c r="M427" s="9"/>
      <c r="N427" s="9"/>
      <c r="O427" s="9"/>
    </row>
    <row r="428" spans="7:15" x14ac:dyDescent="0.2">
      <c r="G428" s="11"/>
      <c r="H428" s="12"/>
      <c r="I428" s="12"/>
      <c r="J428" s="17"/>
      <c r="K428" s="17"/>
      <c r="L428" s="11"/>
      <c r="M428" s="9"/>
      <c r="N428" s="9"/>
      <c r="O428" s="9"/>
    </row>
    <row r="429" spans="7:15" x14ac:dyDescent="0.2">
      <c r="G429" s="11"/>
      <c r="H429" s="12"/>
      <c r="I429" s="12"/>
      <c r="J429" s="17"/>
      <c r="K429" s="17"/>
      <c r="L429" s="11"/>
      <c r="M429" s="9"/>
      <c r="N429" s="9"/>
      <c r="O429" s="9"/>
    </row>
    <row r="430" spans="7:15" x14ac:dyDescent="0.2">
      <c r="G430" s="11"/>
      <c r="H430" s="12"/>
      <c r="I430" s="12"/>
      <c r="J430" s="17"/>
      <c r="K430" s="17"/>
      <c r="L430" s="11"/>
      <c r="M430" s="9"/>
      <c r="N430" s="9"/>
      <c r="O430" s="9"/>
    </row>
    <row r="431" spans="7:15" x14ac:dyDescent="0.2">
      <c r="G431" s="11"/>
      <c r="H431" s="12"/>
      <c r="I431" s="12"/>
      <c r="J431" s="17"/>
      <c r="K431" s="17"/>
      <c r="L431" s="11"/>
      <c r="M431" s="9"/>
      <c r="N431" s="9"/>
      <c r="O431" s="9"/>
    </row>
    <row r="432" spans="7:15" x14ac:dyDescent="0.2">
      <c r="G432" s="11"/>
      <c r="H432" s="12"/>
      <c r="I432" s="12"/>
      <c r="J432" s="17"/>
      <c r="K432" s="17"/>
      <c r="L432" s="11"/>
      <c r="M432" s="9"/>
      <c r="N432" s="9"/>
      <c r="O432" s="9"/>
    </row>
    <row r="433" spans="7:15" x14ac:dyDescent="0.2">
      <c r="G433" s="11"/>
      <c r="H433" s="12"/>
      <c r="I433" s="12"/>
      <c r="J433" s="17"/>
      <c r="K433" s="17"/>
      <c r="L433" s="11"/>
      <c r="M433" s="9"/>
      <c r="N433" s="9"/>
      <c r="O433" s="9"/>
    </row>
    <row r="434" spans="7:15" x14ac:dyDescent="0.2">
      <c r="G434" s="11"/>
      <c r="H434" s="12"/>
      <c r="I434" s="12"/>
      <c r="J434" s="17"/>
      <c r="K434" s="17"/>
      <c r="L434" s="11"/>
      <c r="M434" s="9"/>
      <c r="N434" s="9"/>
      <c r="O434" s="9"/>
    </row>
    <row r="435" spans="7:15" x14ac:dyDescent="0.2">
      <c r="G435" s="11"/>
      <c r="H435" s="12"/>
      <c r="I435" s="12"/>
      <c r="J435" s="17"/>
      <c r="K435" s="17"/>
      <c r="L435" s="11"/>
      <c r="M435" s="9"/>
      <c r="N435" s="9"/>
      <c r="O435" s="9"/>
    </row>
    <row r="436" spans="7:15" x14ac:dyDescent="0.2">
      <c r="G436" s="11"/>
      <c r="H436" s="12"/>
      <c r="I436" s="12"/>
      <c r="J436" s="17"/>
      <c r="K436" s="17"/>
      <c r="L436" s="11"/>
      <c r="M436" s="9"/>
      <c r="N436" s="9"/>
      <c r="O436" s="9"/>
    </row>
    <row r="437" spans="7:15" x14ac:dyDescent="0.2">
      <c r="G437" s="11"/>
      <c r="H437" s="12"/>
      <c r="I437" s="12"/>
      <c r="J437" s="17"/>
      <c r="K437" s="17"/>
      <c r="L437" s="11"/>
      <c r="M437" s="9"/>
      <c r="N437" s="9"/>
      <c r="O437" s="9"/>
    </row>
    <row r="438" spans="7:15" x14ac:dyDescent="0.2">
      <c r="G438" s="11"/>
      <c r="H438" s="12"/>
      <c r="I438" s="12"/>
      <c r="J438" s="17"/>
      <c r="K438" s="17"/>
      <c r="L438" s="11"/>
      <c r="M438" s="9"/>
      <c r="N438" s="9"/>
      <c r="O438" s="9"/>
    </row>
    <row r="439" spans="7:15" x14ac:dyDescent="0.2">
      <c r="G439" s="11"/>
      <c r="H439" s="12"/>
      <c r="I439" s="12"/>
      <c r="J439" s="17"/>
      <c r="K439" s="17"/>
      <c r="L439" s="11"/>
      <c r="M439" s="9"/>
      <c r="N439" s="9"/>
      <c r="O439" s="9"/>
    </row>
    <row r="440" spans="7:15" x14ac:dyDescent="0.2">
      <c r="G440" s="11"/>
      <c r="H440" s="12"/>
      <c r="I440" s="12"/>
      <c r="J440" s="17"/>
      <c r="K440" s="17"/>
      <c r="L440" s="11"/>
      <c r="M440" s="9"/>
      <c r="N440" s="9"/>
      <c r="O440" s="9"/>
    </row>
    <row r="441" spans="7:15" x14ac:dyDescent="0.2">
      <c r="G441" s="11"/>
      <c r="H441" s="12"/>
      <c r="I441" s="12"/>
      <c r="J441" s="17"/>
      <c r="K441" s="17"/>
      <c r="L441" s="11"/>
      <c r="M441" s="9"/>
      <c r="N441" s="9"/>
      <c r="O441" s="9"/>
    </row>
    <row r="442" spans="7:15" x14ac:dyDescent="0.2">
      <c r="G442" s="11"/>
      <c r="H442" s="12"/>
      <c r="I442" s="12"/>
      <c r="J442" s="17"/>
      <c r="K442" s="17"/>
      <c r="L442" s="11"/>
      <c r="M442" s="9"/>
      <c r="N442" s="9"/>
      <c r="O442" s="9"/>
    </row>
    <row r="443" spans="7:15" x14ac:dyDescent="0.2">
      <c r="G443" s="11"/>
      <c r="H443" s="12"/>
      <c r="I443" s="12"/>
      <c r="J443" s="17"/>
      <c r="K443" s="17"/>
      <c r="L443" s="11"/>
      <c r="M443" s="9"/>
      <c r="N443" s="9"/>
      <c r="O443" s="9"/>
    </row>
    <row r="444" spans="7:15" x14ac:dyDescent="0.2">
      <c r="G444" s="11"/>
      <c r="H444" s="12"/>
      <c r="I444" s="12"/>
      <c r="J444" s="17"/>
      <c r="K444" s="17"/>
      <c r="L444" s="11"/>
      <c r="M444" s="9"/>
      <c r="N444" s="9"/>
      <c r="O444" s="9"/>
    </row>
    <row r="445" spans="7:15" x14ac:dyDescent="0.2">
      <c r="G445" s="11"/>
      <c r="H445" s="12"/>
      <c r="I445" s="12"/>
      <c r="J445" s="17"/>
      <c r="K445" s="17"/>
      <c r="L445" s="11"/>
      <c r="M445" s="9"/>
      <c r="N445" s="9"/>
      <c r="O445" s="9"/>
    </row>
    <row r="446" spans="7:15" x14ac:dyDescent="0.2">
      <c r="G446" s="11"/>
      <c r="H446" s="12"/>
      <c r="I446" s="12"/>
      <c r="J446" s="17"/>
      <c r="K446" s="17"/>
      <c r="L446" s="11"/>
      <c r="M446" s="9"/>
      <c r="N446" s="9"/>
      <c r="O446" s="9"/>
    </row>
    <row r="447" spans="7:15" x14ac:dyDescent="0.2">
      <c r="G447" s="11"/>
      <c r="H447" s="12"/>
      <c r="I447" s="12"/>
      <c r="J447" s="17"/>
      <c r="K447" s="17"/>
      <c r="L447" s="11"/>
      <c r="M447" s="9"/>
      <c r="N447" s="9"/>
      <c r="O447" s="9"/>
    </row>
    <row r="448" spans="7:15" x14ac:dyDescent="0.2">
      <c r="G448" s="11"/>
      <c r="H448" s="12"/>
      <c r="I448" s="12"/>
      <c r="J448" s="17"/>
      <c r="K448" s="17"/>
      <c r="L448" s="11"/>
      <c r="M448" s="9"/>
      <c r="N448" s="9"/>
      <c r="O448" s="9"/>
    </row>
    <row r="449" spans="7:15" x14ac:dyDescent="0.2">
      <c r="G449" s="11"/>
      <c r="H449" s="12"/>
      <c r="I449" s="12"/>
      <c r="J449" s="17"/>
      <c r="K449" s="17"/>
      <c r="L449" s="11"/>
      <c r="M449" s="9"/>
      <c r="N449" s="9"/>
      <c r="O449" s="9"/>
    </row>
    <row r="450" spans="7:15" x14ac:dyDescent="0.2">
      <c r="G450" s="11"/>
      <c r="H450" s="12"/>
      <c r="I450" s="12"/>
      <c r="J450" s="17"/>
      <c r="K450" s="17"/>
      <c r="L450" s="11"/>
      <c r="M450" s="9"/>
      <c r="N450" s="9"/>
      <c r="O450" s="9"/>
    </row>
    <row r="451" spans="7:15" x14ac:dyDescent="0.2">
      <c r="G451" s="11"/>
      <c r="H451" s="12"/>
      <c r="I451" s="12"/>
      <c r="J451" s="17"/>
      <c r="K451" s="17"/>
      <c r="L451" s="11"/>
      <c r="M451" s="9"/>
      <c r="N451" s="9"/>
      <c r="O451" s="9"/>
    </row>
    <row r="452" spans="7:15" x14ac:dyDescent="0.2">
      <c r="G452" s="11"/>
      <c r="H452" s="12"/>
      <c r="I452" s="12"/>
      <c r="J452" s="17"/>
      <c r="K452" s="17"/>
      <c r="L452" s="11"/>
      <c r="M452" s="9"/>
      <c r="N452" s="9"/>
      <c r="O452" s="9"/>
    </row>
    <row r="453" spans="7:15" x14ac:dyDescent="0.2">
      <c r="G453" s="11"/>
      <c r="H453" s="12"/>
      <c r="I453" s="12"/>
      <c r="J453" s="17"/>
      <c r="K453" s="17"/>
      <c r="L453" s="11"/>
      <c r="M453" s="9"/>
      <c r="N453" s="9"/>
      <c r="O453" s="9"/>
    </row>
    <row r="454" spans="7:15" x14ac:dyDescent="0.2">
      <c r="G454" s="11"/>
      <c r="H454" s="12"/>
      <c r="I454" s="12"/>
      <c r="J454" s="17"/>
      <c r="K454" s="17"/>
      <c r="L454" s="11"/>
      <c r="M454" s="9"/>
      <c r="N454" s="9"/>
      <c r="O454" s="9"/>
    </row>
    <row r="455" spans="7:15" x14ac:dyDescent="0.2">
      <c r="G455" s="11"/>
      <c r="H455" s="12"/>
      <c r="I455" s="12"/>
      <c r="J455" s="17"/>
      <c r="K455" s="17"/>
      <c r="L455" s="11"/>
      <c r="M455" s="9"/>
      <c r="N455" s="9"/>
      <c r="O455" s="9"/>
    </row>
    <row r="456" spans="7:15" x14ac:dyDescent="0.2">
      <c r="G456" s="11"/>
      <c r="H456" s="12"/>
      <c r="I456" s="12"/>
      <c r="J456" s="17"/>
      <c r="K456" s="17"/>
      <c r="L456" s="11"/>
      <c r="M456" s="9"/>
      <c r="N456" s="9"/>
      <c r="O456" s="9"/>
    </row>
    <row r="457" spans="7:15" x14ac:dyDescent="0.2">
      <c r="G457" s="11"/>
      <c r="H457" s="12"/>
      <c r="I457" s="12"/>
      <c r="J457" s="17"/>
      <c r="K457" s="17"/>
      <c r="L457" s="11"/>
      <c r="M457" s="9"/>
      <c r="N457" s="9"/>
      <c r="O457" s="9"/>
    </row>
    <row r="458" spans="7:15" x14ac:dyDescent="0.2">
      <c r="G458" s="11"/>
      <c r="H458" s="12"/>
      <c r="I458" s="12"/>
      <c r="J458" s="17"/>
      <c r="K458" s="17"/>
      <c r="L458" s="11"/>
      <c r="M458" s="9"/>
      <c r="N458" s="9"/>
      <c r="O458" s="9"/>
    </row>
    <row r="459" spans="7:15" x14ac:dyDescent="0.2">
      <c r="G459" s="11"/>
      <c r="H459" s="12"/>
      <c r="I459" s="12"/>
      <c r="J459" s="17"/>
      <c r="K459" s="17"/>
      <c r="L459" s="11"/>
      <c r="M459" s="9"/>
      <c r="N459" s="9"/>
      <c r="O459" s="9"/>
    </row>
    <row r="460" spans="7:15" x14ac:dyDescent="0.2">
      <c r="G460" s="11"/>
      <c r="H460" s="12"/>
      <c r="I460" s="12"/>
      <c r="J460" s="17"/>
      <c r="K460" s="17"/>
      <c r="L460" s="11"/>
      <c r="M460" s="9"/>
      <c r="N460" s="9"/>
      <c r="O460" s="9"/>
    </row>
    <row r="461" spans="7:15" x14ac:dyDescent="0.2">
      <c r="G461" s="11"/>
      <c r="H461" s="12"/>
      <c r="I461" s="12"/>
      <c r="J461" s="17"/>
      <c r="K461" s="17"/>
      <c r="L461" s="11"/>
      <c r="M461" s="9"/>
      <c r="N461" s="9"/>
      <c r="O461" s="9"/>
    </row>
    <row r="462" spans="7:15" x14ac:dyDescent="0.2">
      <c r="G462" s="11"/>
      <c r="H462" s="12"/>
      <c r="I462" s="12"/>
      <c r="J462" s="17"/>
      <c r="K462" s="17"/>
      <c r="L462" s="11"/>
      <c r="M462" s="9"/>
      <c r="N462" s="9"/>
      <c r="O462" s="9"/>
    </row>
    <row r="463" spans="7:15" x14ac:dyDescent="0.2">
      <c r="G463" s="11"/>
      <c r="H463" s="12"/>
      <c r="I463" s="12"/>
      <c r="J463" s="17"/>
      <c r="K463" s="17"/>
      <c r="L463" s="11"/>
      <c r="M463" s="9"/>
      <c r="N463" s="9"/>
      <c r="O463" s="9"/>
    </row>
    <row r="464" spans="7:15" x14ac:dyDescent="0.2">
      <c r="G464" s="11"/>
      <c r="H464" s="12"/>
      <c r="I464" s="12"/>
      <c r="J464" s="17"/>
      <c r="K464" s="17"/>
      <c r="L464" s="11"/>
      <c r="M464" s="9"/>
      <c r="N464" s="9"/>
      <c r="O464" s="9"/>
    </row>
    <row r="465" spans="7:15" x14ac:dyDescent="0.2">
      <c r="G465" s="11"/>
      <c r="H465" s="12"/>
      <c r="I465" s="12"/>
      <c r="J465" s="17"/>
      <c r="K465" s="17"/>
      <c r="L465" s="11"/>
      <c r="M465" s="9"/>
      <c r="N465" s="9"/>
      <c r="O465" s="9"/>
    </row>
    <row r="466" spans="7:15" x14ac:dyDescent="0.2">
      <c r="G466" s="11"/>
      <c r="H466" s="12"/>
      <c r="I466" s="12"/>
      <c r="J466" s="17"/>
      <c r="K466" s="17"/>
      <c r="L466" s="11"/>
      <c r="M466" s="9"/>
      <c r="N466" s="9"/>
      <c r="O466" s="9"/>
    </row>
    <row r="467" spans="7:15" x14ac:dyDescent="0.2">
      <c r="G467" s="11"/>
      <c r="H467" s="12"/>
      <c r="I467" s="12"/>
      <c r="J467" s="17"/>
      <c r="K467" s="17"/>
      <c r="L467" s="11"/>
      <c r="M467" s="9"/>
      <c r="N467" s="9"/>
      <c r="O467" s="9"/>
    </row>
    <row r="468" spans="7:15" x14ac:dyDescent="0.2">
      <c r="G468" s="11"/>
      <c r="H468" s="12"/>
      <c r="I468" s="12"/>
      <c r="J468" s="17"/>
      <c r="K468" s="17"/>
      <c r="L468" s="11"/>
      <c r="M468" s="9"/>
      <c r="N468" s="9"/>
      <c r="O468" s="9"/>
    </row>
    <row r="469" spans="7:15" x14ac:dyDescent="0.2">
      <c r="G469" s="11"/>
      <c r="H469" s="12"/>
      <c r="I469" s="12"/>
      <c r="J469" s="17"/>
      <c r="K469" s="17"/>
      <c r="L469" s="11"/>
      <c r="M469" s="9"/>
      <c r="N469" s="9"/>
      <c r="O469" s="9"/>
    </row>
    <row r="470" spans="7:15" x14ac:dyDescent="0.2">
      <c r="G470" s="11"/>
      <c r="H470" s="12"/>
      <c r="I470" s="12"/>
      <c r="J470" s="17"/>
      <c r="K470" s="17"/>
      <c r="L470" s="11"/>
      <c r="M470" s="9"/>
      <c r="N470" s="9"/>
      <c r="O470" s="9"/>
    </row>
    <row r="471" spans="7:15" x14ac:dyDescent="0.2">
      <c r="G471" s="11"/>
      <c r="H471" s="12"/>
      <c r="I471" s="12"/>
      <c r="J471" s="17"/>
      <c r="K471" s="17"/>
      <c r="L471" s="11"/>
      <c r="M471" s="9"/>
      <c r="N471" s="9"/>
      <c r="O471" s="9"/>
    </row>
    <row r="472" spans="7:15" x14ac:dyDescent="0.2">
      <c r="G472" s="11"/>
      <c r="H472" s="12"/>
      <c r="I472" s="12"/>
      <c r="J472" s="17"/>
      <c r="K472" s="17"/>
      <c r="L472" s="11"/>
      <c r="M472" s="9"/>
      <c r="N472" s="9"/>
      <c r="O472" s="9"/>
    </row>
    <row r="473" spans="7:15" x14ac:dyDescent="0.2">
      <c r="G473" s="11"/>
      <c r="H473" s="12"/>
      <c r="I473" s="12"/>
      <c r="J473" s="17"/>
      <c r="K473" s="17"/>
      <c r="L473" s="11"/>
      <c r="M473" s="9"/>
      <c r="N473" s="9"/>
      <c r="O473" s="9"/>
    </row>
    <row r="474" spans="7:15" x14ac:dyDescent="0.2">
      <c r="G474" s="11"/>
      <c r="H474" s="12"/>
      <c r="I474" s="12"/>
      <c r="J474" s="17"/>
      <c r="K474" s="17"/>
      <c r="L474" s="11"/>
      <c r="M474" s="9"/>
      <c r="N474" s="9"/>
      <c r="O474" s="9"/>
    </row>
    <row r="475" spans="7:15" x14ac:dyDescent="0.2">
      <c r="G475" s="11"/>
      <c r="H475" s="12"/>
      <c r="I475" s="12"/>
      <c r="J475" s="17"/>
      <c r="K475" s="17"/>
      <c r="L475" s="11"/>
      <c r="M475" s="9"/>
      <c r="N475" s="9"/>
      <c r="O475" s="9"/>
    </row>
    <row r="476" spans="7:15" x14ac:dyDescent="0.2">
      <c r="G476" s="11"/>
      <c r="H476" s="12"/>
      <c r="I476" s="12"/>
      <c r="J476" s="17"/>
      <c r="K476" s="17"/>
      <c r="L476" s="11"/>
      <c r="M476" s="9"/>
      <c r="N476" s="9"/>
      <c r="O476" s="9"/>
    </row>
    <row r="477" spans="7:15" x14ac:dyDescent="0.2">
      <c r="G477" s="11"/>
      <c r="H477" s="12"/>
      <c r="I477" s="12"/>
      <c r="J477" s="17"/>
      <c r="K477" s="17"/>
      <c r="L477" s="11"/>
      <c r="M477" s="9"/>
      <c r="N477" s="9"/>
      <c r="O477" s="9"/>
    </row>
    <row r="478" spans="7:15" x14ac:dyDescent="0.2">
      <c r="G478" s="11"/>
      <c r="H478" s="12"/>
      <c r="I478" s="12"/>
      <c r="J478" s="17"/>
      <c r="K478" s="17"/>
      <c r="L478" s="11"/>
      <c r="M478" s="9"/>
      <c r="N478" s="9"/>
      <c r="O478" s="9"/>
    </row>
    <row r="479" spans="7:15" x14ac:dyDescent="0.2">
      <c r="G479" s="11"/>
      <c r="H479" s="12"/>
      <c r="I479" s="12"/>
      <c r="J479" s="17"/>
      <c r="K479" s="17"/>
      <c r="L479" s="11"/>
      <c r="M479" s="9"/>
      <c r="N479" s="9"/>
      <c r="O479" s="9"/>
    </row>
    <row r="480" spans="7:15" x14ac:dyDescent="0.2">
      <c r="G480" s="11"/>
      <c r="H480" s="12"/>
      <c r="I480" s="12"/>
      <c r="J480" s="17"/>
      <c r="K480" s="17"/>
      <c r="L480" s="11"/>
      <c r="M480" s="9"/>
      <c r="N480" s="9"/>
      <c r="O480" s="9"/>
    </row>
    <row r="481" spans="7:15" x14ac:dyDescent="0.2">
      <c r="G481" s="11"/>
      <c r="H481" s="12"/>
      <c r="I481" s="12"/>
      <c r="J481" s="17"/>
      <c r="K481" s="17"/>
      <c r="L481" s="11"/>
      <c r="M481" s="9"/>
      <c r="N481" s="9"/>
      <c r="O481" s="9"/>
    </row>
    <row r="482" spans="7:15" x14ac:dyDescent="0.2">
      <c r="G482" s="11"/>
      <c r="H482" s="12"/>
      <c r="I482" s="12"/>
      <c r="J482" s="17"/>
      <c r="K482" s="17"/>
      <c r="L482" s="11"/>
      <c r="M482" s="9"/>
      <c r="N482" s="9"/>
      <c r="O482" s="9"/>
    </row>
    <row r="483" spans="7:15" x14ac:dyDescent="0.2">
      <c r="G483" s="11"/>
      <c r="H483" s="12"/>
      <c r="I483" s="12"/>
      <c r="J483" s="17"/>
      <c r="K483" s="17"/>
      <c r="L483" s="11"/>
      <c r="M483" s="9"/>
      <c r="N483" s="9"/>
      <c r="O483" s="9"/>
    </row>
    <row r="484" spans="7:15" x14ac:dyDescent="0.2">
      <c r="G484" s="11"/>
      <c r="H484" s="12"/>
      <c r="I484" s="12"/>
      <c r="J484" s="17"/>
      <c r="K484" s="17"/>
      <c r="L484" s="11"/>
      <c r="M484" s="9"/>
      <c r="N484" s="9"/>
      <c r="O484" s="9"/>
    </row>
    <row r="485" spans="7:15" x14ac:dyDescent="0.2">
      <c r="G485" s="11"/>
      <c r="H485" s="12"/>
      <c r="I485" s="12"/>
      <c r="J485" s="17"/>
      <c r="K485" s="17"/>
      <c r="L485" s="11"/>
      <c r="M485" s="9"/>
      <c r="N485" s="9"/>
      <c r="O485" s="9"/>
    </row>
    <row r="486" spans="7:15" x14ac:dyDescent="0.2">
      <c r="G486" s="11"/>
      <c r="H486" s="12"/>
      <c r="I486" s="12"/>
      <c r="J486" s="17"/>
      <c r="K486" s="17"/>
      <c r="L486" s="11"/>
      <c r="M486" s="9"/>
      <c r="N486" s="9"/>
      <c r="O486" s="9"/>
    </row>
    <row r="487" spans="7:15" x14ac:dyDescent="0.2">
      <c r="G487" s="11"/>
      <c r="H487" s="12"/>
      <c r="I487" s="12"/>
      <c r="J487" s="17"/>
      <c r="K487" s="17"/>
      <c r="L487" s="11"/>
      <c r="M487" s="9"/>
      <c r="N487" s="9"/>
      <c r="O487" s="9"/>
    </row>
    <row r="488" spans="7:15" x14ac:dyDescent="0.2">
      <c r="G488" s="11"/>
      <c r="H488" s="12"/>
      <c r="I488" s="12"/>
      <c r="J488" s="17"/>
      <c r="K488" s="17"/>
      <c r="L488" s="11"/>
      <c r="M488" s="9"/>
      <c r="N488" s="9"/>
      <c r="O488" s="9"/>
    </row>
    <row r="489" spans="7:15" x14ac:dyDescent="0.2">
      <c r="G489" s="11"/>
      <c r="H489" s="12"/>
      <c r="I489" s="12"/>
      <c r="J489" s="17"/>
      <c r="K489" s="17"/>
      <c r="L489" s="11"/>
      <c r="M489" s="9"/>
      <c r="N489" s="9"/>
      <c r="O489" s="9"/>
    </row>
    <row r="490" spans="7:15" x14ac:dyDescent="0.2">
      <c r="G490" s="11"/>
      <c r="H490" s="12"/>
      <c r="I490" s="12"/>
      <c r="J490" s="17"/>
      <c r="K490" s="17"/>
      <c r="L490" s="11"/>
      <c r="M490" s="9"/>
      <c r="N490" s="9"/>
      <c r="O490" s="9"/>
    </row>
    <row r="491" spans="7:15" x14ac:dyDescent="0.2">
      <c r="G491" s="11"/>
      <c r="H491" s="12"/>
      <c r="I491" s="12"/>
      <c r="J491" s="17"/>
      <c r="K491" s="17"/>
      <c r="L491" s="11"/>
      <c r="M491" s="9"/>
      <c r="N491" s="9"/>
      <c r="O491" s="9"/>
    </row>
    <row r="492" spans="7:15" x14ac:dyDescent="0.2">
      <c r="G492" s="11"/>
      <c r="H492" s="12"/>
      <c r="I492" s="12"/>
      <c r="J492" s="17"/>
      <c r="K492" s="17"/>
      <c r="L492" s="11"/>
      <c r="M492" s="9"/>
      <c r="N492" s="9"/>
      <c r="O492" s="9"/>
    </row>
    <row r="493" spans="7:15" x14ac:dyDescent="0.2">
      <c r="G493" s="11"/>
      <c r="H493" s="12"/>
      <c r="I493" s="12"/>
      <c r="J493" s="17"/>
      <c r="K493" s="17"/>
      <c r="L493" s="11"/>
      <c r="M493" s="9"/>
      <c r="N493" s="9"/>
      <c r="O493" s="9"/>
    </row>
    <row r="494" spans="7:15" x14ac:dyDescent="0.2">
      <c r="G494" s="11"/>
      <c r="H494" s="12"/>
      <c r="I494" s="12"/>
      <c r="J494" s="17"/>
      <c r="K494" s="17"/>
      <c r="L494" s="11"/>
      <c r="M494" s="9"/>
      <c r="N494" s="9"/>
      <c r="O494" s="9"/>
    </row>
    <row r="495" spans="7:15" x14ac:dyDescent="0.2">
      <c r="G495" s="11"/>
      <c r="H495" s="12"/>
      <c r="I495" s="12"/>
      <c r="J495" s="17"/>
      <c r="K495" s="17"/>
      <c r="L495" s="11"/>
      <c r="M495" s="9"/>
      <c r="N495" s="9"/>
      <c r="O495" s="9"/>
    </row>
    <row r="496" spans="7:15" x14ac:dyDescent="0.2">
      <c r="G496" s="11"/>
      <c r="H496" s="12"/>
      <c r="I496" s="12"/>
      <c r="J496" s="17"/>
      <c r="K496" s="17"/>
      <c r="L496" s="11"/>
      <c r="M496" s="9"/>
      <c r="N496" s="9"/>
      <c r="O496" s="9"/>
    </row>
    <row r="497" spans="7:15" x14ac:dyDescent="0.2">
      <c r="G497" s="11"/>
      <c r="H497" s="12"/>
      <c r="I497" s="12"/>
      <c r="J497" s="17"/>
      <c r="K497" s="17"/>
      <c r="L497" s="11"/>
      <c r="M497" s="9"/>
      <c r="N497" s="9"/>
      <c r="O497" s="9"/>
    </row>
    <row r="498" spans="7:15" x14ac:dyDescent="0.2">
      <c r="G498" s="11"/>
      <c r="H498" s="12"/>
      <c r="I498" s="12"/>
      <c r="J498" s="17"/>
      <c r="K498" s="17"/>
      <c r="L498" s="11"/>
      <c r="M498" s="9"/>
      <c r="N498" s="9"/>
      <c r="O498" s="9"/>
    </row>
    <row r="499" spans="7:15" x14ac:dyDescent="0.2">
      <c r="G499" s="11"/>
      <c r="H499" s="12"/>
      <c r="I499" s="12"/>
      <c r="J499" s="17"/>
      <c r="K499" s="17"/>
      <c r="L499" s="11"/>
      <c r="M499" s="9"/>
      <c r="N499" s="9"/>
      <c r="O499" s="9"/>
    </row>
    <row r="500" spans="7:15" x14ac:dyDescent="0.2">
      <c r="G500" s="11"/>
      <c r="H500" s="12"/>
      <c r="I500" s="12"/>
      <c r="J500" s="17"/>
      <c r="K500" s="17"/>
      <c r="L500" s="11"/>
      <c r="M500" s="9"/>
      <c r="N500" s="9"/>
      <c r="O500" s="9"/>
    </row>
    <row r="501" spans="7:15" x14ac:dyDescent="0.2">
      <c r="G501" s="11"/>
      <c r="H501" s="12"/>
      <c r="I501" s="12"/>
      <c r="J501" s="17"/>
      <c r="K501" s="17"/>
      <c r="L501" s="11"/>
      <c r="M501" s="9"/>
      <c r="N501" s="9"/>
      <c r="O501" s="9"/>
    </row>
    <row r="502" spans="7:15" x14ac:dyDescent="0.2">
      <c r="G502" s="11"/>
      <c r="H502" s="12"/>
      <c r="I502" s="12"/>
      <c r="J502" s="17"/>
      <c r="K502" s="17"/>
      <c r="L502" s="11"/>
      <c r="M502" s="9"/>
      <c r="N502" s="9"/>
      <c r="O502" s="9"/>
    </row>
    <row r="503" spans="7:15" x14ac:dyDescent="0.2">
      <c r="G503" s="11"/>
      <c r="H503" s="12"/>
      <c r="I503" s="12"/>
      <c r="J503" s="17"/>
      <c r="K503" s="17"/>
      <c r="L503" s="11"/>
      <c r="M503" s="9"/>
      <c r="N503" s="9"/>
      <c r="O503" s="9"/>
    </row>
    <row r="504" spans="7:15" x14ac:dyDescent="0.2">
      <c r="G504" s="11"/>
      <c r="H504" s="12"/>
      <c r="I504" s="12"/>
      <c r="J504" s="17"/>
      <c r="K504" s="17"/>
      <c r="L504" s="11"/>
      <c r="M504" s="9"/>
      <c r="N504" s="9"/>
      <c r="O504" s="9"/>
    </row>
    <row r="505" spans="7:15" x14ac:dyDescent="0.2">
      <c r="G505" s="11"/>
      <c r="H505" s="12"/>
      <c r="I505" s="12"/>
      <c r="J505" s="17"/>
      <c r="K505" s="17"/>
      <c r="L505" s="11"/>
      <c r="M505" s="9"/>
      <c r="N505" s="9"/>
      <c r="O505" s="9"/>
    </row>
    <row r="506" spans="7:15" x14ac:dyDescent="0.2">
      <c r="G506" s="11"/>
      <c r="H506" s="12"/>
      <c r="I506" s="12"/>
      <c r="J506" s="17"/>
      <c r="K506" s="17"/>
      <c r="L506" s="11"/>
      <c r="M506" s="9"/>
      <c r="N506" s="9"/>
      <c r="O506" s="9"/>
    </row>
    <row r="507" spans="7:15" x14ac:dyDescent="0.2">
      <c r="G507" s="11"/>
      <c r="H507" s="12"/>
      <c r="I507" s="12"/>
      <c r="J507" s="17"/>
      <c r="K507" s="17"/>
      <c r="L507" s="11"/>
      <c r="M507" s="9"/>
      <c r="N507" s="9"/>
      <c r="O507" s="9"/>
    </row>
    <row r="508" spans="7:15" x14ac:dyDescent="0.2">
      <c r="G508" s="11"/>
      <c r="H508" s="12"/>
      <c r="I508" s="12"/>
      <c r="J508" s="17"/>
      <c r="K508" s="17"/>
      <c r="L508" s="11"/>
      <c r="M508" s="9"/>
      <c r="N508" s="9"/>
      <c r="O508" s="9"/>
    </row>
    <row r="509" spans="7:15" x14ac:dyDescent="0.2">
      <c r="G509" s="11"/>
      <c r="H509" s="12"/>
      <c r="I509" s="12"/>
      <c r="J509" s="17"/>
      <c r="K509" s="17"/>
      <c r="L509" s="11"/>
      <c r="M509" s="9"/>
      <c r="N509" s="9"/>
      <c r="O509" s="9"/>
    </row>
    <row r="510" spans="7:15" x14ac:dyDescent="0.2">
      <c r="G510" s="11"/>
      <c r="H510" s="12"/>
      <c r="I510" s="12"/>
      <c r="J510" s="17"/>
      <c r="K510" s="17"/>
      <c r="L510" s="11"/>
      <c r="M510" s="9"/>
      <c r="N510" s="9"/>
      <c r="O510" s="9"/>
    </row>
    <row r="511" spans="7:15" x14ac:dyDescent="0.2">
      <c r="G511" s="11"/>
      <c r="H511" s="12"/>
      <c r="I511" s="12"/>
      <c r="J511" s="17"/>
      <c r="K511" s="17"/>
      <c r="L511" s="11"/>
      <c r="M511" s="9"/>
      <c r="N511" s="9"/>
      <c r="O511" s="9"/>
    </row>
    <row r="512" spans="7:15" x14ac:dyDescent="0.2">
      <c r="G512" s="11"/>
      <c r="H512" s="12"/>
      <c r="I512" s="12"/>
      <c r="J512" s="17"/>
      <c r="K512" s="17"/>
      <c r="L512" s="11"/>
      <c r="M512" s="9"/>
      <c r="N512" s="9"/>
      <c r="O512" s="9"/>
    </row>
    <row r="513" spans="7:15" x14ac:dyDescent="0.2">
      <c r="G513" s="11"/>
      <c r="H513" s="12"/>
      <c r="I513" s="12"/>
      <c r="J513" s="17"/>
      <c r="K513" s="17"/>
      <c r="L513" s="11"/>
      <c r="M513" s="9"/>
      <c r="N513" s="9"/>
      <c r="O513" s="9"/>
    </row>
    <row r="514" spans="7:15" x14ac:dyDescent="0.2">
      <c r="G514" s="11"/>
      <c r="H514" s="12"/>
      <c r="I514" s="12"/>
      <c r="J514" s="17"/>
      <c r="K514" s="17"/>
      <c r="L514" s="11"/>
      <c r="M514" s="9"/>
      <c r="N514" s="9"/>
      <c r="O514" s="9"/>
    </row>
    <row r="515" spans="7:15" x14ac:dyDescent="0.2">
      <c r="G515" s="11"/>
      <c r="H515" s="12"/>
      <c r="I515" s="12"/>
      <c r="J515" s="17"/>
      <c r="K515" s="17"/>
      <c r="L515" s="11"/>
      <c r="M515" s="9"/>
      <c r="N515" s="9"/>
      <c r="O515" s="9"/>
    </row>
    <row r="516" spans="7:15" x14ac:dyDescent="0.2">
      <c r="G516" s="11"/>
      <c r="H516" s="12"/>
      <c r="I516" s="12"/>
      <c r="J516" s="17"/>
      <c r="K516" s="17"/>
      <c r="L516" s="11"/>
      <c r="M516" s="9"/>
      <c r="N516" s="9"/>
      <c r="O516" s="9"/>
    </row>
    <row r="517" spans="7:15" x14ac:dyDescent="0.2">
      <c r="G517" s="11"/>
      <c r="H517" s="12"/>
      <c r="I517" s="12"/>
      <c r="J517" s="17"/>
      <c r="K517" s="17"/>
      <c r="L517" s="11"/>
      <c r="M517" s="9"/>
      <c r="N517" s="9"/>
      <c r="O517" s="9"/>
    </row>
    <row r="518" spans="7:15" x14ac:dyDescent="0.2">
      <c r="G518" s="11"/>
      <c r="H518" s="12"/>
      <c r="I518" s="12"/>
      <c r="J518" s="17"/>
      <c r="K518" s="17"/>
      <c r="L518" s="11"/>
      <c r="M518" s="9"/>
      <c r="N518" s="9"/>
      <c r="O518" s="9"/>
    </row>
    <row r="519" spans="7:15" x14ac:dyDescent="0.2">
      <c r="G519" s="11"/>
      <c r="H519" s="12"/>
      <c r="I519" s="12"/>
      <c r="J519" s="17"/>
      <c r="K519" s="17"/>
      <c r="L519" s="11"/>
      <c r="M519" s="9"/>
      <c r="N519" s="9"/>
      <c r="O519" s="9"/>
    </row>
    <row r="520" spans="7:15" x14ac:dyDescent="0.2">
      <c r="G520" s="11"/>
      <c r="H520" s="12"/>
      <c r="I520" s="12"/>
      <c r="J520" s="17"/>
      <c r="K520" s="17"/>
      <c r="L520" s="11"/>
      <c r="M520" s="9"/>
      <c r="N520" s="9"/>
      <c r="O520" s="9"/>
    </row>
    <row r="521" spans="7:15" x14ac:dyDescent="0.2">
      <c r="G521" s="11"/>
      <c r="H521" s="12"/>
      <c r="I521" s="12"/>
      <c r="J521" s="17"/>
      <c r="K521" s="17"/>
      <c r="L521" s="11"/>
      <c r="M521" s="9"/>
      <c r="N521" s="9"/>
      <c r="O521" s="9"/>
    </row>
    <row r="522" spans="7:15" x14ac:dyDescent="0.2">
      <c r="G522" s="11"/>
      <c r="H522" s="12"/>
      <c r="I522" s="12"/>
      <c r="J522" s="17"/>
      <c r="K522" s="17"/>
      <c r="L522" s="11"/>
      <c r="M522" s="9"/>
      <c r="N522" s="9"/>
      <c r="O522" s="9"/>
    </row>
    <row r="523" spans="7:15" x14ac:dyDescent="0.2">
      <c r="G523" s="11"/>
      <c r="H523" s="12"/>
      <c r="I523" s="12"/>
      <c r="J523" s="17"/>
      <c r="K523" s="17"/>
      <c r="L523" s="11"/>
      <c r="M523" s="9"/>
      <c r="N523" s="9"/>
      <c r="O523" s="9"/>
    </row>
    <row r="524" spans="7:15" x14ac:dyDescent="0.2">
      <c r="G524" s="11"/>
      <c r="H524" s="12"/>
      <c r="I524" s="12"/>
      <c r="J524" s="17"/>
      <c r="K524" s="17"/>
      <c r="L524" s="11"/>
      <c r="M524" s="9"/>
      <c r="N524" s="9"/>
      <c r="O524" s="9"/>
    </row>
    <row r="525" spans="7:15" x14ac:dyDescent="0.2">
      <c r="G525" s="11"/>
      <c r="H525" s="12"/>
      <c r="I525" s="12"/>
      <c r="J525" s="17"/>
      <c r="K525" s="17"/>
      <c r="L525" s="11"/>
      <c r="M525" s="9"/>
      <c r="N525" s="9"/>
      <c r="O525" s="9"/>
    </row>
    <row r="526" spans="7:15" x14ac:dyDescent="0.2">
      <c r="G526" s="11"/>
      <c r="H526" s="12"/>
      <c r="I526" s="12"/>
      <c r="J526" s="17"/>
      <c r="K526" s="17"/>
      <c r="L526" s="11"/>
      <c r="M526" s="9"/>
      <c r="N526" s="9"/>
      <c r="O526" s="9"/>
    </row>
    <row r="527" spans="7:15" x14ac:dyDescent="0.2">
      <c r="G527" s="11"/>
      <c r="H527" s="12"/>
      <c r="I527" s="12"/>
      <c r="J527" s="17"/>
      <c r="K527" s="17"/>
      <c r="L527" s="11"/>
      <c r="M527" s="9"/>
      <c r="N527" s="9"/>
      <c r="O527" s="9"/>
    </row>
    <row r="528" spans="7:15" x14ac:dyDescent="0.2">
      <c r="G528" s="11"/>
      <c r="H528" s="12"/>
      <c r="I528" s="12"/>
      <c r="J528" s="17"/>
      <c r="K528" s="17"/>
      <c r="L528" s="11"/>
      <c r="M528" s="9"/>
      <c r="N528" s="9"/>
      <c r="O528" s="9"/>
    </row>
    <row r="529" spans="7:15" x14ac:dyDescent="0.2">
      <c r="G529" s="11"/>
      <c r="H529" s="12"/>
      <c r="I529" s="12"/>
      <c r="J529" s="17"/>
      <c r="K529" s="17"/>
      <c r="L529" s="11"/>
      <c r="M529" s="9"/>
      <c r="N529" s="9"/>
      <c r="O529" s="9"/>
    </row>
    <row r="530" spans="7:15" x14ac:dyDescent="0.2">
      <c r="G530" s="11"/>
      <c r="H530" s="12"/>
      <c r="I530" s="12"/>
      <c r="J530" s="17"/>
      <c r="K530" s="17"/>
      <c r="L530" s="11"/>
      <c r="M530" s="9"/>
      <c r="N530" s="9"/>
      <c r="O530" s="9"/>
    </row>
    <row r="531" spans="7:15" x14ac:dyDescent="0.2">
      <c r="G531" s="11"/>
      <c r="H531" s="12"/>
      <c r="I531" s="12"/>
      <c r="J531" s="17"/>
      <c r="K531" s="17"/>
      <c r="L531" s="11"/>
      <c r="M531" s="9"/>
      <c r="N531" s="9"/>
      <c r="O531" s="9"/>
    </row>
    <row r="532" spans="7:15" x14ac:dyDescent="0.2">
      <c r="G532" s="11"/>
      <c r="H532" s="12"/>
      <c r="I532" s="12"/>
      <c r="J532" s="17"/>
      <c r="K532" s="17"/>
      <c r="L532" s="11"/>
      <c r="M532" s="9"/>
      <c r="N532" s="9"/>
      <c r="O532" s="9"/>
    </row>
    <row r="533" spans="7:15" x14ac:dyDescent="0.2">
      <c r="G533" s="11"/>
      <c r="H533" s="12"/>
      <c r="I533" s="12"/>
      <c r="J533" s="17"/>
      <c r="K533" s="17"/>
      <c r="L533" s="11"/>
      <c r="M533" s="9"/>
      <c r="N533" s="9"/>
      <c r="O533" s="9"/>
    </row>
    <row r="534" spans="7:15" x14ac:dyDescent="0.2">
      <c r="G534" s="11"/>
      <c r="H534" s="12"/>
      <c r="I534" s="12"/>
      <c r="J534" s="17"/>
      <c r="K534" s="17"/>
      <c r="L534" s="11"/>
      <c r="M534" s="9"/>
      <c r="N534" s="9"/>
      <c r="O534" s="9"/>
    </row>
    <row r="535" spans="7:15" x14ac:dyDescent="0.2">
      <c r="G535" s="11"/>
      <c r="H535" s="12"/>
      <c r="I535" s="12"/>
      <c r="J535" s="17"/>
      <c r="K535" s="17"/>
      <c r="L535" s="11"/>
      <c r="M535" s="9"/>
      <c r="N535" s="9"/>
      <c r="O535" s="9"/>
    </row>
    <row r="536" spans="7:15" x14ac:dyDescent="0.2">
      <c r="G536" s="11"/>
      <c r="H536" s="12"/>
      <c r="I536" s="12"/>
      <c r="J536" s="17"/>
      <c r="K536" s="17"/>
      <c r="L536" s="11"/>
      <c r="M536" s="9"/>
      <c r="N536" s="9"/>
      <c r="O536" s="9"/>
    </row>
    <row r="537" spans="7:15" x14ac:dyDescent="0.2">
      <c r="G537" s="11"/>
      <c r="H537" s="12"/>
      <c r="I537" s="12"/>
      <c r="J537" s="17"/>
      <c r="K537" s="17"/>
      <c r="L537" s="11"/>
      <c r="M537" s="9"/>
      <c r="N537" s="9"/>
      <c r="O537" s="9"/>
    </row>
    <row r="538" spans="7:15" x14ac:dyDescent="0.2">
      <c r="G538" s="11"/>
      <c r="H538" s="12"/>
      <c r="I538" s="12"/>
      <c r="J538" s="17"/>
      <c r="K538" s="17"/>
      <c r="L538" s="11"/>
      <c r="M538" s="9"/>
      <c r="N538" s="9"/>
      <c r="O538" s="9"/>
    </row>
    <row r="539" spans="7:15" x14ac:dyDescent="0.2">
      <c r="G539" s="11"/>
      <c r="H539" s="12"/>
      <c r="I539" s="12"/>
      <c r="J539" s="17"/>
      <c r="K539" s="17"/>
      <c r="L539" s="11"/>
      <c r="M539" s="9"/>
      <c r="N539" s="9"/>
      <c r="O539" s="9"/>
    </row>
    <row r="540" spans="7:15" x14ac:dyDescent="0.2">
      <c r="G540" s="11"/>
      <c r="H540" s="12"/>
      <c r="I540" s="12"/>
      <c r="J540" s="17"/>
      <c r="K540" s="17"/>
      <c r="L540" s="11"/>
      <c r="M540" s="9"/>
      <c r="N540" s="9"/>
      <c r="O540" s="9"/>
    </row>
    <row r="541" spans="7:15" x14ac:dyDescent="0.2">
      <c r="G541" s="11"/>
      <c r="H541" s="12"/>
      <c r="I541" s="12"/>
      <c r="J541" s="17"/>
      <c r="K541" s="17"/>
      <c r="L541" s="11"/>
      <c r="M541" s="9"/>
      <c r="N541" s="9"/>
      <c r="O541" s="9"/>
    </row>
    <row r="542" spans="7:15" x14ac:dyDescent="0.2">
      <c r="G542" s="11"/>
      <c r="H542" s="12"/>
      <c r="I542" s="12"/>
      <c r="J542" s="17"/>
      <c r="K542" s="17"/>
      <c r="L542" s="11"/>
      <c r="M542" s="9"/>
      <c r="N542" s="9"/>
      <c r="O542" s="9"/>
    </row>
    <row r="543" spans="7:15" x14ac:dyDescent="0.2">
      <c r="G543" s="11"/>
      <c r="H543" s="12"/>
      <c r="I543" s="12"/>
      <c r="J543" s="17"/>
      <c r="K543" s="17"/>
      <c r="L543" s="11"/>
      <c r="M543" s="9"/>
      <c r="N543" s="9"/>
      <c r="O543" s="9"/>
    </row>
    <row r="544" spans="7:15" x14ac:dyDescent="0.2">
      <c r="G544" s="11"/>
      <c r="H544" s="12"/>
      <c r="I544" s="12"/>
      <c r="J544" s="17"/>
      <c r="K544" s="17"/>
      <c r="L544" s="11"/>
      <c r="M544" s="9"/>
      <c r="N544" s="9"/>
      <c r="O544" s="9"/>
    </row>
    <row r="545" spans="7:15" x14ac:dyDescent="0.2">
      <c r="G545" s="11"/>
      <c r="H545" s="12"/>
      <c r="I545" s="12"/>
      <c r="J545" s="17"/>
      <c r="K545" s="17"/>
      <c r="L545" s="11"/>
      <c r="M545" s="9"/>
      <c r="N545" s="9"/>
      <c r="O545" s="9"/>
    </row>
    <row r="546" spans="7:15" x14ac:dyDescent="0.2">
      <c r="G546" s="11"/>
      <c r="H546" s="12"/>
      <c r="I546" s="12"/>
      <c r="J546" s="17"/>
      <c r="K546" s="17"/>
      <c r="L546" s="11"/>
      <c r="M546" s="9"/>
      <c r="N546" s="9"/>
      <c r="O546" s="9"/>
    </row>
    <row r="547" spans="7:15" x14ac:dyDescent="0.2">
      <c r="G547" s="11"/>
      <c r="H547" s="12"/>
      <c r="I547" s="12"/>
      <c r="J547" s="17"/>
      <c r="K547" s="17"/>
      <c r="L547" s="11"/>
      <c r="M547" s="9"/>
      <c r="N547" s="9"/>
      <c r="O547" s="9"/>
    </row>
    <row r="548" spans="7:15" x14ac:dyDescent="0.2">
      <c r="G548" s="11"/>
      <c r="H548" s="12"/>
      <c r="I548" s="12"/>
      <c r="J548" s="17"/>
      <c r="K548" s="17"/>
      <c r="L548" s="11"/>
      <c r="M548" s="9"/>
      <c r="N548" s="9"/>
      <c r="O548" s="9"/>
    </row>
    <row r="549" spans="7:15" x14ac:dyDescent="0.2">
      <c r="G549" s="11"/>
      <c r="H549" s="12"/>
      <c r="I549" s="12"/>
      <c r="J549" s="17"/>
      <c r="K549" s="17"/>
      <c r="L549" s="11"/>
      <c r="M549" s="9"/>
      <c r="N549" s="9"/>
      <c r="O549" s="9"/>
    </row>
    <row r="550" spans="7:15" x14ac:dyDescent="0.2">
      <c r="G550" s="11"/>
      <c r="H550" s="12"/>
      <c r="I550" s="12"/>
      <c r="J550" s="17"/>
      <c r="K550" s="17"/>
      <c r="L550" s="11"/>
      <c r="M550" s="9"/>
      <c r="N550" s="9"/>
      <c r="O550" s="9"/>
    </row>
    <row r="551" spans="7:15" x14ac:dyDescent="0.2">
      <c r="G551" s="11"/>
      <c r="H551" s="12"/>
      <c r="I551" s="12"/>
      <c r="J551" s="17"/>
      <c r="K551" s="17"/>
      <c r="L551" s="11"/>
      <c r="M551" s="9"/>
      <c r="N551" s="9"/>
      <c r="O551" s="9"/>
    </row>
    <row r="552" spans="7:15" x14ac:dyDescent="0.2">
      <c r="G552" s="11"/>
      <c r="H552" s="12"/>
      <c r="I552" s="12"/>
      <c r="J552" s="17"/>
      <c r="K552" s="17"/>
      <c r="L552" s="11"/>
      <c r="M552" s="9"/>
      <c r="N552" s="9"/>
      <c r="O552" s="9"/>
    </row>
    <row r="553" spans="7:15" x14ac:dyDescent="0.2">
      <c r="G553" s="11"/>
      <c r="H553" s="12"/>
      <c r="I553" s="12"/>
      <c r="J553" s="17"/>
      <c r="K553" s="17"/>
      <c r="L553" s="11"/>
      <c r="M553" s="9"/>
      <c r="N553" s="9"/>
      <c r="O553" s="9"/>
    </row>
    <row r="554" spans="7:15" x14ac:dyDescent="0.2">
      <c r="G554" s="11"/>
      <c r="H554" s="12"/>
      <c r="I554" s="12"/>
      <c r="J554" s="17"/>
      <c r="K554" s="17"/>
      <c r="L554" s="11"/>
      <c r="M554" s="9"/>
      <c r="N554" s="9"/>
      <c r="O554" s="9"/>
    </row>
    <row r="555" spans="7:15" x14ac:dyDescent="0.2">
      <c r="G555" s="11"/>
      <c r="H555" s="12"/>
      <c r="I555" s="12"/>
      <c r="J555" s="17"/>
      <c r="K555" s="17"/>
      <c r="L555" s="11"/>
      <c r="M555" s="9"/>
      <c r="N555" s="9"/>
      <c r="O555" s="9"/>
    </row>
    <row r="556" spans="7:15" x14ac:dyDescent="0.2">
      <c r="G556" s="11"/>
      <c r="H556" s="12"/>
      <c r="I556" s="12"/>
      <c r="J556" s="17"/>
      <c r="K556" s="17"/>
      <c r="L556" s="11"/>
      <c r="M556" s="9"/>
      <c r="N556" s="9"/>
      <c r="O556" s="9"/>
    </row>
    <row r="557" spans="7:15" x14ac:dyDescent="0.2">
      <c r="G557" s="11"/>
      <c r="H557" s="12"/>
      <c r="I557" s="12"/>
      <c r="J557" s="17"/>
      <c r="K557" s="17"/>
      <c r="L557" s="11"/>
      <c r="M557" s="9"/>
      <c r="N557" s="9"/>
      <c r="O557" s="9"/>
    </row>
    <row r="558" spans="7:15" x14ac:dyDescent="0.2">
      <c r="G558" s="11"/>
      <c r="H558" s="12"/>
      <c r="I558" s="12"/>
      <c r="J558" s="17"/>
      <c r="K558" s="17"/>
      <c r="L558" s="11"/>
      <c r="M558" s="9"/>
      <c r="N558" s="9"/>
      <c r="O558" s="9"/>
    </row>
    <row r="559" spans="7:15" x14ac:dyDescent="0.2">
      <c r="G559" s="11"/>
      <c r="H559" s="12"/>
      <c r="I559" s="12"/>
      <c r="J559" s="17"/>
      <c r="K559" s="17"/>
      <c r="L559" s="11"/>
      <c r="M559" s="9"/>
      <c r="N559" s="9"/>
      <c r="O559" s="9"/>
    </row>
    <row r="560" spans="7:15" x14ac:dyDescent="0.2">
      <c r="G560" s="11"/>
      <c r="H560" s="12"/>
      <c r="I560" s="12"/>
      <c r="J560" s="17"/>
      <c r="K560" s="17"/>
      <c r="L560" s="11"/>
      <c r="M560" s="9"/>
      <c r="N560" s="9"/>
      <c r="O560" s="9"/>
    </row>
    <row r="561" spans="7:15" x14ac:dyDescent="0.2">
      <c r="G561" s="11"/>
      <c r="H561" s="12"/>
      <c r="I561" s="12"/>
      <c r="J561" s="17"/>
      <c r="K561" s="17"/>
      <c r="L561" s="11"/>
      <c r="M561" s="9"/>
      <c r="N561" s="9"/>
      <c r="O561" s="9"/>
    </row>
    <row r="562" spans="7:15" x14ac:dyDescent="0.2">
      <c r="G562" s="11"/>
      <c r="H562" s="12"/>
      <c r="I562" s="12"/>
      <c r="J562" s="17"/>
      <c r="K562" s="17"/>
      <c r="L562" s="11"/>
      <c r="M562" s="9"/>
      <c r="N562" s="9"/>
      <c r="O562" s="9"/>
    </row>
    <row r="563" spans="7:15" x14ac:dyDescent="0.2">
      <c r="G563" s="11"/>
      <c r="H563" s="12"/>
      <c r="I563" s="12"/>
      <c r="J563" s="17"/>
      <c r="K563" s="17"/>
      <c r="L563" s="11"/>
      <c r="M563" s="9"/>
      <c r="N563" s="9"/>
      <c r="O563" s="9"/>
    </row>
    <row r="564" spans="7:15" x14ac:dyDescent="0.2">
      <c r="G564" s="11"/>
      <c r="H564" s="12"/>
      <c r="I564" s="12"/>
      <c r="J564" s="17"/>
      <c r="K564" s="17"/>
      <c r="L564" s="11"/>
      <c r="M564" s="9"/>
      <c r="N564" s="9"/>
      <c r="O564" s="9"/>
    </row>
    <row r="565" spans="7:15" x14ac:dyDescent="0.2">
      <c r="G565" s="11"/>
      <c r="H565" s="12"/>
      <c r="I565" s="12"/>
      <c r="J565" s="17"/>
      <c r="K565" s="17"/>
      <c r="L565" s="11"/>
      <c r="M565" s="9"/>
      <c r="N565" s="9"/>
      <c r="O565" s="9"/>
    </row>
    <row r="566" spans="7:15" x14ac:dyDescent="0.2">
      <c r="G566" s="11"/>
      <c r="H566" s="12"/>
      <c r="I566" s="12"/>
      <c r="J566" s="17"/>
      <c r="K566" s="17"/>
      <c r="L566" s="11"/>
      <c r="M566" s="9"/>
      <c r="N566" s="9"/>
      <c r="O566" s="9"/>
    </row>
    <row r="567" spans="7:15" x14ac:dyDescent="0.2">
      <c r="G567" s="11"/>
      <c r="H567" s="12"/>
      <c r="I567" s="12"/>
      <c r="J567" s="17"/>
      <c r="K567" s="17"/>
      <c r="L567" s="11"/>
      <c r="M567" s="9"/>
      <c r="N567" s="9"/>
      <c r="O567" s="9"/>
    </row>
    <row r="568" spans="7:15" x14ac:dyDescent="0.2">
      <c r="G568" s="11"/>
      <c r="H568" s="12"/>
      <c r="I568" s="12"/>
      <c r="J568" s="17"/>
      <c r="K568" s="17"/>
      <c r="L568" s="11"/>
      <c r="M568" s="9"/>
      <c r="N568" s="9"/>
      <c r="O568" s="9"/>
    </row>
    <row r="569" spans="7:15" x14ac:dyDescent="0.2">
      <c r="G569" s="11"/>
      <c r="H569" s="12"/>
      <c r="I569" s="12"/>
      <c r="J569" s="17"/>
      <c r="K569" s="17"/>
      <c r="L569" s="11"/>
      <c r="M569" s="9"/>
      <c r="N569" s="9"/>
      <c r="O569" s="9"/>
    </row>
    <row r="570" spans="7:15" x14ac:dyDescent="0.2">
      <c r="G570" s="11"/>
      <c r="H570" s="12"/>
      <c r="I570" s="12"/>
      <c r="J570" s="17"/>
      <c r="K570" s="17"/>
      <c r="L570" s="11"/>
      <c r="M570" s="9"/>
      <c r="N570" s="9"/>
      <c r="O570" s="9"/>
    </row>
    <row r="571" spans="7:15" x14ac:dyDescent="0.2">
      <c r="G571" s="11"/>
      <c r="H571" s="12"/>
      <c r="I571" s="12"/>
      <c r="J571" s="17"/>
      <c r="K571" s="17"/>
      <c r="L571" s="11"/>
      <c r="M571" s="9"/>
      <c r="N571" s="9"/>
      <c r="O571" s="9"/>
    </row>
    <row r="572" spans="7:15" x14ac:dyDescent="0.2">
      <c r="G572" s="11"/>
      <c r="H572" s="12"/>
      <c r="I572" s="12"/>
      <c r="J572" s="17"/>
      <c r="K572" s="17"/>
      <c r="L572" s="11"/>
      <c r="M572" s="9"/>
      <c r="N572" s="9"/>
      <c r="O572" s="9"/>
    </row>
    <row r="573" spans="7:15" x14ac:dyDescent="0.2">
      <c r="G573" s="11"/>
      <c r="H573" s="12"/>
      <c r="I573" s="12"/>
      <c r="J573" s="17"/>
      <c r="K573" s="17"/>
      <c r="L573" s="11"/>
      <c r="M573" s="9"/>
      <c r="N573" s="9"/>
      <c r="O573" s="9"/>
    </row>
    <row r="574" spans="7:15" x14ac:dyDescent="0.2">
      <c r="G574" s="11"/>
      <c r="H574" s="12"/>
      <c r="I574" s="12"/>
      <c r="J574" s="17"/>
      <c r="K574" s="17"/>
      <c r="L574" s="11"/>
      <c r="M574" s="9"/>
      <c r="N574" s="9"/>
      <c r="O574" s="9"/>
    </row>
    <row r="575" spans="7:15" x14ac:dyDescent="0.2">
      <c r="G575" s="11"/>
      <c r="H575" s="12"/>
      <c r="I575" s="12"/>
      <c r="J575" s="17"/>
      <c r="K575" s="17"/>
      <c r="L575" s="11"/>
      <c r="M575" s="9"/>
      <c r="N575" s="9"/>
      <c r="O575" s="9"/>
    </row>
    <row r="576" spans="7:15" x14ac:dyDescent="0.2">
      <c r="G576" s="11"/>
      <c r="H576" s="12"/>
      <c r="I576" s="12"/>
      <c r="J576" s="17"/>
      <c r="K576" s="17"/>
      <c r="L576" s="11"/>
      <c r="M576" s="9"/>
      <c r="N576" s="9"/>
      <c r="O576" s="9"/>
    </row>
    <row r="577" spans="7:15" x14ac:dyDescent="0.2">
      <c r="G577" s="11"/>
      <c r="H577" s="12"/>
      <c r="I577" s="12"/>
      <c r="J577" s="17"/>
      <c r="K577" s="17"/>
      <c r="L577" s="11"/>
      <c r="M577" s="9"/>
      <c r="N577" s="9"/>
      <c r="O577" s="9"/>
    </row>
    <row r="578" spans="7:15" x14ac:dyDescent="0.2">
      <c r="G578" s="11"/>
      <c r="H578" s="12"/>
      <c r="I578" s="12"/>
      <c r="J578" s="17"/>
      <c r="K578" s="17"/>
      <c r="L578" s="11"/>
      <c r="M578" s="9"/>
      <c r="N578" s="9"/>
      <c r="O578" s="9"/>
    </row>
    <row r="579" spans="7:15" x14ac:dyDescent="0.2">
      <c r="G579" s="11"/>
      <c r="H579" s="12"/>
      <c r="I579" s="12"/>
      <c r="J579" s="17"/>
      <c r="K579" s="17"/>
      <c r="L579" s="11"/>
      <c r="M579" s="9"/>
      <c r="N579" s="9"/>
      <c r="O579" s="9"/>
    </row>
    <row r="580" spans="7:15" x14ac:dyDescent="0.2">
      <c r="G580" s="11"/>
      <c r="H580" s="12"/>
      <c r="I580" s="12"/>
      <c r="J580" s="17"/>
      <c r="K580" s="17"/>
      <c r="L580" s="11"/>
      <c r="M580" s="9"/>
      <c r="N580" s="9"/>
      <c r="O580" s="9"/>
    </row>
    <row r="581" spans="7:15" x14ac:dyDescent="0.2">
      <c r="G581" s="11"/>
      <c r="H581" s="12"/>
      <c r="I581" s="12"/>
      <c r="J581" s="17"/>
      <c r="K581" s="17"/>
      <c r="L581" s="11"/>
      <c r="M581" s="9"/>
      <c r="N581" s="9"/>
      <c r="O581" s="9"/>
    </row>
    <row r="582" spans="7:15" x14ac:dyDescent="0.2">
      <c r="G582" s="11"/>
      <c r="H582" s="12"/>
      <c r="I582" s="12"/>
      <c r="J582" s="17"/>
      <c r="K582" s="17"/>
      <c r="L582" s="11"/>
      <c r="M582" s="9"/>
      <c r="N582" s="9"/>
      <c r="O582" s="9"/>
    </row>
    <row r="583" spans="7:15" x14ac:dyDescent="0.2">
      <c r="G583" s="11"/>
      <c r="H583" s="12"/>
      <c r="I583" s="12"/>
      <c r="J583" s="17"/>
      <c r="K583" s="17"/>
      <c r="L583" s="11"/>
      <c r="M583" s="9"/>
      <c r="N583" s="9"/>
      <c r="O583" s="9"/>
    </row>
    <row r="584" spans="7:15" x14ac:dyDescent="0.2">
      <c r="G584" s="11"/>
      <c r="H584" s="12"/>
      <c r="I584" s="12"/>
      <c r="J584" s="17"/>
      <c r="K584" s="17"/>
      <c r="L584" s="11"/>
      <c r="M584" s="9"/>
      <c r="N584" s="9"/>
      <c r="O584" s="9"/>
    </row>
    <row r="585" spans="7:15" x14ac:dyDescent="0.2">
      <c r="G585" s="11"/>
      <c r="H585" s="12"/>
      <c r="I585" s="12"/>
      <c r="J585" s="17"/>
      <c r="K585" s="17"/>
      <c r="L585" s="11"/>
      <c r="M585" s="9"/>
      <c r="N585" s="9"/>
      <c r="O585" s="9"/>
    </row>
    <row r="586" spans="7:15" x14ac:dyDescent="0.2">
      <c r="G586" s="11"/>
      <c r="H586" s="12"/>
      <c r="I586" s="12"/>
      <c r="J586" s="17"/>
      <c r="K586" s="17"/>
      <c r="L586" s="11"/>
      <c r="M586" s="9"/>
      <c r="N586" s="9"/>
      <c r="O586" s="9"/>
    </row>
    <row r="587" spans="7:15" x14ac:dyDescent="0.2">
      <c r="G587" s="11"/>
      <c r="H587" s="12"/>
      <c r="I587" s="12"/>
      <c r="J587" s="17"/>
      <c r="K587" s="17"/>
      <c r="L587" s="11"/>
      <c r="M587" s="9"/>
      <c r="N587" s="9"/>
      <c r="O587" s="9"/>
    </row>
    <row r="588" spans="7:15" x14ac:dyDescent="0.2">
      <c r="G588" s="11"/>
      <c r="H588" s="12"/>
      <c r="I588" s="12"/>
      <c r="J588" s="17"/>
      <c r="K588" s="17"/>
      <c r="L588" s="11"/>
      <c r="M588" s="9"/>
      <c r="N588" s="9"/>
      <c r="O588" s="9"/>
    </row>
    <row r="589" spans="7:15" x14ac:dyDescent="0.2">
      <c r="G589" s="11"/>
      <c r="H589" s="12"/>
      <c r="I589" s="12"/>
      <c r="J589" s="17"/>
      <c r="K589" s="17"/>
      <c r="L589" s="11"/>
      <c r="M589" s="9"/>
      <c r="N589" s="9"/>
      <c r="O589" s="9"/>
    </row>
    <row r="590" spans="7:15" x14ac:dyDescent="0.2">
      <c r="G590" s="11"/>
      <c r="H590" s="12"/>
      <c r="I590" s="12"/>
      <c r="J590" s="17"/>
      <c r="K590" s="17"/>
      <c r="L590" s="11"/>
      <c r="M590" s="9"/>
      <c r="N590" s="9"/>
      <c r="O590" s="9"/>
    </row>
    <row r="591" spans="7:15" x14ac:dyDescent="0.2">
      <c r="G591" s="11"/>
      <c r="H591" s="12"/>
      <c r="I591" s="12"/>
      <c r="J591" s="17"/>
      <c r="K591" s="17"/>
      <c r="L591" s="11"/>
      <c r="M591" s="9"/>
      <c r="N591" s="9"/>
      <c r="O591" s="9"/>
    </row>
    <row r="592" spans="7:15" x14ac:dyDescent="0.2">
      <c r="G592" s="11"/>
      <c r="H592" s="12"/>
      <c r="I592" s="12"/>
      <c r="J592" s="17"/>
      <c r="K592" s="17"/>
      <c r="L592" s="11"/>
      <c r="M592" s="9"/>
      <c r="N592" s="9"/>
      <c r="O592" s="9"/>
    </row>
    <row r="593" spans="7:15" x14ac:dyDescent="0.2">
      <c r="G593" s="11"/>
      <c r="H593" s="12"/>
      <c r="I593" s="12"/>
      <c r="J593" s="17"/>
      <c r="K593" s="17"/>
      <c r="L593" s="11"/>
      <c r="M593" s="9"/>
      <c r="N593" s="9"/>
      <c r="O593" s="9"/>
    </row>
    <row r="594" spans="7:15" x14ac:dyDescent="0.2">
      <c r="G594" s="11"/>
      <c r="H594" s="12"/>
      <c r="I594" s="12"/>
      <c r="J594" s="17"/>
      <c r="K594" s="17"/>
      <c r="L594" s="11"/>
      <c r="M594" s="9"/>
      <c r="N594" s="9"/>
      <c r="O594" s="9"/>
    </row>
    <row r="595" spans="7:15" x14ac:dyDescent="0.2">
      <c r="G595" s="11"/>
      <c r="H595" s="12"/>
      <c r="I595" s="12"/>
      <c r="J595" s="17"/>
      <c r="K595" s="17"/>
      <c r="L595" s="11"/>
      <c r="M595" s="9"/>
      <c r="N595" s="9"/>
      <c r="O595" s="9"/>
    </row>
    <row r="596" spans="7:15" x14ac:dyDescent="0.2">
      <c r="G596" s="11"/>
      <c r="H596" s="12"/>
      <c r="I596" s="12"/>
      <c r="J596" s="17"/>
      <c r="K596" s="17"/>
      <c r="L596" s="11"/>
      <c r="M596" s="9"/>
      <c r="N596" s="9"/>
      <c r="O596" s="9"/>
    </row>
    <row r="597" spans="7:15" x14ac:dyDescent="0.2">
      <c r="G597" s="11"/>
      <c r="H597" s="12"/>
      <c r="I597" s="12"/>
      <c r="J597" s="17"/>
      <c r="K597" s="17"/>
      <c r="L597" s="11"/>
      <c r="M597" s="9"/>
      <c r="N597" s="9"/>
      <c r="O597" s="9"/>
    </row>
    <row r="598" spans="7:15" x14ac:dyDescent="0.2">
      <c r="G598" s="11"/>
      <c r="H598" s="12"/>
      <c r="I598" s="12"/>
      <c r="J598" s="17"/>
      <c r="K598" s="17"/>
      <c r="L598" s="11"/>
      <c r="M598" s="9"/>
      <c r="N598" s="9"/>
      <c r="O598" s="9"/>
    </row>
    <row r="599" spans="7:15" x14ac:dyDescent="0.2">
      <c r="G599" s="11"/>
      <c r="H599" s="12"/>
      <c r="I599" s="12"/>
      <c r="J599" s="17"/>
      <c r="K599" s="17"/>
      <c r="L599" s="11"/>
      <c r="M599" s="9"/>
      <c r="N599" s="9"/>
      <c r="O599" s="9"/>
    </row>
    <row r="600" spans="7:15" x14ac:dyDescent="0.2">
      <c r="G600" s="11"/>
      <c r="H600" s="12"/>
      <c r="I600" s="12"/>
      <c r="J600" s="17"/>
      <c r="K600" s="17"/>
      <c r="L600" s="11"/>
      <c r="M600" s="9"/>
      <c r="N600" s="9"/>
      <c r="O600" s="9"/>
    </row>
    <row r="601" spans="7:15" x14ac:dyDescent="0.2">
      <c r="G601" s="11"/>
      <c r="H601" s="12"/>
      <c r="I601" s="12"/>
      <c r="J601" s="17"/>
      <c r="K601" s="17"/>
      <c r="L601" s="11"/>
      <c r="M601" s="9"/>
      <c r="N601" s="9"/>
      <c r="O601" s="9"/>
    </row>
    <row r="602" spans="7:15" x14ac:dyDescent="0.2">
      <c r="G602" s="11"/>
      <c r="H602" s="12"/>
      <c r="I602" s="12"/>
      <c r="J602" s="17"/>
      <c r="K602" s="17"/>
      <c r="L602" s="11"/>
      <c r="M602" s="9"/>
      <c r="N602" s="9"/>
      <c r="O602" s="9"/>
    </row>
    <row r="603" spans="7:15" x14ac:dyDescent="0.2">
      <c r="G603" s="11"/>
      <c r="H603" s="12"/>
      <c r="I603" s="12"/>
      <c r="J603" s="17"/>
      <c r="K603" s="17"/>
      <c r="L603" s="11"/>
      <c r="M603" s="9"/>
      <c r="N603" s="9"/>
      <c r="O603" s="9"/>
    </row>
    <row r="604" spans="7:15" x14ac:dyDescent="0.2">
      <c r="G604" s="11"/>
      <c r="H604" s="12"/>
      <c r="I604" s="12"/>
      <c r="J604" s="17"/>
      <c r="K604" s="17"/>
      <c r="L604" s="11"/>
      <c r="M604" s="9"/>
      <c r="N604" s="9"/>
      <c r="O604" s="9"/>
    </row>
    <row r="605" spans="7:15" x14ac:dyDescent="0.2">
      <c r="G605" s="11"/>
      <c r="H605" s="12"/>
      <c r="I605" s="12"/>
      <c r="J605" s="17"/>
      <c r="K605" s="17"/>
      <c r="L605" s="11"/>
      <c r="M605" s="9"/>
      <c r="N605" s="9"/>
      <c r="O605" s="9"/>
    </row>
    <row r="606" spans="7:15" x14ac:dyDescent="0.2">
      <c r="G606" s="11"/>
      <c r="H606" s="12"/>
      <c r="I606" s="12"/>
      <c r="J606" s="17"/>
      <c r="K606" s="17"/>
      <c r="L606" s="11"/>
      <c r="M606" s="9"/>
      <c r="N606" s="9"/>
      <c r="O606" s="9"/>
    </row>
    <row r="607" spans="7:15" x14ac:dyDescent="0.2">
      <c r="G607" s="11"/>
      <c r="H607" s="12"/>
      <c r="I607" s="12"/>
      <c r="J607" s="17"/>
      <c r="K607" s="17"/>
      <c r="L607" s="11"/>
      <c r="M607" s="9"/>
      <c r="N607" s="9"/>
      <c r="O607" s="9"/>
    </row>
    <row r="608" spans="7:15" x14ac:dyDescent="0.2">
      <c r="G608" s="11"/>
      <c r="H608" s="12"/>
      <c r="I608" s="12"/>
      <c r="J608" s="17"/>
      <c r="K608" s="17"/>
      <c r="L608" s="11"/>
      <c r="M608" s="9"/>
      <c r="N608" s="9"/>
      <c r="O608" s="9"/>
    </row>
    <row r="609" spans="7:15" x14ac:dyDescent="0.2">
      <c r="G609" s="11"/>
      <c r="H609" s="12"/>
      <c r="I609" s="12"/>
      <c r="J609" s="17"/>
      <c r="K609" s="17"/>
      <c r="L609" s="11"/>
      <c r="M609" s="9"/>
      <c r="N609" s="9"/>
      <c r="O609" s="9"/>
    </row>
    <row r="610" spans="7:15" x14ac:dyDescent="0.2">
      <c r="G610" s="11"/>
      <c r="H610" s="12"/>
      <c r="I610" s="12"/>
      <c r="J610" s="17"/>
      <c r="K610" s="17"/>
      <c r="L610" s="11"/>
      <c r="M610" s="9"/>
      <c r="N610" s="9"/>
      <c r="O610" s="9"/>
    </row>
    <row r="611" spans="7:15" x14ac:dyDescent="0.2">
      <c r="G611" s="11"/>
      <c r="H611" s="12"/>
      <c r="I611" s="12"/>
      <c r="J611" s="17"/>
      <c r="K611" s="17"/>
      <c r="L611" s="11"/>
      <c r="M611" s="9"/>
      <c r="N611" s="9"/>
      <c r="O611" s="9"/>
    </row>
    <row r="612" spans="7:15" x14ac:dyDescent="0.2">
      <c r="G612" s="11"/>
      <c r="H612" s="12"/>
      <c r="I612" s="12"/>
      <c r="J612" s="17"/>
      <c r="K612" s="17"/>
      <c r="L612" s="11"/>
      <c r="M612" s="9"/>
      <c r="N612" s="9"/>
      <c r="O612" s="9"/>
    </row>
    <row r="613" spans="7:15" x14ac:dyDescent="0.2">
      <c r="G613" s="11"/>
      <c r="H613" s="12"/>
      <c r="I613" s="12"/>
      <c r="J613" s="17"/>
      <c r="K613" s="17"/>
      <c r="L613" s="11"/>
      <c r="M613" s="9"/>
      <c r="N613" s="9"/>
      <c r="O613" s="9"/>
    </row>
    <row r="614" spans="7:15" x14ac:dyDescent="0.2">
      <c r="G614" s="11"/>
      <c r="H614" s="12"/>
      <c r="I614" s="12"/>
      <c r="J614" s="17"/>
      <c r="K614" s="17"/>
      <c r="L614" s="11"/>
      <c r="M614" s="9"/>
      <c r="N614" s="9"/>
      <c r="O614" s="9"/>
    </row>
    <row r="615" spans="7:15" x14ac:dyDescent="0.2">
      <c r="G615" s="11"/>
      <c r="H615" s="12"/>
      <c r="I615" s="12"/>
      <c r="J615" s="17"/>
      <c r="K615" s="17"/>
      <c r="L615" s="11"/>
      <c r="M615" s="9"/>
      <c r="N615" s="9"/>
      <c r="O615" s="9"/>
    </row>
    <row r="616" spans="7:15" x14ac:dyDescent="0.2">
      <c r="G616" s="11"/>
      <c r="H616" s="12"/>
      <c r="I616" s="12"/>
      <c r="J616" s="17"/>
      <c r="K616" s="17"/>
      <c r="L616" s="11"/>
      <c r="M616" s="9"/>
      <c r="N616" s="9"/>
      <c r="O616" s="9"/>
    </row>
    <row r="617" spans="7:15" x14ac:dyDescent="0.2">
      <c r="G617" s="11"/>
      <c r="H617" s="12"/>
      <c r="I617" s="12"/>
      <c r="J617" s="17"/>
      <c r="K617" s="17"/>
      <c r="L617" s="11"/>
      <c r="M617" s="9"/>
      <c r="N617" s="9"/>
      <c r="O617" s="9"/>
    </row>
    <row r="618" spans="7:15" x14ac:dyDescent="0.2">
      <c r="G618" s="11"/>
      <c r="H618" s="12"/>
      <c r="I618" s="12"/>
      <c r="J618" s="17"/>
      <c r="K618" s="17"/>
      <c r="L618" s="11"/>
      <c r="M618" s="9"/>
      <c r="N618" s="9"/>
      <c r="O618" s="9"/>
    </row>
    <row r="619" spans="7:15" x14ac:dyDescent="0.2">
      <c r="G619" s="11"/>
      <c r="H619" s="12"/>
      <c r="I619" s="12"/>
      <c r="J619" s="17"/>
      <c r="K619" s="17"/>
      <c r="L619" s="11"/>
      <c r="M619" s="9"/>
      <c r="N619" s="9"/>
      <c r="O619" s="9"/>
    </row>
    <row r="620" spans="7:15" x14ac:dyDescent="0.2">
      <c r="G620" s="11"/>
      <c r="H620" s="12"/>
      <c r="I620" s="12"/>
      <c r="J620" s="17"/>
      <c r="K620" s="17"/>
      <c r="L620" s="11"/>
      <c r="M620" s="9"/>
      <c r="N620" s="9"/>
      <c r="O620" s="9"/>
    </row>
    <row r="621" spans="7:15" x14ac:dyDescent="0.2">
      <c r="G621" s="11"/>
      <c r="H621" s="12"/>
      <c r="I621" s="12"/>
      <c r="J621" s="17"/>
      <c r="K621" s="17"/>
      <c r="L621" s="11"/>
      <c r="M621" s="9"/>
      <c r="N621" s="9"/>
      <c r="O621" s="9"/>
    </row>
    <row r="622" spans="7:15" x14ac:dyDescent="0.2">
      <c r="G622" s="11"/>
      <c r="H622" s="12"/>
      <c r="I622" s="12"/>
      <c r="J622" s="17"/>
      <c r="K622" s="17"/>
      <c r="L622" s="11"/>
      <c r="M622" s="9"/>
      <c r="N622" s="9"/>
      <c r="O622" s="9"/>
    </row>
    <row r="623" spans="7:15" x14ac:dyDescent="0.2">
      <c r="G623" s="11"/>
      <c r="H623" s="12"/>
      <c r="I623" s="12"/>
      <c r="J623" s="17"/>
      <c r="K623" s="17"/>
      <c r="L623" s="11"/>
      <c r="M623" s="9"/>
      <c r="N623" s="9"/>
      <c r="O623" s="9"/>
    </row>
    <row r="624" spans="7:15" x14ac:dyDescent="0.2">
      <c r="G624" s="11"/>
      <c r="H624" s="12"/>
      <c r="I624" s="12"/>
      <c r="J624" s="17"/>
      <c r="K624" s="17"/>
      <c r="L624" s="11"/>
      <c r="M624" s="9"/>
      <c r="N624" s="9"/>
      <c r="O624" s="9"/>
    </row>
    <row r="625" spans="7:15" x14ac:dyDescent="0.2">
      <c r="G625" s="11"/>
      <c r="H625" s="12"/>
      <c r="I625" s="12"/>
      <c r="J625" s="17"/>
      <c r="K625" s="17"/>
      <c r="L625" s="11"/>
      <c r="M625" s="9"/>
      <c r="N625" s="9"/>
      <c r="O625" s="9"/>
    </row>
    <row r="626" spans="7:15" x14ac:dyDescent="0.2">
      <c r="G626" s="11"/>
      <c r="H626" s="12"/>
      <c r="I626" s="12"/>
      <c r="J626" s="17"/>
      <c r="K626" s="17"/>
      <c r="L626" s="11"/>
      <c r="M626" s="9"/>
      <c r="N626" s="9"/>
      <c r="O626" s="9"/>
    </row>
    <row r="627" spans="7:15" x14ac:dyDescent="0.2">
      <c r="G627" s="11"/>
      <c r="H627" s="12"/>
      <c r="I627" s="12"/>
      <c r="J627" s="17"/>
      <c r="K627" s="17"/>
      <c r="L627" s="11"/>
      <c r="M627" s="9"/>
      <c r="N627" s="9"/>
      <c r="O627" s="9"/>
    </row>
    <row r="628" spans="7:15" x14ac:dyDescent="0.2">
      <c r="G628" s="11"/>
      <c r="H628" s="12"/>
      <c r="I628" s="12"/>
      <c r="J628" s="17"/>
      <c r="K628" s="17"/>
      <c r="L628" s="11"/>
      <c r="M628" s="9"/>
      <c r="N628" s="9"/>
      <c r="O628" s="9"/>
    </row>
    <row r="629" spans="7:15" x14ac:dyDescent="0.2">
      <c r="G629" s="11"/>
      <c r="H629" s="12"/>
      <c r="I629" s="12"/>
      <c r="J629" s="17"/>
      <c r="K629" s="17"/>
      <c r="L629" s="11"/>
      <c r="M629" s="9"/>
      <c r="N629" s="9"/>
      <c r="O629" s="9"/>
    </row>
    <row r="630" spans="7:15" x14ac:dyDescent="0.2">
      <c r="G630" s="11"/>
      <c r="H630" s="12"/>
      <c r="I630" s="12"/>
      <c r="J630" s="17"/>
      <c r="K630" s="17"/>
      <c r="L630" s="11"/>
      <c r="M630" s="9"/>
      <c r="N630" s="9"/>
      <c r="O630" s="9"/>
    </row>
    <row r="631" spans="7:15" x14ac:dyDescent="0.2">
      <c r="G631" s="11"/>
      <c r="H631" s="12"/>
      <c r="I631" s="12"/>
      <c r="J631" s="17"/>
      <c r="K631" s="17"/>
      <c r="L631" s="11"/>
      <c r="M631" s="9"/>
      <c r="N631" s="9"/>
      <c r="O631" s="9"/>
    </row>
    <row r="632" spans="7:15" x14ac:dyDescent="0.2">
      <c r="G632" s="11"/>
      <c r="H632" s="12"/>
      <c r="I632" s="12"/>
      <c r="J632" s="17"/>
      <c r="K632" s="17"/>
      <c r="L632" s="11"/>
      <c r="M632" s="9"/>
      <c r="N632" s="9"/>
      <c r="O632" s="9"/>
    </row>
    <row r="633" spans="7:15" x14ac:dyDescent="0.2">
      <c r="G633" s="11"/>
      <c r="H633" s="12"/>
      <c r="I633" s="12"/>
      <c r="J633" s="17"/>
      <c r="K633" s="17"/>
      <c r="L633" s="11"/>
      <c r="M633" s="9"/>
      <c r="N633" s="9"/>
      <c r="O633" s="9"/>
    </row>
    <row r="634" spans="7:15" x14ac:dyDescent="0.2">
      <c r="G634" s="11"/>
      <c r="H634" s="12"/>
      <c r="I634" s="12"/>
      <c r="J634" s="17"/>
      <c r="K634" s="17"/>
      <c r="L634" s="11"/>
      <c r="M634" s="9"/>
      <c r="N634" s="9"/>
      <c r="O634" s="9"/>
    </row>
    <row r="635" spans="7:15" x14ac:dyDescent="0.2">
      <c r="G635" s="11"/>
      <c r="H635" s="12"/>
      <c r="I635" s="12"/>
      <c r="J635" s="17"/>
      <c r="K635" s="17"/>
      <c r="L635" s="11"/>
      <c r="M635" s="9"/>
      <c r="N635" s="9"/>
      <c r="O635" s="9"/>
    </row>
    <row r="636" spans="7:15" x14ac:dyDescent="0.2">
      <c r="G636" s="11"/>
      <c r="H636" s="12"/>
      <c r="I636" s="12"/>
      <c r="J636" s="17"/>
      <c r="K636" s="17"/>
      <c r="L636" s="11"/>
      <c r="M636" s="9"/>
      <c r="N636" s="9"/>
      <c r="O636" s="9"/>
    </row>
    <row r="637" spans="7:15" x14ac:dyDescent="0.2">
      <c r="G637" s="11"/>
      <c r="H637" s="12"/>
      <c r="I637" s="12"/>
      <c r="J637" s="17"/>
      <c r="K637" s="17"/>
      <c r="L637" s="11"/>
      <c r="M637" s="9"/>
      <c r="N637" s="9"/>
      <c r="O637" s="9"/>
    </row>
    <row r="638" spans="7:15" x14ac:dyDescent="0.2">
      <c r="G638" s="11"/>
      <c r="H638" s="12"/>
      <c r="I638" s="12"/>
      <c r="J638" s="17"/>
      <c r="K638" s="17"/>
      <c r="L638" s="11"/>
      <c r="M638" s="9"/>
      <c r="N638" s="9"/>
      <c r="O638" s="9"/>
    </row>
    <row r="639" spans="7:15" x14ac:dyDescent="0.2">
      <c r="G639" s="11"/>
      <c r="H639" s="12"/>
      <c r="I639" s="12"/>
      <c r="J639" s="17"/>
      <c r="K639" s="17"/>
      <c r="L639" s="11"/>
      <c r="M639" s="9"/>
      <c r="N639" s="9"/>
      <c r="O639" s="9"/>
    </row>
    <row r="640" spans="7:15" x14ac:dyDescent="0.2">
      <c r="G640" s="11"/>
      <c r="H640" s="12"/>
      <c r="I640" s="12"/>
      <c r="J640" s="17"/>
      <c r="K640" s="17"/>
      <c r="L640" s="11"/>
      <c r="M640" s="9"/>
      <c r="N640" s="9"/>
      <c r="O640" s="9"/>
    </row>
    <row r="641" spans="7:15" x14ac:dyDescent="0.2">
      <c r="G641" s="11"/>
      <c r="H641" s="12"/>
      <c r="I641" s="12"/>
      <c r="J641" s="17"/>
      <c r="K641" s="17"/>
      <c r="L641" s="11"/>
      <c r="M641" s="9"/>
      <c r="N641" s="9"/>
      <c r="O641" s="9"/>
    </row>
    <row r="642" spans="7:15" x14ac:dyDescent="0.2">
      <c r="G642" s="11"/>
      <c r="H642" s="12"/>
      <c r="I642" s="12"/>
      <c r="J642" s="17"/>
      <c r="K642" s="17"/>
      <c r="L642" s="11"/>
      <c r="M642" s="9"/>
      <c r="N642" s="9"/>
      <c r="O642" s="9"/>
    </row>
    <row r="643" spans="7:15" x14ac:dyDescent="0.2">
      <c r="G643" s="11"/>
      <c r="H643" s="12"/>
      <c r="I643" s="12"/>
      <c r="J643" s="17"/>
      <c r="K643" s="17"/>
      <c r="L643" s="11"/>
      <c r="M643" s="9"/>
      <c r="N643" s="9"/>
      <c r="O643" s="9"/>
    </row>
    <row r="644" spans="7:15" x14ac:dyDescent="0.2">
      <c r="G644" s="11"/>
      <c r="H644" s="12"/>
      <c r="I644" s="12"/>
      <c r="J644" s="17"/>
      <c r="K644" s="17"/>
      <c r="L644" s="11"/>
      <c r="M644" s="9"/>
      <c r="N644" s="9"/>
      <c r="O644" s="9"/>
    </row>
    <row r="645" spans="7:15" x14ac:dyDescent="0.2">
      <c r="G645" s="11"/>
      <c r="H645" s="12"/>
      <c r="I645" s="12"/>
      <c r="J645" s="17"/>
      <c r="K645" s="17"/>
      <c r="L645" s="11"/>
      <c r="M645" s="9"/>
      <c r="N645" s="9"/>
      <c r="O645" s="9"/>
    </row>
    <row r="646" spans="7:15" x14ac:dyDescent="0.2">
      <c r="G646" s="11"/>
      <c r="H646" s="12"/>
      <c r="I646" s="12"/>
      <c r="J646" s="17"/>
      <c r="K646" s="17"/>
      <c r="L646" s="11"/>
      <c r="M646" s="9"/>
      <c r="N646" s="9"/>
      <c r="O646" s="9"/>
    </row>
    <row r="647" spans="7:15" x14ac:dyDescent="0.2">
      <c r="G647" s="11"/>
      <c r="H647" s="12"/>
      <c r="I647" s="12"/>
      <c r="J647" s="17"/>
      <c r="K647" s="17"/>
      <c r="L647" s="11"/>
      <c r="M647" s="9"/>
      <c r="N647" s="9"/>
      <c r="O647" s="9"/>
    </row>
    <row r="648" spans="7:15" x14ac:dyDescent="0.2">
      <c r="G648" s="11"/>
      <c r="H648" s="12"/>
      <c r="I648" s="12"/>
      <c r="J648" s="17"/>
      <c r="K648" s="17"/>
      <c r="L648" s="11"/>
      <c r="M648" s="9"/>
      <c r="N648" s="9"/>
      <c r="O648" s="9"/>
    </row>
    <row r="649" spans="7:15" x14ac:dyDescent="0.2">
      <c r="G649" s="11"/>
      <c r="H649" s="12"/>
      <c r="I649" s="12"/>
      <c r="J649" s="17"/>
      <c r="K649" s="17"/>
      <c r="L649" s="11"/>
      <c r="M649" s="9"/>
      <c r="N649" s="9"/>
      <c r="O649" s="9"/>
    </row>
    <row r="650" spans="7:15" x14ac:dyDescent="0.2">
      <c r="G650" s="11"/>
      <c r="H650" s="12"/>
      <c r="I650" s="12"/>
      <c r="J650" s="17"/>
      <c r="K650" s="17"/>
      <c r="L650" s="11"/>
      <c r="M650" s="9"/>
      <c r="N650" s="9"/>
      <c r="O650" s="9"/>
    </row>
    <row r="651" spans="7:15" x14ac:dyDescent="0.2">
      <c r="G651" s="11"/>
      <c r="H651" s="12"/>
      <c r="I651" s="12"/>
      <c r="J651" s="17"/>
      <c r="K651" s="17"/>
      <c r="L651" s="11"/>
      <c r="M651" s="9"/>
      <c r="N651" s="9"/>
      <c r="O651" s="9"/>
    </row>
    <row r="652" spans="7:15" x14ac:dyDescent="0.2">
      <c r="G652" s="11"/>
      <c r="H652" s="12"/>
      <c r="I652" s="12"/>
      <c r="J652" s="17"/>
      <c r="K652" s="17"/>
      <c r="L652" s="11"/>
      <c r="M652" s="9"/>
      <c r="N652" s="9"/>
      <c r="O652" s="9"/>
    </row>
    <row r="653" spans="7:15" x14ac:dyDescent="0.2">
      <c r="G653" s="11"/>
      <c r="H653" s="12"/>
      <c r="I653" s="12"/>
      <c r="J653" s="17"/>
      <c r="K653" s="17"/>
      <c r="L653" s="11"/>
      <c r="M653" s="9"/>
      <c r="N653" s="9"/>
      <c r="O653" s="9"/>
    </row>
    <row r="654" spans="7:15" x14ac:dyDescent="0.2">
      <c r="G654" s="11"/>
      <c r="H654" s="12"/>
      <c r="I654" s="12"/>
      <c r="J654" s="17"/>
      <c r="K654" s="17"/>
      <c r="L654" s="11"/>
      <c r="M654" s="9"/>
      <c r="N654" s="9"/>
      <c r="O654" s="9"/>
    </row>
    <row r="655" spans="7:15" x14ac:dyDescent="0.2">
      <c r="G655" s="11"/>
      <c r="H655" s="12"/>
      <c r="I655" s="12"/>
      <c r="J655" s="17"/>
      <c r="K655" s="17"/>
      <c r="L655" s="11"/>
      <c r="M655" s="9"/>
      <c r="N655" s="9"/>
      <c r="O655" s="9"/>
    </row>
    <row r="656" spans="7:15" x14ac:dyDescent="0.2">
      <c r="G656" s="11"/>
      <c r="H656" s="12"/>
      <c r="I656" s="12"/>
      <c r="J656" s="17"/>
      <c r="K656" s="17"/>
      <c r="L656" s="11"/>
      <c r="M656" s="9"/>
      <c r="N656" s="9"/>
      <c r="O656" s="9"/>
    </row>
    <row r="657" spans="7:15" x14ac:dyDescent="0.2">
      <c r="G657" s="11"/>
      <c r="H657" s="12"/>
      <c r="I657" s="12"/>
      <c r="J657" s="17"/>
      <c r="K657" s="17"/>
      <c r="L657" s="11"/>
      <c r="M657" s="9"/>
      <c r="N657" s="9"/>
      <c r="O657" s="9"/>
    </row>
    <row r="658" spans="7:15" x14ac:dyDescent="0.2">
      <c r="G658" s="11"/>
      <c r="H658" s="12"/>
      <c r="I658" s="12"/>
      <c r="J658" s="17"/>
      <c r="K658" s="17"/>
      <c r="L658" s="11"/>
      <c r="M658" s="9"/>
      <c r="N658" s="9"/>
      <c r="O658" s="9"/>
    </row>
    <row r="659" spans="7:15" x14ac:dyDescent="0.2">
      <c r="G659" s="11"/>
      <c r="H659" s="12"/>
      <c r="I659" s="12"/>
      <c r="J659" s="17"/>
      <c r="K659" s="17"/>
      <c r="L659" s="11"/>
      <c r="M659" s="9"/>
      <c r="N659" s="9"/>
      <c r="O659" s="9"/>
    </row>
    <row r="660" spans="7:15" x14ac:dyDescent="0.2">
      <c r="G660" s="11"/>
      <c r="H660" s="12"/>
      <c r="I660" s="12"/>
      <c r="J660" s="17"/>
      <c r="K660" s="17"/>
      <c r="L660" s="11"/>
      <c r="M660" s="9"/>
      <c r="N660" s="9"/>
      <c r="O660" s="9"/>
    </row>
    <row r="661" spans="7:15" x14ac:dyDescent="0.2">
      <c r="G661" s="11"/>
      <c r="H661" s="12"/>
      <c r="I661" s="12"/>
      <c r="J661" s="17"/>
      <c r="K661" s="17"/>
      <c r="L661" s="11"/>
      <c r="M661" s="9"/>
      <c r="N661" s="9"/>
      <c r="O661" s="9"/>
    </row>
    <row r="662" spans="7:15" x14ac:dyDescent="0.2">
      <c r="G662" s="11"/>
      <c r="H662" s="12"/>
      <c r="I662" s="12"/>
      <c r="J662" s="17"/>
      <c r="K662" s="17"/>
      <c r="L662" s="11"/>
      <c r="M662" s="9"/>
      <c r="N662" s="9"/>
      <c r="O662" s="9"/>
    </row>
    <row r="663" spans="7:15" x14ac:dyDescent="0.2">
      <c r="G663" s="11"/>
      <c r="H663" s="12"/>
      <c r="I663" s="12"/>
      <c r="J663" s="17"/>
      <c r="K663" s="17"/>
      <c r="L663" s="11"/>
      <c r="M663" s="9"/>
      <c r="N663" s="9"/>
      <c r="O663" s="9"/>
    </row>
    <row r="664" spans="7:15" x14ac:dyDescent="0.2">
      <c r="G664" s="11"/>
      <c r="H664" s="12"/>
      <c r="I664" s="12"/>
      <c r="J664" s="17"/>
      <c r="K664" s="17"/>
      <c r="L664" s="11"/>
      <c r="M664" s="9"/>
      <c r="N664" s="9"/>
      <c r="O664" s="9"/>
    </row>
    <row r="665" spans="7:15" x14ac:dyDescent="0.2">
      <c r="G665" s="11"/>
      <c r="H665" s="12"/>
      <c r="I665" s="12"/>
      <c r="J665" s="17"/>
      <c r="K665" s="17"/>
      <c r="L665" s="11"/>
      <c r="M665" s="9"/>
      <c r="N665" s="9"/>
      <c r="O665" s="9"/>
    </row>
    <row r="666" spans="7:15" x14ac:dyDescent="0.2">
      <c r="G666" s="11"/>
      <c r="H666" s="12"/>
      <c r="I666" s="12"/>
      <c r="J666" s="17"/>
      <c r="K666" s="17"/>
      <c r="L666" s="11"/>
      <c r="M666" s="9"/>
      <c r="N666" s="9"/>
      <c r="O666" s="9"/>
    </row>
    <row r="667" spans="7:15" x14ac:dyDescent="0.2">
      <c r="G667" s="11"/>
      <c r="H667" s="12"/>
      <c r="I667" s="12"/>
      <c r="J667" s="17"/>
      <c r="K667" s="17"/>
      <c r="L667" s="11"/>
      <c r="M667" s="9"/>
      <c r="N667" s="9"/>
      <c r="O667" s="9"/>
    </row>
    <row r="668" spans="7:15" x14ac:dyDescent="0.2">
      <c r="G668" s="11"/>
      <c r="H668" s="12"/>
      <c r="I668" s="12"/>
      <c r="J668" s="17"/>
      <c r="K668" s="17"/>
      <c r="L668" s="11"/>
      <c r="M668" s="9"/>
      <c r="N668" s="9"/>
      <c r="O668" s="9"/>
    </row>
    <row r="669" spans="7:15" x14ac:dyDescent="0.2">
      <c r="G669" s="11"/>
      <c r="H669" s="12"/>
      <c r="I669" s="12"/>
      <c r="J669" s="17"/>
      <c r="K669" s="17"/>
      <c r="L669" s="11"/>
      <c r="M669" s="9"/>
      <c r="N669" s="9"/>
      <c r="O669" s="9"/>
    </row>
    <row r="670" spans="7:15" x14ac:dyDescent="0.2">
      <c r="G670" s="11"/>
      <c r="H670" s="12"/>
      <c r="I670" s="12"/>
      <c r="J670" s="17"/>
      <c r="K670" s="17"/>
      <c r="L670" s="11"/>
      <c r="M670" s="9"/>
      <c r="N670" s="9"/>
      <c r="O670" s="9"/>
    </row>
    <row r="671" spans="7:15" x14ac:dyDescent="0.2">
      <c r="G671" s="11"/>
      <c r="H671" s="12"/>
      <c r="I671" s="12"/>
      <c r="J671" s="17"/>
      <c r="K671" s="17"/>
      <c r="L671" s="11"/>
      <c r="M671" s="9"/>
      <c r="N671" s="9"/>
      <c r="O671" s="9"/>
    </row>
    <row r="672" spans="7:15" x14ac:dyDescent="0.2">
      <c r="G672" s="11"/>
      <c r="H672" s="12"/>
      <c r="I672" s="12"/>
      <c r="J672" s="17"/>
      <c r="K672" s="17"/>
      <c r="L672" s="11"/>
      <c r="M672" s="9"/>
      <c r="N672" s="9"/>
      <c r="O672" s="9"/>
    </row>
    <row r="673" spans="7:15" x14ac:dyDescent="0.2">
      <c r="G673" s="11"/>
      <c r="H673" s="12"/>
      <c r="I673" s="12"/>
      <c r="J673" s="17"/>
      <c r="K673" s="17"/>
      <c r="L673" s="11"/>
      <c r="M673" s="9"/>
      <c r="N673" s="9"/>
      <c r="O673" s="9"/>
    </row>
    <row r="674" spans="7:15" x14ac:dyDescent="0.2">
      <c r="G674" s="11"/>
      <c r="H674" s="12"/>
      <c r="I674" s="12"/>
      <c r="J674" s="17"/>
      <c r="K674" s="17"/>
      <c r="L674" s="11"/>
      <c r="M674" s="9"/>
      <c r="N674" s="9"/>
      <c r="O674" s="9"/>
    </row>
    <row r="675" spans="7:15" x14ac:dyDescent="0.2">
      <c r="G675" s="11"/>
      <c r="H675" s="12"/>
      <c r="I675" s="12"/>
      <c r="J675" s="17"/>
      <c r="K675" s="17"/>
      <c r="L675" s="11"/>
      <c r="M675" s="9"/>
      <c r="N675" s="9"/>
      <c r="O675" s="9"/>
    </row>
    <row r="676" spans="7:15" x14ac:dyDescent="0.2">
      <c r="G676" s="11"/>
      <c r="H676" s="12"/>
      <c r="I676" s="12"/>
      <c r="J676" s="17"/>
      <c r="K676" s="17"/>
      <c r="L676" s="11"/>
      <c r="M676" s="9"/>
      <c r="N676" s="9"/>
      <c r="O676" s="9"/>
    </row>
    <row r="677" spans="7:15" x14ac:dyDescent="0.2">
      <c r="G677" s="11"/>
      <c r="H677" s="12"/>
      <c r="I677" s="12"/>
      <c r="J677" s="17"/>
      <c r="K677" s="17"/>
      <c r="L677" s="11"/>
      <c r="M677" s="9"/>
      <c r="N677" s="9"/>
      <c r="O677" s="9"/>
    </row>
    <row r="678" spans="7:15" x14ac:dyDescent="0.2">
      <c r="G678" s="11"/>
      <c r="H678" s="12"/>
      <c r="I678" s="12"/>
      <c r="J678" s="17"/>
      <c r="K678" s="17"/>
      <c r="L678" s="11"/>
      <c r="M678" s="9"/>
      <c r="N678" s="9"/>
      <c r="O678" s="9"/>
    </row>
    <row r="679" spans="7:15" x14ac:dyDescent="0.2">
      <c r="G679" s="11"/>
      <c r="H679" s="12"/>
      <c r="I679" s="12"/>
      <c r="J679" s="17"/>
      <c r="K679" s="17"/>
      <c r="L679" s="11"/>
      <c r="M679" s="9"/>
      <c r="N679" s="9"/>
      <c r="O679" s="9"/>
    </row>
    <row r="680" spans="7:15" x14ac:dyDescent="0.2">
      <c r="G680" s="11"/>
      <c r="H680" s="12"/>
      <c r="I680" s="12"/>
      <c r="J680" s="17"/>
      <c r="K680" s="17"/>
      <c r="L680" s="11"/>
      <c r="M680" s="9"/>
      <c r="N680" s="9"/>
      <c r="O680" s="9"/>
    </row>
    <row r="681" spans="7:15" x14ac:dyDescent="0.2">
      <c r="G681" s="11"/>
      <c r="H681" s="12"/>
      <c r="I681" s="12"/>
      <c r="J681" s="17"/>
      <c r="K681" s="17"/>
      <c r="L681" s="11"/>
      <c r="M681" s="9"/>
      <c r="N681" s="9"/>
      <c r="O681" s="9"/>
    </row>
    <row r="682" spans="7:15" x14ac:dyDescent="0.2">
      <c r="G682" s="11"/>
      <c r="H682" s="12"/>
      <c r="I682" s="12"/>
      <c r="J682" s="17"/>
      <c r="K682" s="17"/>
      <c r="L682" s="11"/>
      <c r="M682" s="9"/>
      <c r="N682" s="9"/>
      <c r="O682" s="9"/>
    </row>
    <row r="683" spans="7:15" x14ac:dyDescent="0.2">
      <c r="G683" s="11"/>
      <c r="H683" s="12"/>
      <c r="I683" s="12"/>
      <c r="J683" s="17"/>
      <c r="K683" s="17"/>
      <c r="L683" s="11"/>
      <c r="M683" s="9"/>
      <c r="N683" s="9"/>
      <c r="O683" s="9"/>
    </row>
    <row r="684" spans="7:15" x14ac:dyDescent="0.2">
      <c r="G684" s="11"/>
      <c r="H684" s="12"/>
      <c r="I684" s="12"/>
      <c r="J684" s="17"/>
      <c r="K684" s="17"/>
      <c r="L684" s="11"/>
      <c r="M684" s="9"/>
      <c r="N684" s="9"/>
      <c r="O684" s="9"/>
    </row>
    <row r="685" spans="7:15" x14ac:dyDescent="0.2">
      <c r="G685" s="11"/>
      <c r="H685" s="12"/>
      <c r="I685" s="12"/>
      <c r="J685" s="17"/>
      <c r="K685" s="17"/>
      <c r="L685" s="11"/>
      <c r="M685" s="9"/>
      <c r="N685" s="9"/>
      <c r="O685" s="9"/>
    </row>
    <row r="686" spans="7:15" x14ac:dyDescent="0.2">
      <c r="G686" s="11"/>
      <c r="H686" s="12"/>
      <c r="I686" s="12"/>
      <c r="J686" s="17"/>
      <c r="K686" s="17"/>
      <c r="L686" s="11"/>
      <c r="M686" s="9"/>
      <c r="N686" s="9"/>
      <c r="O686" s="9"/>
    </row>
    <row r="687" spans="7:15" x14ac:dyDescent="0.2">
      <c r="G687" s="11"/>
      <c r="H687" s="12"/>
      <c r="I687" s="12"/>
      <c r="J687" s="17"/>
      <c r="K687" s="17"/>
      <c r="L687" s="11"/>
      <c r="M687" s="9"/>
      <c r="N687" s="9"/>
      <c r="O687" s="9"/>
    </row>
    <row r="688" spans="7:15" x14ac:dyDescent="0.2">
      <c r="G688" s="11"/>
      <c r="H688" s="12"/>
      <c r="I688" s="12"/>
      <c r="J688" s="17"/>
      <c r="K688" s="17"/>
      <c r="L688" s="11"/>
      <c r="M688" s="9"/>
      <c r="N688" s="9"/>
      <c r="O688" s="9"/>
    </row>
    <row r="689" spans="7:15" x14ac:dyDescent="0.2">
      <c r="G689" s="11"/>
      <c r="H689" s="12"/>
      <c r="I689" s="12"/>
      <c r="J689" s="17"/>
      <c r="K689" s="17"/>
      <c r="L689" s="11"/>
      <c r="M689" s="9"/>
      <c r="N689" s="9"/>
      <c r="O689" s="9"/>
    </row>
    <row r="690" spans="7:15" x14ac:dyDescent="0.2">
      <c r="G690" s="11"/>
      <c r="H690" s="12"/>
      <c r="I690" s="12"/>
      <c r="J690" s="17"/>
      <c r="K690" s="17"/>
      <c r="L690" s="11"/>
      <c r="M690" s="9"/>
      <c r="N690" s="9"/>
      <c r="O690" s="9"/>
    </row>
    <row r="691" spans="7:15" x14ac:dyDescent="0.2">
      <c r="G691" s="11"/>
      <c r="H691" s="12"/>
      <c r="I691" s="12"/>
      <c r="J691" s="17"/>
      <c r="K691" s="17"/>
      <c r="L691" s="11"/>
      <c r="M691" s="9"/>
      <c r="N691" s="9"/>
      <c r="O691" s="9"/>
    </row>
    <row r="692" spans="7:15" x14ac:dyDescent="0.2">
      <c r="G692" s="11"/>
      <c r="H692" s="12"/>
      <c r="I692" s="12"/>
      <c r="J692" s="17"/>
      <c r="K692" s="17"/>
      <c r="L692" s="11"/>
      <c r="M692" s="9"/>
      <c r="N692" s="9"/>
      <c r="O692" s="9"/>
    </row>
    <row r="693" spans="7:15" x14ac:dyDescent="0.2">
      <c r="G693" s="11"/>
      <c r="H693" s="12"/>
      <c r="I693" s="12"/>
      <c r="J693" s="17"/>
      <c r="K693" s="17"/>
      <c r="L693" s="11"/>
      <c r="M693" s="9"/>
      <c r="N693" s="9"/>
      <c r="O693" s="9"/>
    </row>
    <row r="694" spans="7:15" x14ac:dyDescent="0.2">
      <c r="G694" s="11"/>
      <c r="H694" s="12"/>
      <c r="I694" s="12"/>
      <c r="J694" s="17"/>
      <c r="K694" s="17"/>
      <c r="L694" s="11"/>
      <c r="M694" s="9"/>
      <c r="N694" s="9"/>
      <c r="O694" s="9"/>
    </row>
    <row r="695" spans="7:15" x14ac:dyDescent="0.2">
      <c r="G695" s="11"/>
      <c r="H695" s="12"/>
      <c r="I695" s="12"/>
      <c r="J695" s="17"/>
      <c r="K695" s="17"/>
      <c r="L695" s="11"/>
      <c r="M695" s="9"/>
      <c r="N695" s="9"/>
      <c r="O695" s="9"/>
    </row>
    <row r="696" spans="7:15" x14ac:dyDescent="0.2">
      <c r="G696" s="11"/>
      <c r="H696" s="12"/>
      <c r="I696" s="12"/>
      <c r="J696" s="17"/>
      <c r="K696" s="17"/>
      <c r="L696" s="11"/>
      <c r="M696" s="9"/>
      <c r="N696" s="9"/>
      <c r="O696" s="9"/>
    </row>
    <row r="697" spans="7:15" x14ac:dyDescent="0.2">
      <c r="G697" s="11"/>
      <c r="H697" s="12"/>
      <c r="I697" s="12"/>
      <c r="J697" s="17"/>
      <c r="K697" s="17"/>
      <c r="L697" s="11"/>
      <c r="M697" s="9"/>
      <c r="N697" s="9"/>
      <c r="O697" s="9"/>
    </row>
    <row r="698" spans="7:15" x14ac:dyDescent="0.2">
      <c r="G698" s="11"/>
      <c r="H698" s="12"/>
      <c r="I698" s="12"/>
      <c r="J698" s="17"/>
      <c r="K698" s="17"/>
      <c r="L698" s="11"/>
      <c r="M698" s="9"/>
      <c r="N698" s="9"/>
      <c r="O698" s="9"/>
    </row>
    <row r="699" spans="7:15" x14ac:dyDescent="0.2">
      <c r="G699" s="11"/>
      <c r="H699" s="12"/>
      <c r="I699" s="12"/>
      <c r="J699" s="17"/>
      <c r="K699" s="17"/>
      <c r="L699" s="11"/>
      <c r="M699" s="9"/>
      <c r="N699" s="9"/>
      <c r="O699" s="9"/>
    </row>
    <row r="700" spans="7:15" x14ac:dyDescent="0.2">
      <c r="G700" s="11"/>
      <c r="H700" s="12"/>
      <c r="I700" s="12"/>
      <c r="J700" s="17"/>
      <c r="K700" s="17"/>
      <c r="L700" s="11"/>
      <c r="M700" s="9"/>
      <c r="N700" s="9"/>
      <c r="O700" s="9"/>
    </row>
    <row r="701" spans="7:15" x14ac:dyDescent="0.2">
      <c r="G701" s="11"/>
      <c r="H701" s="12"/>
      <c r="I701" s="12"/>
      <c r="J701" s="17"/>
      <c r="K701" s="17"/>
      <c r="L701" s="11"/>
      <c r="M701" s="9"/>
      <c r="N701" s="9"/>
      <c r="O701" s="9"/>
    </row>
    <row r="702" spans="7:15" x14ac:dyDescent="0.2">
      <c r="G702" s="11"/>
      <c r="H702" s="12"/>
      <c r="I702" s="12"/>
      <c r="J702" s="17"/>
      <c r="K702" s="17"/>
      <c r="L702" s="11"/>
      <c r="M702" s="9"/>
      <c r="N702" s="9"/>
      <c r="O702" s="9"/>
    </row>
    <row r="703" spans="7:15" x14ac:dyDescent="0.2">
      <c r="G703" s="11"/>
      <c r="H703" s="12"/>
      <c r="I703" s="12"/>
      <c r="J703" s="17"/>
      <c r="K703" s="17"/>
      <c r="L703" s="11"/>
      <c r="M703" s="9"/>
      <c r="N703" s="9"/>
      <c r="O703" s="9"/>
    </row>
    <row r="704" spans="7:15" x14ac:dyDescent="0.2">
      <c r="G704" s="11"/>
      <c r="H704" s="12"/>
      <c r="I704" s="12"/>
      <c r="J704" s="17"/>
      <c r="K704" s="17"/>
      <c r="L704" s="11"/>
      <c r="M704" s="9"/>
      <c r="N704" s="9"/>
      <c r="O704" s="9"/>
    </row>
    <row r="705" spans="7:15" x14ac:dyDescent="0.2">
      <c r="G705" s="11"/>
      <c r="H705" s="12"/>
      <c r="I705" s="12"/>
      <c r="J705" s="17"/>
      <c r="K705" s="17"/>
      <c r="L705" s="11"/>
      <c r="M705" s="9"/>
      <c r="N705" s="9"/>
      <c r="O705" s="9"/>
    </row>
    <row r="706" spans="7:15" x14ac:dyDescent="0.2">
      <c r="G706" s="11"/>
      <c r="H706" s="12"/>
      <c r="I706" s="12"/>
      <c r="J706" s="17"/>
      <c r="K706" s="17"/>
      <c r="L706" s="11"/>
      <c r="M706" s="9"/>
      <c r="N706" s="9"/>
      <c r="O706" s="9"/>
    </row>
    <row r="707" spans="7:15" x14ac:dyDescent="0.2">
      <c r="G707" s="11"/>
      <c r="H707" s="12"/>
      <c r="I707" s="12"/>
      <c r="J707" s="17"/>
      <c r="K707" s="17"/>
      <c r="L707" s="11"/>
      <c r="M707" s="9"/>
      <c r="N707" s="9"/>
      <c r="O707" s="9"/>
    </row>
    <row r="708" spans="7:15" x14ac:dyDescent="0.2">
      <c r="G708" s="11"/>
      <c r="H708" s="12"/>
      <c r="I708" s="12"/>
      <c r="J708" s="17"/>
      <c r="K708" s="17"/>
      <c r="L708" s="11"/>
      <c r="M708" s="9"/>
      <c r="N708" s="9"/>
      <c r="O708" s="9"/>
    </row>
    <row r="709" spans="7:15" x14ac:dyDescent="0.2">
      <c r="G709" s="11"/>
      <c r="H709" s="12"/>
      <c r="I709" s="12"/>
      <c r="J709" s="17"/>
      <c r="K709" s="17"/>
      <c r="L709" s="11"/>
      <c r="M709" s="9"/>
      <c r="N709" s="9"/>
      <c r="O709" s="9"/>
    </row>
    <row r="710" spans="7:15" x14ac:dyDescent="0.2">
      <c r="G710" s="11"/>
      <c r="H710" s="12"/>
      <c r="I710" s="12"/>
      <c r="J710" s="17"/>
      <c r="K710" s="17"/>
      <c r="L710" s="11"/>
      <c r="M710" s="9"/>
      <c r="N710" s="9"/>
      <c r="O710" s="9"/>
    </row>
    <row r="711" spans="7:15" x14ac:dyDescent="0.2">
      <c r="G711" s="11"/>
      <c r="H711" s="12"/>
      <c r="I711" s="12"/>
      <c r="J711" s="17"/>
      <c r="K711" s="17"/>
      <c r="L711" s="11"/>
      <c r="M711" s="9"/>
      <c r="N711" s="9"/>
      <c r="O711" s="9"/>
    </row>
    <row r="712" spans="7:15" x14ac:dyDescent="0.2">
      <c r="G712" s="11"/>
      <c r="H712" s="12"/>
      <c r="I712" s="12"/>
      <c r="J712" s="17"/>
      <c r="K712" s="17"/>
      <c r="L712" s="11"/>
      <c r="M712" s="9"/>
      <c r="N712" s="9"/>
      <c r="O712" s="9"/>
    </row>
    <row r="713" spans="7:15" x14ac:dyDescent="0.2">
      <c r="G713" s="11"/>
      <c r="H713" s="12"/>
      <c r="I713" s="12"/>
      <c r="J713" s="17"/>
      <c r="K713" s="17"/>
      <c r="L713" s="11"/>
      <c r="M713" s="9"/>
      <c r="N713" s="9"/>
      <c r="O713" s="9"/>
    </row>
    <row r="714" spans="7:15" x14ac:dyDescent="0.2">
      <c r="G714" s="11"/>
      <c r="H714" s="12"/>
      <c r="I714" s="12"/>
      <c r="J714" s="17"/>
      <c r="K714" s="17"/>
      <c r="L714" s="11"/>
      <c r="M714" s="9"/>
      <c r="N714" s="9"/>
      <c r="O714" s="9"/>
    </row>
    <row r="715" spans="7:15" x14ac:dyDescent="0.2">
      <c r="G715" s="11"/>
      <c r="H715" s="12"/>
      <c r="I715" s="12"/>
      <c r="J715" s="17"/>
      <c r="K715" s="17"/>
      <c r="L715" s="11"/>
      <c r="M715" s="9"/>
      <c r="N715" s="9"/>
      <c r="O715" s="9"/>
    </row>
    <row r="716" spans="7:15" x14ac:dyDescent="0.2">
      <c r="G716" s="11"/>
      <c r="H716" s="12"/>
      <c r="I716" s="12"/>
      <c r="J716" s="17"/>
      <c r="K716" s="17"/>
      <c r="L716" s="11"/>
      <c r="M716" s="9"/>
      <c r="N716" s="9"/>
      <c r="O716" s="9"/>
    </row>
    <row r="717" spans="7:15" x14ac:dyDescent="0.2">
      <c r="G717" s="11"/>
      <c r="H717" s="12"/>
      <c r="I717" s="12"/>
      <c r="J717" s="17"/>
      <c r="K717" s="17"/>
      <c r="L717" s="11"/>
      <c r="M717" s="9"/>
      <c r="N717" s="9"/>
      <c r="O717" s="9"/>
    </row>
    <row r="718" spans="7:15" x14ac:dyDescent="0.2">
      <c r="G718" s="11"/>
      <c r="H718" s="12"/>
      <c r="I718" s="12"/>
      <c r="J718" s="17"/>
      <c r="K718" s="17"/>
      <c r="L718" s="11"/>
      <c r="M718" s="9"/>
      <c r="N718" s="9"/>
      <c r="O718" s="9"/>
    </row>
    <row r="719" spans="7:15" x14ac:dyDescent="0.2">
      <c r="G719" s="11"/>
      <c r="H719" s="12"/>
      <c r="I719" s="12"/>
      <c r="J719" s="17"/>
      <c r="K719" s="17"/>
      <c r="L719" s="11"/>
      <c r="M719" s="9"/>
      <c r="N719" s="9"/>
      <c r="O719" s="9"/>
    </row>
    <row r="720" spans="7:15" x14ac:dyDescent="0.2">
      <c r="G720" s="11"/>
      <c r="H720" s="12"/>
      <c r="I720" s="12"/>
      <c r="J720" s="17"/>
      <c r="K720" s="17"/>
      <c r="L720" s="11"/>
      <c r="M720" s="9"/>
      <c r="N720" s="9"/>
      <c r="O720" s="9"/>
    </row>
    <row r="721" spans="7:15" x14ac:dyDescent="0.2">
      <c r="G721" s="11"/>
      <c r="H721" s="12"/>
      <c r="I721" s="12"/>
      <c r="J721" s="17"/>
      <c r="K721" s="17"/>
      <c r="L721" s="11"/>
      <c r="M721" s="9"/>
      <c r="N721" s="9"/>
      <c r="O721" s="9"/>
    </row>
    <row r="722" spans="7:15" x14ac:dyDescent="0.2">
      <c r="G722" s="11"/>
      <c r="H722" s="12"/>
      <c r="I722" s="12"/>
      <c r="J722" s="17"/>
      <c r="K722" s="17"/>
      <c r="L722" s="11"/>
      <c r="M722" s="9"/>
      <c r="N722" s="9"/>
      <c r="O722" s="9"/>
    </row>
    <row r="723" spans="7:15" x14ac:dyDescent="0.2">
      <c r="G723" s="11"/>
      <c r="H723" s="12"/>
      <c r="I723" s="12"/>
      <c r="J723" s="17"/>
      <c r="K723" s="17"/>
      <c r="L723" s="11"/>
      <c r="M723" s="9"/>
      <c r="N723" s="9"/>
      <c r="O723" s="9"/>
    </row>
    <row r="724" spans="7:15" x14ac:dyDescent="0.2">
      <c r="G724" s="11"/>
      <c r="H724" s="12"/>
      <c r="I724" s="12"/>
      <c r="J724" s="17"/>
      <c r="K724" s="17"/>
      <c r="L724" s="11"/>
      <c r="M724" s="9"/>
      <c r="N724" s="9"/>
      <c r="O724" s="9"/>
    </row>
    <row r="725" spans="7:15" x14ac:dyDescent="0.2">
      <c r="G725" s="11"/>
      <c r="H725" s="12"/>
      <c r="I725" s="12"/>
      <c r="J725" s="17"/>
      <c r="K725" s="17"/>
      <c r="L725" s="11"/>
      <c r="M725" s="9"/>
      <c r="N725" s="9"/>
      <c r="O725" s="9"/>
    </row>
    <row r="726" spans="7:15" x14ac:dyDescent="0.2">
      <c r="G726" s="11"/>
      <c r="H726" s="12"/>
      <c r="I726" s="12"/>
      <c r="J726" s="17"/>
      <c r="K726" s="17"/>
      <c r="L726" s="11"/>
      <c r="M726" s="9"/>
      <c r="N726" s="9"/>
      <c r="O726" s="9"/>
    </row>
    <row r="727" spans="7:15" x14ac:dyDescent="0.2">
      <c r="G727" s="11"/>
      <c r="H727" s="12"/>
      <c r="I727" s="12"/>
      <c r="J727" s="17"/>
      <c r="K727" s="17"/>
      <c r="L727" s="11"/>
      <c r="M727" s="9"/>
      <c r="N727" s="9"/>
      <c r="O727" s="9"/>
    </row>
    <row r="728" spans="7:15" x14ac:dyDescent="0.2">
      <c r="G728" s="11"/>
      <c r="H728" s="12"/>
      <c r="I728" s="12"/>
      <c r="J728" s="17"/>
      <c r="K728" s="17"/>
      <c r="L728" s="11"/>
      <c r="M728" s="9"/>
      <c r="N728" s="9"/>
      <c r="O728" s="9"/>
    </row>
    <row r="729" spans="7:15" x14ac:dyDescent="0.2">
      <c r="G729" s="11"/>
      <c r="H729" s="12"/>
      <c r="I729" s="12"/>
      <c r="J729" s="17"/>
      <c r="K729" s="17"/>
      <c r="L729" s="11"/>
      <c r="M729" s="9"/>
      <c r="N729" s="9"/>
      <c r="O729" s="9"/>
    </row>
    <row r="730" spans="7:15" x14ac:dyDescent="0.2">
      <c r="G730" s="11"/>
      <c r="H730" s="12"/>
      <c r="I730" s="12"/>
      <c r="J730" s="17"/>
      <c r="K730" s="17"/>
      <c r="L730" s="11"/>
      <c r="M730" s="9"/>
      <c r="N730" s="9"/>
      <c r="O730" s="9"/>
    </row>
    <row r="731" spans="7:15" x14ac:dyDescent="0.2">
      <c r="G731" s="11"/>
      <c r="H731" s="12"/>
      <c r="I731" s="12"/>
      <c r="J731" s="17"/>
      <c r="K731" s="17"/>
      <c r="L731" s="11"/>
      <c r="M731" s="9"/>
      <c r="N731" s="9"/>
      <c r="O731" s="9"/>
    </row>
    <row r="732" spans="7:15" x14ac:dyDescent="0.2">
      <c r="G732" s="11"/>
      <c r="H732" s="12"/>
      <c r="I732" s="12"/>
      <c r="J732" s="17"/>
      <c r="K732" s="17"/>
      <c r="L732" s="11"/>
      <c r="M732" s="9"/>
      <c r="N732" s="9"/>
      <c r="O732" s="9"/>
    </row>
    <row r="733" spans="7:15" x14ac:dyDescent="0.2">
      <c r="G733" s="11"/>
      <c r="H733" s="12"/>
      <c r="I733" s="12"/>
      <c r="J733" s="17"/>
      <c r="K733" s="17"/>
      <c r="L733" s="11"/>
      <c r="M733" s="9"/>
      <c r="N733" s="9"/>
      <c r="O733" s="9"/>
    </row>
    <row r="734" spans="7:15" x14ac:dyDescent="0.2">
      <c r="G734" s="11"/>
      <c r="H734" s="12"/>
      <c r="I734" s="12"/>
      <c r="J734" s="17"/>
      <c r="K734" s="17"/>
      <c r="L734" s="11"/>
      <c r="M734" s="9"/>
      <c r="N734" s="9"/>
      <c r="O734" s="9"/>
    </row>
    <row r="735" spans="7:15" x14ac:dyDescent="0.2">
      <c r="G735" s="11"/>
      <c r="H735" s="12"/>
      <c r="I735" s="12"/>
      <c r="J735" s="17"/>
      <c r="K735" s="17"/>
      <c r="L735" s="11"/>
      <c r="M735" s="9"/>
      <c r="N735" s="9"/>
      <c r="O735" s="9"/>
    </row>
    <row r="736" spans="7:15" x14ac:dyDescent="0.2">
      <c r="G736" s="11"/>
      <c r="H736" s="12"/>
      <c r="I736" s="12"/>
      <c r="J736" s="17"/>
      <c r="K736" s="17"/>
      <c r="L736" s="11"/>
      <c r="M736" s="9"/>
      <c r="N736" s="9"/>
      <c r="O736" s="9"/>
    </row>
    <row r="737" spans="7:15" x14ac:dyDescent="0.2">
      <c r="G737" s="11"/>
      <c r="H737" s="12"/>
      <c r="I737" s="12"/>
      <c r="J737" s="17"/>
      <c r="K737" s="17"/>
      <c r="L737" s="11"/>
      <c r="M737" s="9"/>
      <c r="N737" s="9"/>
      <c r="O737" s="9"/>
    </row>
    <row r="738" spans="7:15" x14ac:dyDescent="0.2">
      <c r="G738" s="11"/>
      <c r="H738" s="12"/>
      <c r="I738" s="12"/>
      <c r="J738" s="17"/>
      <c r="K738" s="17"/>
      <c r="L738" s="11"/>
      <c r="M738" s="9"/>
      <c r="N738" s="9"/>
      <c r="O738" s="9"/>
    </row>
    <row r="739" spans="7:15" x14ac:dyDescent="0.2">
      <c r="G739" s="11"/>
      <c r="H739" s="12"/>
      <c r="I739" s="12"/>
      <c r="J739" s="17"/>
      <c r="K739" s="17"/>
      <c r="L739" s="11"/>
      <c r="M739" s="9"/>
      <c r="N739" s="9"/>
      <c r="O739" s="9"/>
    </row>
    <row r="740" spans="7:15" x14ac:dyDescent="0.2">
      <c r="G740" s="11"/>
      <c r="H740" s="12"/>
      <c r="I740" s="12"/>
      <c r="J740" s="17"/>
      <c r="K740" s="17"/>
      <c r="L740" s="11"/>
      <c r="M740" s="9"/>
      <c r="N740" s="9"/>
      <c r="O740" s="9"/>
    </row>
    <row r="741" spans="7:15" x14ac:dyDescent="0.2">
      <c r="G741" s="11"/>
      <c r="H741" s="12"/>
      <c r="I741" s="12"/>
      <c r="J741" s="17"/>
      <c r="K741" s="17"/>
      <c r="L741" s="11"/>
      <c r="M741" s="9"/>
      <c r="N741" s="9"/>
      <c r="O741" s="9"/>
    </row>
    <row r="742" spans="7:15" x14ac:dyDescent="0.2">
      <c r="G742" s="11"/>
      <c r="H742" s="12"/>
      <c r="I742" s="12"/>
      <c r="J742" s="17"/>
      <c r="K742" s="17"/>
      <c r="L742" s="11"/>
      <c r="M742" s="9"/>
      <c r="N742" s="9"/>
      <c r="O742" s="9"/>
    </row>
    <row r="743" spans="7:15" x14ac:dyDescent="0.2">
      <c r="G743" s="11"/>
      <c r="H743" s="12"/>
      <c r="I743" s="12"/>
      <c r="J743" s="17"/>
      <c r="K743" s="17"/>
      <c r="L743" s="11"/>
      <c r="M743" s="9"/>
      <c r="N743" s="9"/>
      <c r="O743" s="9"/>
    </row>
    <row r="744" spans="7:15" x14ac:dyDescent="0.2">
      <c r="G744" s="11"/>
      <c r="H744" s="12"/>
      <c r="I744" s="12"/>
      <c r="J744" s="17"/>
      <c r="K744" s="17"/>
      <c r="L744" s="11"/>
      <c r="M744" s="9"/>
      <c r="N744" s="9"/>
      <c r="O744" s="9"/>
    </row>
    <row r="745" spans="7:15" x14ac:dyDescent="0.2">
      <c r="G745" s="11"/>
      <c r="H745" s="12"/>
      <c r="I745" s="12"/>
      <c r="J745" s="17"/>
      <c r="K745" s="17"/>
      <c r="L745" s="11"/>
      <c r="M745" s="9"/>
      <c r="N745" s="9"/>
      <c r="O745" s="9"/>
    </row>
    <row r="746" spans="7:15" x14ac:dyDescent="0.2">
      <c r="G746" s="11"/>
      <c r="H746" s="12"/>
      <c r="I746" s="12"/>
      <c r="J746" s="17"/>
      <c r="K746" s="17"/>
      <c r="L746" s="11"/>
      <c r="M746" s="9"/>
      <c r="N746" s="9"/>
      <c r="O746" s="9"/>
    </row>
    <row r="747" spans="7:15" x14ac:dyDescent="0.2">
      <c r="G747" s="11"/>
      <c r="H747" s="12"/>
      <c r="I747" s="12"/>
      <c r="J747" s="17"/>
      <c r="K747" s="17"/>
      <c r="L747" s="11"/>
      <c r="M747" s="9"/>
      <c r="N747" s="9"/>
      <c r="O747" s="9"/>
    </row>
    <row r="748" spans="7:15" x14ac:dyDescent="0.2">
      <c r="G748" s="11"/>
      <c r="H748" s="12"/>
      <c r="I748" s="12"/>
      <c r="J748" s="17"/>
      <c r="K748" s="17"/>
      <c r="L748" s="11"/>
      <c r="M748" s="9"/>
      <c r="N748" s="9"/>
      <c r="O748" s="9"/>
    </row>
    <row r="749" spans="7:15" x14ac:dyDescent="0.2">
      <c r="G749" s="11"/>
      <c r="H749" s="12"/>
      <c r="I749" s="12"/>
      <c r="J749" s="17"/>
      <c r="K749" s="17"/>
      <c r="L749" s="11"/>
      <c r="M749" s="9"/>
      <c r="N749" s="9"/>
      <c r="O749" s="9"/>
    </row>
    <row r="750" spans="7:15" x14ac:dyDescent="0.2">
      <c r="G750" s="11"/>
      <c r="H750" s="12"/>
      <c r="I750" s="12"/>
      <c r="J750" s="17"/>
      <c r="K750" s="17"/>
      <c r="L750" s="11"/>
      <c r="M750" s="9"/>
      <c r="N750" s="9"/>
      <c r="O750" s="9"/>
    </row>
    <row r="751" spans="7:15" x14ac:dyDescent="0.2">
      <c r="G751" s="11"/>
      <c r="H751" s="12"/>
      <c r="I751" s="12"/>
      <c r="J751" s="17"/>
      <c r="K751" s="17"/>
      <c r="L751" s="11"/>
      <c r="M751" s="9"/>
      <c r="N751" s="9"/>
      <c r="O751" s="9"/>
    </row>
    <row r="752" spans="7:15" x14ac:dyDescent="0.2">
      <c r="G752" s="11"/>
      <c r="H752" s="12"/>
      <c r="I752" s="12"/>
      <c r="J752" s="17"/>
      <c r="K752" s="17"/>
      <c r="L752" s="11"/>
      <c r="M752" s="9"/>
      <c r="N752" s="9"/>
      <c r="O752" s="9"/>
    </row>
    <row r="753" spans="7:15" x14ac:dyDescent="0.2">
      <c r="G753" s="11"/>
      <c r="H753" s="12"/>
      <c r="I753" s="12"/>
      <c r="J753" s="17"/>
      <c r="K753" s="17"/>
      <c r="L753" s="11"/>
      <c r="M753" s="9"/>
      <c r="N753" s="9"/>
      <c r="O753" s="9"/>
    </row>
    <row r="754" spans="7:15" x14ac:dyDescent="0.2">
      <c r="G754" s="11"/>
      <c r="H754" s="12"/>
      <c r="I754" s="12"/>
      <c r="J754" s="17"/>
      <c r="K754" s="17"/>
      <c r="L754" s="11"/>
      <c r="M754" s="9"/>
      <c r="N754" s="9"/>
      <c r="O754" s="9"/>
    </row>
    <row r="755" spans="7:15" x14ac:dyDescent="0.2">
      <c r="G755" s="11"/>
      <c r="H755" s="12"/>
      <c r="I755" s="12"/>
      <c r="J755" s="17"/>
      <c r="K755" s="17"/>
      <c r="L755" s="11"/>
      <c r="M755" s="9"/>
      <c r="N755" s="9"/>
      <c r="O755" s="9"/>
    </row>
    <row r="756" spans="7:15" x14ac:dyDescent="0.2">
      <c r="G756" s="11"/>
      <c r="H756" s="12"/>
      <c r="I756" s="12"/>
      <c r="J756" s="17"/>
      <c r="K756" s="17"/>
      <c r="L756" s="11"/>
      <c r="M756" s="9"/>
      <c r="N756" s="9"/>
      <c r="O756" s="9"/>
    </row>
    <row r="757" spans="7:15" x14ac:dyDescent="0.2">
      <c r="G757" s="11"/>
      <c r="H757" s="12"/>
      <c r="I757" s="12"/>
      <c r="J757" s="17"/>
      <c r="K757" s="17"/>
      <c r="L757" s="11"/>
      <c r="M757" s="9"/>
      <c r="N757" s="9"/>
      <c r="O757" s="9"/>
    </row>
    <row r="758" spans="7:15" x14ac:dyDescent="0.2">
      <c r="G758" s="11"/>
      <c r="H758" s="12"/>
      <c r="I758" s="12"/>
      <c r="J758" s="17"/>
      <c r="K758" s="17"/>
      <c r="L758" s="11"/>
      <c r="M758" s="9"/>
      <c r="N758" s="9"/>
      <c r="O758" s="9"/>
    </row>
    <row r="759" spans="7:15" x14ac:dyDescent="0.2">
      <c r="G759" s="11"/>
      <c r="H759" s="12"/>
      <c r="I759" s="12"/>
      <c r="J759" s="17"/>
      <c r="K759" s="17"/>
      <c r="L759" s="11"/>
      <c r="M759" s="9"/>
      <c r="N759" s="9"/>
      <c r="O759" s="9"/>
    </row>
    <row r="760" spans="7:15" x14ac:dyDescent="0.2">
      <c r="G760" s="11"/>
      <c r="H760" s="12"/>
      <c r="I760" s="12"/>
      <c r="J760" s="17"/>
      <c r="K760" s="17"/>
      <c r="L760" s="11"/>
      <c r="M760" s="9"/>
      <c r="N760" s="9"/>
      <c r="O760" s="9"/>
    </row>
    <row r="761" spans="7:15" x14ac:dyDescent="0.2">
      <c r="G761" s="11"/>
      <c r="H761" s="12"/>
      <c r="I761" s="12"/>
      <c r="J761" s="17"/>
      <c r="K761" s="17"/>
      <c r="L761" s="11"/>
      <c r="M761" s="9"/>
      <c r="N761" s="9"/>
      <c r="O761" s="9"/>
    </row>
    <row r="762" spans="7:15" x14ac:dyDescent="0.2">
      <c r="G762" s="11"/>
      <c r="H762" s="12"/>
      <c r="I762" s="12"/>
      <c r="J762" s="17"/>
      <c r="K762" s="17"/>
      <c r="L762" s="11"/>
      <c r="M762" s="9"/>
      <c r="N762" s="9"/>
      <c r="O762" s="9"/>
    </row>
    <row r="763" spans="7:15" x14ac:dyDescent="0.2">
      <c r="G763" s="11"/>
      <c r="H763" s="12"/>
      <c r="I763" s="12"/>
      <c r="J763" s="17"/>
      <c r="K763" s="17"/>
      <c r="L763" s="11"/>
      <c r="M763" s="9"/>
      <c r="N763" s="9"/>
      <c r="O763" s="9"/>
    </row>
    <row r="764" spans="7:15" x14ac:dyDescent="0.2">
      <c r="G764" s="11"/>
      <c r="H764" s="12"/>
      <c r="I764" s="12"/>
      <c r="J764" s="17"/>
      <c r="K764" s="17"/>
      <c r="L764" s="11"/>
      <c r="M764" s="9"/>
      <c r="N764" s="9"/>
      <c r="O764" s="9"/>
    </row>
    <row r="765" spans="7:15" x14ac:dyDescent="0.2">
      <c r="G765" s="11"/>
      <c r="H765" s="12"/>
      <c r="I765" s="12"/>
      <c r="J765" s="17"/>
      <c r="K765" s="17"/>
      <c r="L765" s="11"/>
      <c r="M765" s="9"/>
      <c r="N765" s="9"/>
      <c r="O765" s="9"/>
    </row>
    <row r="766" spans="7:15" x14ac:dyDescent="0.2">
      <c r="G766" s="11"/>
      <c r="H766" s="12"/>
      <c r="I766" s="12"/>
      <c r="J766" s="17"/>
      <c r="K766" s="17"/>
      <c r="L766" s="11"/>
      <c r="M766" s="9"/>
      <c r="N766" s="9"/>
      <c r="O766" s="9"/>
    </row>
    <row r="767" spans="7:15" x14ac:dyDescent="0.2">
      <c r="G767" s="11"/>
      <c r="H767" s="12"/>
      <c r="I767" s="12"/>
      <c r="J767" s="17"/>
      <c r="K767" s="17"/>
      <c r="L767" s="11"/>
      <c r="M767" s="9"/>
      <c r="N767" s="9"/>
      <c r="O767" s="9"/>
    </row>
    <row r="768" spans="7:15" x14ac:dyDescent="0.2">
      <c r="G768" s="11"/>
      <c r="H768" s="12"/>
      <c r="I768" s="12"/>
      <c r="J768" s="17"/>
      <c r="K768" s="17"/>
      <c r="L768" s="11"/>
      <c r="M768" s="9"/>
      <c r="N768" s="9"/>
      <c r="O768" s="9"/>
    </row>
    <row r="769" spans="7:15" x14ac:dyDescent="0.2">
      <c r="G769" s="11"/>
      <c r="H769" s="12"/>
      <c r="I769" s="12"/>
      <c r="J769" s="17"/>
      <c r="K769" s="17"/>
      <c r="L769" s="11"/>
      <c r="M769" s="9"/>
      <c r="N769" s="9"/>
      <c r="O769" s="9"/>
    </row>
    <row r="770" spans="7:15" x14ac:dyDescent="0.2">
      <c r="G770" s="11"/>
      <c r="H770" s="12"/>
      <c r="I770" s="12"/>
      <c r="J770" s="17"/>
      <c r="K770" s="17"/>
      <c r="L770" s="11"/>
      <c r="M770" s="9"/>
      <c r="N770" s="9"/>
      <c r="O770" s="9"/>
    </row>
    <row r="771" spans="7:15" x14ac:dyDescent="0.2">
      <c r="G771" s="11"/>
      <c r="H771" s="12"/>
      <c r="I771" s="12"/>
      <c r="J771" s="17"/>
      <c r="K771" s="17"/>
      <c r="L771" s="11"/>
      <c r="M771" s="9"/>
      <c r="N771" s="9"/>
      <c r="O771" s="9"/>
    </row>
    <row r="772" spans="7:15" x14ac:dyDescent="0.2">
      <c r="G772" s="11"/>
      <c r="H772" s="12"/>
      <c r="I772" s="12"/>
      <c r="J772" s="17"/>
      <c r="K772" s="17"/>
      <c r="L772" s="11"/>
      <c r="M772" s="9"/>
      <c r="N772" s="9"/>
      <c r="O772" s="9"/>
    </row>
    <row r="773" spans="7:15" x14ac:dyDescent="0.2">
      <c r="G773" s="11"/>
      <c r="H773" s="12"/>
      <c r="I773" s="12"/>
      <c r="J773" s="17"/>
      <c r="K773" s="17"/>
      <c r="L773" s="11"/>
      <c r="M773" s="9"/>
      <c r="N773" s="9"/>
      <c r="O773" s="9"/>
    </row>
    <row r="774" spans="7:15" x14ac:dyDescent="0.2">
      <c r="G774" s="11"/>
      <c r="H774" s="12"/>
      <c r="I774" s="12"/>
      <c r="J774" s="17"/>
      <c r="K774" s="17"/>
      <c r="L774" s="11"/>
      <c r="M774" s="9"/>
      <c r="N774" s="9"/>
      <c r="O774" s="9"/>
    </row>
    <row r="775" spans="7:15" x14ac:dyDescent="0.2">
      <c r="G775" s="11"/>
      <c r="H775" s="12"/>
      <c r="I775" s="12"/>
      <c r="J775" s="17"/>
      <c r="K775" s="17"/>
      <c r="L775" s="11"/>
      <c r="M775" s="9"/>
      <c r="N775" s="9"/>
      <c r="O775" s="9"/>
    </row>
    <row r="776" spans="7:15" x14ac:dyDescent="0.2">
      <c r="G776" s="11"/>
      <c r="H776" s="12"/>
      <c r="I776" s="12"/>
      <c r="J776" s="17"/>
      <c r="K776" s="17"/>
      <c r="L776" s="11"/>
      <c r="M776" s="9"/>
      <c r="N776" s="9"/>
      <c r="O776" s="9"/>
    </row>
    <row r="777" spans="7:15" x14ac:dyDescent="0.2">
      <c r="G777" s="11"/>
      <c r="H777" s="12"/>
      <c r="I777" s="12"/>
      <c r="J777" s="17"/>
      <c r="K777" s="17"/>
      <c r="L777" s="11"/>
      <c r="M777" s="9"/>
      <c r="N777" s="9"/>
      <c r="O777" s="9"/>
    </row>
    <row r="778" spans="7:15" x14ac:dyDescent="0.2">
      <c r="G778" s="11"/>
      <c r="H778" s="12"/>
      <c r="I778" s="12"/>
      <c r="J778" s="17"/>
      <c r="K778" s="17"/>
      <c r="L778" s="11"/>
      <c r="M778" s="9"/>
      <c r="N778" s="9"/>
      <c r="O778" s="9"/>
    </row>
    <row r="779" spans="7:15" x14ac:dyDescent="0.2">
      <c r="G779" s="11"/>
      <c r="H779" s="12"/>
      <c r="I779" s="12"/>
      <c r="J779" s="17"/>
      <c r="K779" s="17"/>
      <c r="L779" s="11"/>
      <c r="M779" s="9"/>
      <c r="N779" s="9"/>
      <c r="O779" s="9"/>
    </row>
    <row r="780" spans="7:15" x14ac:dyDescent="0.2">
      <c r="G780" s="11"/>
      <c r="H780" s="12"/>
      <c r="I780" s="12"/>
      <c r="J780" s="17"/>
      <c r="K780" s="17"/>
      <c r="L780" s="11"/>
      <c r="M780" s="9"/>
      <c r="N780" s="9"/>
      <c r="O780" s="9"/>
    </row>
    <row r="781" spans="7:15" x14ac:dyDescent="0.2">
      <c r="G781" s="11"/>
      <c r="H781" s="12"/>
      <c r="I781" s="12"/>
      <c r="J781" s="17"/>
      <c r="K781" s="17"/>
      <c r="L781" s="11"/>
      <c r="M781" s="9"/>
      <c r="N781" s="9"/>
      <c r="O781" s="9"/>
    </row>
    <row r="782" spans="7:15" x14ac:dyDescent="0.2">
      <c r="G782" s="11"/>
      <c r="H782" s="12"/>
      <c r="I782" s="12"/>
      <c r="J782" s="17"/>
      <c r="K782" s="17"/>
      <c r="L782" s="11"/>
      <c r="M782" s="9"/>
      <c r="N782" s="9"/>
      <c r="O782" s="9"/>
    </row>
    <row r="783" spans="7:15" x14ac:dyDescent="0.2">
      <c r="G783" s="11"/>
      <c r="H783" s="12"/>
      <c r="I783" s="12"/>
      <c r="J783" s="17"/>
      <c r="K783" s="17"/>
      <c r="L783" s="11"/>
      <c r="M783" s="9"/>
      <c r="N783" s="9"/>
      <c r="O783" s="9"/>
    </row>
    <row r="784" spans="7:15" x14ac:dyDescent="0.2">
      <c r="G784" s="11"/>
      <c r="H784" s="12"/>
      <c r="I784" s="12"/>
      <c r="J784" s="17"/>
      <c r="K784" s="17"/>
      <c r="L784" s="11"/>
      <c r="M784" s="9"/>
      <c r="N784" s="9"/>
      <c r="O784" s="9"/>
    </row>
    <row r="785" spans="7:15" x14ac:dyDescent="0.2">
      <c r="G785" s="11"/>
      <c r="H785" s="12"/>
      <c r="I785" s="12"/>
      <c r="J785" s="17"/>
      <c r="K785" s="17"/>
      <c r="L785" s="11"/>
      <c r="M785" s="9"/>
      <c r="N785" s="9"/>
      <c r="O785" s="9"/>
    </row>
    <row r="786" spans="7:15" x14ac:dyDescent="0.2">
      <c r="G786" s="11"/>
      <c r="H786" s="12"/>
      <c r="I786" s="12"/>
      <c r="J786" s="17"/>
      <c r="K786" s="17"/>
      <c r="L786" s="11"/>
      <c r="M786" s="9"/>
      <c r="N786" s="9"/>
      <c r="O786" s="9"/>
    </row>
    <row r="787" spans="7:15" x14ac:dyDescent="0.2">
      <c r="G787" s="11"/>
      <c r="H787" s="12"/>
      <c r="I787" s="12"/>
      <c r="J787" s="17"/>
      <c r="K787" s="17"/>
      <c r="L787" s="11"/>
      <c r="M787" s="9"/>
      <c r="N787" s="9"/>
      <c r="O787" s="9"/>
    </row>
    <row r="788" spans="7:15" x14ac:dyDescent="0.2">
      <c r="G788" s="11"/>
      <c r="H788" s="12"/>
      <c r="I788" s="12"/>
      <c r="J788" s="17"/>
      <c r="K788" s="17"/>
      <c r="L788" s="11"/>
      <c r="M788" s="9"/>
      <c r="N788" s="9"/>
      <c r="O788" s="9"/>
    </row>
    <row r="789" spans="7:15" x14ac:dyDescent="0.2">
      <c r="G789" s="11"/>
      <c r="H789" s="12"/>
      <c r="I789" s="12"/>
      <c r="J789" s="17"/>
      <c r="K789" s="17"/>
      <c r="L789" s="11"/>
      <c r="M789" s="9"/>
      <c r="N789" s="9"/>
      <c r="O789" s="9"/>
    </row>
    <row r="790" spans="7:15" x14ac:dyDescent="0.2">
      <c r="G790" s="11"/>
      <c r="H790" s="12"/>
      <c r="I790" s="12"/>
      <c r="J790" s="17"/>
      <c r="K790" s="17"/>
      <c r="L790" s="11"/>
      <c r="M790" s="9"/>
      <c r="N790" s="9"/>
      <c r="O790" s="9"/>
    </row>
    <row r="791" spans="7:15" x14ac:dyDescent="0.2">
      <c r="G791" s="11"/>
      <c r="H791" s="12"/>
      <c r="I791" s="12"/>
      <c r="J791" s="17"/>
      <c r="K791" s="17"/>
      <c r="L791" s="11"/>
      <c r="M791" s="9"/>
      <c r="N791" s="9"/>
      <c r="O791" s="9"/>
    </row>
    <row r="792" spans="7:15" x14ac:dyDescent="0.2">
      <c r="G792" s="11"/>
      <c r="H792" s="12"/>
      <c r="I792" s="12"/>
      <c r="J792" s="17"/>
      <c r="K792" s="17"/>
      <c r="L792" s="11"/>
      <c r="M792" s="9"/>
      <c r="N792" s="9"/>
      <c r="O792" s="9"/>
    </row>
    <row r="793" spans="7:15" x14ac:dyDescent="0.2">
      <c r="G793" s="11"/>
      <c r="H793" s="12"/>
      <c r="I793" s="12"/>
      <c r="J793" s="17"/>
      <c r="K793" s="17"/>
      <c r="L793" s="11"/>
      <c r="M793" s="9"/>
      <c r="N793" s="9"/>
      <c r="O793" s="9"/>
    </row>
    <row r="794" spans="7:15" x14ac:dyDescent="0.2">
      <c r="G794" s="11"/>
      <c r="H794" s="12"/>
      <c r="I794" s="12"/>
      <c r="J794" s="17"/>
      <c r="K794" s="17"/>
      <c r="L794" s="11"/>
      <c r="M794" s="9"/>
      <c r="N794" s="9"/>
      <c r="O794" s="9"/>
    </row>
    <row r="795" spans="7:15" x14ac:dyDescent="0.2">
      <c r="G795" s="11"/>
      <c r="H795" s="12"/>
      <c r="I795" s="12"/>
      <c r="J795" s="17"/>
      <c r="K795" s="17"/>
      <c r="L795" s="11"/>
      <c r="M795" s="9"/>
      <c r="N795" s="9"/>
      <c r="O795" s="9"/>
    </row>
    <row r="796" spans="7:15" x14ac:dyDescent="0.2">
      <c r="G796" s="11"/>
      <c r="H796" s="12"/>
      <c r="I796" s="12"/>
      <c r="J796" s="17"/>
      <c r="K796" s="17"/>
      <c r="L796" s="11"/>
      <c r="M796" s="9"/>
      <c r="N796" s="9"/>
      <c r="O796" s="9"/>
    </row>
    <row r="797" spans="7:15" x14ac:dyDescent="0.2">
      <c r="G797" s="11"/>
      <c r="H797" s="12"/>
      <c r="I797" s="12"/>
      <c r="J797" s="17"/>
      <c r="K797" s="17"/>
      <c r="L797" s="11"/>
      <c r="M797" s="9"/>
      <c r="N797" s="9"/>
      <c r="O797" s="9"/>
    </row>
    <row r="798" spans="7:15" x14ac:dyDescent="0.2">
      <c r="G798" s="11"/>
      <c r="H798" s="12"/>
      <c r="I798" s="12"/>
      <c r="J798" s="17"/>
      <c r="K798" s="17"/>
      <c r="L798" s="11"/>
      <c r="M798" s="9"/>
      <c r="N798" s="9"/>
      <c r="O798" s="9"/>
    </row>
    <row r="799" spans="7:15" x14ac:dyDescent="0.2">
      <c r="G799" s="11"/>
      <c r="H799" s="12"/>
      <c r="I799" s="12"/>
      <c r="J799" s="17"/>
      <c r="K799" s="17"/>
      <c r="L799" s="11"/>
      <c r="M799" s="9"/>
      <c r="N799" s="9"/>
      <c r="O799" s="9"/>
    </row>
    <row r="800" spans="7:15" x14ac:dyDescent="0.2">
      <c r="G800" s="11"/>
      <c r="H800" s="12"/>
      <c r="I800" s="12"/>
      <c r="J800" s="17"/>
      <c r="K800" s="17"/>
      <c r="L800" s="11"/>
      <c r="M800" s="9"/>
      <c r="N800" s="9"/>
      <c r="O800" s="9"/>
    </row>
    <row r="801" spans="7:15" x14ac:dyDescent="0.2">
      <c r="G801" s="11"/>
      <c r="H801" s="12"/>
      <c r="I801" s="12"/>
      <c r="J801" s="17"/>
      <c r="K801" s="17"/>
      <c r="L801" s="11"/>
      <c r="M801" s="9"/>
      <c r="N801" s="9"/>
      <c r="O801" s="9"/>
    </row>
    <row r="802" spans="7:15" x14ac:dyDescent="0.2">
      <c r="G802" s="11"/>
      <c r="H802" s="12"/>
      <c r="I802" s="12"/>
      <c r="J802" s="17"/>
      <c r="K802" s="17"/>
      <c r="L802" s="11"/>
      <c r="M802" s="9"/>
      <c r="N802" s="9"/>
      <c r="O802" s="9"/>
    </row>
    <row r="803" spans="7:15" x14ac:dyDescent="0.2">
      <c r="G803" s="11"/>
      <c r="H803" s="12"/>
      <c r="I803" s="12"/>
      <c r="J803" s="17"/>
      <c r="K803" s="17"/>
      <c r="L803" s="11"/>
      <c r="M803" s="9"/>
      <c r="N803" s="9"/>
      <c r="O803" s="9"/>
    </row>
    <row r="804" spans="7:15" x14ac:dyDescent="0.2">
      <c r="G804" s="11"/>
      <c r="H804" s="12"/>
      <c r="I804" s="12"/>
      <c r="J804" s="17"/>
      <c r="K804" s="17"/>
      <c r="L804" s="11"/>
      <c r="M804" s="9"/>
      <c r="N804" s="9"/>
      <c r="O804" s="9"/>
    </row>
    <row r="805" spans="7:15" x14ac:dyDescent="0.2">
      <c r="G805" s="11"/>
      <c r="H805" s="12"/>
      <c r="I805" s="12"/>
      <c r="J805" s="17"/>
      <c r="K805" s="17"/>
      <c r="L805" s="11"/>
      <c r="M805" s="9"/>
      <c r="N805" s="9"/>
      <c r="O805" s="9"/>
    </row>
    <row r="806" spans="7:15" x14ac:dyDescent="0.2">
      <c r="G806" s="11"/>
      <c r="H806" s="12"/>
      <c r="I806" s="12"/>
      <c r="J806" s="17"/>
      <c r="K806" s="17"/>
      <c r="L806" s="11"/>
      <c r="M806" s="9"/>
      <c r="N806" s="9"/>
      <c r="O806" s="9"/>
    </row>
    <row r="807" spans="7:15" x14ac:dyDescent="0.2">
      <c r="G807" s="11"/>
      <c r="H807" s="12"/>
      <c r="I807" s="12"/>
      <c r="J807" s="17"/>
      <c r="K807" s="17"/>
      <c r="L807" s="11"/>
      <c r="M807" s="9"/>
      <c r="N807" s="9"/>
      <c r="O807" s="9"/>
    </row>
    <row r="808" spans="7:15" x14ac:dyDescent="0.2">
      <c r="G808" s="11"/>
      <c r="H808" s="12"/>
      <c r="I808" s="12"/>
      <c r="J808" s="17"/>
      <c r="K808" s="17"/>
      <c r="L808" s="11"/>
      <c r="M808" s="9"/>
      <c r="N808" s="9"/>
      <c r="O808" s="9"/>
    </row>
    <row r="809" spans="7:15" x14ac:dyDescent="0.2">
      <c r="G809" s="11"/>
      <c r="H809" s="12"/>
      <c r="I809" s="12"/>
      <c r="J809" s="17"/>
      <c r="K809" s="17"/>
      <c r="L809" s="11"/>
      <c r="M809" s="9"/>
      <c r="N809" s="9"/>
      <c r="O809" s="9"/>
    </row>
    <row r="810" spans="7:15" x14ac:dyDescent="0.2">
      <c r="G810" s="11"/>
      <c r="H810" s="12"/>
      <c r="I810" s="12"/>
      <c r="J810" s="17"/>
      <c r="K810" s="17"/>
      <c r="L810" s="11"/>
      <c r="M810" s="9"/>
      <c r="N810" s="9"/>
      <c r="O810" s="9"/>
    </row>
    <row r="811" spans="7:15" x14ac:dyDescent="0.2">
      <c r="G811" s="11"/>
      <c r="H811" s="12"/>
      <c r="I811" s="12"/>
      <c r="J811" s="17"/>
      <c r="K811" s="17"/>
      <c r="L811" s="11"/>
      <c r="M811" s="9"/>
      <c r="N811" s="9"/>
      <c r="O811" s="9"/>
    </row>
    <row r="812" spans="7:15" x14ac:dyDescent="0.2">
      <c r="G812" s="11"/>
      <c r="H812" s="12"/>
      <c r="I812" s="12"/>
      <c r="J812" s="17"/>
      <c r="K812" s="17"/>
      <c r="L812" s="11"/>
      <c r="M812" s="9"/>
      <c r="N812" s="9"/>
      <c r="O812" s="9"/>
    </row>
    <row r="813" spans="7:15" x14ac:dyDescent="0.2">
      <c r="G813" s="11"/>
      <c r="H813" s="12"/>
      <c r="I813" s="12"/>
      <c r="J813" s="17"/>
      <c r="K813" s="17"/>
      <c r="L813" s="11"/>
      <c r="M813" s="9"/>
      <c r="N813" s="9"/>
      <c r="O813" s="9"/>
    </row>
    <row r="814" spans="7:15" x14ac:dyDescent="0.2">
      <c r="G814" s="11"/>
      <c r="H814" s="12"/>
      <c r="I814" s="12"/>
      <c r="J814" s="17"/>
      <c r="K814" s="17"/>
      <c r="L814" s="11"/>
      <c r="M814" s="9"/>
      <c r="N814" s="9"/>
      <c r="O814" s="9"/>
    </row>
    <row r="815" spans="7:15" x14ac:dyDescent="0.2">
      <c r="G815" s="11"/>
      <c r="H815" s="12"/>
      <c r="I815" s="12"/>
      <c r="J815" s="17"/>
      <c r="K815" s="17"/>
      <c r="L815" s="11"/>
      <c r="M815" s="9"/>
      <c r="N815" s="9"/>
      <c r="O815" s="9"/>
    </row>
    <row r="816" spans="7:15" x14ac:dyDescent="0.2">
      <c r="G816" s="11"/>
      <c r="H816" s="12"/>
      <c r="I816" s="12"/>
      <c r="J816" s="17"/>
      <c r="K816" s="17"/>
      <c r="L816" s="11"/>
      <c r="M816" s="9"/>
      <c r="N816" s="9"/>
      <c r="O816" s="9"/>
    </row>
    <row r="817" spans="7:15" x14ac:dyDescent="0.2">
      <c r="G817" s="11"/>
      <c r="H817" s="12"/>
      <c r="I817" s="12"/>
      <c r="J817" s="17"/>
      <c r="K817" s="17"/>
      <c r="L817" s="11"/>
      <c r="M817" s="9"/>
      <c r="N817" s="9"/>
      <c r="O817" s="9"/>
    </row>
    <row r="818" spans="7:15" x14ac:dyDescent="0.2">
      <c r="G818" s="11"/>
      <c r="H818" s="12"/>
      <c r="I818" s="12"/>
      <c r="J818" s="17"/>
      <c r="K818" s="17"/>
      <c r="L818" s="11"/>
      <c r="M818" s="9"/>
      <c r="N818" s="9"/>
      <c r="O818" s="9"/>
    </row>
    <row r="819" spans="7:15" x14ac:dyDescent="0.2">
      <c r="G819" s="11"/>
      <c r="H819" s="12"/>
      <c r="I819" s="12"/>
      <c r="J819" s="17"/>
      <c r="K819" s="17"/>
      <c r="L819" s="11"/>
      <c r="M819" s="9"/>
      <c r="N819" s="9"/>
      <c r="O819" s="9"/>
    </row>
    <row r="820" spans="7:15" x14ac:dyDescent="0.2">
      <c r="G820" s="11"/>
      <c r="H820" s="12"/>
      <c r="I820" s="12"/>
      <c r="J820" s="17"/>
      <c r="K820" s="17"/>
      <c r="L820" s="11"/>
      <c r="M820" s="9"/>
      <c r="N820" s="9"/>
      <c r="O820" s="9"/>
    </row>
    <row r="821" spans="7:15" x14ac:dyDescent="0.2">
      <c r="G821" s="11"/>
      <c r="H821" s="12"/>
      <c r="I821" s="12"/>
      <c r="J821" s="17"/>
      <c r="K821" s="17"/>
      <c r="L821" s="11"/>
      <c r="M821" s="9"/>
      <c r="N821" s="9"/>
      <c r="O821" s="9"/>
    </row>
    <row r="822" spans="7:15" x14ac:dyDescent="0.2">
      <c r="G822" s="11"/>
      <c r="H822" s="12"/>
      <c r="I822" s="12"/>
      <c r="J822" s="17"/>
      <c r="K822" s="17"/>
      <c r="L822" s="11"/>
      <c r="M822" s="9"/>
      <c r="N822" s="9"/>
      <c r="O822" s="9"/>
    </row>
    <row r="823" spans="7:15" x14ac:dyDescent="0.2">
      <c r="G823" s="11"/>
      <c r="H823" s="12"/>
      <c r="I823" s="12"/>
      <c r="J823" s="17"/>
      <c r="K823" s="17"/>
      <c r="L823" s="11"/>
      <c r="M823" s="9"/>
      <c r="N823" s="9"/>
      <c r="O823" s="9"/>
    </row>
    <row r="824" spans="7:15" x14ac:dyDescent="0.2">
      <c r="G824" s="11"/>
      <c r="H824" s="12"/>
      <c r="I824" s="12"/>
      <c r="J824" s="17"/>
      <c r="K824" s="17"/>
      <c r="L824" s="11"/>
      <c r="M824" s="9"/>
      <c r="N824" s="9"/>
      <c r="O824" s="9"/>
    </row>
    <row r="825" spans="7:15" x14ac:dyDescent="0.2">
      <c r="G825" s="11"/>
      <c r="H825" s="12"/>
      <c r="I825" s="12"/>
      <c r="J825" s="17"/>
      <c r="K825" s="17"/>
      <c r="L825" s="11"/>
      <c r="M825" s="9"/>
      <c r="N825" s="9"/>
      <c r="O825" s="9"/>
    </row>
    <row r="826" spans="7:15" x14ac:dyDescent="0.2">
      <c r="G826" s="11"/>
      <c r="H826" s="12"/>
      <c r="I826" s="12"/>
      <c r="J826" s="17"/>
      <c r="K826" s="17"/>
      <c r="L826" s="11"/>
      <c r="M826" s="9"/>
      <c r="N826" s="9"/>
      <c r="O826" s="9"/>
    </row>
    <row r="827" spans="7:15" x14ac:dyDescent="0.2">
      <c r="G827" s="11"/>
      <c r="H827" s="12"/>
      <c r="I827" s="12"/>
      <c r="J827" s="17"/>
      <c r="K827" s="17"/>
      <c r="L827" s="11"/>
      <c r="M827" s="9"/>
      <c r="N827" s="9"/>
      <c r="O827" s="9"/>
    </row>
    <row r="828" spans="7:15" x14ac:dyDescent="0.2">
      <c r="G828" s="11"/>
      <c r="H828" s="12"/>
      <c r="I828" s="12"/>
      <c r="J828" s="17"/>
      <c r="K828" s="17"/>
      <c r="L828" s="11"/>
      <c r="M828" s="9"/>
      <c r="N828" s="9"/>
      <c r="O828" s="9"/>
    </row>
    <row r="829" spans="7:15" x14ac:dyDescent="0.2">
      <c r="G829" s="11"/>
      <c r="H829" s="12"/>
      <c r="I829" s="12"/>
      <c r="J829" s="17"/>
      <c r="K829" s="17"/>
      <c r="L829" s="11"/>
      <c r="M829" s="9"/>
      <c r="N829" s="9"/>
      <c r="O829" s="9"/>
    </row>
    <row r="830" spans="7:15" x14ac:dyDescent="0.2">
      <c r="G830" s="11"/>
      <c r="H830" s="12"/>
      <c r="I830" s="12"/>
      <c r="J830" s="17"/>
      <c r="K830" s="17"/>
      <c r="L830" s="11"/>
      <c r="M830" s="9"/>
      <c r="N830" s="9"/>
      <c r="O830" s="9"/>
    </row>
    <row r="831" spans="7:15" x14ac:dyDescent="0.2">
      <c r="G831" s="11"/>
      <c r="H831" s="12"/>
      <c r="I831" s="12"/>
      <c r="J831" s="17"/>
      <c r="K831" s="17"/>
      <c r="L831" s="11"/>
      <c r="M831" s="9"/>
      <c r="N831" s="9"/>
      <c r="O831" s="9"/>
    </row>
    <row r="832" spans="7:15" x14ac:dyDescent="0.2">
      <c r="G832" s="11"/>
      <c r="H832" s="12"/>
      <c r="I832" s="12"/>
      <c r="J832" s="17"/>
      <c r="K832" s="17"/>
      <c r="L832" s="11"/>
      <c r="M832" s="9"/>
      <c r="N832" s="9"/>
      <c r="O832" s="9"/>
    </row>
    <row r="833" spans="7:15" x14ac:dyDescent="0.2">
      <c r="G833" s="11"/>
      <c r="H833" s="12"/>
      <c r="I833" s="12"/>
      <c r="J833" s="17"/>
      <c r="K833" s="17"/>
      <c r="L833" s="11"/>
      <c r="M833" s="9"/>
      <c r="N833" s="9"/>
      <c r="O833" s="9"/>
    </row>
    <row r="834" spans="7:15" x14ac:dyDescent="0.2">
      <c r="G834" s="11"/>
      <c r="H834" s="12"/>
      <c r="I834" s="12"/>
      <c r="J834" s="17"/>
      <c r="K834" s="17"/>
      <c r="L834" s="11"/>
      <c r="M834" s="9"/>
      <c r="N834" s="9"/>
      <c r="O834" s="9"/>
    </row>
    <row r="835" spans="7:15" x14ac:dyDescent="0.2">
      <c r="G835" s="11"/>
      <c r="H835" s="12"/>
      <c r="I835" s="12"/>
      <c r="J835" s="17"/>
      <c r="K835" s="17"/>
      <c r="L835" s="11"/>
      <c r="M835" s="9"/>
      <c r="N835" s="9"/>
      <c r="O835" s="9"/>
    </row>
    <row r="836" spans="7:15" x14ac:dyDescent="0.2">
      <c r="G836" s="11"/>
      <c r="H836" s="12"/>
      <c r="I836" s="12"/>
      <c r="J836" s="17"/>
      <c r="K836" s="17"/>
      <c r="L836" s="11"/>
      <c r="M836" s="9"/>
      <c r="N836" s="9"/>
      <c r="O836" s="9"/>
    </row>
    <row r="837" spans="7:15" x14ac:dyDescent="0.2">
      <c r="G837" s="11"/>
      <c r="H837" s="12"/>
      <c r="I837" s="12"/>
      <c r="J837" s="17"/>
      <c r="K837" s="17"/>
      <c r="L837" s="11"/>
      <c r="M837" s="9"/>
      <c r="N837" s="9"/>
      <c r="O837" s="9"/>
    </row>
    <row r="838" spans="7:15" x14ac:dyDescent="0.2">
      <c r="G838" s="11"/>
      <c r="H838" s="12"/>
      <c r="I838" s="12"/>
      <c r="J838" s="17"/>
      <c r="K838" s="17"/>
      <c r="L838" s="11"/>
      <c r="M838" s="9"/>
      <c r="N838" s="9"/>
      <c r="O838" s="9"/>
    </row>
    <row r="839" spans="7:15" x14ac:dyDescent="0.2">
      <c r="G839" s="11"/>
      <c r="H839" s="12"/>
      <c r="I839" s="12"/>
      <c r="J839" s="17"/>
      <c r="K839" s="17"/>
      <c r="L839" s="11"/>
      <c r="M839" s="9"/>
      <c r="N839" s="9"/>
      <c r="O839" s="9"/>
    </row>
    <row r="840" spans="7:15" x14ac:dyDescent="0.2">
      <c r="G840" s="11"/>
      <c r="H840" s="12"/>
      <c r="I840" s="12"/>
      <c r="J840" s="17"/>
      <c r="K840" s="17"/>
      <c r="L840" s="11"/>
      <c r="M840" s="9"/>
      <c r="N840" s="9"/>
      <c r="O840" s="9"/>
    </row>
    <row r="841" spans="7:15" x14ac:dyDescent="0.2">
      <c r="G841" s="11"/>
      <c r="H841" s="12"/>
      <c r="I841" s="12"/>
      <c r="J841" s="17"/>
      <c r="K841" s="17"/>
      <c r="L841" s="11"/>
      <c r="M841" s="9"/>
      <c r="N841" s="9"/>
      <c r="O841" s="9"/>
    </row>
    <row r="842" spans="7:15" x14ac:dyDescent="0.2">
      <c r="G842" s="11"/>
      <c r="H842" s="12"/>
      <c r="I842" s="12"/>
      <c r="J842" s="17"/>
      <c r="K842" s="17"/>
      <c r="L842" s="11"/>
      <c r="M842" s="9"/>
      <c r="N842" s="9"/>
      <c r="O842" s="9"/>
    </row>
    <row r="843" spans="7:15" x14ac:dyDescent="0.2">
      <c r="G843" s="11"/>
      <c r="H843" s="12"/>
      <c r="I843" s="12"/>
      <c r="J843" s="17"/>
      <c r="K843" s="17"/>
      <c r="L843" s="11"/>
      <c r="M843" s="9"/>
      <c r="N843" s="9"/>
      <c r="O843" s="9"/>
    </row>
    <row r="844" spans="7:15" x14ac:dyDescent="0.2">
      <c r="G844" s="11"/>
      <c r="H844" s="12"/>
      <c r="I844" s="12"/>
      <c r="J844" s="17"/>
      <c r="K844" s="17"/>
      <c r="L844" s="11"/>
      <c r="M844" s="9"/>
      <c r="N844" s="9"/>
      <c r="O844" s="9"/>
    </row>
    <row r="845" spans="7:15" x14ac:dyDescent="0.2">
      <c r="G845" s="11"/>
      <c r="H845" s="12"/>
      <c r="I845" s="12"/>
      <c r="J845" s="17"/>
      <c r="K845" s="17"/>
      <c r="L845" s="11"/>
      <c r="M845" s="9"/>
      <c r="N845" s="9"/>
      <c r="O845" s="9"/>
    </row>
    <row r="846" spans="7:15" x14ac:dyDescent="0.2">
      <c r="G846" s="11"/>
      <c r="H846" s="12"/>
      <c r="I846" s="12"/>
      <c r="J846" s="17"/>
      <c r="K846" s="17"/>
      <c r="L846" s="11"/>
      <c r="M846" s="9"/>
      <c r="N846" s="9"/>
      <c r="O846" s="9"/>
    </row>
    <row r="847" spans="7:15" x14ac:dyDescent="0.2">
      <c r="G847" s="11"/>
      <c r="H847" s="12"/>
      <c r="I847" s="12"/>
      <c r="J847" s="17"/>
      <c r="K847" s="17"/>
      <c r="L847" s="11"/>
      <c r="M847" s="9"/>
      <c r="N847" s="9"/>
      <c r="O847" s="9"/>
    </row>
    <row r="848" spans="7:15" x14ac:dyDescent="0.2">
      <c r="G848" s="11"/>
      <c r="H848" s="12"/>
      <c r="I848" s="12"/>
      <c r="J848" s="17"/>
      <c r="K848" s="17"/>
      <c r="L848" s="11"/>
      <c r="M848" s="9"/>
      <c r="N848" s="9"/>
      <c r="O848" s="9"/>
    </row>
    <row r="849" spans="7:15" x14ac:dyDescent="0.2">
      <c r="G849" s="11"/>
      <c r="H849" s="12"/>
      <c r="I849" s="12"/>
      <c r="J849" s="17"/>
      <c r="K849" s="17"/>
      <c r="L849" s="11"/>
      <c r="M849" s="9"/>
      <c r="N849" s="9"/>
      <c r="O849" s="9"/>
    </row>
    <row r="850" spans="7:15" x14ac:dyDescent="0.2">
      <c r="G850" s="11"/>
      <c r="H850" s="12"/>
      <c r="I850" s="12"/>
      <c r="J850" s="17"/>
      <c r="K850" s="17"/>
      <c r="L850" s="11"/>
      <c r="M850" s="9"/>
      <c r="N850" s="9"/>
      <c r="O850" s="9"/>
    </row>
    <row r="851" spans="7:15" x14ac:dyDescent="0.2">
      <c r="G851" s="11"/>
      <c r="H851" s="12"/>
      <c r="I851" s="12"/>
      <c r="J851" s="17"/>
      <c r="K851" s="17"/>
      <c r="L851" s="11"/>
      <c r="M851" s="9"/>
      <c r="N851" s="9"/>
      <c r="O851" s="9"/>
    </row>
    <row r="852" spans="7:15" x14ac:dyDescent="0.2">
      <c r="G852" s="11"/>
      <c r="H852" s="12"/>
      <c r="I852" s="12"/>
      <c r="J852" s="17"/>
      <c r="K852" s="17"/>
      <c r="L852" s="11"/>
      <c r="M852" s="9"/>
      <c r="N852" s="9"/>
      <c r="O852" s="9"/>
    </row>
    <row r="853" spans="7:15" x14ac:dyDescent="0.2">
      <c r="G853" s="11"/>
      <c r="H853" s="12"/>
      <c r="I853" s="12"/>
      <c r="J853" s="17"/>
      <c r="K853" s="17"/>
      <c r="L853" s="11"/>
      <c r="M853" s="9"/>
      <c r="N853" s="9"/>
      <c r="O853" s="9"/>
    </row>
    <row r="854" spans="7:15" x14ac:dyDescent="0.2">
      <c r="G854" s="11"/>
      <c r="H854" s="12"/>
      <c r="I854" s="12"/>
      <c r="J854" s="17"/>
      <c r="K854" s="17"/>
      <c r="L854" s="11"/>
      <c r="M854" s="9"/>
      <c r="N854" s="9"/>
      <c r="O854" s="9"/>
    </row>
    <row r="855" spans="7:15" x14ac:dyDescent="0.2">
      <c r="G855" s="11"/>
      <c r="H855" s="12"/>
      <c r="I855" s="12"/>
      <c r="J855" s="17"/>
      <c r="K855" s="17"/>
      <c r="L855" s="11"/>
      <c r="M855" s="9"/>
      <c r="N855" s="9"/>
      <c r="O855" s="9"/>
    </row>
    <row r="856" spans="7:15" x14ac:dyDescent="0.2">
      <c r="G856" s="11"/>
      <c r="H856" s="12"/>
      <c r="I856" s="12"/>
      <c r="J856" s="17"/>
      <c r="K856" s="17"/>
      <c r="L856" s="11"/>
      <c r="M856" s="9"/>
      <c r="N856" s="9"/>
      <c r="O856" s="9"/>
    </row>
    <row r="857" spans="7:15" x14ac:dyDescent="0.2">
      <c r="G857" s="11"/>
      <c r="H857" s="12"/>
      <c r="I857" s="12"/>
      <c r="J857" s="17"/>
      <c r="K857" s="17"/>
      <c r="L857" s="11"/>
      <c r="M857" s="9"/>
      <c r="N857" s="9"/>
      <c r="O857" s="9"/>
    </row>
    <row r="858" spans="7:15" x14ac:dyDescent="0.2">
      <c r="G858" s="11"/>
      <c r="H858" s="12"/>
      <c r="I858" s="12"/>
      <c r="J858" s="17"/>
      <c r="K858" s="17"/>
      <c r="L858" s="11"/>
      <c r="M858" s="9"/>
      <c r="N858" s="9"/>
      <c r="O858" s="9"/>
    </row>
    <row r="859" spans="7:15" x14ac:dyDescent="0.2">
      <c r="G859" s="11"/>
      <c r="H859" s="12"/>
      <c r="I859" s="12"/>
      <c r="J859" s="17"/>
      <c r="K859" s="17"/>
      <c r="L859" s="11"/>
      <c r="M859" s="9"/>
      <c r="N859" s="9"/>
      <c r="O859" s="9"/>
    </row>
    <row r="860" spans="7:15" x14ac:dyDescent="0.2">
      <c r="G860" s="11"/>
      <c r="H860" s="12"/>
      <c r="I860" s="12"/>
      <c r="J860" s="17"/>
      <c r="K860" s="17"/>
      <c r="L860" s="11"/>
      <c r="M860" s="9"/>
      <c r="N860" s="9"/>
      <c r="O860" s="9"/>
    </row>
    <row r="861" spans="7:15" x14ac:dyDescent="0.2">
      <c r="G861" s="11"/>
      <c r="H861" s="12"/>
      <c r="I861" s="12"/>
      <c r="J861" s="17"/>
      <c r="K861" s="17"/>
      <c r="L861" s="11"/>
      <c r="M861" s="9"/>
      <c r="N861" s="9"/>
      <c r="O861" s="9"/>
    </row>
    <row r="862" spans="7:15" x14ac:dyDescent="0.2">
      <c r="G862" s="11"/>
      <c r="H862" s="12"/>
      <c r="I862" s="12"/>
      <c r="J862" s="17"/>
      <c r="K862" s="17"/>
      <c r="L862" s="11"/>
      <c r="M862" s="9"/>
      <c r="N862" s="9"/>
      <c r="O862" s="9"/>
    </row>
    <row r="863" spans="7:15" x14ac:dyDescent="0.2">
      <c r="G863" s="11"/>
      <c r="H863" s="12"/>
      <c r="I863" s="12"/>
      <c r="J863" s="17"/>
      <c r="K863" s="17"/>
      <c r="L863" s="11"/>
      <c r="M863" s="9"/>
      <c r="N863" s="9"/>
      <c r="O863" s="9"/>
    </row>
    <row r="864" spans="7:15" x14ac:dyDescent="0.2">
      <c r="G864" s="11"/>
      <c r="H864" s="12"/>
      <c r="I864" s="12"/>
      <c r="J864" s="17"/>
      <c r="K864" s="17"/>
      <c r="L864" s="11"/>
      <c r="M864" s="9"/>
      <c r="N864" s="9"/>
      <c r="O864" s="9"/>
    </row>
    <row r="865" spans="7:15" x14ac:dyDescent="0.2">
      <c r="G865" s="11"/>
      <c r="H865" s="12"/>
      <c r="I865" s="12"/>
      <c r="J865" s="17"/>
      <c r="K865" s="17"/>
      <c r="L865" s="11"/>
      <c r="M865" s="9"/>
      <c r="N865" s="9"/>
      <c r="O865" s="9"/>
    </row>
    <row r="866" spans="7:15" x14ac:dyDescent="0.2">
      <c r="G866" s="11"/>
      <c r="H866" s="12"/>
      <c r="I866" s="12"/>
      <c r="J866" s="17"/>
      <c r="K866" s="17"/>
      <c r="L866" s="11"/>
      <c r="M866" s="9"/>
      <c r="N866" s="9"/>
      <c r="O866" s="9"/>
    </row>
    <row r="867" spans="7:15" x14ac:dyDescent="0.2">
      <c r="G867" s="11"/>
      <c r="H867" s="12"/>
      <c r="I867" s="12"/>
      <c r="J867" s="17"/>
      <c r="K867" s="17"/>
      <c r="L867" s="11"/>
      <c r="M867" s="9"/>
      <c r="N867" s="9"/>
      <c r="O867" s="9"/>
    </row>
    <row r="868" spans="7:15" x14ac:dyDescent="0.2">
      <c r="G868" s="11"/>
      <c r="H868" s="12"/>
      <c r="I868" s="12"/>
      <c r="J868" s="17"/>
      <c r="K868" s="17"/>
      <c r="L868" s="11"/>
      <c r="M868" s="9"/>
      <c r="N868" s="9"/>
      <c r="O868" s="9"/>
    </row>
    <row r="869" spans="7:15" x14ac:dyDescent="0.2">
      <c r="G869" s="11"/>
      <c r="H869" s="12"/>
      <c r="I869" s="12"/>
      <c r="J869" s="17"/>
      <c r="K869" s="17"/>
      <c r="L869" s="11"/>
      <c r="M869" s="9"/>
      <c r="N869" s="9"/>
      <c r="O869" s="9"/>
    </row>
    <row r="870" spans="7:15" x14ac:dyDescent="0.2">
      <c r="G870" s="11"/>
      <c r="H870" s="12"/>
      <c r="I870" s="12"/>
      <c r="J870" s="17"/>
      <c r="K870" s="17"/>
      <c r="L870" s="11"/>
      <c r="M870" s="9"/>
      <c r="N870" s="9"/>
      <c r="O870" s="9"/>
    </row>
    <row r="871" spans="7:15" x14ac:dyDescent="0.2">
      <c r="G871" s="11"/>
      <c r="H871" s="12"/>
      <c r="I871" s="12"/>
      <c r="J871" s="17"/>
      <c r="K871" s="17"/>
      <c r="L871" s="11"/>
      <c r="M871" s="9"/>
      <c r="N871" s="9"/>
      <c r="O871" s="9"/>
    </row>
    <row r="872" spans="7:15" x14ac:dyDescent="0.2">
      <c r="G872" s="11"/>
      <c r="H872" s="12"/>
      <c r="I872" s="12"/>
      <c r="J872" s="17"/>
      <c r="K872" s="17"/>
      <c r="L872" s="11"/>
      <c r="M872" s="9"/>
      <c r="N872" s="9"/>
      <c r="O872" s="9"/>
    </row>
    <row r="873" spans="7:15" x14ac:dyDescent="0.2">
      <c r="G873" s="11"/>
      <c r="H873" s="12"/>
      <c r="I873" s="12"/>
      <c r="J873" s="17"/>
      <c r="K873" s="17"/>
      <c r="L873" s="11"/>
      <c r="M873" s="9"/>
      <c r="N873" s="9"/>
      <c r="O873" s="9"/>
    </row>
    <row r="874" spans="7:15" x14ac:dyDescent="0.2">
      <c r="G874" s="11"/>
      <c r="H874" s="12"/>
      <c r="I874" s="12"/>
      <c r="J874" s="17"/>
      <c r="K874" s="17"/>
      <c r="L874" s="11"/>
      <c r="M874" s="9"/>
      <c r="N874" s="9"/>
      <c r="O874" s="9"/>
    </row>
    <row r="875" spans="7:15" x14ac:dyDescent="0.2">
      <c r="G875" s="11"/>
      <c r="H875" s="12"/>
      <c r="I875" s="12"/>
      <c r="J875" s="17"/>
      <c r="K875" s="17"/>
      <c r="L875" s="11"/>
      <c r="M875" s="9"/>
      <c r="N875" s="9"/>
      <c r="O875" s="9"/>
    </row>
    <row r="876" spans="7:15" x14ac:dyDescent="0.2">
      <c r="G876" s="11"/>
      <c r="H876" s="12"/>
      <c r="I876" s="12"/>
      <c r="J876" s="17"/>
      <c r="K876" s="17"/>
      <c r="L876" s="11"/>
      <c r="M876" s="9"/>
      <c r="N876" s="9"/>
      <c r="O876" s="9"/>
    </row>
    <row r="877" spans="7:15" x14ac:dyDescent="0.2">
      <c r="G877" s="11"/>
      <c r="H877" s="12"/>
      <c r="I877" s="12"/>
      <c r="J877" s="17"/>
      <c r="K877" s="17"/>
      <c r="L877" s="11"/>
      <c r="M877" s="9"/>
      <c r="N877" s="9"/>
      <c r="O877" s="9"/>
    </row>
    <row r="878" spans="7:15" x14ac:dyDescent="0.2">
      <c r="G878" s="11"/>
      <c r="H878" s="12"/>
      <c r="I878" s="12"/>
      <c r="J878" s="17"/>
      <c r="K878" s="17"/>
      <c r="L878" s="11"/>
      <c r="M878" s="9"/>
      <c r="N878" s="9"/>
      <c r="O878" s="9"/>
    </row>
    <row r="879" spans="7:15" x14ac:dyDescent="0.2">
      <c r="G879" s="11"/>
      <c r="H879" s="12"/>
      <c r="I879" s="12"/>
      <c r="J879" s="17"/>
      <c r="K879" s="17"/>
      <c r="L879" s="11"/>
      <c r="M879" s="9"/>
      <c r="N879" s="9"/>
      <c r="O879" s="9"/>
    </row>
    <row r="880" spans="7:15" x14ac:dyDescent="0.2">
      <c r="G880" s="11"/>
      <c r="H880" s="12"/>
      <c r="I880" s="12"/>
      <c r="J880" s="17"/>
      <c r="K880" s="17"/>
      <c r="L880" s="11"/>
      <c r="M880" s="9"/>
      <c r="N880" s="9"/>
      <c r="O880" s="9"/>
    </row>
    <row r="881" spans="7:15" x14ac:dyDescent="0.2">
      <c r="G881" s="11"/>
      <c r="H881" s="12"/>
      <c r="I881" s="12"/>
      <c r="J881" s="17"/>
      <c r="K881" s="17"/>
      <c r="L881" s="11"/>
      <c r="M881" s="9"/>
      <c r="N881" s="9"/>
      <c r="O881" s="9"/>
    </row>
    <row r="882" spans="7:15" x14ac:dyDescent="0.2">
      <c r="G882" s="11"/>
      <c r="H882" s="12"/>
      <c r="I882" s="12"/>
      <c r="J882" s="17"/>
      <c r="K882" s="17"/>
      <c r="L882" s="11"/>
      <c r="M882" s="9"/>
      <c r="N882" s="9"/>
      <c r="O882" s="9"/>
    </row>
    <row r="883" spans="7:15" x14ac:dyDescent="0.2">
      <c r="G883" s="11"/>
      <c r="H883" s="12"/>
      <c r="I883" s="12"/>
      <c r="J883" s="17"/>
      <c r="K883" s="17"/>
      <c r="L883" s="11"/>
      <c r="M883" s="9"/>
      <c r="N883" s="9"/>
      <c r="O883" s="9"/>
    </row>
    <row r="884" spans="7:15" x14ac:dyDescent="0.2">
      <c r="G884" s="11"/>
      <c r="H884" s="12"/>
      <c r="I884" s="12"/>
      <c r="J884" s="17"/>
      <c r="K884" s="17"/>
      <c r="L884" s="11"/>
      <c r="M884" s="9"/>
      <c r="N884" s="9"/>
      <c r="O884" s="9"/>
    </row>
    <row r="885" spans="7:15" x14ac:dyDescent="0.2">
      <c r="G885" s="11"/>
      <c r="H885" s="12"/>
      <c r="I885" s="12"/>
      <c r="J885" s="17"/>
      <c r="K885" s="17"/>
      <c r="L885" s="11"/>
      <c r="M885" s="9"/>
      <c r="N885" s="9"/>
      <c r="O885" s="9"/>
    </row>
    <row r="886" spans="7:15" x14ac:dyDescent="0.2">
      <c r="G886" s="11"/>
      <c r="H886" s="12"/>
      <c r="I886" s="12"/>
      <c r="J886" s="17"/>
      <c r="K886" s="17"/>
      <c r="L886" s="11"/>
      <c r="M886" s="9"/>
      <c r="N886" s="9"/>
      <c r="O886" s="9"/>
    </row>
    <row r="887" spans="7:15" x14ac:dyDescent="0.2">
      <c r="G887" s="11"/>
      <c r="H887" s="12"/>
      <c r="I887" s="12"/>
      <c r="J887" s="17"/>
      <c r="K887" s="17"/>
      <c r="L887" s="11"/>
      <c r="M887" s="9"/>
      <c r="N887" s="9"/>
      <c r="O887" s="9"/>
    </row>
    <row r="888" spans="7:15" x14ac:dyDescent="0.2">
      <c r="G888" s="11"/>
      <c r="H888" s="12"/>
      <c r="I888" s="12"/>
      <c r="J888" s="17"/>
      <c r="K888" s="17"/>
      <c r="L888" s="11"/>
      <c r="M888" s="9"/>
      <c r="N888" s="9"/>
      <c r="O888" s="9"/>
    </row>
    <row r="889" spans="7:15" x14ac:dyDescent="0.2">
      <c r="G889" s="11"/>
      <c r="H889" s="12"/>
      <c r="I889" s="12"/>
      <c r="J889" s="17"/>
      <c r="K889" s="17"/>
      <c r="L889" s="11"/>
      <c r="M889" s="9"/>
      <c r="N889" s="9"/>
      <c r="O889" s="9"/>
    </row>
    <row r="890" spans="7:15" x14ac:dyDescent="0.2">
      <c r="G890" s="11"/>
      <c r="H890" s="12"/>
      <c r="I890" s="12"/>
      <c r="J890" s="17"/>
      <c r="K890" s="17"/>
      <c r="L890" s="11"/>
      <c r="M890" s="9"/>
      <c r="N890" s="9"/>
      <c r="O890" s="9"/>
    </row>
    <row r="891" spans="7:15" x14ac:dyDescent="0.2">
      <c r="G891" s="11"/>
      <c r="H891" s="12"/>
      <c r="I891" s="12"/>
      <c r="J891" s="17"/>
      <c r="K891" s="17"/>
      <c r="L891" s="11"/>
      <c r="M891" s="9"/>
      <c r="N891" s="9"/>
      <c r="O891" s="9"/>
    </row>
    <row r="892" spans="7:15" x14ac:dyDescent="0.2">
      <c r="G892" s="11"/>
      <c r="H892" s="12"/>
      <c r="I892" s="12"/>
      <c r="J892" s="17"/>
      <c r="K892" s="17"/>
      <c r="L892" s="11"/>
      <c r="M892" s="9"/>
      <c r="N892" s="9"/>
      <c r="O892" s="9"/>
    </row>
    <row r="893" spans="7:15" x14ac:dyDescent="0.2">
      <c r="G893" s="11"/>
      <c r="H893" s="12"/>
      <c r="I893" s="12"/>
      <c r="J893" s="17"/>
      <c r="K893" s="17"/>
      <c r="L893" s="11"/>
      <c r="M893" s="9"/>
      <c r="N893" s="9"/>
      <c r="O893" s="9"/>
    </row>
    <row r="894" spans="7:15" x14ac:dyDescent="0.2">
      <c r="G894" s="11"/>
      <c r="H894" s="12"/>
      <c r="I894" s="12"/>
      <c r="J894" s="17"/>
      <c r="K894" s="17"/>
      <c r="L894" s="11"/>
      <c r="M894" s="9"/>
      <c r="N894" s="9"/>
      <c r="O894" s="9"/>
    </row>
    <row r="895" spans="7:15" x14ac:dyDescent="0.2">
      <c r="G895" s="11"/>
      <c r="H895" s="12"/>
      <c r="I895" s="12"/>
      <c r="J895" s="17"/>
      <c r="K895" s="17"/>
      <c r="L895" s="11"/>
      <c r="M895" s="9"/>
      <c r="N895" s="9"/>
      <c r="O895" s="9"/>
    </row>
    <row r="896" spans="7:15" x14ac:dyDescent="0.2">
      <c r="G896" s="11"/>
      <c r="H896" s="12"/>
      <c r="I896" s="12"/>
      <c r="J896" s="17"/>
      <c r="K896" s="17"/>
      <c r="L896" s="11"/>
      <c r="M896" s="9"/>
      <c r="N896" s="9"/>
      <c r="O896" s="9"/>
    </row>
    <row r="897" spans="7:15" x14ac:dyDescent="0.2">
      <c r="G897" s="11"/>
      <c r="H897" s="12"/>
      <c r="I897" s="12"/>
      <c r="J897" s="17"/>
      <c r="K897" s="17"/>
      <c r="L897" s="11"/>
      <c r="M897" s="9"/>
      <c r="N897" s="9"/>
      <c r="O897" s="9"/>
    </row>
    <row r="898" spans="7:15" x14ac:dyDescent="0.2">
      <c r="G898" s="11"/>
      <c r="H898" s="12"/>
      <c r="I898" s="12"/>
      <c r="J898" s="17"/>
      <c r="K898" s="17"/>
      <c r="L898" s="11"/>
      <c r="M898" s="9"/>
      <c r="N898" s="9"/>
      <c r="O898" s="9"/>
    </row>
    <row r="899" spans="7:15" x14ac:dyDescent="0.2">
      <c r="G899" s="11"/>
      <c r="H899" s="12"/>
      <c r="I899" s="12"/>
      <c r="J899" s="17"/>
      <c r="K899" s="17"/>
      <c r="L899" s="11"/>
      <c r="M899" s="9"/>
      <c r="N899" s="9"/>
      <c r="O899" s="9"/>
    </row>
    <row r="900" spans="7:15" x14ac:dyDescent="0.2">
      <c r="G900" s="11"/>
      <c r="H900" s="12"/>
      <c r="I900" s="12"/>
      <c r="J900" s="17"/>
      <c r="K900" s="17"/>
      <c r="L900" s="11"/>
      <c r="M900" s="9"/>
      <c r="N900" s="9"/>
      <c r="O900" s="9"/>
    </row>
    <row r="901" spans="7:15" x14ac:dyDescent="0.2">
      <c r="G901" s="11"/>
      <c r="H901" s="12"/>
      <c r="I901" s="12"/>
      <c r="J901" s="17"/>
      <c r="K901" s="17"/>
      <c r="L901" s="11"/>
      <c r="M901" s="9"/>
      <c r="N901" s="9"/>
      <c r="O901" s="9"/>
    </row>
    <row r="902" spans="7:15" x14ac:dyDescent="0.2">
      <c r="G902" s="11"/>
      <c r="H902" s="12"/>
      <c r="I902" s="12"/>
      <c r="J902" s="17"/>
      <c r="K902" s="17"/>
      <c r="L902" s="11"/>
      <c r="M902" s="9"/>
      <c r="N902" s="9"/>
      <c r="O902" s="9"/>
    </row>
    <row r="903" spans="7:15" x14ac:dyDescent="0.2">
      <c r="G903" s="11"/>
      <c r="H903" s="12"/>
      <c r="I903" s="12"/>
      <c r="J903" s="17"/>
      <c r="K903" s="17"/>
      <c r="L903" s="11"/>
      <c r="M903" s="9"/>
      <c r="N903" s="9"/>
      <c r="O903" s="9"/>
    </row>
    <row r="904" spans="7:15" x14ac:dyDescent="0.2">
      <c r="G904" s="11"/>
      <c r="H904" s="12"/>
      <c r="I904" s="12"/>
      <c r="J904" s="17"/>
      <c r="K904" s="17"/>
      <c r="L904" s="11"/>
      <c r="M904" s="9"/>
      <c r="N904" s="9"/>
      <c r="O904" s="9"/>
    </row>
    <row r="905" spans="7:15" x14ac:dyDescent="0.2">
      <c r="G905" s="11"/>
      <c r="H905" s="12"/>
      <c r="I905" s="12"/>
      <c r="J905" s="17"/>
      <c r="K905" s="17"/>
      <c r="L905" s="11"/>
      <c r="M905" s="9"/>
      <c r="N905" s="9"/>
      <c r="O905" s="9"/>
    </row>
    <row r="906" spans="7:15" x14ac:dyDescent="0.2">
      <c r="G906" s="11"/>
      <c r="H906" s="12"/>
      <c r="I906" s="12"/>
      <c r="J906" s="17"/>
      <c r="K906" s="17"/>
      <c r="L906" s="11"/>
      <c r="M906" s="9"/>
      <c r="N906" s="9"/>
      <c r="O906" s="9"/>
    </row>
    <row r="907" spans="7:15" x14ac:dyDescent="0.2">
      <c r="G907" s="11"/>
      <c r="H907" s="12"/>
      <c r="I907" s="12"/>
      <c r="J907" s="17"/>
      <c r="K907" s="17"/>
      <c r="L907" s="11"/>
      <c r="M907" s="9"/>
      <c r="N907" s="9"/>
      <c r="O907" s="9"/>
    </row>
    <row r="908" spans="7:15" x14ac:dyDescent="0.2">
      <c r="G908" s="11"/>
      <c r="H908" s="12"/>
      <c r="I908" s="12"/>
      <c r="J908" s="17"/>
      <c r="K908" s="17"/>
      <c r="L908" s="11"/>
      <c r="M908" s="9"/>
      <c r="N908" s="9"/>
      <c r="O908" s="9"/>
    </row>
    <row r="909" spans="7:15" x14ac:dyDescent="0.2">
      <c r="G909" s="11"/>
      <c r="H909" s="12"/>
      <c r="I909" s="12"/>
      <c r="J909" s="17"/>
      <c r="K909" s="17"/>
      <c r="L909" s="11"/>
      <c r="M909" s="9"/>
      <c r="N909" s="9"/>
      <c r="O909" s="9"/>
    </row>
    <row r="910" spans="7:15" x14ac:dyDescent="0.2">
      <c r="G910" s="11"/>
      <c r="H910" s="12"/>
      <c r="I910" s="12"/>
      <c r="J910" s="17"/>
      <c r="K910" s="17"/>
      <c r="L910" s="11"/>
      <c r="M910" s="9"/>
      <c r="N910" s="9"/>
      <c r="O910" s="9"/>
    </row>
    <row r="911" spans="7:15" x14ac:dyDescent="0.2">
      <c r="G911" s="11"/>
      <c r="H911" s="12"/>
      <c r="I911" s="12"/>
      <c r="J911" s="17"/>
      <c r="K911" s="17"/>
      <c r="L911" s="11"/>
      <c r="M911" s="9"/>
      <c r="N911" s="9"/>
      <c r="O911" s="9"/>
    </row>
    <row r="912" spans="7:15" x14ac:dyDescent="0.2">
      <c r="G912" s="11"/>
      <c r="H912" s="12"/>
      <c r="I912" s="12"/>
      <c r="J912" s="17"/>
      <c r="K912" s="17"/>
      <c r="L912" s="11"/>
      <c r="M912" s="9"/>
      <c r="N912" s="9"/>
      <c r="O912" s="9"/>
    </row>
    <row r="913" spans="7:15" x14ac:dyDescent="0.2">
      <c r="G913" s="11"/>
      <c r="H913" s="12"/>
      <c r="I913" s="12"/>
      <c r="J913" s="17"/>
      <c r="K913" s="17"/>
      <c r="L913" s="11"/>
      <c r="M913" s="9"/>
      <c r="N913" s="9"/>
      <c r="O913" s="9"/>
    </row>
    <row r="914" spans="7:15" x14ac:dyDescent="0.2">
      <c r="G914" s="11"/>
      <c r="H914" s="12"/>
      <c r="I914" s="12"/>
      <c r="J914" s="17"/>
      <c r="K914" s="17"/>
      <c r="L914" s="11"/>
      <c r="M914" s="9"/>
      <c r="N914" s="9"/>
      <c r="O914" s="9"/>
    </row>
    <row r="915" spans="7:15" x14ac:dyDescent="0.2">
      <c r="G915" s="11"/>
      <c r="H915" s="12"/>
      <c r="I915" s="12"/>
      <c r="J915" s="17"/>
      <c r="K915" s="17"/>
      <c r="L915" s="11"/>
      <c r="M915" s="9"/>
      <c r="N915" s="9"/>
      <c r="O915" s="9"/>
    </row>
    <row r="916" spans="7:15" x14ac:dyDescent="0.2">
      <c r="G916" s="11"/>
      <c r="H916" s="12"/>
      <c r="I916" s="12"/>
      <c r="J916" s="17"/>
      <c r="K916" s="17"/>
      <c r="L916" s="11"/>
      <c r="M916" s="9"/>
      <c r="N916" s="9"/>
      <c r="O916" s="9"/>
    </row>
    <row r="917" spans="7:15" x14ac:dyDescent="0.2">
      <c r="G917" s="11"/>
      <c r="H917" s="12"/>
      <c r="I917" s="12"/>
      <c r="J917" s="17"/>
      <c r="K917" s="17"/>
      <c r="L917" s="11"/>
      <c r="M917" s="9"/>
      <c r="N917" s="9"/>
      <c r="O917" s="9"/>
    </row>
    <row r="918" spans="7:15" x14ac:dyDescent="0.2">
      <c r="G918" s="11"/>
      <c r="H918" s="12"/>
      <c r="I918" s="12"/>
      <c r="J918" s="17"/>
      <c r="K918" s="17"/>
      <c r="L918" s="11"/>
      <c r="M918" s="9"/>
      <c r="N918" s="9"/>
      <c r="O918" s="9"/>
    </row>
    <row r="919" spans="7:15" x14ac:dyDescent="0.2">
      <c r="G919" s="11"/>
      <c r="H919" s="12"/>
      <c r="I919" s="12"/>
      <c r="J919" s="17"/>
      <c r="K919" s="17"/>
      <c r="L919" s="11"/>
      <c r="M919" s="9"/>
      <c r="N919" s="9"/>
      <c r="O919" s="9"/>
    </row>
    <row r="920" spans="7:15" x14ac:dyDescent="0.2">
      <c r="G920" s="11"/>
      <c r="H920" s="12"/>
      <c r="I920" s="12"/>
      <c r="J920" s="17"/>
      <c r="K920" s="17"/>
      <c r="L920" s="11"/>
      <c r="M920" s="9"/>
      <c r="N920" s="9"/>
      <c r="O920" s="9"/>
    </row>
    <row r="921" spans="7:15" x14ac:dyDescent="0.2">
      <c r="G921" s="11"/>
      <c r="H921" s="12"/>
      <c r="I921" s="12"/>
      <c r="J921" s="17"/>
      <c r="K921" s="17"/>
      <c r="L921" s="11"/>
      <c r="M921" s="9"/>
      <c r="N921" s="9"/>
      <c r="O921" s="9"/>
    </row>
    <row r="922" spans="7:15" x14ac:dyDescent="0.2">
      <c r="G922" s="11"/>
      <c r="H922" s="12"/>
      <c r="I922" s="12"/>
      <c r="J922" s="17"/>
      <c r="K922" s="17"/>
      <c r="L922" s="11"/>
      <c r="M922" s="9"/>
      <c r="N922" s="9"/>
      <c r="O922" s="9"/>
    </row>
    <row r="923" spans="7:15" x14ac:dyDescent="0.2">
      <c r="G923" s="11"/>
      <c r="H923" s="12"/>
      <c r="I923" s="12"/>
      <c r="J923" s="17"/>
      <c r="K923" s="17"/>
      <c r="L923" s="11"/>
      <c r="M923" s="9"/>
      <c r="N923" s="9"/>
      <c r="O923" s="9"/>
    </row>
    <row r="924" spans="7:15" x14ac:dyDescent="0.2">
      <c r="G924" s="11"/>
      <c r="H924" s="12"/>
      <c r="I924" s="12"/>
      <c r="J924" s="17"/>
      <c r="K924" s="17"/>
      <c r="L924" s="11"/>
      <c r="M924" s="9"/>
      <c r="N924" s="9"/>
      <c r="O924" s="9"/>
    </row>
    <row r="925" spans="7:15" x14ac:dyDescent="0.2">
      <c r="G925" s="11"/>
      <c r="H925" s="12"/>
      <c r="I925" s="12"/>
      <c r="J925" s="17"/>
      <c r="K925" s="17"/>
      <c r="L925" s="11"/>
      <c r="M925" s="9"/>
      <c r="N925" s="9"/>
      <c r="O925" s="9"/>
    </row>
    <row r="926" spans="7:15" x14ac:dyDescent="0.2">
      <c r="G926" s="11"/>
      <c r="H926" s="12"/>
      <c r="I926" s="12"/>
      <c r="J926" s="17"/>
      <c r="K926" s="17"/>
      <c r="L926" s="11"/>
      <c r="M926" s="9"/>
      <c r="N926" s="9"/>
      <c r="O926" s="9"/>
    </row>
    <row r="927" spans="7:15" x14ac:dyDescent="0.2">
      <c r="G927" s="11"/>
      <c r="H927" s="12"/>
      <c r="I927" s="12"/>
      <c r="J927" s="17"/>
      <c r="K927" s="17"/>
      <c r="L927" s="11"/>
      <c r="M927" s="9"/>
      <c r="N927" s="9"/>
      <c r="O927" s="9"/>
    </row>
    <row r="928" spans="7:15" x14ac:dyDescent="0.2">
      <c r="G928" s="11"/>
      <c r="H928" s="12"/>
      <c r="I928" s="12"/>
      <c r="J928" s="17"/>
      <c r="K928" s="17"/>
      <c r="L928" s="11"/>
      <c r="M928" s="9"/>
      <c r="N928" s="9"/>
      <c r="O928" s="9"/>
    </row>
    <row r="929" spans="7:15" x14ac:dyDescent="0.2">
      <c r="G929" s="11"/>
      <c r="H929" s="12"/>
      <c r="I929" s="12"/>
      <c r="J929" s="17"/>
      <c r="K929" s="17"/>
      <c r="L929" s="11"/>
      <c r="M929" s="9"/>
      <c r="N929" s="9"/>
      <c r="O929" s="9"/>
    </row>
    <row r="930" spans="7:15" x14ac:dyDescent="0.2">
      <c r="G930" s="11"/>
      <c r="H930" s="12"/>
      <c r="I930" s="12"/>
      <c r="J930" s="17"/>
      <c r="K930" s="17"/>
      <c r="L930" s="11"/>
      <c r="M930" s="9"/>
      <c r="N930" s="9"/>
      <c r="O930" s="9"/>
    </row>
    <row r="931" spans="7:15" x14ac:dyDescent="0.2">
      <c r="G931" s="11"/>
      <c r="H931" s="12"/>
      <c r="I931" s="12"/>
      <c r="J931" s="17"/>
      <c r="K931" s="17"/>
      <c r="L931" s="11"/>
      <c r="M931" s="9"/>
      <c r="N931" s="9"/>
      <c r="O931" s="9"/>
    </row>
    <row r="932" spans="7:15" x14ac:dyDescent="0.2">
      <c r="G932" s="11"/>
      <c r="H932" s="12"/>
      <c r="I932" s="12"/>
      <c r="J932" s="17"/>
      <c r="K932" s="17"/>
      <c r="L932" s="11"/>
      <c r="M932" s="9"/>
      <c r="N932" s="9"/>
      <c r="O932" s="9"/>
    </row>
    <row r="933" spans="7:15" x14ac:dyDescent="0.2">
      <c r="G933" s="11"/>
      <c r="H933" s="12"/>
      <c r="I933" s="12"/>
      <c r="J933" s="17"/>
      <c r="K933" s="17"/>
      <c r="L933" s="11"/>
      <c r="M933" s="9"/>
      <c r="N933" s="9"/>
      <c r="O933" s="9"/>
    </row>
    <row r="934" spans="7:15" x14ac:dyDescent="0.2">
      <c r="G934" s="11"/>
      <c r="H934" s="12"/>
      <c r="I934" s="12"/>
      <c r="J934" s="17"/>
      <c r="K934" s="17"/>
      <c r="L934" s="11"/>
      <c r="M934" s="9"/>
      <c r="N934" s="9"/>
      <c r="O934" s="9"/>
    </row>
    <row r="935" spans="7:15" x14ac:dyDescent="0.2">
      <c r="G935" s="11"/>
      <c r="H935" s="12"/>
      <c r="I935" s="12"/>
      <c r="J935" s="17"/>
      <c r="K935" s="17"/>
      <c r="L935" s="11"/>
      <c r="M935" s="9"/>
      <c r="N935" s="9"/>
      <c r="O935" s="9"/>
    </row>
    <row r="936" spans="7:15" x14ac:dyDescent="0.2">
      <c r="G936" s="11"/>
      <c r="H936" s="12"/>
      <c r="I936" s="12"/>
      <c r="J936" s="17"/>
      <c r="K936" s="17"/>
      <c r="L936" s="11"/>
      <c r="M936" s="9"/>
      <c r="N936" s="9"/>
      <c r="O936" s="9"/>
    </row>
    <row r="937" spans="7:15" x14ac:dyDescent="0.2">
      <c r="G937" s="11"/>
      <c r="H937" s="12"/>
      <c r="I937" s="12"/>
      <c r="J937" s="17"/>
      <c r="K937" s="17"/>
      <c r="L937" s="11"/>
      <c r="M937" s="9"/>
      <c r="N937" s="9"/>
      <c r="O937" s="9"/>
    </row>
    <row r="938" spans="7:15" x14ac:dyDescent="0.2">
      <c r="G938" s="11"/>
      <c r="H938" s="12"/>
      <c r="I938" s="12"/>
      <c r="J938" s="17"/>
      <c r="K938" s="17"/>
      <c r="L938" s="11"/>
      <c r="M938" s="9"/>
      <c r="N938" s="9"/>
      <c r="O938" s="9"/>
    </row>
    <row r="939" spans="7:15" x14ac:dyDescent="0.2">
      <c r="G939" s="11"/>
      <c r="H939" s="12"/>
      <c r="I939" s="12"/>
      <c r="J939" s="17"/>
      <c r="K939" s="17"/>
      <c r="L939" s="11"/>
      <c r="M939" s="9"/>
      <c r="N939" s="9"/>
      <c r="O939" s="9"/>
    </row>
    <row r="940" spans="7:15" x14ac:dyDescent="0.2">
      <c r="G940" s="11"/>
      <c r="H940" s="12"/>
      <c r="I940" s="12"/>
      <c r="J940" s="17"/>
      <c r="K940" s="17"/>
      <c r="L940" s="11"/>
      <c r="M940" s="9"/>
      <c r="N940" s="9"/>
      <c r="O940" s="9"/>
    </row>
    <row r="941" spans="7:15" x14ac:dyDescent="0.2">
      <c r="G941" s="11"/>
      <c r="H941" s="12"/>
      <c r="I941" s="12"/>
      <c r="J941" s="17"/>
      <c r="K941" s="17"/>
      <c r="L941" s="11"/>
      <c r="M941" s="9"/>
      <c r="N941" s="9"/>
      <c r="O941" s="9"/>
    </row>
    <row r="942" spans="7:15" x14ac:dyDescent="0.2">
      <c r="G942" s="11"/>
      <c r="H942" s="12"/>
      <c r="I942" s="12"/>
      <c r="J942" s="17"/>
      <c r="K942" s="17"/>
      <c r="L942" s="11"/>
      <c r="M942" s="9"/>
      <c r="N942" s="9"/>
      <c r="O942" s="9"/>
    </row>
    <row r="943" spans="7:15" x14ac:dyDescent="0.2">
      <c r="G943" s="11"/>
      <c r="H943" s="12"/>
      <c r="I943" s="12"/>
      <c r="J943" s="17"/>
      <c r="K943" s="17"/>
      <c r="L943" s="11"/>
      <c r="M943" s="9"/>
      <c r="N943" s="9"/>
      <c r="O943" s="9"/>
    </row>
    <row r="944" spans="7:15" x14ac:dyDescent="0.2">
      <c r="G944" s="11"/>
      <c r="H944" s="12"/>
      <c r="I944" s="12"/>
      <c r="J944" s="17"/>
      <c r="K944" s="17"/>
      <c r="L944" s="11"/>
      <c r="M944" s="9"/>
      <c r="N944" s="9"/>
      <c r="O944" s="9"/>
    </row>
    <row r="945" spans="7:15" x14ac:dyDescent="0.2">
      <c r="G945" s="11"/>
      <c r="H945" s="12"/>
      <c r="I945" s="12"/>
      <c r="J945" s="17"/>
      <c r="K945" s="17"/>
      <c r="L945" s="11"/>
      <c r="M945" s="9"/>
      <c r="N945" s="9"/>
      <c r="O945" s="9"/>
    </row>
    <row r="946" spans="7:15" x14ac:dyDescent="0.2">
      <c r="G946" s="11"/>
      <c r="H946" s="12"/>
      <c r="I946" s="12"/>
      <c r="J946" s="17"/>
      <c r="K946" s="17"/>
      <c r="L946" s="11"/>
      <c r="M946" s="9"/>
      <c r="N946" s="9"/>
      <c r="O946" s="9"/>
    </row>
    <row r="947" spans="7:15" x14ac:dyDescent="0.2">
      <c r="G947" s="11"/>
      <c r="H947" s="12"/>
      <c r="I947" s="12"/>
      <c r="J947" s="17"/>
      <c r="K947" s="17"/>
      <c r="L947" s="11"/>
      <c r="M947" s="9"/>
      <c r="N947" s="9"/>
      <c r="O947" s="9"/>
    </row>
    <row r="948" spans="7:15" x14ac:dyDescent="0.2">
      <c r="G948" s="11"/>
      <c r="H948" s="12"/>
      <c r="I948" s="12"/>
      <c r="J948" s="17"/>
      <c r="K948" s="17"/>
      <c r="L948" s="11"/>
      <c r="M948" s="9"/>
      <c r="N948" s="9"/>
      <c r="O948" s="9"/>
    </row>
    <row r="949" spans="7:15" x14ac:dyDescent="0.2">
      <c r="G949" s="11"/>
      <c r="H949" s="12"/>
      <c r="I949" s="12"/>
      <c r="J949" s="17"/>
      <c r="K949" s="17"/>
      <c r="L949" s="11"/>
      <c r="M949" s="9"/>
      <c r="N949" s="9"/>
      <c r="O949" s="9"/>
    </row>
    <row r="950" spans="7:15" x14ac:dyDescent="0.2">
      <c r="G950" s="11"/>
      <c r="H950" s="12"/>
      <c r="I950" s="12"/>
      <c r="J950" s="17"/>
      <c r="K950" s="17"/>
      <c r="L950" s="11"/>
      <c r="M950" s="9"/>
      <c r="N950" s="9"/>
      <c r="O950" s="9"/>
    </row>
    <row r="951" spans="7:15" x14ac:dyDescent="0.2">
      <c r="G951" s="11"/>
      <c r="H951" s="12"/>
      <c r="I951" s="12"/>
      <c r="J951" s="17"/>
      <c r="K951" s="17"/>
      <c r="L951" s="11"/>
      <c r="M951" s="9"/>
      <c r="N951" s="9"/>
      <c r="O951" s="9"/>
    </row>
    <row r="952" spans="7:15" x14ac:dyDescent="0.2">
      <c r="G952" s="11"/>
      <c r="H952" s="12"/>
      <c r="I952" s="12"/>
      <c r="J952" s="17"/>
      <c r="K952" s="17"/>
      <c r="L952" s="11"/>
      <c r="M952" s="9"/>
      <c r="N952" s="9"/>
      <c r="O952" s="9"/>
    </row>
    <row r="953" spans="7:15" x14ac:dyDescent="0.2">
      <c r="G953" s="11"/>
      <c r="H953" s="12"/>
      <c r="I953" s="12"/>
      <c r="J953" s="17"/>
      <c r="K953" s="17"/>
      <c r="L953" s="11"/>
      <c r="M953" s="9"/>
      <c r="N953" s="9"/>
      <c r="O953" s="9"/>
    </row>
    <row r="954" spans="7:15" x14ac:dyDescent="0.2">
      <c r="G954" s="11"/>
      <c r="H954" s="12"/>
      <c r="I954" s="12"/>
      <c r="J954" s="17"/>
      <c r="K954" s="17"/>
      <c r="L954" s="11"/>
      <c r="M954" s="9"/>
      <c r="N954" s="9"/>
      <c r="O954" s="9"/>
    </row>
    <row r="955" spans="7:15" x14ac:dyDescent="0.2">
      <c r="G955" s="11"/>
      <c r="H955" s="12"/>
      <c r="I955" s="12"/>
      <c r="J955" s="17"/>
      <c r="K955" s="17"/>
      <c r="L955" s="11"/>
      <c r="M955" s="9"/>
      <c r="N955" s="9"/>
      <c r="O955" s="9"/>
    </row>
    <row r="956" spans="7:15" x14ac:dyDescent="0.2">
      <c r="G956" s="11"/>
      <c r="H956" s="12"/>
      <c r="I956" s="12"/>
      <c r="J956" s="17"/>
      <c r="K956" s="17"/>
      <c r="L956" s="11"/>
      <c r="M956" s="9"/>
      <c r="N956" s="9"/>
      <c r="O956" s="9"/>
    </row>
    <row r="957" spans="7:15" x14ac:dyDescent="0.2">
      <c r="G957" s="11"/>
      <c r="H957" s="12"/>
      <c r="I957" s="12"/>
      <c r="J957" s="17"/>
      <c r="K957" s="17"/>
      <c r="L957" s="11"/>
      <c r="M957" s="9"/>
      <c r="N957" s="9"/>
      <c r="O957" s="9"/>
    </row>
    <row r="958" spans="7:15" x14ac:dyDescent="0.2">
      <c r="G958" s="11"/>
      <c r="H958" s="12"/>
      <c r="I958" s="12"/>
      <c r="J958" s="17"/>
      <c r="K958" s="17"/>
      <c r="L958" s="11"/>
      <c r="M958" s="9"/>
      <c r="N958" s="9"/>
      <c r="O958" s="9"/>
    </row>
    <row r="959" spans="7:15" x14ac:dyDescent="0.2">
      <c r="G959" s="11"/>
      <c r="H959" s="12"/>
      <c r="I959" s="12"/>
      <c r="J959" s="17"/>
      <c r="K959" s="17"/>
      <c r="L959" s="11"/>
      <c r="M959" s="9"/>
      <c r="N959" s="9"/>
      <c r="O959" s="9"/>
    </row>
    <row r="960" spans="7:15" x14ac:dyDescent="0.2">
      <c r="G960" s="11"/>
      <c r="H960" s="12"/>
      <c r="I960" s="12"/>
      <c r="J960" s="17"/>
      <c r="K960" s="17"/>
      <c r="L960" s="11"/>
      <c r="M960" s="9"/>
      <c r="N960" s="9"/>
      <c r="O960" s="9"/>
    </row>
    <row r="961" spans="7:15" x14ac:dyDescent="0.2">
      <c r="G961" s="11"/>
      <c r="H961" s="12"/>
      <c r="I961" s="12"/>
      <c r="J961" s="17"/>
      <c r="K961" s="17"/>
      <c r="L961" s="11"/>
      <c r="M961" s="9"/>
      <c r="N961" s="9"/>
      <c r="O961" s="9"/>
    </row>
    <row r="962" spans="7:15" x14ac:dyDescent="0.2">
      <c r="G962" s="11"/>
      <c r="H962" s="12"/>
      <c r="I962" s="12"/>
      <c r="J962" s="17"/>
      <c r="K962" s="17"/>
      <c r="L962" s="11"/>
      <c r="M962" s="9"/>
      <c r="N962" s="9"/>
      <c r="O962" s="9"/>
    </row>
    <row r="963" spans="7:15" x14ac:dyDescent="0.2">
      <c r="G963" s="11"/>
      <c r="H963" s="12"/>
      <c r="I963" s="12"/>
      <c r="J963" s="17"/>
      <c r="K963" s="17"/>
      <c r="L963" s="11"/>
      <c r="M963" s="9"/>
      <c r="N963" s="9"/>
      <c r="O963" s="9"/>
    </row>
    <row r="964" spans="7:15" x14ac:dyDescent="0.2">
      <c r="G964" s="11"/>
      <c r="H964" s="12"/>
      <c r="I964" s="12"/>
      <c r="J964" s="17"/>
      <c r="K964" s="17"/>
      <c r="L964" s="11"/>
      <c r="M964" s="9"/>
      <c r="N964" s="9"/>
      <c r="O964" s="9"/>
    </row>
    <row r="965" spans="7:15" x14ac:dyDescent="0.2">
      <c r="G965" s="11"/>
      <c r="H965" s="12"/>
      <c r="I965" s="12"/>
      <c r="J965" s="17"/>
      <c r="K965" s="17"/>
      <c r="L965" s="11"/>
      <c r="M965" s="9"/>
      <c r="N965" s="9"/>
      <c r="O965" s="9"/>
    </row>
    <row r="966" spans="7:15" x14ac:dyDescent="0.2">
      <c r="G966" s="11"/>
      <c r="H966" s="12"/>
      <c r="I966" s="12"/>
      <c r="J966" s="17"/>
      <c r="K966" s="17"/>
      <c r="L966" s="11"/>
      <c r="M966" s="9"/>
      <c r="N966" s="9"/>
      <c r="O966" s="9"/>
    </row>
    <row r="967" spans="7:15" x14ac:dyDescent="0.2">
      <c r="G967" s="11"/>
      <c r="H967" s="12"/>
      <c r="I967" s="12"/>
      <c r="J967" s="17"/>
      <c r="K967" s="17"/>
      <c r="L967" s="11"/>
      <c r="M967" s="9"/>
      <c r="N967" s="9"/>
      <c r="O967" s="9"/>
    </row>
    <row r="968" spans="7:15" x14ac:dyDescent="0.2">
      <c r="G968" s="11"/>
      <c r="H968" s="12"/>
      <c r="I968" s="12"/>
      <c r="J968" s="17"/>
      <c r="K968" s="17"/>
      <c r="L968" s="11"/>
      <c r="M968" s="9"/>
      <c r="N968" s="9"/>
      <c r="O968" s="9"/>
    </row>
    <row r="969" spans="7:15" x14ac:dyDescent="0.2">
      <c r="G969" s="11"/>
      <c r="H969" s="12"/>
      <c r="I969" s="12"/>
      <c r="J969" s="17"/>
      <c r="K969" s="17"/>
      <c r="L969" s="11"/>
      <c r="M969" s="9"/>
      <c r="N969" s="9"/>
      <c r="O969" s="9"/>
    </row>
    <row r="970" spans="7:15" x14ac:dyDescent="0.2">
      <c r="G970" s="11"/>
      <c r="H970" s="12"/>
      <c r="I970" s="12"/>
      <c r="J970" s="17"/>
      <c r="K970" s="17"/>
      <c r="L970" s="11"/>
      <c r="M970" s="9"/>
      <c r="N970" s="9"/>
      <c r="O970" s="9"/>
    </row>
    <row r="971" spans="7:15" x14ac:dyDescent="0.2">
      <c r="G971" s="11"/>
      <c r="H971" s="12"/>
      <c r="I971" s="12"/>
      <c r="J971" s="17"/>
      <c r="K971" s="17"/>
      <c r="L971" s="11"/>
      <c r="M971" s="9"/>
      <c r="N971" s="9"/>
      <c r="O971" s="9"/>
    </row>
    <row r="972" spans="7:15" x14ac:dyDescent="0.2">
      <c r="G972" s="11"/>
      <c r="H972" s="12"/>
      <c r="I972" s="12"/>
      <c r="J972" s="17"/>
      <c r="K972" s="17"/>
      <c r="L972" s="11"/>
      <c r="M972" s="9"/>
      <c r="N972" s="9"/>
      <c r="O972" s="9"/>
    </row>
    <row r="973" spans="7:15" x14ac:dyDescent="0.2">
      <c r="G973" s="11"/>
      <c r="H973" s="12"/>
      <c r="I973" s="12"/>
      <c r="J973" s="17"/>
      <c r="K973" s="17"/>
      <c r="L973" s="11"/>
      <c r="M973" s="9"/>
      <c r="N973" s="9"/>
      <c r="O973" s="9"/>
    </row>
    <row r="974" spans="7:15" x14ac:dyDescent="0.2">
      <c r="G974" s="11"/>
      <c r="H974" s="12"/>
      <c r="I974" s="12"/>
      <c r="J974" s="17"/>
      <c r="K974" s="17"/>
      <c r="L974" s="11"/>
      <c r="M974" s="9"/>
      <c r="N974" s="9"/>
      <c r="O974" s="9"/>
    </row>
    <row r="975" spans="7:15" x14ac:dyDescent="0.2">
      <c r="G975" s="11"/>
      <c r="H975" s="12"/>
      <c r="I975" s="12"/>
      <c r="J975" s="17"/>
      <c r="K975" s="17"/>
      <c r="L975" s="11"/>
      <c r="M975" s="9"/>
      <c r="N975" s="9"/>
      <c r="O975" s="9"/>
    </row>
    <row r="976" spans="7:15" x14ac:dyDescent="0.2">
      <c r="G976" s="11"/>
      <c r="H976" s="12"/>
      <c r="I976" s="12"/>
      <c r="J976" s="17"/>
      <c r="K976" s="17"/>
      <c r="L976" s="11"/>
      <c r="M976" s="9"/>
      <c r="N976" s="9"/>
      <c r="O976" s="9"/>
    </row>
    <row r="977" spans="7:15" x14ac:dyDescent="0.2">
      <c r="G977" s="11"/>
      <c r="H977" s="12"/>
      <c r="I977" s="12"/>
      <c r="J977" s="17"/>
      <c r="K977" s="17"/>
      <c r="L977" s="11"/>
      <c r="M977" s="9"/>
      <c r="N977" s="9"/>
      <c r="O977" s="9"/>
    </row>
    <row r="978" spans="7:15" x14ac:dyDescent="0.2">
      <c r="G978" s="11"/>
      <c r="H978" s="12"/>
      <c r="I978" s="12"/>
      <c r="J978" s="17"/>
      <c r="K978" s="17"/>
      <c r="L978" s="11"/>
      <c r="M978" s="9"/>
      <c r="N978" s="9"/>
      <c r="O978" s="9"/>
    </row>
    <row r="979" spans="7:15" x14ac:dyDescent="0.2">
      <c r="G979" s="11"/>
      <c r="H979" s="12"/>
      <c r="I979" s="12"/>
      <c r="J979" s="17"/>
      <c r="K979" s="17"/>
      <c r="L979" s="11"/>
      <c r="M979" s="9"/>
      <c r="N979" s="9"/>
      <c r="O979" s="9"/>
    </row>
    <row r="980" spans="7:15" x14ac:dyDescent="0.2">
      <c r="G980" s="11"/>
      <c r="H980" s="12"/>
      <c r="I980" s="12"/>
      <c r="J980" s="17"/>
      <c r="K980" s="17"/>
      <c r="L980" s="11"/>
      <c r="M980" s="9"/>
      <c r="N980" s="9"/>
      <c r="O980" s="9"/>
    </row>
    <row r="981" spans="7:15" x14ac:dyDescent="0.2">
      <c r="G981" s="11"/>
      <c r="H981" s="12"/>
      <c r="I981" s="12"/>
      <c r="J981" s="17"/>
      <c r="K981" s="17"/>
      <c r="L981" s="11"/>
      <c r="M981" s="9"/>
      <c r="N981" s="9"/>
      <c r="O981" s="9"/>
    </row>
    <row r="982" spans="7:15" x14ac:dyDescent="0.2">
      <c r="G982" s="11"/>
      <c r="H982" s="12"/>
      <c r="I982" s="12"/>
      <c r="J982" s="17"/>
      <c r="K982" s="17"/>
      <c r="L982" s="11"/>
      <c r="M982" s="9"/>
      <c r="N982" s="9"/>
      <c r="O982" s="9"/>
    </row>
    <row r="983" spans="7:15" x14ac:dyDescent="0.2">
      <c r="G983" s="11"/>
      <c r="H983" s="12"/>
      <c r="I983" s="12"/>
      <c r="J983" s="17"/>
      <c r="K983" s="17"/>
      <c r="L983" s="11"/>
      <c r="M983" s="9"/>
      <c r="N983" s="9"/>
      <c r="O983" s="9"/>
    </row>
    <row r="984" spans="7:15" x14ac:dyDescent="0.2">
      <c r="G984" s="11"/>
      <c r="H984" s="12"/>
      <c r="I984" s="12"/>
      <c r="J984" s="17"/>
      <c r="K984" s="17"/>
      <c r="L984" s="11"/>
      <c r="M984" s="9"/>
      <c r="N984" s="9"/>
      <c r="O984" s="9"/>
    </row>
    <row r="985" spans="7:15" x14ac:dyDescent="0.2">
      <c r="G985" s="11"/>
      <c r="H985" s="12"/>
      <c r="I985" s="12"/>
      <c r="J985" s="17"/>
      <c r="K985" s="17"/>
      <c r="L985" s="11"/>
      <c r="M985" s="9"/>
      <c r="N985" s="9"/>
      <c r="O985" s="9"/>
    </row>
    <row r="986" spans="7:15" x14ac:dyDescent="0.2">
      <c r="G986" s="11"/>
      <c r="H986" s="12"/>
      <c r="I986" s="12"/>
      <c r="J986" s="17"/>
      <c r="K986" s="17"/>
      <c r="L986" s="11"/>
      <c r="M986" s="9"/>
      <c r="N986" s="9"/>
      <c r="O986" s="9"/>
    </row>
    <row r="987" spans="7:15" x14ac:dyDescent="0.2">
      <c r="G987" s="11"/>
      <c r="H987" s="12"/>
      <c r="I987" s="12"/>
      <c r="J987" s="17"/>
      <c r="K987" s="17"/>
      <c r="L987" s="11"/>
      <c r="M987" s="9"/>
      <c r="N987" s="9"/>
      <c r="O987" s="9"/>
    </row>
    <row r="988" spans="7:15" x14ac:dyDescent="0.2">
      <c r="G988" s="11"/>
      <c r="H988" s="12"/>
      <c r="I988" s="12"/>
      <c r="J988" s="17"/>
      <c r="K988" s="17"/>
      <c r="L988" s="11"/>
      <c r="M988" s="9"/>
      <c r="N988" s="9"/>
      <c r="O988" s="9"/>
    </row>
    <row r="989" spans="7:15" x14ac:dyDescent="0.2">
      <c r="G989" s="11"/>
      <c r="H989" s="12"/>
      <c r="I989" s="12"/>
      <c r="J989" s="17"/>
      <c r="K989" s="17"/>
      <c r="L989" s="11"/>
      <c r="M989" s="9"/>
      <c r="N989" s="9"/>
      <c r="O989" s="9"/>
    </row>
    <row r="990" spans="7:15" x14ac:dyDescent="0.2">
      <c r="G990" s="11"/>
      <c r="H990" s="12"/>
      <c r="I990" s="12"/>
      <c r="J990" s="17"/>
      <c r="K990" s="17"/>
      <c r="L990" s="11"/>
      <c r="M990" s="9"/>
      <c r="N990" s="9"/>
      <c r="O990" s="9"/>
    </row>
    <row r="991" spans="7:15" x14ac:dyDescent="0.2">
      <c r="G991" s="11"/>
      <c r="H991" s="12"/>
      <c r="I991" s="12"/>
      <c r="J991" s="17"/>
      <c r="K991" s="17"/>
      <c r="L991" s="11"/>
      <c r="M991" s="9"/>
      <c r="N991" s="9"/>
      <c r="O991" s="9"/>
    </row>
    <row r="992" spans="7:15" x14ac:dyDescent="0.2">
      <c r="G992" s="11"/>
      <c r="H992" s="12"/>
      <c r="I992" s="12"/>
      <c r="J992" s="17"/>
      <c r="K992" s="17"/>
      <c r="L992" s="11"/>
      <c r="M992" s="9"/>
      <c r="N992" s="9"/>
      <c r="O992" s="9"/>
    </row>
    <row r="993" spans="7:15" x14ac:dyDescent="0.2">
      <c r="G993" s="11"/>
      <c r="H993" s="12"/>
      <c r="I993" s="12"/>
      <c r="J993" s="17"/>
      <c r="K993" s="17"/>
      <c r="L993" s="11"/>
      <c r="M993" s="9"/>
      <c r="N993" s="9"/>
      <c r="O993" s="9"/>
    </row>
    <row r="994" spans="7:15" x14ac:dyDescent="0.2">
      <c r="G994" s="11"/>
      <c r="H994" s="12"/>
      <c r="I994" s="12"/>
      <c r="J994" s="17"/>
      <c r="K994" s="17"/>
      <c r="L994" s="11"/>
      <c r="M994" s="9"/>
      <c r="N994" s="9"/>
      <c r="O994" s="9"/>
    </row>
    <row r="995" spans="7:15" x14ac:dyDescent="0.2">
      <c r="G995" s="11"/>
      <c r="H995" s="12"/>
      <c r="I995" s="12"/>
      <c r="J995" s="17"/>
      <c r="K995" s="17"/>
      <c r="L995" s="11"/>
      <c r="M995" s="9"/>
      <c r="N995" s="9"/>
      <c r="O995" s="9"/>
    </row>
    <row r="996" spans="7:15" x14ac:dyDescent="0.2">
      <c r="G996" s="11"/>
      <c r="H996" s="12"/>
      <c r="I996" s="12"/>
      <c r="J996" s="17"/>
      <c r="K996" s="17"/>
      <c r="L996" s="11"/>
      <c r="M996" s="9"/>
      <c r="N996" s="9"/>
      <c r="O996" s="9"/>
    </row>
    <row r="997" spans="7:15" x14ac:dyDescent="0.2">
      <c r="G997" s="11"/>
      <c r="H997" s="12"/>
      <c r="I997" s="12"/>
      <c r="J997" s="17"/>
      <c r="K997" s="17"/>
      <c r="L997" s="11"/>
      <c r="M997" s="9"/>
      <c r="N997" s="9"/>
      <c r="O997" s="9"/>
    </row>
    <row r="998" spans="7:15" x14ac:dyDescent="0.2">
      <c r="G998" s="11"/>
      <c r="H998" s="12"/>
      <c r="I998" s="12"/>
      <c r="J998" s="17"/>
      <c r="K998" s="17"/>
      <c r="L998" s="11"/>
      <c r="M998" s="9"/>
      <c r="N998" s="9"/>
      <c r="O998" s="9"/>
    </row>
    <row r="999" spans="7:15" x14ac:dyDescent="0.2">
      <c r="G999" s="11"/>
      <c r="H999" s="12"/>
      <c r="I999" s="12"/>
      <c r="J999" s="17"/>
      <c r="K999" s="17"/>
      <c r="L999" s="11"/>
      <c r="M999" s="9"/>
      <c r="N999" s="9"/>
      <c r="O999" s="9"/>
    </row>
    <row r="1000" spans="7:15" x14ac:dyDescent="0.2">
      <c r="G1000" s="11"/>
      <c r="H1000" s="12"/>
      <c r="I1000" s="12"/>
      <c r="J1000" s="17"/>
      <c r="K1000" s="17"/>
      <c r="L1000" s="11"/>
      <c r="M1000" s="9"/>
      <c r="N1000" s="9"/>
      <c r="O1000" s="9"/>
    </row>
    <row r="1001" spans="7:15" x14ac:dyDescent="0.2">
      <c r="G1001" s="11"/>
      <c r="H1001" s="12"/>
      <c r="I1001" s="12"/>
      <c r="J1001" s="17"/>
      <c r="K1001" s="17"/>
      <c r="L1001" s="11"/>
      <c r="M1001" s="9"/>
      <c r="N1001" s="9"/>
      <c r="O1001" s="9"/>
    </row>
    <row r="1002" spans="7:15" x14ac:dyDescent="0.2">
      <c r="G1002" s="11"/>
      <c r="H1002" s="12"/>
      <c r="I1002" s="12"/>
      <c r="J1002" s="17"/>
      <c r="K1002" s="17"/>
      <c r="L1002" s="11"/>
      <c r="M1002" s="9"/>
      <c r="N1002" s="9"/>
      <c r="O1002" s="9"/>
    </row>
    <row r="1003" spans="7:15" x14ac:dyDescent="0.2">
      <c r="G1003" s="11"/>
      <c r="H1003" s="12"/>
      <c r="I1003" s="12"/>
      <c r="J1003" s="17"/>
      <c r="K1003" s="17"/>
      <c r="L1003" s="11"/>
      <c r="M1003" s="9"/>
      <c r="N1003" s="9"/>
      <c r="O1003" s="9"/>
    </row>
    <row r="1004" spans="7:15" x14ac:dyDescent="0.2">
      <c r="G1004" s="11"/>
      <c r="H1004" s="12"/>
      <c r="I1004" s="12"/>
      <c r="J1004" s="17"/>
      <c r="K1004" s="17"/>
      <c r="L1004" s="11"/>
      <c r="M1004" s="9"/>
      <c r="N1004" s="9"/>
      <c r="O1004" s="9"/>
    </row>
    <row r="1005" spans="7:15" x14ac:dyDescent="0.2">
      <c r="G1005" s="11"/>
      <c r="H1005" s="12"/>
      <c r="I1005" s="12"/>
      <c r="J1005" s="17"/>
      <c r="K1005" s="17"/>
      <c r="L1005" s="11"/>
      <c r="M1005" s="9"/>
      <c r="N1005" s="9"/>
      <c r="O1005" s="9"/>
    </row>
    <row r="1006" spans="7:15" x14ac:dyDescent="0.2">
      <c r="G1006" s="11"/>
      <c r="H1006" s="12"/>
      <c r="I1006" s="12"/>
      <c r="J1006" s="17"/>
      <c r="K1006" s="17"/>
      <c r="L1006" s="11"/>
      <c r="M1006" s="9"/>
      <c r="N1006" s="9"/>
      <c r="O1006" s="9"/>
    </row>
    <row r="1007" spans="7:15" x14ac:dyDescent="0.2">
      <c r="G1007" s="11"/>
      <c r="H1007" s="12"/>
      <c r="I1007" s="12"/>
      <c r="J1007" s="17"/>
      <c r="K1007" s="17"/>
      <c r="L1007" s="11"/>
      <c r="M1007" s="9"/>
      <c r="N1007" s="9"/>
      <c r="O1007" s="9"/>
    </row>
    <row r="1008" spans="7:15" x14ac:dyDescent="0.2">
      <c r="G1008" s="11"/>
      <c r="H1008" s="12"/>
      <c r="I1008" s="12"/>
      <c r="J1008" s="17"/>
      <c r="K1008" s="17"/>
      <c r="L1008" s="11"/>
      <c r="M1008" s="9"/>
      <c r="N1008" s="9"/>
      <c r="O1008" s="9"/>
    </row>
    <row r="1009" spans="7:15" x14ac:dyDescent="0.2">
      <c r="G1009" s="11"/>
      <c r="H1009" s="12"/>
      <c r="I1009" s="12"/>
      <c r="J1009" s="17"/>
      <c r="K1009" s="17"/>
      <c r="L1009" s="11"/>
      <c r="M1009" s="9"/>
      <c r="N1009" s="9"/>
      <c r="O1009" s="9"/>
    </row>
    <row r="1010" spans="7:15" x14ac:dyDescent="0.2">
      <c r="G1010" s="11"/>
      <c r="H1010" s="12"/>
      <c r="I1010" s="12"/>
      <c r="J1010" s="17"/>
      <c r="K1010" s="17"/>
      <c r="L1010" s="11"/>
      <c r="M1010" s="9"/>
      <c r="N1010" s="9"/>
      <c r="O1010" s="9"/>
    </row>
    <row r="1011" spans="7:15" x14ac:dyDescent="0.2">
      <c r="G1011" s="11"/>
      <c r="H1011" s="12"/>
      <c r="I1011" s="12"/>
      <c r="J1011" s="17"/>
      <c r="K1011" s="17"/>
      <c r="L1011" s="11"/>
      <c r="M1011" s="9"/>
      <c r="N1011" s="9"/>
      <c r="O1011" s="9"/>
    </row>
    <row r="1012" spans="7:15" x14ac:dyDescent="0.2">
      <c r="G1012" s="11"/>
      <c r="H1012" s="12"/>
      <c r="I1012" s="12"/>
      <c r="J1012" s="17"/>
      <c r="K1012" s="17"/>
      <c r="L1012" s="11"/>
      <c r="M1012" s="9"/>
      <c r="N1012" s="9"/>
      <c r="O1012" s="9"/>
    </row>
    <row r="1013" spans="7:15" x14ac:dyDescent="0.2">
      <c r="G1013" s="11"/>
      <c r="H1013" s="12"/>
      <c r="I1013" s="12"/>
      <c r="J1013" s="17"/>
      <c r="K1013" s="17"/>
      <c r="L1013" s="11"/>
      <c r="M1013" s="9"/>
      <c r="N1013" s="9"/>
      <c r="O1013" s="9"/>
    </row>
    <row r="1014" spans="7:15" x14ac:dyDescent="0.2">
      <c r="G1014" s="11"/>
      <c r="H1014" s="12"/>
      <c r="I1014" s="12"/>
      <c r="J1014" s="17"/>
      <c r="K1014" s="17"/>
      <c r="L1014" s="11"/>
      <c r="M1014" s="9"/>
      <c r="N1014" s="9"/>
      <c r="O1014" s="9"/>
    </row>
    <row r="1015" spans="7:15" x14ac:dyDescent="0.2">
      <c r="G1015" s="11"/>
      <c r="H1015" s="12"/>
      <c r="I1015" s="12"/>
      <c r="J1015" s="17"/>
      <c r="K1015" s="17"/>
      <c r="L1015" s="11"/>
      <c r="M1015" s="9"/>
      <c r="N1015" s="9"/>
      <c r="O1015" s="9"/>
    </row>
    <row r="1016" spans="7:15" x14ac:dyDescent="0.2">
      <c r="G1016" s="11"/>
      <c r="H1016" s="12"/>
      <c r="I1016" s="12"/>
      <c r="J1016" s="17"/>
      <c r="K1016" s="17"/>
      <c r="L1016" s="11"/>
      <c r="M1016" s="9"/>
      <c r="N1016" s="9"/>
      <c r="O1016" s="9"/>
    </row>
    <row r="1017" spans="7:15" x14ac:dyDescent="0.2">
      <c r="G1017" s="11"/>
      <c r="H1017" s="12"/>
      <c r="I1017" s="12"/>
      <c r="J1017" s="17"/>
      <c r="K1017" s="17"/>
      <c r="L1017" s="11"/>
      <c r="M1017" s="9"/>
      <c r="N1017" s="9"/>
      <c r="O1017" s="9"/>
    </row>
    <row r="1018" spans="7:15" x14ac:dyDescent="0.2">
      <c r="G1018" s="11"/>
      <c r="H1018" s="12"/>
      <c r="I1018" s="12"/>
      <c r="J1018" s="17"/>
      <c r="K1018" s="17"/>
      <c r="L1018" s="11"/>
      <c r="M1018" s="9"/>
      <c r="N1018" s="9"/>
      <c r="O1018" s="9"/>
    </row>
    <row r="1019" spans="7:15" x14ac:dyDescent="0.2">
      <c r="G1019" s="11"/>
      <c r="H1019" s="12"/>
      <c r="I1019" s="12"/>
      <c r="J1019" s="17"/>
      <c r="K1019" s="17"/>
      <c r="L1019" s="11"/>
      <c r="M1019" s="9"/>
      <c r="N1019" s="9"/>
      <c r="O1019" s="9"/>
    </row>
    <row r="1020" spans="7:15" x14ac:dyDescent="0.2">
      <c r="G1020" s="11"/>
      <c r="H1020" s="12"/>
      <c r="I1020" s="12"/>
      <c r="J1020" s="17"/>
      <c r="K1020" s="17"/>
      <c r="L1020" s="11"/>
      <c r="M1020" s="9"/>
      <c r="N1020" s="9"/>
      <c r="O1020" s="9"/>
    </row>
    <row r="1021" spans="7:15" x14ac:dyDescent="0.2">
      <c r="G1021" s="11"/>
      <c r="H1021" s="12"/>
      <c r="I1021" s="12"/>
      <c r="J1021" s="17"/>
      <c r="K1021" s="17"/>
      <c r="L1021" s="11"/>
      <c r="M1021" s="9"/>
      <c r="N1021" s="9"/>
      <c r="O1021" s="9"/>
    </row>
    <row r="1022" spans="7:15" x14ac:dyDescent="0.2">
      <c r="G1022" s="11"/>
      <c r="H1022" s="12"/>
      <c r="I1022" s="12"/>
      <c r="J1022" s="17"/>
      <c r="K1022" s="17"/>
      <c r="L1022" s="11"/>
      <c r="M1022" s="9"/>
      <c r="N1022" s="9"/>
      <c r="O1022" s="9"/>
    </row>
    <row r="1023" spans="7:15" x14ac:dyDescent="0.2">
      <c r="G1023" s="11"/>
      <c r="H1023" s="12"/>
      <c r="I1023" s="12"/>
      <c r="J1023" s="17"/>
      <c r="K1023" s="17"/>
      <c r="L1023" s="11"/>
      <c r="M1023" s="9"/>
      <c r="N1023" s="9"/>
      <c r="O1023" s="9"/>
    </row>
    <row r="1024" spans="7:15" x14ac:dyDescent="0.2">
      <c r="G1024" s="11"/>
      <c r="H1024" s="12"/>
      <c r="I1024" s="12"/>
      <c r="J1024" s="17"/>
      <c r="K1024" s="17"/>
      <c r="L1024" s="11"/>
      <c r="M1024" s="9"/>
      <c r="N1024" s="9"/>
      <c r="O1024" s="9"/>
    </row>
    <row r="1025" spans="7:15" x14ac:dyDescent="0.2">
      <c r="G1025" s="11"/>
      <c r="H1025" s="12"/>
      <c r="I1025" s="12"/>
      <c r="J1025" s="17"/>
      <c r="K1025" s="17"/>
      <c r="L1025" s="11"/>
      <c r="M1025" s="9"/>
      <c r="N1025" s="9"/>
      <c r="O1025" s="9"/>
    </row>
    <row r="1026" spans="7:15" x14ac:dyDescent="0.2">
      <c r="G1026" s="11"/>
      <c r="H1026" s="12"/>
      <c r="I1026" s="12"/>
      <c r="J1026" s="17"/>
      <c r="K1026" s="17"/>
      <c r="L1026" s="11"/>
      <c r="M1026" s="9"/>
      <c r="N1026" s="9"/>
      <c r="O1026" s="9"/>
    </row>
    <row r="1027" spans="7:15" x14ac:dyDescent="0.2">
      <c r="G1027" s="11"/>
      <c r="H1027" s="12"/>
      <c r="I1027" s="12"/>
      <c r="J1027" s="17"/>
      <c r="K1027" s="17"/>
      <c r="L1027" s="11"/>
      <c r="M1027" s="9"/>
      <c r="N1027" s="9"/>
      <c r="O1027" s="9"/>
    </row>
    <row r="1028" spans="7:15" x14ac:dyDescent="0.2">
      <c r="G1028" s="11"/>
      <c r="H1028" s="12"/>
      <c r="I1028" s="12"/>
      <c r="J1028" s="17"/>
      <c r="K1028" s="17"/>
      <c r="L1028" s="11"/>
      <c r="M1028" s="9"/>
      <c r="N1028" s="9"/>
      <c r="O1028" s="9"/>
    </row>
    <row r="1029" spans="7:15" x14ac:dyDescent="0.2">
      <c r="G1029" s="11"/>
      <c r="H1029" s="12"/>
      <c r="I1029" s="12"/>
      <c r="J1029" s="17"/>
      <c r="K1029" s="17"/>
      <c r="L1029" s="11"/>
      <c r="M1029" s="9"/>
      <c r="N1029" s="9"/>
      <c r="O1029" s="9"/>
    </row>
    <row r="1030" spans="7:15" x14ac:dyDescent="0.2">
      <c r="G1030" s="11"/>
      <c r="H1030" s="12"/>
      <c r="I1030" s="12"/>
      <c r="J1030" s="17"/>
      <c r="K1030" s="17"/>
      <c r="L1030" s="11"/>
      <c r="M1030" s="9"/>
      <c r="N1030" s="9"/>
      <c r="O1030" s="9"/>
    </row>
    <row r="1031" spans="7:15" x14ac:dyDescent="0.2">
      <c r="G1031" s="11"/>
      <c r="H1031" s="12"/>
      <c r="I1031" s="12"/>
      <c r="J1031" s="17"/>
      <c r="K1031" s="17"/>
      <c r="L1031" s="11"/>
      <c r="M1031" s="9"/>
      <c r="N1031" s="9"/>
      <c r="O1031" s="9"/>
    </row>
    <row r="1032" spans="7:15" x14ac:dyDescent="0.2">
      <c r="G1032" s="11"/>
      <c r="H1032" s="12"/>
      <c r="I1032" s="12"/>
      <c r="J1032" s="17"/>
      <c r="K1032" s="17"/>
      <c r="L1032" s="11"/>
      <c r="M1032" s="9"/>
      <c r="N1032" s="9"/>
      <c r="O1032" s="9"/>
    </row>
    <row r="1033" spans="7:15" x14ac:dyDescent="0.2">
      <c r="G1033" s="11"/>
      <c r="H1033" s="12"/>
      <c r="I1033" s="12"/>
      <c r="J1033" s="17"/>
      <c r="K1033" s="17"/>
      <c r="L1033" s="11"/>
      <c r="M1033" s="9"/>
      <c r="N1033" s="9"/>
      <c r="O1033" s="9"/>
    </row>
    <row r="1034" spans="7:15" x14ac:dyDescent="0.2">
      <c r="G1034" s="11"/>
      <c r="H1034" s="12"/>
      <c r="I1034" s="12"/>
      <c r="J1034" s="17"/>
      <c r="K1034" s="17"/>
      <c r="L1034" s="11"/>
      <c r="M1034" s="9"/>
      <c r="N1034" s="9"/>
      <c r="O1034" s="9"/>
    </row>
    <row r="1035" spans="7:15" x14ac:dyDescent="0.2">
      <c r="G1035" s="11"/>
      <c r="H1035" s="12"/>
      <c r="I1035" s="12"/>
      <c r="J1035" s="17"/>
      <c r="K1035" s="17"/>
      <c r="L1035" s="11"/>
      <c r="M1035" s="9"/>
      <c r="N1035" s="9"/>
      <c r="O1035" s="9"/>
    </row>
    <row r="1036" spans="7:15" x14ac:dyDescent="0.2">
      <c r="G1036" s="11"/>
      <c r="H1036" s="12"/>
      <c r="I1036" s="12"/>
      <c r="J1036" s="17"/>
      <c r="K1036" s="17"/>
      <c r="L1036" s="11"/>
      <c r="M1036" s="9"/>
      <c r="N1036" s="9"/>
      <c r="O1036" s="9"/>
    </row>
    <row r="1037" spans="7:15" x14ac:dyDescent="0.2">
      <c r="G1037" s="11"/>
      <c r="H1037" s="12"/>
      <c r="I1037" s="12"/>
      <c r="J1037" s="17"/>
      <c r="K1037" s="17"/>
      <c r="L1037" s="11"/>
      <c r="M1037" s="9"/>
      <c r="N1037" s="9"/>
      <c r="O1037" s="9"/>
    </row>
    <row r="1038" spans="7:15" x14ac:dyDescent="0.2">
      <c r="G1038" s="11"/>
      <c r="H1038" s="12"/>
      <c r="I1038" s="12"/>
      <c r="J1038" s="17"/>
      <c r="K1038" s="17"/>
      <c r="L1038" s="11"/>
      <c r="M1038" s="9"/>
      <c r="N1038" s="9"/>
      <c r="O1038" s="9"/>
    </row>
    <row r="1039" spans="7:15" x14ac:dyDescent="0.2">
      <c r="G1039" s="11"/>
      <c r="H1039" s="12"/>
      <c r="I1039" s="12"/>
      <c r="J1039" s="17"/>
      <c r="K1039" s="17"/>
      <c r="L1039" s="11"/>
      <c r="M1039" s="9"/>
      <c r="N1039" s="9"/>
      <c r="O1039" s="9"/>
    </row>
    <row r="1040" spans="7:15" x14ac:dyDescent="0.2">
      <c r="G1040" s="11"/>
      <c r="H1040" s="12"/>
      <c r="I1040" s="12"/>
      <c r="J1040" s="17"/>
      <c r="K1040" s="17"/>
      <c r="L1040" s="11"/>
      <c r="M1040" s="9"/>
      <c r="N1040" s="9"/>
      <c r="O1040" s="9"/>
    </row>
    <row r="1041" spans="7:15" x14ac:dyDescent="0.2">
      <c r="G1041" s="11"/>
      <c r="H1041" s="12"/>
      <c r="I1041" s="12"/>
      <c r="J1041" s="17"/>
      <c r="K1041" s="17"/>
      <c r="L1041" s="11"/>
      <c r="M1041" s="9"/>
      <c r="N1041" s="9"/>
      <c r="O1041" s="9"/>
    </row>
    <row r="1042" spans="7:15" x14ac:dyDescent="0.2">
      <c r="G1042" s="11"/>
      <c r="H1042" s="12"/>
      <c r="I1042" s="12"/>
      <c r="J1042" s="17"/>
      <c r="K1042" s="17"/>
      <c r="L1042" s="11"/>
      <c r="M1042" s="9"/>
      <c r="N1042" s="9"/>
      <c r="O1042" s="9"/>
    </row>
    <row r="1043" spans="7:15" x14ac:dyDescent="0.2">
      <c r="G1043" s="11"/>
      <c r="H1043" s="12"/>
      <c r="I1043" s="12"/>
      <c r="J1043" s="17"/>
      <c r="K1043" s="17"/>
      <c r="L1043" s="11"/>
      <c r="M1043" s="9"/>
      <c r="N1043" s="9"/>
      <c r="O1043" s="9"/>
    </row>
    <row r="1044" spans="7:15" x14ac:dyDescent="0.2">
      <c r="G1044" s="11"/>
      <c r="H1044" s="12"/>
      <c r="I1044" s="12"/>
      <c r="J1044" s="17"/>
      <c r="K1044" s="17"/>
      <c r="L1044" s="11"/>
      <c r="M1044" s="9"/>
      <c r="N1044" s="9"/>
      <c r="O1044" s="9"/>
    </row>
    <row r="1045" spans="7:15" x14ac:dyDescent="0.2">
      <c r="G1045" s="11"/>
      <c r="H1045" s="12"/>
      <c r="I1045" s="12"/>
      <c r="J1045" s="17"/>
      <c r="K1045" s="17"/>
      <c r="L1045" s="11"/>
      <c r="M1045" s="9"/>
      <c r="N1045" s="9"/>
      <c r="O1045" s="9"/>
    </row>
    <row r="1046" spans="7:15" x14ac:dyDescent="0.2">
      <c r="G1046" s="11"/>
      <c r="H1046" s="12"/>
      <c r="I1046" s="12"/>
      <c r="J1046" s="17"/>
      <c r="K1046" s="17"/>
      <c r="L1046" s="11"/>
      <c r="M1046" s="9"/>
      <c r="N1046" s="9"/>
      <c r="O1046" s="9"/>
    </row>
    <row r="1047" spans="7:15" x14ac:dyDescent="0.2">
      <c r="G1047" s="11"/>
      <c r="H1047" s="12"/>
      <c r="I1047" s="12"/>
      <c r="J1047" s="17"/>
      <c r="K1047" s="17"/>
      <c r="L1047" s="11"/>
      <c r="M1047" s="9"/>
      <c r="N1047" s="9"/>
      <c r="O1047" s="9"/>
    </row>
    <row r="1048" spans="7:15" x14ac:dyDescent="0.2">
      <c r="G1048" s="11"/>
      <c r="H1048" s="12"/>
      <c r="I1048" s="12"/>
      <c r="J1048" s="17"/>
      <c r="K1048" s="17"/>
      <c r="L1048" s="11"/>
      <c r="M1048" s="9"/>
      <c r="N1048" s="9"/>
      <c r="O1048" s="9"/>
    </row>
    <row r="1049" spans="7:15" x14ac:dyDescent="0.2">
      <c r="G1049" s="11"/>
      <c r="H1049" s="12"/>
      <c r="I1049" s="12"/>
      <c r="J1049" s="17"/>
      <c r="K1049" s="17"/>
      <c r="L1049" s="11"/>
      <c r="M1049" s="9"/>
      <c r="N1049" s="9"/>
      <c r="O1049" s="9"/>
    </row>
    <row r="1050" spans="7:15" x14ac:dyDescent="0.2">
      <c r="G1050" s="11"/>
      <c r="H1050" s="12"/>
      <c r="I1050" s="12"/>
      <c r="J1050" s="17"/>
      <c r="K1050" s="17"/>
      <c r="L1050" s="11"/>
      <c r="M1050" s="9"/>
      <c r="N1050" s="9"/>
      <c r="O1050" s="9"/>
    </row>
    <row r="1051" spans="7:15" x14ac:dyDescent="0.2">
      <c r="G1051" s="11"/>
      <c r="H1051" s="12"/>
      <c r="I1051" s="12"/>
      <c r="J1051" s="17"/>
      <c r="K1051" s="17"/>
      <c r="L1051" s="11"/>
      <c r="M1051" s="9"/>
      <c r="N1051" s="9"/>
      <c r="O1051" s="9"/>
    </row>
    <row r="1052" spans="7:15" x14ac:dyDescent="0.2">
      <c r="G1052" s="11"/>
      <c r="H1052" s="12"/>
      <c r="I1052" s="12"/>
      <c r="J1052" s="17"/>
      <c r="K1052" s="17"/>
      <c r="L1052" s="11"/>
      <c r="M1052" s="9"/>
      <c r="N1052" s="9"/>
      <c r="O1052" s="9"/>
    </row>
    <row r="1053" spans="7:15" x14ac:dyDescent="0.2">
      <c r="G1053" s="11"/>
      <c r="H1053" s="12"/>
      <c r="I1053" s="12"/>
      <c r="J1053" s="17"/>
      <c r="K1053" s="17"/>
      <c r="L1053" s="11"/>
      <c r="M1053" s="9"/>
      <c r="N1053" s="9"/>
      <c r="O1053" s="9"/>
    </row>
    <row r="1054" spans="7:15" x14ac:dyDescent="0.2">
      <c r="G1054" s="11"/>
      <c r="H1054" s="12"/>
      <c r="I1054" s="12"/>
      <c r="J1054" s="17"/>
      <c r="K1054" s="17"/>
      <c r="L1054" s="11"/>
      <c r="M1054" s="9"/>
      <c r="N1054" s="9"/>
      <c r="O1054" s="9"/>
    </row>
    <row r="1055" spans="7:15" x14ac:dyDescent="0.2">
      <c r="G1055" s="11"/>
      <c r="H1055" s="12"/>
      <c r="I1055" s="12"/>
      <c r="J1055" s="17"/>
      <c r="K1055" s="17"/>
      <c r="L1055" s="11"/>
      <c r="M1055" s="9"/>
      <c r="N1055" s="9"/>
      <c r="O1055" s="9"/>
    </row>
    <row r="1056" spans="7:15" x14ac:dyDescent="0.2">
      <c r="G1056" s="11"/>
      <c r="H1056" s="12"/>
      <c r="I1056" s="12"/>
      <c r="J1056" s="17"/>
      <c r="K1056" s="17"/>
      <c r="L1056" s="11"/>
      <c r="M1056" s="9"/>
      <c r="N1056" s="9"/>
      <c r="O1056" s="9"/>
    </row>
    <row r="1057" spans="7:15" x14ac:dyDescent="0.2">
      <c r="G1057" s="11"/>
      <c r="H1057" s="12"/>
      <c r="I1057" s="12"/>
      <c r="J1057" s="17"/>
      <c r="K1057" s="17"/>
      <c r="L1057" s="11"/>
      <c r="M1057" s="9"/>
      <c r="N1057" s="9"/>
      <c r="O1057" s="9"/>
    </row>
    <row r="1058" spans="7:15" x14ac:dyDescent="0.2">
      <c r="G1058" s="11"/>
      <c r="H1058" s="12"/>
      <c r="I1058" s="12"/>
      <c r="J1058" s="17"/>
      <c r="K1058" s="17"/>
      <c r="L1058" s="11"/>
      <c r="M1058" s="9"/>
      <c r="N1058" s="9"/>
      <c r="O1058" s="9"/>
    </row>
    <row r="1059" spans="7:15" x14ac:dyDescent="0.2">
      <c r="G1059" s="11"/>
      <c r="H1059" s="12"/>
      <c r="I1059" s="12"/>
      <c r="J1059" s="17"/>
      <c r="K1059" s="17"/>
      <c r="L1059" s="11"/>
      <c r="M1059" s="9"/>
      <c r="N1059" s="9"/>
      <c r="O1059" s="9"/>
    </row>
    <row r="1060" spans="7:15" x14ac:dyDescent="0.2">
      <c r="G1060" s="11"/>
      <c r="H1060" s="12"/>
      <c r="I1060" s="12"/>
      <c r="J1060" s="17"/>
      <c r="K1060" s="17"/>
      <c r="L1060" s="11"/>
      <c r="M1060" s="9"/>
      <c r="N1060" s="9"/>
      <c r="O1060" s="9"/>
    </row>
    <row r="1061" spans="7:15" x14ac:dyDescent="0.2">
      <c r="G1061" s="11"/>
      <c r="H1061" s="12"/>
      <c r="I1061" s="12"/>
      <c r="J1061" s="17"/>
      <c r="K1061" s="17"/>
      <c r="L1061" s="11"/>
      <c r="M1061" s="9"/>
      <c r="N1061" s="9"/>
      <c r="O1061" s="9"/>
    </row>
    <row r="1062" spans="7:15" x14ac:dyDescent="0.2">
      <c r="G1062" s="11"/>
      <c r="H1062" s="12"/>
      <c r="I1062" s="12"/>
      <c r="J1062" s="17"/>
      <c r="K1062" s="17"/>
      <c r="L1062" s="11"/>
      <c r="M1062" s="9"/>
      <c r="N1062" s="9"/>
      <c r="O1062" s="9"/>
    </row>
    <row r="1063" spans="7:15" x14ac:dyDescent="0.2">
      <c r="G1063" s="11"/>
      <c r="H1063" s="12"/>
      <c r="I1063" s="12"/>
      <c r="J1063" s="17"/>
      <c r="K1063" s="17"/>
      <c r="L1063" s="11"/>
      <c r="M1063" s="9"/>
      <c r="N1063" s="9"/>
      <c r="O1063" s="9"/>
    </row>
    <row r="1064" spans="7:15" x14ac:dyDescent="0.2">
      <c r="G1064" s="11"/>
      <c r="H1064" s="12"/>
      <c r="I1064" s="12"/>
      <c r="J1064" s="17"/>
      <c r="K1064" s="17"/>
      <c r="L1064" s="11"/>
      <c r="M1064" s="9"/>
      <c r="N1064" s="9"/>
      <c r="O1064" s="9"/>
    </row>
    <row r="1065" spans="7:15" x14ac:dyDescent="0.2">
      <c r="G1065" s="11"/>
      <c r="H1065" s="12"/>
      <c r="I1065" s="12"/>
      <c r="J1065" s="17"/>
      <c r="K1065" s="17"/>
      <c r="L1065" s="11"/>
      <c r="M1065" s="9"/>
      <c r="N1065" s="9"/>
      <c r="O1065" s="9"/>
    </row>
    <row r="1066" spans="7:15" x14ac:dyDescent="0.2">
      <c r="G1066" s="11"/>
      <c r="H1066" s="12"/>
      <c r="I1066" s="12"/>
      <c r="J1066" s="17"/>
      <c r="K1066" s="17"/>
      <c r="L1066" s="11"/>
      <c r="M1066" s="9"/>
      <c r="N1066" s="9"/>
      <c r="O1066" s="9"/>
    </row>
    <row r="1067" spans="7:15" x14ac:dyDescent="0.2">
      <c r="G1067" s="11"/>
      <c r="H1067" s="12"/>
      <c r="I1067" s="12"/>
      <c r="J1067" s="17"/>
      <c r="K1067" s="17"/>
      <c r="L1067" s="11"/>
      <c r="M1067" s="9"/>
      <c r="N1067" s="9"/>
      <c r="O1067" s="9"/>
    </row>
    <row r="1068" spans="7:15" x14ac:dyDescent="0.2">
      <c r="G1068" s="11"/>
      <c r="H1068" s="12"/>
      <c r="I1068" s="12"/>
      <c r="J1068" s="17"/>
      <c r="K1068" s="17"/>
      <c r="L1068" s="11"/>
      <c r="M1068" s="9"/>
      <c r="N1068" s="9"/>
      <c r="O1068" s="9"/>
    </row>
    <row r="1069" spans="7:15" x14ac:dyDescent="0.2">
      <c r="G1069" s="11"/>
      <c r="H1069" s="12"/>
      <c r="I1069" s="12"/>
      <c r="J1069" s="17"/>
      <c r="K1069" s="17"/>
      <c r="L1069" s="11"/>
      <c r="M1069" s="9"/>
      <c r="N1069" s="9"/>
      <c r="O1069" s="9"/>
    </row>
    <row r="1070" spans="7:15" x14ac:dyDescent="0.2">
      <c r="G1070" s="11"/>
      <c r="H1070" s="12"/>
      <c r="I1070" s="12"/>
      <c r="J1070" s="17"/>
      <c r="K1070" s="17"/>
      <c r="L1070" s="11"/>
      <c r="M1070" s="9"/>
      <c r="N1070" s="9"/>
      <c r="O1070" s="9"/>
    </row>
    <row r="1071" spans="7:15" x14ac:dyDescent="0.2">
      <c r="G1071" s="11"/>
      <c r="H1071" s="12"/>
      <c r="I1071" s="12"/>
      <c r="J1071" s="17"/>
      <c r="K1071" s="17"/>
      <c r="L1071" s="11"/>
      <c r="M1071" s="9"/>
      <c r="N1071" s="9"/>
      <c r="O1071" s="9"/>
    </row>
    <row r="1072" spans="7:15" x14ac:dyDescent="0.2">
      <c r="G1072" s="11"/>
      <c r="H1072" s="12"/>
      <c r="I1072" s="12"/>
      <c r="J1072" s="17"/>
      <c r="K1072" s="17"/>
      <c r="L1072" s="11"/>
      <c r="M1072" s="9"/>
      <c r="N1072" s="9"/>
      <c r="O1072" s="9"/>
    </row>
    <row r="1073" spans="7:15" x14ac:dyDescent="0.2">
      <c r="G1073" s="11"/>
      <c r="H1073" s="12"/>
      <c r="I1073" s="12"/>
      <c r="J1073" s="17"/>
      <c r="K1073" s="17"/>
      <c r="L1073" s="11"/>
      <c r="M1073" s="9"/>
      <c r="N1073" s="9"/>
      <c r="O1073" s="9"/>
    </row>
    <row r="1074" spans="7:15" x14ac:dyDescent="0.2">
      <c r="G1074" s="11"/>
      <c r="H1074" s="12"/>
      <c r="I1074" s="12"/>
      <c r="J1074" s="17"/>
      <c r="K1074" s="17"/>
      <c r="L1074" s="11"/>
      <c r="M1074" s="9"/>
      <c r="N1074" s="9"/>
      <c r="O1074" s="9"/>
    </row>
    <row r="1075" spans="7:15" x14ac:dyDescent="0.2">
      <c r="G1075" s="11"/>
      <c r="H1075" s="12"/>
      <c r="I1075" s="12"/>
      <c r="J1075" s="17"/>
      <c r="K1075" s="17"/>
      <c r="L1075" s="11"/>
      <c r="M1075" s="9"/>
      <c r="N1075" s="9"/>
      <c r="O1075" s="9"/>
    </row>
    <row r="1076" spans="7:15" x14ac:dyDescent="0.2">
      <c r="G1076" s="11"/>
      <c r="H1076" s="12"/>
      <c r="I1076" s="12"/>
      <c r="J1076" s="17"/>
      <c r="K1076" s="17"/>
      <c r="L1076" s="11"/>
      <c r="M1076" s="9"/>
      <c r="N1076" s="9"/>
      <c r="O1076" s="9"/>
    </row>
    <row r="1077" spans="7:15" x14ac:dyDescent="0.2">
      <c r="G1077" s="11"/>
      <c r="H1077" s="12"/>
      <c r="I1077" s="12"/>
      <c r="J1077" s="17"/>
      <c r="K1077" s="17"/>
      <c r="L1077" s="11"/>
      <c r="M1077" s="9"/>
      <c r="N1077" s="9"/>
      <c r="O1077" s="9"/>
    </row>
    <row r="1078" spans="7:15" x14ac:dyDescent="0.2">
      <c r="G1078" s="11"/>
      <c r="H1078" s="12"/>
      <c r="I1078" s="12"/>
      <c r="J1078" s="17"/>
      <c r="K1078" s="17"/>
      <c r="L1078" s="11"/>
      <c r="M1078" s="9"/>
      <c r="N1078" s="9"/>
      <c r="O1078" s="9"/>
    </row>
    <row r="1079" spans="7:15" x14ac:dyDescent="0.2">
      <c r="G1079" s="11"/>
      <c r="H1079" s="12"/>
      <c r="I1079" s="12"/>
      <c r="J1079" s="17"/>
      <c r="K1079" s="17"/>
      <c r="L1079" s="11"/>
      <c r="M1079" s="9"/>
      <c r="N1079" s="9"/>
      <c r="O1079" s="9"/>
    </row>
    <row r="1080" spans="7:15" x14ac:dyDescent="0.2">
      <c r="G1080" s="11"/>
      <c r="H1080" s="12"/>
      <c r="I1080" s="12"/>
      <c r="J1080" s="17"/>
      <c r="K1080" s="17"/>
      <c r="L1080" s="11"/>
      <c r="M1080" s="9"/>
      <c r="N1080" s="9"/>
      <c r="O1080" s="9"/>
    </row>
    <row r="1081" spans="7:15" x14ac:dyDescent="0.2">
      <c r="G1081" s="11"/>
      <c r="H1081" s="12"/>
      <c r="I1081" s="12"/>
      <c r="J1081" s="17"/>
      <c r="K1081" s="17"/>
      <c r="L1081" s="11"/>
      <c r="M1081" s="9"/>
      <c r="N1081" s="9"/>
      <c r="O1081" s="9"/>
    </row>
    <row r="1082" spans="7:15" x14ac:dyDescent="0.2">
      <c r="G1082" s="11"/>
      <c r="H1082" s="12"/>
      <c r="I1082" s="12"/>
      <c r="J1082" s="17"/>
      <c r="K1082" s="17"/>
      <c r="L1082" s="11"/>
      <c r="M1082" s="9"/>
      <c r="N1082" s="9"/>
      <c r="O1082" s="9"/>
    </row>
    <row r="1083" spans="7:15" x14ac:dyDescent="0.2">
      <c r="G1083" s="11"/>
      <c r="H1083" s="12"/>
      <c r="I1083" s="12"/>
      <c r="J1083" s="17"/>
      <c r="K1083" s="17"/>
      <c r="L1083" s="11"/>
      <c r="M1083" s="9"/>
      <c r="N1083" s="9"/>
      <c r="O1083" s="9"/>
    </row>
    <row r="1084" spans="7:15" x14ac:dyDescent="0.2">
      <c r="G1084" s="11"/>
      <c r="H1084" s="12"/>
      <c r="I1084" s="12"/>
      <c r="J1084" s="17"/>
      <c r="K1084" s="17"/>
      <c r="L1084" s="11"/>
      <c r="M1084" s="9"/>
      <c r="N1084" s="9"/>
      <c r="O1084" s="9"/>
    </row>
    <row r="1085" spans="7:15" x14ac:dyDescent="0.2">
      <c r="G1085" s="11"/>
      <c r="H1085" s="12"/>
      <c r="I1085" s="12"/>
      <c r="J1085" s="17"/>
      <c r="K1085" s="17"/>
      <c r="L1085" s="11"/>
      <c r="M1085" s="9"/>
      <c r="N1085" s="9"/>
      <c r="O1085" s="9"/>
    </row>
    <row r="1086" spans="7:15" x14ac:dyDescent="0.2">
      <c r="G1086" s="11"/>
      <c r="H1086" s="12"/>
      <c r="I1086" s="12"/>
      <c r="J1086" s="17"/>
      <c r="K1086" s="17"/>
      <c r="L1086" s="11"/>
      <c r="M1086" s="9"/>
      <c r="N1086" s="9"/>
      <c r="O1086" s="9"/>
    </row>
    <row r="1087" spans="7:15" x14ac:dyDescent="0.2">
      <c r="G1087" s="11"/>
      <c r="H1087" s="12"/>
      <c r="I1087" s="12"/>
      <c r="J1087" s="17"/>
      <c r="K1087" s="17"/>
      <c r="L1087" s="11"/>
      <c r="M1087" s="9"/>
      <c r="N1087" s="9"/>
      <c r="O1087" s="9"/>
    </row>
    <row r="1088" spans="7:15" x14ac:dyDescent="0.2">
      <c r="G1088" s="11"/>
      <c r="H1088" s="12"/>
      <c r="I1088" s="12"/>
      <c r="J1088" s="17"/>
      <c r="K1088" s="17"/>
      <c r="L1088" s="11"/>
      <c r="M1088" s="9"/>
      <c r="N1088" s="9"/>
      <c r="O1088" s="9"/>
    </row>
    <row r="1089" spans="7:15" x14ac:dyDescent="0.2">
      <c r="G1089" s="11"/>
      <c r="H1089" s="12"/>
      <c r="I1089" s="12"/>
      <c r="J1089" s="17"/>
      <c r="K1089" s="17"/>
      <c r="L1089" s="11"/>
      <c r="M1089" s="9"/>
      <c r="N1089" s="9"/>
      <c r="O1089" s="9"/>
    </row>
    <row r="1090" spans="7:15" x14ac:dyDescent="0.2">
      <c r="G1090" s="11"/>
      <c r="H1090" s="12"/>
      <c r="I1090" s="12"/>
      <c r="J1090" s="17"/>
      <c r="K1090" s="17"/>
      <c r="L1090" s="11"/>
      <c r="M1090" s="9"/>
      <c r="N1090" s="9"/>
      <c r="O1090" s="9"/>
    </row>
    <row r="1091" spans="7:15" x14ac:dyDescent="0.2">
      <c r="G1091" s="11"/>
      <c r="H1091" s="12"/>
      <c r="I1091" s="12"/>
      <c r="J1091" s="17"/>
      <c r="K1091" s="17"/>
      <c r="L1091" s="11"/>
      <c r="M1091" s="9"/>
      <c r="N1091" s="9"/>
      <c r="O1091" s="9"/>
    </row>
    <row r="1092" spans="7:15" x14ac:dyDescent="0.2">
      <c r="G1092" s="11"/>
      <c r="H1092" s="12"/>
      <c r="I1092" s="12"/>
      <c r="J1092" s="17"/>
      <c r="K1092" s="17"/>
      <c r="L1092" s="11"/>
      <c r="M1092" s="9"/>
      <c r="N1092" s="9"/>
      <c r="O1092" s="9"/>
    </row>
    <row r="1093" spans="7:15" x14ac:dyDescent="0.2">
      <c r="G1093" s="11"/>
      <c r="H1093" s="12"/>
      <c r="I1093" s="12"/>
      <c r="J1093" s="17"/>
      <c r="K1093" s="17"/>
      <c r="L1093" s="11"/>
      <c r="M1093" s="9"/>
      <c r="N1093" s="9"/>
      <c r="O1093" s="9"/>
    </row>
    <row r="1094" spans="7:15" x14ac:dyDescent="0.2">
      <c r="G1094" s="11"/>
      <c r="H1094" s="12"/>
      <c r="I1094" s="12"/>
      <c r="J1094" s="17"/>
      <c r="K1094" s="17"/>
      <c r="L1094" s="11"/>
      <c r="M1094" s="9"/>
      <c r="N1094" s="9"/>
      <c r="O1094" s="9"/>
    </row>
    <row r="1095" spans="7:15" x14ac:dyDescent="0.2">
      <c r="G1095" s="11"/>
      <c r="H1095" s="12"/>
      <c r="I1095" s="12"/>
      <c r="J1095" s="17"/>
      <c r="K1095" s="17"/>
      <c r="L1095" s="11"/>
      <c r="M1095" s="9"/>
      <c r="N1095" s="9"/>
      <c r="O1095" s="9"/>
    </row>
    <row r="1096" spans="7:15" x14ac:dyDescent="0.2">
      <c r="G1096" s="11"/>
      <c r="H1096" s="12"/>
      <c r="I1096" s="12"/>
      <c r="J1096" s="17"/>
      <c r="K1096" s="17"/>
      <c r="L1096" s="11"/>
      <c r="M1096" s="9"/>
      <c r="N1096" s="9"/>
      <c r="O1096" s="9"/>
    </row>
    <row r="1097" spans="7:15" x14ac:dyDescent="0.2">
      <c r="G1097" s="11"/>
      <c r="H1097" s="12"/>
      <c r="I1097" s="12"/>
      <c r="J1097" s="17"/>
      <c r="K1097" s="17"/>
      <c r="L1097" s="11"/>
      <c r="M1097" s="9"/>
      <c r="N1097" s="9"/>
      <c r="O1097" s="9"/>
    </row>
    <row r="1098" spans="7:15" x14ac:dyDescent="0.2">
      <c r="G1098" s="11"/>
      <c r="H1098" s="12"/>
      <c r="I1098" s="12"/>
      <c r="J1098" s="17"/>
      <c r="K1098" s="17"/>
      <c r="L1098" s="11"/>
      <c r="M1098" s="9"/>
      <c r="N1098" s="9"/>
      <c r="O1098" s="9"/>
    </row>
    <row r="1099" spans="7:15" x14ac:dyDescent="0.2">
      <c r="G1099" s="11"/>
      <c r="H1099" s="12"/>
      <c r="I1099" s="12"/>
      <c r="J1099" s="17"/>
      <c r="K1099" s="17"/>
      <c r="L1099" s="11"/>
      <c r="M1099" s="9"/>
      <c r="N1099" s="9"/>
      <c r="O1099" s="9"/>
    </row>
    <row r="1100" spans="7:15" x14ac:dyDescent="0.2">
      <c r="G1100" s="11"/>
      <c r="H1100" s="12"/>
      <c r="I1100" s="12"/>
      <c r="J1100" s="17"/>
      <c r="K1100" s="17"/>
      <c r="L1100" s="11"/>
      <c r="M1100" s="9"/>
      <c r="N1100" s="9"/>
      <c r="O1100" s="9"/>
    </row>
    <row r="1101" spans="7:15" x14ac:dyDescent="0.2">
      <c r="G1101" s="11"/>
      <c r="H1101" s="12"/>
      <c r="I1101" s="12"/>
      <c r="J1101" s="17"/>
      <c r="K1101" s="17"/>
      <c r="L1101" s="11"/>
      <c r="M1101" s="9"/>
      <c r="N1101" s="9"/>
      <c r="O1101" s="9"/>
    </row>
    <row r="1102" spans="7:15" x14ac:dyDescent="0.2">
      <c r="G1102" s="11"/>
      <c r="H1102" s="12"/>
      <c r="I1102" s="12"/>
      <c r="J1102" s="17"/>
      <c r="K1102" s="17"/>
      <c r="L1102" s="11"/>
      <c r="M1102" s="9"/>
      <c r="N1102" s="9"/>
      <c r="O1102" s="9"/>
    </row>
    <row r="1103" spans="7:15" x14ac:dyDescent="0.2">
      <c r="G1103" s="11"/>
      <c r="H1103" s="12"/>
      <c r="I1103" s="12"/>
      <c r="J1103" s="17"/>
      <c r="K1103" s="17"/>
      <c r="L1103" s="11"/>
      <c r="M1103" s="9"/>
      <c r="N1103" s="9"/>
      <c r="O1103" s="9"/>
    </row>
    <row r="1104" spans="7:15" x14ac:dyDescent="0.2">
      <c r="G1104" s="11"/>
      <c r="H1104" s="12"/>
      <c r="I1104" s="12"/>
      <c r="J1104" s="17"/>
      <c r="K1104" s="17"/>
      <c r="L1104" s="11"/>
      <c r="M1104" s="9"/>
      <c r="N1104" s="9"/>
      <c r="O1104" s="9"/>
    </row>
    <row r="1105" spans="7:15" x14ac:dyDescent="0.2">
      <c r="G1105" s="11"/>
      <c r="H1105" s="12"/>
      <c r="I1105" s="12"/>
      <c r="J1105" s="17"/>
      <c r="K1105" s="17"/>
      <c r="L1105" s="11"/>
      <c r="M1105" s="9"/>
      <c r="N1105" s="9"/>
      <c r="O1105" s="9"/>
    </row>
    <row r="1106" spans="7:15" x14ac:dyDescent="0.2">
      <c r="G1106" s="11"/>
      <c r="H1106" s="12"/>
      <c r="I1106" s="12"/>
      <c r="J1106" s="17"/>
      <c r="K1106" s="17"/>
      <c r="L1106" s="11"/>
      <c r="M1106" s="9"/>
      <c r="N1106" s="9"/>
      <c r="O1106" s="9"/>
    </row>
    <row r="1107" spans="7:15" x14ac:dyDescent="0.2">
      <c r="G1107" s="11"/>
      <c r="H1107" s="12"/>
      <c r="I1107" s="12"/>
      <c r="J1107" s="17"/>
      <c r="K1107" s="17"/>
      <c r="L1107" s="11"/>
      <c r="M1107" s="9"/>
      <c r="N1107" s="9"/>
      <c r="O1107" s="9"/>
    </row>
    <row r="1108" spans="7:15" x14ac:dyDescent="0.2">
      <c r="G1108" s="11"/>
      <c r="H1108" s="12"/>
      <c r="I1108" s="12"/>
      <c r="J1108" s="17"/>
      <c r="K1108" s="17"/>
      <c r="L1108" s="11"/>
      <c r="M1108" s="9"/>
      <c r="N1108" s="9"/>
      <c r="O1108" s="9"/>
    </row>
    <row r="1109" spans="7:15" x14ac:dyDescent="0.2">
      <c r="G1109" s="11"/>
      <c r="H1109" s="12"/>
      <c r="I1109" s="12"/>
      <c r="J1109" s="17"/>
      <c r="K1109" s="17"/>
      <c r="L1109" s="11"/>
      <c r="M1109" s="9"/>
      <c r="N1109" s="9"/>
      <c r="O1109" s="9"/>
    </row>
    <row r="1110" spans="7:15" x14ac:dyDescent="0.2">
      <c r="G1110" s="11"/>
      <c r="H1110" s="12"/>
      <c r="I1110" s="12"/>
      <c r="J1110" s="17"/>
      <c r="K1110" s="17"/>
      <c r="L1110" s="11"/>
      <c r="M1110" s="9"/>
      <c r="N1110" s="9"/>
      <c r="O1110" s="9"/>
    </row>
    <row r="1111" spans="7:15" x14ac:dyDescent="0.2">
      <c r="G1111" s="11"/>
      <c r="H1111" s="12"/>
      <c r="I1111" s="12"/>
      <c r="J1111" s="17"/>
      <c r="K1111" s="17"/>
      <c r="L1111" s="11"/>
      <c r="M1111" s="9"/>
      <c r="N1111" s="9"/>
      <c r="O1111" s="9"/>
    </row>
    <row r="1112" spans="7:15" x14ac:dyDescent="0.2">
      <c r="G1112" s="11"/>
      <c r="H1112" s="12"/>
      <c r="I1112" s="12"/>
      <c r="J1112" s="17"/>
      <c r="K1112" s="17"/>
      <c r="L1112" s="11"/>
      <c r="M1112" s="9"/>
      <c r="N1112" s="9"/>
      <c r="O1112" s="9"/>
    </row>
    <row r="1113" spans="7:15" x14ac:dyDescent="0.2">
      <c r="G1113" s="11"/>
      <c r="H1113" s="12"/>
      <c r="I1113" s="12"/>
      <c r="J1113" s="17"/>
      <c r="K1113" s="17"/>
      <c r="L1113" s="11"/>
      <c r="M1113" s="9"/>
      <c r="N1113" s="9"/>
      <c r="O1113" s="9"/>
    </row>
    <row r="1114" spans="7:15" x14ac:dyDescent="0.2">
      <c r="G1114" s="11"/>
      <c r="H1114" s="12"/>
      <c r="I1114" s="12"/>
      <c r="J1114" s="17"/>
      <c r="K1114" s="17"/>
      <c r="L1114" s="11"/>
      <c r="M1114" s="9"/>
      <c r="N1114" s="9"/>
      <c r="O1114" s="9"/>
    </row>
    <row r="1115" spans="7:15" x14ac:dyDescent="0.2">
      <c r="G1115" s="11"/>
      <c r="H1115" s="12"/>
      <c r="I1115" s="12"/>
      <c r="J1115" s="17"/>
      <c r="K1115" s="17"/>
      <c r="L1115" s="11"/>
      <c r="M1115" s="9"/>
      <c r="N1115" s="9"/>
      <c r="O1115" s="9"/>
    </row>
    <row r="1116" spans="7:15" x14ac:dyDescent="0.2">
      <c r="G1116" s="11"/>
      <c r="H1116" s="12"/>
      <c r="I1116" s="12"/>
      <c r="J1116" s="17"/>
      <c r="K1116" s="17"/>
      <c r="L1116" s="11"/>
      <c r="M1116" s="9"/>
      <c r="N1116" s="9"/>
      <c r="O1116" s="9"/>
    </row>
    <row r="1117" spans="7:15" x14ac:dyDescent="0.2">
      <c r="G1117" s="11"/>
      <c r="H1117" s="12"/>
      <c r="I1117" s="12"/>
      <c r="J1117" s="17"/>
      <c r="K1117" s="17"/>
      <c r="L1117" s="11"/>
      <c r="M1117" s="9"/>
      <c r="N1117" s="9"/>
      <c r="O1117" s="9"/>
    </row>
    <row r="1118" spans="7:15" x14ac:dyDescent="0.2">
      <c r="G1118" s="11"/>
      <c r="H1118" s="12"/>
      <c r="I1118" s="12"/>
      <c r="J1118" s="17"/>
      <c r="K1118" s="17"/>
      <c r="L1118" s="11"/>
      <c r="M1118" s="9"/>
      <c r="N1118" s="9"/>
      <c r="O1118" s="9"/>
    </row>
    <row r="1119" spans="7:15" x14ac:dyDescent="0.2">
      <c r="G1119" s="11"/>
      <c r="H1119" s="12"/>
      <c r="I1119" s="12"/>
      <c r="J1119" s="17"/>
      <c r="K1119" s="17"/>
      <c r="L1119" s="11"/>
      <c r="M1119" s="9"/>
      <c r="N1119" s="9"/>
      <c r="O1119" s="9"/>
    </row>
    <row r="1120" spans="7:15" x14ac:dyDescent="0.2">
      <c r="G1120" s="11"/>
      <c r="H1120" s="12"/>
      <c r="I1120" s="12"/>
      <c r="J1120" s="17"/>
      <c r="K1120" s="17"/>
      <c r="L1120" s="11"/>
      <c r="M1120" s="9"/>
      <c r="N1120" s="9"/>
      <c r="O1120" s="9"/>
    </row>
    <row r="1121" spans="7:15" x14ac:dyDescent="0.2">
      <c r="G1121" s="11"/>
      <c r="H1121" s="12"/>
      <c r="I1121" s="12"/>
      <c r="J1121" s="17"/>
      <c r="K1121" s="17"/>
      <c r="L1121" s="11"/>
      <c r="M1121" s="9"/>
      <c r="N1121" s="9"/>
      <c r="O1121" s="9"/>
    </row>
    <row r="1122" spans="7:15" x14ac:dyDescent="0.2">
      <c r="G1122" s="11"/>
      <c r="H1122" s="12"/>
      <c r="I1122" s="12"/>
      <c r="J1122" s="17"/>
      <c r="K1122" s="17"/>
      <c r="L1122" s="11"/>
      <c r="M1122" s="9"/>
      <c r="N1122" s="9"/>
      <c r="O1122" s="9"/>
    </row>
    <row r="1123" spans="7:15" x14ac:dyDescent="0.2">
      <c r="G1123" s="11"/>
      <c r="H1123" s="12"/>
      <c r="I1123" s="12"/>
      <c r="J1123" s="17"/>
      <c r="K1123" s="17"/>
      <c r="L1123" s="11"/>
      <c r="M1123" s="9"/>
      <c r="N1123" s="9"/>
      <c r="O1123" s="9"/>
    </row>
    <row r="1124" spans="7:15" x14ac:dyDescent="0.2">
      <c r="G1124" s="11"/>
      <c r="H1124" s="12"/>
      <c r="I1124" s="12"/>
      <c r="J1124" s="17"/>
      <c r="K1124" s="17"/>
      <c r="L1124" s="11"/>
      <c r="M1124" s="9"/>
      <c r="N1124" s="9"/>
      <c r="O1124" s="9"/>
    </row>
    <row r="1125" spans="7:15" x14ac:dyDescent="0.2">
      <c r="G1125" s="11"/>
      <c r="H1125" s="12"/>
      <c r="I1125" s="12"/>
      <c r="J1125" s="17"/>
      <c r="K1125" s="17"/>
      <c r="L1125" s="11"/>
      <c r="M1125" s="9"/>
      <c r="N1125" s="9"/>
      <c r="O1125" s="9"/>
    </row>
    <row r="1126" spans="7:15" x14ac:dyDescent="0.2">
      <c r="G1126" s="11"/>
      <c r="H1126" s="12"/>
      <c r="I1126" s="12"/>
      <c r="J1126" s="17"/>
      <c r="K1126" s="17"/>
      <c r="L1126" s="11"/>
      <c r="M1126" s="9"/>
      <c r="N1126" s="9"/>
      <c r="O1126" s="9"/>
    </row>
    <row r="1127" spans="7:15" x14ac:dyDescent="0.2">
      <c r="G1127" s="11"/>
      <c r="H1127" s="12"/>
      <c r="I1127" s="12"/>
      <c r="J1127" s="17"/>
      <c r="K1127" s="17"/>
      <c r="L1127" s="11"/>
      <c r="M1127" s="9"/>
      <c r="N1127" s="9"/>
      <c r="O1127" s="9"/>
    </row>
    <row r="1128" spans="7:15" x14ac:dyDescent="0.2">
      <c r="G1128" s="11"/>
      <c r="H1128" s="12"/>
      <c r="I1128" s="12"/>
      <c r="J1128" s="17"/>
      <c r="K1128" s="17"/>
      <c r="L1128" s="11"/>
      <c r="M1128" s="9"/>
      <c r="N1128" s="9"/>
      <c r="O1128" s="9"/>
    </row>
    <row r="1129" spans="7:15" x14ac:dyDescent="0.2">
      <c r="G1129" s="11"/>
      <c r="H1129" s="12"/>
      <c r="I1129" s="12"/>
      <c r="J1129" s="17"/>
      <c r="K1129" s="17"/>
      <c r="L1129" s="11"/>
      <c r="M1129" s="9"/>
      <c r="N1129" s="9"/>
      <c r="O1129" s="9"/>
    </row>
    <row r="1130" spans="7:15" x14ac:dyDescent="0.2">
      <c r="G1130" s="11"/>
      <c r="H1130" s="12"/>
      <c r="I1130" s="12"/>
      <c r="J1130" s="17"/>
      <c r="K1130" s="17"/>
      <c r="L1130" s="11"/>
      <c r="M1130" s="9"/>
      <c r="N1130" s="9"/>
      <c r="O1130" s="9"/>
    </row>
    <row r="1131" spans="7:15" x14ac:dyDescent="0.2">
      <c r="G1131" s="11"/>
      <c r="H1131" s="12"/>
      <c r="I1131" s="12"/>
      <c r="J1131" s="17"/>
      <c r="K1131" s="17"/>
      <c r="L1131" s="11"/>
      <c r="M1131" s="9"/>
      <c r="N1131" s="9"/>
      <c r="O1131" s="9"/>
    </row>
    <row r="1132" spans="7:15" x14ac:dyDescent="0.2">
      <c r="G1132" s="11"/>
      <c r="H1132" s="12"/>
      <c r="I1132" s="12"/>
      <c r="J1132" s="17"/>
      <c r="K1132" s="17"/>
      <c r="L1132" s="11"/>
      <c r="M1132" s="9"/>
      <c r="N1132" s="9"/>
      <c r="O1132" s="9"/>
    </row>
    <row r="1133" spans="7:15" x14ac:dyDescent="0.2">
      <c r="G1133" s="11"/>
      <c r="H1133" s="12"/>
      <c r="I1133" s="12"/>
      <c r="J1133" s="17"/>
      <c r="K1133" s="17"/>
      <c r="L1133" s="11"/>
      <c r="M1133" s="9"/>
      <c r="N1133" s="9"/>
      <c r="O1133" s="9"/>
    </row>
    <row r="1134" spans="7:15" x14ac:dyDescent="0.2">
      <c r="G1134" s="11"/>
      <c r="H1134" s="12"/>
      <c r="I1134" s="12"/>
      <c r="J1134" s="17"/>
      <c r="K1134" s="17"/>
      <c r="L1134" s="11"/>
      <c r="M1134" s="9"/>
      <c r="N1134" s="9"/>
      <c r="O1134" s="9"/>
    </row>
    <row r="1135" spans="7:15" x14ac:dyDescent="0.2">
      <c r="G1135" s="11"/>
      <c r="H1135" s="12"/>
      <c r="I1135" s="12"/>
      <c r="J1135" s="17"/>
      <c r="K1135" s="17"/>
      <c r="L1135" s="11"/>
      <c r="M1135" s="9"/>
      <c r="N1135" s="9"/>
      <c r="O1135" s="9"/>
    </row>
    <row r="1136" spans="7:15" x14ac:dyDescent="0.2">
      <c r="G1136" s="11"/>
      <c r="H1136" s="12"/>
      <c r="I1136" s="12"/>
      <c r="J1136" s="17"/>
      <c r="K1136" s="17"/>
      <c r="L1136" s="11"/>
      <c r="M1136" s="9"/>
      <c r="N1136" s="9"/>
      <c r="O1136" s="9"/>
    </row>
    <row r="1137" spans="7:15" x14ac:dyDescent="0.2">
      <c r="G1137" s="11"/>
      <c r="H1137" s="12"/>
      <c r="I1137" s="12"/>
      <c r="J1137" s="17"/>
      <c r="K1137" s="17"/>
      <c r="L1137" s="11"/>
      <c r="M1137" s="9"/>
      <c r="N1137" s="9"/>
      <c r="O1137" s="9"/>
    </row>
    <row r="1138" spans="7:15" x14ac:dyDescent="0.2">
      <c r="G1138" s="11"/>
      <c r="H1138" s="12"/>
      <c r="I1138" s="12"/>
      <c r="J1138" s="17"/>
      <c r="K1138" s="17"/>
      <c r="L1138" s="11"/>
      <c r="M1138" s="9"/>
      <c r="N1138" s="9"/>
      <c r="O1138" s="9"/>
    </row>
    <row r="1139" spans="7:15" x14ac:dyDescent="0.2">
      <c r="G1139" s="11"/>
      <c r="H1139" s="12"/>
      <c r="I1139" s="12"/>
      <c r="J1139" s="17"/>
      <c r="K1139" s="17"/>
      <c r="L1139" s="11"/>
      <c r="M1139" s="9"/>
      <c r="N1139" s="9"/>
      <c r="O1139" s="9"/>
    </row>
    <row r="1140" spans="7:15" x14ac:dyDescent="0.2">
      <c r="G1140" s="11"/>
      <c r="H1140" s="12"/>
      <c r="I1140" s="12"/>
      <c r="J1140" s="17"/>
      <c r="K1140" s="17"/>
      <c r="L1140" s="11"/>
      <c r="M1140" s="9"/>
      <c r="N1140" s="9"/>
      <c r="O1140" s="9"/>
    </row>
    <row r="1141" spans="7:15" x14ac:dyDescent="0.2">
      <c r="G1141" s="11"/>
      <c r="H1141" s="12"/>
      <c r="I1141" s="12"/>
      <c r="J1141" s="17"/>
      <c r="K1141" s="17"/>
      <c r="L1141" s="11"/>
      <c r="M1141" s="9"/>
      <c r="N1141" s="9"/>
      <c r="O1141" s="9"/>
    </row>
    <row r="1142" spans="7:15" x14ac:dyDescent="0.2">
      <c r="G1142" s="11"/>
      <c r="H1142" s="12"/>
      <c r="I1142" s="12"/>
      <c r="J1142" s="17"/>
      <c r="K1142" s="17"/>
      <c r="L1142" s="11"/>
      <c r="M1142" s="9"/>
      <c r="N1142" s="9"/>
      <c r="O1142" s="9"/>
    </row>
    <row r="1143" spans="7:15" x14ac:dyDescent="0.2">
      <c r="G1143" s="11"/>
      <c r="H1143" s="12"/>
      <c r="I1143" s="12"/>
      <c r="J1143" s="17"/>
      <c r="K1143" s="17"/>
      <c r="L1143" s="11"/>
      <c r="M1143" s="9"/>
      <c r="N1143" s="9"/>
      <c r="O1143" s="9"/>
    </row>
    <row r="1144" spans="7:15" x14ac:dyDescent="0.2">
      <c r="G1144" s="11"/>
      <c r="H1144" s="12"/>
      <c r="I1144" s="12"/>
      <c r="J1144" s="17"/>
      <c r="K1144" s="17"/>
      <c r="L1144" s="11"/>
      <c r="M1144" s="9"/>
      <c r="N1144" s="9"/>
      <c r="O1144" s="9"/>
    </row>
    <row r="1145" spans="7:15" x14ac:dyDescent="0.2">
      <c r="G1145" s="11"/>
      <c r="H1145" s="12"/>
      <c r="I1145" s="12"/>
      <c r="J1145" s="17"/>
      <c r="K1145" s="17"/>
      <c r="L1145" s="11"/>
      <c r="M1145" s="9"/>
      <c r="N1145" s="9"/>
      <c r="O1145" s="9"/>
    </row>
    <row r="1146" spans="7:15" x14ac:dyDescent="0.2">
      <c r="G1146" s="11"/>
      <c r="H1146" s="12"/>
      <c r="I1146" s="12"/>
      <c r="J1146" s="17"/>
      <c r="K1146" s="17"/>
      <c r="L1146" s="11"/>
      <c r="M1146" s="9"/>
      <c r="N1146" s="9"/>
      <c r="O1146" s="9"/>
    </row>
    <row r="1147" spans="7:15" x14ac:dyDescent="0.2">
      <c r="G1147" s="11"/>
      <c r="H1147" s="12"/>
      <c r="I1147" s="12"/>
      <c r="J1147" s="17"/>
      <c r="K1147" s="17"/>
      <c r="L1147" s="11"/>
      <c r="M1147" s="9"/>
      <c r="N1147" s="9"/>
      <c r="O1147" s="9"/>
    </row>
    <row r="1148" spans="7:15" x14ac:dyDescent="0.2">
      <c r="G1148" s="11"/>
      <c r="H1148" s="12"/>
      <c r="I1148" s="12"/>
      <c r="J1148" s="17"/>
      <c r="K1148" s="17"/>
      <c r="L1148" s="11"/>
      <c r="M1148" s="9"/>
      <c r="N1148" s="9"/>
      <c r="O1148" s="9"/>
    </row>
    <row r="1149" spans="7:15" x14ac:dyDescent="0.2">
      <c r="G1149" s="11"/>
      <c r="H1149" s="12"/>
      <c r="I1149" s="12"/>
      <c r="J1149" s="17"/>
      <c r="K1149" s="17"/>
      <c r="L1149" s="11"/>
      <c r="M1149" s="9"/>
      <c r="N1149" s="9"/>
      <c r="O1149" s="9"/>
    </row>
    <row r="1150" spans="7:15" x14ac:dyDescent="0.2">
      <c r="G1150" s="11"/>
      <c r="H1150" s="12"/>
      <c r="I1150" s="12"/>
      <c r="J1150" s="17"/>
      <c r="K1150" s="17"/>
      <c r="L1150" s="11"/>
      <c r="M1150" s="9"/>
      <c r="N1150" s="9"/>
      <c r="O1150" s="9"/>
    </row>
    <row r="1151" spans="7:15" x14ac:dyDescent="0.2">
      <c r="G1151" s="11"/>
      <c r="H1151" s="12"/>
      <c r="I1151" s="12"/>
      <c r="J1151" s="17"/>
      <c r="K1151" s="17"/>
      <c r="L1151" s="11"/>
      <c r="M1151" s="9"/>
      <c r="N1151" s="9"/>
      <c r="O1151" s="9"/>
    </row>
    <row r="1152" spans="7:15" x14ac:dyDescent="0.2">
      <c r="G1152" s="11"/>
      <c r="H1152" s="12"/>
      <c r="I1152" s="12"/>
      <c r="J1152" s="17"/>
      <c r="K1152" s="17"/>
      <c r="L1152" s="11"/>
      <c r="M1152" s="9"/>
      <c r="N1152" s="9"/>
      <c r="O1152" s="9"/>
    </row>
    <row r="1153" spans="7:15" x14ac:dyDescent="0.2">
      <c r="G1153" s="11"/>
      <c r="H1153" s="12"/>
      <c r="I1153" s="12"/>
      <c r="J1153" s="17"/>
      <c r="K1153" s="17"/>
      <c r="L1153" s="11"/>
      <c r="M1153" s="9"/>
      <c r="N1153" s="9"/>
      <c r="O1153" s="9"/>
    </row>
    <row r="1154" spans="7:15" x14ac:dyDescent="0.2">
      <c r="G1154" s="11"/>
      <c r="H1154" s="12"/>
      <c r="I1154" s="12"/>
      <c r="J1154" s="17"/>
      <c r="K1154" s="17"/>
      <c r="L1154" s="11"/>
      <c r="M1154" s="9"/>
      <c r="N1154" s="9"/>
      <c r="O1154" s="9"/>
    </row>
    <row r="1155" spans="7:15" x14ac:dyDescent="0.2">
      <c r="G1155" s="11"/>
      <c r="H1155" s="12"/>
      <c r="I1155" s="12"/>
      <c r="J1155" s="17"/>
      <c r="K1155" s="17"/>
      <c r="L1155" s="11"/>
      <c r="M1155" s="9"/>
      <c r="N1155" s="9"/>
      <c r="O1155" s="9"/>
    </row>
    <row r="1156" spans="7:15" x14ac:dyDescent="0.2">
      <c r="G1156" s="11"/>
      <c r="H1156" s="12"/>
      <c r="I1156" s="12"/>
      <c r="J1156" s="17"/>
      <c r="K1156" s="17"/>
      <c r="L1156" s="11"/>
      <c r="M1156" s="9"/>
      <c r="N1156" s="9"/>
      <c r="O1156" s="9"/>
    </row>
    <row r="1157" spans="7:15" x14ac:dyDescent="0.2">
      <c r="G1157" s="11"/>
      <c r="H1157" s="12"/>
      <c r="I1157" s="12"/>
      <c r="J1157" s="17"/>
      <c r="K1157" s="17"/>
      <c r="L1157" s="11"/>
      <c r="M1157" s="9"/>
      <c r="N1157" s="9"/>
      <c r="O1157" s="9"/>
    </row>
    <row r="1158" spans="7:15" x14ac:dyDescent="0.2">
      <c r="G1158" s="11"/>
      <c r="H1158" s="12"/>
      <c r="I1158" s="12"/>
      <c r="J1158" s="17"/>
      <c r="K1158" s="17"/>
      <c r="L1158" s="11"/>
      <c r="M1158" s="9"/>
      <c r="N1158" s="9"/>
      <c r="O1158" s="9"/>
    </row>
    <row r="1159" spans="7:15" x14ac:dyDescent="0.2">
      <c r="G1159" s="11"/>
      <c r="H1159" s="12"/>
      <c r="I1159" s="12"/>
      <c r="J1159" s="17"/>
      <c r="K1159" s="17"/>
      <c r="L1159" s="11"/>
      <c r="M1159" s="9"/>
      <c r="N1159" s="9"/>
      <c r="O1159" s="9"/>
    </row>
    <row r="1160" spans="7:15" x14ac:dyDescent="0.2">
      <c r="G1160" s="11"/>
      <c r="H1160" s="12"/>
      <c r="I1160" s="12"/>
      <c r="J1160" s="17"/>
      <c r="K1160" s="17"/>
      <c r="L1160" s="11"/>
      <c r="M1160" s="9"/>
      <c r="N1160" s="9"/>
      <c r="O1160" s="9"/>
    </row>
    <row r="1161" spans="7:15" x14ac:dyDescent="0.2">
      <c r="G1161" s="11"/>
      <c r="H1161" s="12"/>
      <c r="I1161" s="12"/>
      <c r="J1161" s="17"/>
      <c r="K1161" s="17"/>
      <c r="L1161" s="11"/>
      <c r="M1161" s="9"/>
      <c r="N1161" s="9"/>
      <c r="O1161" s="9"/>
    </row>
    <row r="1162" spans="7:15" x14ac:dyDescent="0.2">
      <c r="G1162" s="11"/>
      <c r="H1162" s="12"/>
      <c r="I1162" s="12"/>
      <c r="J1162" s="17"/>
      <c r="K1162" s="17"/>
      <c r="L1162" s="11"/>
      <c r="M1162" s="9"/>
      <c r="N1162" s="9"/>
      <c r="O1162" s="9"/>
    </row>
    <row r="1163" spans="7:15" x14ac:dyDescent="0.2">
      <c r="G1163" s="11"/>
      <c r="H1163" s="12"/>
      <c r="I1163" s="12"/>
      <c r="J1163" s="17"/>
      <c r="K1163" s="17"/>
      <c r="L1163" s="11"/>
      <c r="M1163" s="9"/>
      <c r="N1163" s="9"/>
      <c r="O1163" s="9"/>
    </row>
    <row r="1164" spans="7:15" x14ac:dyDescent="0.2">
      <c r="G1164" s="11"/>
      <c r="H1164" s="12"/>
      <c r="I1164" s="12"/>
      <c r="J1164" s="17"/>
      <c r="K1164" s="17"/>
      <c r="L1164" s="11"/>
      <c r="M1164" s="9"/>
      <c r="N1164" s="9"/>
      <c r="O1164" s="9"/>
    </row>
    <row r="1165" spans="7:15" x14ac:dyDescent="0.2">
      <c r="G1165" s="11"/>
      <c r="H1165" s="12"/>
      <c r="I1165" s="12"/>
      <c r="J1165" s="17"/>
      <c r="K1165" s="17"/>
      <c r="L1165" s="11"/>
      <c r="M1165" s="9"/>
      <c r="N1165" s="9"/>
      <c r="O1165" s="9"/>
    </row>
    <row r="1166" spans="7:15" x14ac:dyDescent="0.2">
      <c r="G1166" s="11"/>
      <c r="H1166" s="12"/>
      <c r="I1166" s="12"/>
      <c r="J1166" s="17"/>
      <c r="K1166" s="17"/>
      <c r="L1166" s="11"/>
      <c r="M1166" s="9"/>
      <c r="N1166" s="9"/>
      <c r="O1166" s="9"/>
    </row>
    <row r="1167" spans="7:15" x14ac:dyDescent="0.2">
      <c r="G1167" s="11"/>
      <c r="H1167" s="12"/>
      <c r="I1167" s="12"/>
      <c r="J1167" s="17"/>
      <c r="K1167" s="17"/>
      <c r="L1167" s="11"/>
      <c r="M1167" s="9"/>
      <c r="N1167" s="9"/>
      <c r="O1167" s="9"/>
    </row>
    <row r="1168" spans="7:15" x14ac:dyDescent="0.2">
      <c r="G1168" s="11"/>
      <c r="H1168" s="12"/>
      <c r="I1168" s="12"/>
      <c r="J1168" s="17"/>
      <c r="K1168" s="17"/>
      <c r="L1168" s="11"/>
      <c r="M1168" s="9"/>
      <c r="N1168" s="9"/>
      <c r="O1168" s="9"/>
    </row>
    <row r="1169" spans="7:15" x14ac:dyDescent="0.2">
      <c r="G1169" s="11"/>
      <c r="H1169" s="12"/>
      <c r="I1169" s="12"/>
      <c r="J1169" s="17"/>
      <c r="K1169" s="17"/>
      <c r="L1169" s="11"/>
      <c r="M1169" s="9"/>
      <c r="N1169" s="9"/>
      <c r="O1169" s="9"/>
    </row>
    <row r="1170" spans="7:15" x14ac:dyDescent="0.2">
      <c r="G1170" s="11"/>
      <c r="H1170" s="12"/>
      <c r="I1170" s="12"/>
      <c r="J1170" s="17"/>
      <c r="K1170" s="17"/>
      <c r="L1170" s="11"/>
      <c r="M1170" s="9"/>
      <c r="N1170" s="9"/>
      <c r="O1170" s="9"/>
    </row>
    <row r="1171" spans="7:15" x14ac:dyDescent="0.2">
      <c r="G1171" s="11"/>
      <c r="H1171" s="12"/>
      <c r="I1171" s="12"/>
      <c r="J1171" s="17"/>
      <c r="K1171" s="17"/>
      <c r="L1171" s="11"/>
      <c r="M1171" s="9"/>
      <c r="N1171" s="9"/>
      <c r="O1171" s="9"/>
    </row>
    <row r="1172" spans="7:15" x14ac:dyDescent="0.2">
      <c r="G1172" s="11"/>
      <c r="H1172" s="12"/>
      <c r="I1172" s="12"/>
      <c r="J1172" s="17"/>
      <c r="K1172" s="17"/>
      <c r="L1172" s="11"/>
      <c r="M1172" s="9"/>
      <c r="N1172" s="9"/>
      <c r="O1172" s="9"/>
    </row>
    <row r="1173" spans="7:15" x14ac:dyDescent="0.2">
      <c r="G1173" s="11"/>
      <c r="H1173" s="12"/>
      <c r="I1173" s="12"/>
      <c r="J1173" s="17"/>
      <c r="K1173" s="17"/>
      <c r="L1173" s="11"/>
      <c r="M1173" s="9"/>
      <c r="N1173" s="9"/>
      <c r="O1173" s="9"/>
    </row>
    <row r="1174" spans="7:15" x14ac:dyDescent="0.2">
      <c r="G1174" s="11"/>
      <c r="H1174" s="12"/>
      <c r="I1174" s="12"/>
      <c r="J1174" s="17"/>
      <c r="K1174" s="17"/>
      <c r="L1174" s="11"/>
      <c r="M1174" s="9"/>
      <c r="N1174" s="9"/>
      <c r="O1174" s="9"/>
    </row>
    <row r="1175" spans="7:15" x14ac:dyDescent="0.2">
      <c r="G1175" s="11"/>
      <c r="H1175" s="12"/>
      <c r="I1175" s="12"/>
      <c r="J1175" s="17"/>
      <c r="K1175" s="17"/>
      <c r="L1175" s="11"/>
      <c r="M1175" s="9"/>
      <c r="N1175" s="9"/>
      <c r="O1175" s="9"/>
    </row>
    <row r="1176" spans="7:15" x14ac:dyDescent="0.2">
      <c r="G1176" s="11"/>
      <c r="H1176" s="12"/>
      <c r="I1176" s="12"/>
      <c r="J1176" s="17"/>
      <c r="K1176" s="17"/>
      <c r="L1176" s="11"/>
      <c r="M1176" s="9"/>
      <c r="N1176" s="9"/>
      <c r="O1176" s="9"/>
    </row>
    <row r="1177" spans="7:15" x14ac:dyDescent="0.2">
      <c r="G1177" s="11"/>
      <c r="H1177" s="12"/>
      <c r="I1177" s="12"/>
      <c r="J1177" s="17"/>
      <c r="K1177" s="17"/>
      <c r="L1177" s="11"/>
      <c r="M1177" s="9"/>
      <c r="N1177" s="9"/>
      <c r="O1177" s="9"/>
    </row>
    <row r="1178" spans="7:15" x14ac:dyDescent="0.2">
      <c r="G1178" s="11"/>
      <c r="H1178" s="12"/>
      <c r="I1178" s="12"/>
      <c r="J1178" s="17"/>
      <c r="K1178" s="17"/>
      <c r="L1178" s="11"/>
      <c r="M1178" s="9"/>
      <c r="N1178" s="9"/>
      <c r="O1178" s="9"/>
    </row>
    <row r="1179" spans="7:15" x14ac:dyDescent="0.2">
      <c r="G1179" s="11"/>
      <c r="H1179" s="12"/>
      <c r="I1179" s="12"/>
      <c r="J1179" s="17"/>
      <c r="K1179" s="17"/>
      <c r="L1179" s="11"/>
      <c r="M1179" s="9"/>
      <c r="N1179" s="9"/>
      <c r="O1179" s="9"/>
    </row>
    <row r="1180" spans="7:15" x14ac:dyDescent="0.2">
      <c r="G1180" s="11"/>
      <c r="H1180" s="12"/>
      <c r="I1180" s="12"/>
      <c r="J1180" s="17"/>
      <c r="K1180" s="17"/>
      <c r="L1180" s="11"/>
      <c r="M1180" s="9"/>
      <c r="N1180" s="9"/>
      <c r="O1180" s="9"/>
    </row>
    <row r="1181" spans="7:15" x14ac:dyDescent="0.2">
      <c r="G1181" s="11"/>
      <c r="H1181" s="12"/>
      <c r="I1181" s="12"/>
      <c r="J1181" s="17"/>
      <c r="K1181" s="17"/>
      <c r="L1181" s="11"/>
      <c r="M1181" s="9"/>
      <c r="N1181" s="9"/>
      <c r="O1181" s="9"/>
    </row>
    <row r="1182" spans="7:15" x14ac:dyDescent="0.2">
      <c r="G1182" s="11"/>
      <c r="H1182" s="12"/>
      <c r="I1182" s="12"/>
      <c r="J1182" s="17"/>
      <c r="K1182" s="17"/>
      <c r="L1182" s="11"/>
      <c r="M1182" s="9"/>
      <c r="N1182" s="9"/>
      <c r="O1182" s="9"/>
    </row>
    <row r="1183" spans="7:15" x14ac:dyDescent="0.2">
      <c r="G1183" s="11"/>
      <c r="H1183" s="12"/>
      <c r="I1183" s="12"/>
      <c r="J1183" s="17"/>
      <c r="K1183" s="17"/>
      <c r="L1183" s="11"/>
      <c r="M1183" s="9"/>
      <c r="N1183" s="9"/>
      <c r="O1183" s="9"/>
    </row>
    <row r="1184" spans="7:15" x14ac:dyDescent="0.2">
      <c r="G1184" s="11"/>
      <c r="H1184" s="12"/>
      <c r="I1184" s="12"/>
      <c r="J1184" s="17"/>
      <c r="K1184" s="17"/>
      <c r="L1184" s="11"/>
      <c r="M1184" s="9"/>
      <c r="N1184" s="9"/>
      <c r="O1184" s="9"/>
    </row>
    <row r="1185" spans="7:15" x14ac:dyDescent="0.2">
      <c r="G1185" s="11"/>
      <c r="H1185" s="12"/>
      <c r="I1185" s="12"/>
      <c r="J1185" s="17"/>
      <c r="K1185" s="17"/>
      <c r="L1185" s="11"/>
      <c r="M1185" s="9"/>
      <c r="N1185" s="9"/>
      <c r="O1185" s="9"/>
    </row>
    <row r="1186" spans="7:15" x14ac:dyDescent="0.2">
      <c r="G1186" s="11"/>
      <c r="H1186" s="12"/>
      <c r="I1186" s="12"/>
      <c r="J1186" s="17"/>
      <c r="K1186" s="17"/>
      <c r="L1186" s="11"/>
      <c r="M1186" s="9"/>
      <c r="N1186" s="9"/>
      <c r="O1186" s="9"/>
    </row>
    <row r="1187" spans="7:15" x14ac:dyDescent="0.2">
      <c r="G1187" s="11"/>
      <c r="H1187" s="12"/>
      <c r="I1187" s="12"/>
      <c r="J1187" s="17"/>
      <c r="K1187" s="17"/>
      <c r="L1187" s="11"/>
      <c r="M1187" s="9"/>
      <c r="N1187" s="9"/>
      <c r="O1187" s="9"/>
    </row>
    <row r="1188" spans="7:15" x14ac:dyDescent="0.2">
      <c r="G1188" s="11"/>
      <c r="H1188" s="12"/>
      <c r="I1188" s="12"/>
      <c r="J1188" s="17"/>
      <c r="K1188" s="17"/>
      <c r="L1188" s="11"/>
      <c r="M1188" s="9"/>
      <c r="N1188" s="9"/>
      <c r="O1188" s="9"/>
    </row>
    <row r="1189" spans="7:15" x14ac:dyDescent="0.2">
      <c r="G1189" s="11"/>
      <c r="H1189" s="12"/>
      <c r="I1189" s="12"/>
      <c r="J1189" s="17"/>
      <c r="K1189" s="17"/>
      <c r="L1189" s="11"/>
      <c r="M1189" s="9"/>
      <c r="N1189" s="9"/>
      <c r="O1189" s="9"/>
    </row>
    <row r="1190" spans="7:15" x14ac:dyDescent="0.2">
      <c r="G1190" s="11"/>
      <c r="H1190" s="12"/>
      <c r="I1190" s="12"/>
      <c r="J1190" s="17"/>
      <c r="K1190" s="17"/>
      <c r="L1190" s="11"/>
      <c r="M1190" s="9"/>
      <c r="N1190" s="9"/>
      <c r="O1190" s="9"/>
    </row>
    <row r="1191" spans="7:15" x14ac:dyDescent="0.2">
      <c r="G1191" s="11"/>
      <c r="H1191" s="12"/>
      <c r="I1191" s="12"/>
      <c r="J1191" s="17"/>
      <c r="K1191" s="17"/>
      <c r="L1191" s="11"/>
      <c r="M1191" s="9"/>
      <c r="N1191" s="9"/>
      <c r="O1191" s="9"/>
    </row>
    <row r="1192" spans="7:15" x14ac:dyDescent="0.2">
      <c r="G1192" s="11"/>
      <c r="H1192" s="12"/>
      <c r="I1192" s="12"/>
      <c r="J1192" s="17"/>
      <c r="K1192" s="17"/>
      <c r="L1192" s="11"/>
      <c r="M1192" s="9"/>
      <c r="N1192" s="9"/>
      <c r="O1192" s="9"/>
    </row>
    <row r="1193" spans="7:15" x14ac:dyDescent="0.2">
      <c r="G1193" s="11"/>
      <c r="H1193" s="12"/>
      <c r="I1193" s="12"/>
      <c r="J1193" s="17"/>
      <c r="K1193" s="17"/>
      <c r="L1193" s="11"/>
      <c r="M1193" s="9"/>
      <c r="N1193" s="9"/>
      <c r="O1193" s="9"/>
    </row>
    <row r="1194" spans="7:15" x14ac:dyDescent="0.2">
      <c r="G1194" s="11"/>
      <c r="H1194" s="12"/>
      <c r="I1194" s="12"/>
      <c r="J1194" s="17"/>
      <c r="K1194" s="17"/>
      <c r="L1194" s="11"/>
      <c r="M1194" s="9"/>
      <c r="N1194" s="9"/>
      <c r="O1194" s="9"/>
    </row>
    <row r="1195" spans="7:15" x14ac:dyDescent="0.2">
      <c r="G1195" s="11"/>
      <c r="H1195" s="12"/>
      <c r="I1195" s="12"/>
      <c r="J1195" s="17"/>
      <c r="K1195" s="17"/>
      <c r="L1195" s="11"/>
      <c r="M1195" s="9"/>
      <c r="N1195" s="9"/>
      <c r="O1195" s="9"/>
    </row>
    <row r="1196" spans="7:15" x14ac:dyDescent="0.2">
      <c r="G1196" s="11"/>
      <c r="H1196" s="12"/>
      <c r="I1196" s="12"/>
      <c r="J1196" s="17"/>
      <c r="K1196" s="17"/>
      <c r="L1196" s="11"/>
      <c r="M1196" s="9"/>
      <c r="N1196" s="9"/>
      <c r="O1196" s="9"/>
    </row>
    <row r="1197" spans="7:15" x14ac:dyDescent="0.2">
      <c r="G1197" s="11"/>
      <c r="H1197" s="12"/>
      <c r="I1197" s="12"/>
      <c r="J1197" s="17"/>
      <c r="K1197" s="17"/>
      <c r="L1197" s="11"/>
      <c r="M1197" s="9"/>
      <c r="N1197" s="9"/>
      <c r="O1197" s="9"/>
    </row>
    <row r="1198" spans="7:15" x14ac:dyDescent="0.2">
      <c r="G1198" s="11"/>
      <c r="H1198" s="12"/>
      <c r="I1198" s="12"/>
      <c r="J1198" s="17"/>
      <c r="K1198" s="17"/>
      <c r="L1198" s="11"/>
      <c r="M1198" s="9"/>
      <c r="N1198" s="9"/>
      <c r="O1198" s="9"/>
    </row>
    <row r="1199" spans="7:15" x14ac:dyDescent="0.2">
      <c r="G1199" s="11"/>
      <c r="H1199" s="12"/>
      <c r="I1199" s="12"/>
      <c r="J1199" s="17"/>
      <c r="K1199" s="17"/>
      <c r="L1199" s="11"/>
      <c r="M1199" s="9"/>
      <c r="N1199" s="9"/>
      <c r="O1199" s="9"/>
    </row>
    <row r="1200" spans="7:15" x14ac:dyDescent="0.2">
      <c r="G1200" s="11"/>
      <c r="H1200" s="12"/>
      <c r="I1200" s="12"/>
      <c r="J1200" s="17"/>
      <c r="K1200" s="17"/>
      <c r="L1200" s="11"/>
      <c r="M1200" s="9"/>
      <c r="N1200" s="9"/>
      <c r="O1200" s="9"/>
    </row>
    <row r="1201" spans="7:15" x14ac:dyDescent="0.2">
      <c r="G1201" s="11"/>
      <c r="H1201" s="12"/>
      <c r="I1201" s="12"/>
      <c r="J1201" s="17"/>
      <c r="K1201" s="17"/>
      <c r="L1201" s="11"/>
      <c r="M1201" s="9"/>
      <c r="N1201" s="9"/>
      <c r="O1201" s="9"/>
    </row>
    <row r="1202" spans="7:15" x14ac:dyDescent="0.2">
      <c r="G1202" s="11"/>
      <c r="H1202" s="12"/>
      <c r="I1202" s="12"/>
      <c r="J1202" s="17"/>
      <c r="K1202" s="17"/>
      <c r="L1202" s="11"/>
      <c r="M1202" s="9"/>
      <c r="N1202" s="9"/>
      <c r="O1202" s="9"/>
    </row>
    <row r="1203" spans="7:15" x14ac:dyDescent="0.2">
      <c r="G1203" s="11"/>
      <c r="H1203" s="12"/>
      <c r="I1203" s="12"/>
      <c r="J1203" s="17"/>
      <c r="K1203" s="17"/>
      <c r="L1203" s="11"/>
      <c r="M1203" s="9"/>
      <c r="N1203" s="9"/>
      <c r="O1203" s="9"/>
    </row>
    <row r="1204" spans="7:15" x14ac:dyDescent="0.2">
      <c r="G1204" s="11"/>
      <c r="H1204" s="12"/>
      <c r="I1204" s="12"/>
      <c r="J1204" s="17"/>
      <c r="K1204" s="17"/>
      <c r="L1204" s="11"/>
      <c r="M1204" s="9"/>
      <c r="N1204" s="9"/>
      <c r="O1204" s="9"/>
    </row>
    <row r="1205" spans="7:15" x14ac:dyDescent="0.2">
      <c r="G1205" s="11"/>
      <c r="H1205" s="12"/>
      <c r="I1205" s="12"/>
      <c r="J1205" s="17"/>
      <c r="K1205" s="17"/>
      <c r="L1205" s="11"/>
      <c r="M1205" s="9"/>
      <c r="N1205" s="9"/>
      <c r="O1205" s="9"/>
    </row>
    <row r="1206" spans="7:15" x14ac:dyDescent="0.2">
      <c r="G1206" s="11"/>
      <c r="H1206" s="12"/>
      <c r="I1206" s="12"/>
      <c r="J1206" s="17"/>
      <c r="K1206" s="17"/>
      <c r="L1206" s="11"/>
      <c r="M1206" s="9"/>
      <c r="N1206" s="9"/>
      <c r="O1206" s="9"/>
    </row>
    <row r="1207" spans="7:15" x14ac:dyDescent="0.2">
      <c r="G1207" s="11"/>
      <c r="H1207" s="12"/>
      <c r="I1207" s="12"/>
      <c r="J1207" s="17"/>
      <c r="K1207" s="17"/>
      <c r="L1207" s="11"/>
      <c r="M1207" s="9"/>
      <c r="N1207" s="9"/>
      <c r="O1207" s="9"/>
    </row>
    <row r="1208" spans="7:15" x14ac:dyDescent="0.2">
      <c r="G1208" s="11"/>
      <c r="H1208" s="12"/>
      <c r="I1208" s="12"/>
      <c r="J1208" s="17"/>
      <c r="K1208" s="17"/>
      <c r="L1208" s="11"/>
      <c r="M1208" s="9"/>
      <c r="N1208" s="9"/>
      <c r="O1208" s="9"/>
    </row>
    <row r="1209" spans="7:15" x14ac:dyDescent="0.2">
      <c r="G1209" s="11"/>
      <c r="H1209" s="12"/>
      <c r="I1209" s="12"/>
      <c r="J1209" s="17"/>
      <c r="K1209" s="17"/>
      <c r="L1209" s="11"/>
      <c r="M1209" s="9"/>
      <c r="N1209" s="9"/>
      <c r="O1209" s="9"/>
    </row>
    <row r="1210" spans="7:15" x14ac:dyDescent="0.2">
      <c r="G1210" s="11"/>
      <c r="H1210" s="12"/>
      <c r="I1210" s="12"/>
      <c r="J1210" s="17"/>
      <c r="K1210" s="17"/>
      <c r="L1210" s="11"/>
      <c r="M1210" s="9"/>
      <c r="N1210" s="9"/>
      <c r="O1210" s="9"/>
    </row>
    <row r="1211" spans="7:15" x14ac:dyDescent="0.2">
      <c r="G1211" s="11"/>
      <c r="H1211" s="12"/>
      <c r="I1211" s="12"/>
      <c r="J1211" s="17"/>
      <c r="K1211" s="17"/>
      <c r="L1211" s="11"/>
      <c r="M1211" s="9"/>
      <c r="N1211" s="9"/>
      <c r="O1211" s="9"/>
    </row>
    <row r="1212" spans="7:15" x14ac:dyDescent="0.2">
      <c r="G1212" s="11"/>
      <c r="H1212" s="12"/>
      <c r="I1212" s="12"/>
      <c r="J1212" s="17"/>
      <c r="K1212" s="17"/>
      <c r="L1212" s="11"/>
      <c r="M1212" s="9"/>
      <c r="N1212" s="9"/>
      <c r="O1212" s="9"/>
    </row>
    <row r="1213" spans="7:15" x14ac:dyDescent="0.2">
      <c r="G1213" s="11"/>
      <c r="H1213" s="12"/>
      <c r="I1213" s="12"/>
      <c r="J1213" s="17"/>
      <c r="K1213" s="17"/>
      <c r="L1213" s="11"/>
      <c r="M1213" s="9"/>
      <c r="N1213" s="9"/>
      <c r="O1213" s="9"/>
    </row>
    <row r="1214" spans="7:15" x14ac:dyDescent="0.2">
      <c r="G1214" s="11"/>
      <c r="H1214" s="12"/>
      <c r="I1214" s="12"/>
      <c r="J1214" s="17"/>
      <c r="K1214" s="17"/>
      <c r="L1214" s="11"/>
      <c r="M1214" s="9"/>
      <c r="N1214" s="9"/>
      <c r="O1214" s="9"/>
    </row>
    <row r="1215" spans="7:15" x14ac:dyDescent="0.2">
      <c r="G1215" s="11"/>
      <c r="H1215" s="12"/>
      <c r="I1215" s="12"/>
      <c r="J1215" s="17"/>
      <c r="K1215" s="17"/>
      <c r="L1215" s="11"/>
      <c r="M1215" s="9"/>
      <c r="N1215" s="9"/>
      <c r="O1215" s="9"/>
    </row>
    <row r="1216" spans="7:15" x14ac:dyDescent="0.2">
      <c r="G1216" s="11"/>
      <c r="H1216" s="12"/>
      <c r="I1216" s="12"/>
      <c r="J1216" s="17"/>
      <c r="K1216" s="17"/>
      <c r="L1216" s="11"/>
      <c r="M1216" s="9"/>
      <c r="N1216" s="9"/>
      <c r="O1216" s="9"/>
    </row>
    <row r="1217" spans="7:15" x14ac:dyDescent="0.2">
      <c r="G1217" s="11"/>
      <c r="H1217" s="12"/>
      <c r="I1217" s="12"/>
      <c r="J1217" s="17"/>
      <c r="K1217" s="17"/>
      <c r="L1217" s="11"/>
      <c r="M1217" s="9"/>
      <c r="N1217" s="9"/>
      <c r="O1217" s="9"/>
    </row>
    <row r="1218" spans="7:15" x14ac:dyDescent="0.2">
      <c r="G1218" s="11"/>
      <c r="H1218" s="12"/>
      <c r="I1218" s="12"/>
      <c r="J1218" s="17"/>
      <c r="K1218" s="17"/>
      <c r="L1218" s="11"/>
      <c r="M1218" s="9"/>
      <c r="N1218" s="9"/>
      <c r="O1218" s="9"/>
    </row>
    <row r="1219" spans="7:15" x14ac:dyDescent="0.2">
      <c r="G1219" s="11"/>
      <c r="H1219" s="12"/>
      <c r="I1219" s="12"/>
      <c r="J1219" s="17"/>
      <c r="K1219" s="17"/>
      <c r="L1219" s="11"/>
      <c r="M1219" s="9"/>
      <c r="N1219" s="9"/>
      <c r="O1219" s="9"/>
    </row>
    <row r="1220" spans="7:15" x14ac:dyDescent="0.2">
      <c r="G1220" s="11"/>
      <c r="H1220" s="12"/>
      <c r="I1220" s="12"/>
      <c r="J1220" s="17"/>
      <c r="K1220" s="17"/>
      <c r="L1220" s="11"/>
      <c r="M1220" s="9"/>
      <c r="N1220" s="9"/>
      <c r="O1220" s="9"/>
    </row>
    <row r="1221" spans="7:15" x14ac:dyDescent="0.2">
      <c r="G1221" s="11"/>
      <c r="H1221" s="12"/>
      <c r="I1221" s="12"/>
      <c r="J1221" s="17"/>
      <c r="K1221" s="17"/>
      <c r="L1221" s="11"/>
      <c r="M1221" s="9"/>
      <c r="N1221" s="9"/>
      <c r="O1221" s="9"/>
    </row>
    <row r="1222" spans="7:15" x14ac:dyDescent="0.2">
      <c r="G1222" s="11"/>
      <c r="H1222" s="12"/>
      <c r="I1222" s="12"/>
      <c r="J1222" s="17"/>
      <c r="K1222" s="17"/>
      <c r="L1222" s="11"/>
      <c r="M1222" s="9"/>
      <c r="N1222" s="9"/>
      <c r="O1222" s="9"/>
    </row>
    <row r="1223" spans="7:15" x14ac:dyDescent="0.2">
      <c r="G1223" s="11"/>
      <c r="H1223" s="12"/>
      <c r="I1223" s="12"/>
      <c r="J1223" s="17"/>
      <c r="K1223" s="17"/>
      <c r="L1223" s="11"/>
      <c r="M1223" s="9"/>
      <c r="N1223" s="9"/>
      <c r="O1223" s="9"/>
    </row>
    <row r="1224" spans="7:15" x14ac:dyDescent="0.2">
      <c r="G1224" s="11"/>
      <c r="H1224" s="12"/>
      <c r="I1224" s="12"/>
      <c r="J1224" s="17"/>
      <c r="K1224" s="17"/>
      <c r="L1224" s="11"/>
      <c r="M1224" s="9"/>
      <c r="N1224" s="9"/>
      <c r="O1224" s="9"/>
    </row>
    <row r="1225" spans="7:15" x14ac:dyDescent="0.2">
      <c r="G1225" s="11"/>
      <c r="H1225" s="12"/>
      <c r="I1225" s="12"/>
      <c r="J1225" s="17"/>
      <c r="K1225" s="17"/>
      <c r="L1225" s="11"/>
      <c r="M1225" s="9"/>
      <c r="N1225" s="9"/>
      <c r="O1225" s="9"/>
    </row>
    <row r="1226" spans="7:15" x14ac:dyDescent="0.2">
      <c r="G1226" s="11"/>
      <c r="H1226" s="12"/>
      <c r="I1226" s="12"/>
      <c r="J1226" s="17"/>
      <c r="K1226" s="17"/>
      <c r="L1226" s="11"/>
      <c r="M1226" s="9"/>
      <c r="N1226" s="9"/>
      <c r="O1226" s="9"/>
    </row>
    <row r="1227" spans="7:15" x14ac:dyDescent="0.2">
      <c r="G1227" s="11"/>
      <c r="H1227" s="12"/>
      <c r="I1227" s="12"/>
      <c r="J1227" s="17"/>
      <c r="K1227" s="17"/>
      <c r="L1227" s="11"/>
      <c r="M1227" s="9"/>
      <c r="N1227" s="9"/>
      <c r="O1227" s="9"/>
    </row>
    <row r="1228" spans="7:15" x14ac:dyDescent="0.2">
      <c r="G1228" s="11"/>
      <c r="H1228" s="12"/>
      <c r="I1228" s="12"/>
      <c r="J1228" s="17"/>
      <c r="K1228" s="17"/>
      <c r="L1228" s="11"/>
      <c r="M1228" s="9"/>
      <c r="N1228" s="9"/>
      <c r="O1228" s="9"/>
    </row>
    <row r="1229" spans="7:15" x14ac:dyDescent="0.2">
      <c r="G1229" s="11"/>
      <c r="H1229" s="12"/>
      <c r="I1229" s="12"/>
      <c r="J1229" s="17"/>
      <c r="K1229" s="17"/>
      <c r="L1229" s="11"/>
      <c r="M1229" s="9"/>
      <c r="N1229" s="9"/>
      <c r="O1229" s="9"/>
    </row>
    <row r="1230" spans="7:15" x14ac:dyDescent="0.2">
      <c r="G1230" s="11"/>
      <c r="H1230" s="12"/>
      <c r="I1230" s="12"/>
      <c r="J1230" s="17"/>
      <c r="K1230" s="17"/>
      <c r="L1230" s="11"/>
      <c r="M1230" s="9"/>
      <c r="N1230" s="9"/>
      <c r="O1230" s="9"/>
    </row>
    <row r="1231" spans="7:15" x14ac:dyDescent="0.2">
      <c r="G1231" s="11"/>
      <c r="H1231" s="12"/>
      <c r="I1231" s="12"/>
      <c r="J1231" s="17"/>
      <c r="K1231" s="17"/>
      <c r="L1231" s="11"/>
      <c r="M1231" s="9"/>
      <c r="N1231" s="9"/>
      <c r="O1231" s="9"/>
    </row>
    <row r="1232" spans="7:15" x14ac:dyDescent="0.2">
      <c r="G1232" s="11"/>
      <c r="H1232" s="12"/>
      <c r="I1232" s="12"/>
      <c r="J1232" s="17"/>
      <c r="K1232" s="17"/>
      <c r="L1232" s="11"/>
      <c r="M1232" s="9"/>
      <c r="N1232" s="9"/>
      <c r="O1232" s="9"/>
    </row>
    <row r="1233" spans="7:15" x14ac:dyDescent="0.2">
      <c r="G1233" s="11"/>
      <c r="H1233" s="12"/>
      <c r="I1233" s="12"/>
      <c r="J1233" s="17"/>
      <c r="K1233" s="17"/>
      <c r="L1233" s="11"/>
      <c r="M1233" s="9"/>
      <c r="N1233" s="9"/>
      <c r="O1233" s="9"/>
    </row>
    <row r="1234" spans="7:15" x14ac:dyDescent="0.2">
      <c r="G1234" s="11"/>
      <c r="H1234" s="12"/>
      <c r="I1234" s="12"/>
      <c r="J1234" s="17"/>
      <c r="K1234" s="17"/>
      <c r="L1234" s="11"/>
      <c r="M1234" s="9"/>
      <c r="N1234" s="9"/>
      <c r="O1234" s="9"/>
    </row>
    <row r="1235" spans="7:15" x14ac:dyDescent="0.2">
      <c r="G1235" s="11"/>
      <c r="H1235" s="12"/>
      <c r="I1235" s="12"/>
      <c r="J1235" s="17"/>
      <c r="K1235" s="17"/>
      <c r="L1235" s="11"/>
      <c r="M1235" s="9"/>
      <c r="N1235" s="9"/>
      <c r="O1235" s="9"/>
    </row>
    <row r="1236" spans="7:15" x14ac:dyDescent="0.2">
      <c r="G1236" s="11"/>
      <c r="H1236" s="12"/>
      <c r="I1236" s="12"/>
      <c r="J1236" s="17"/>
      <c r="K1236" s="17"/>
      <c r="L1236" s="11"/>
      <c r="M1236" s="9"/>
      <c r="N1236" s="9"/>
      <c r="O1236" s="9"/>
    </row>
    <row r="1237" spans="7:15" x14ac:dyDescent="0.2">
      <c r="G1237" s="11"/>
      <c r="H1237" s="12"/>
      <c r="I1237" s="12"/>
      <c r="J1237" s="17"/>
      <c r="K1237" s="17"/>
      <c r="L1237" s="11"/>
      <c r="M1237" s="9"/>
      <c r="N1237" s="9"/>
      <c r="O1237" s="9"/>
    </row>
    <row r="1238" spans="7:15" x14ac:dyDescent="0.2">
      <c r="G1238" s="11"/>
      <c r="H1238" s="12"/>
      <c r="I1238" s="12"/>
      <c r="J1238" s="17"/>
      <c r="K1238" s="17"/>
      <c r="L1238" s="11"/>
      <c r="M1238" s="9"/>
      <c r="N1238" s="9"/>
      <c r="O1238" s="9"/>
    </row>
    <row r="1239" spans="7:15" x14ac:dyDescent="0.2">
      <c r="G1239" s="11"/>
      <c r="H1239" s="12"/>
      <c r="I1239" s="12"/>
      <c r="J1239" s="17"/>
      <c r="K1239" s="17"/>
      <c r="L1239" s="11"/>
      <c r="M1239" s="9"/>
      <c r="N1239" s="9"/>
      <c r="O1239" s="9"/>
    </row>
    <row r="1240" spans="7:15" x14ac:dyDescent="0.2">
      <c r="G1240" s="11"/>
      <c r="H1240" s="12"/>
      <c r="I1240" s="12"/>
      <c r="J1240" s="17"/>
      <c r="K1240" s="17"/>
      <c r="L1240" s="11"/>
      <c r="M1240" s="9"/>
      <c r="N1240" s="9"/>
      <c r="O1240" s="9"/>
    </row>
    <row r="1241" spans="7:15" x14ac:dyDescent="0.2">
      <c r="G1241" s="11"/>
      <c r="H1241" s="12"/>
      <c r="I1241" s="12"/>
      <c r="J1241" s="17"/>
      <c r="K1241" s="17"/>
      <c r="L1241" s="11"/>
      <c r="M1241" s="9"/>
      <c r="N1241" s="9"/>
      <c r="O1241" s="9"/>
    </row>
    <row r="1242" spans="7:15" x14ac:dyDescent="0.2">
      <c r="G1242" s="11"/>
      <c r="H1242" s="12"/>
      <c r="I1242" s="12"/>
      <c r="J1242" s="17"/>
      <c r="K1242" s="17"/>
      <c r="L1242" s="11"/>
      <c r="M1242" s="9"/>
      <c r="N1242" s="9"/>
      <c r="O1242" s="9"/>
    </row>
    <row r="1243" spans="7:15" x14ac:dyDescent="0.2">
      <c r="G1243" s="11"/>
      <c r="H1243" s="12"/>
      <c r="I1243" s="12"/>
      <c r="J1243" s="17"/>
      <c r="K1243" s="17"/>
      <c r="L1243" s="11"/>
      <c r="M1243" s="9"/>
      <c r="N1243" s="9"/>
      <c r="O1243" s="9"/>
    </row>
    <row r="1244" spans="7:15" x14ac:dyDescent="0.2">
      <c r="G1244" s="11"/>
      <c r="H1244" s="12"/>
      <c r="I1244" s="12"/>
      <c r="J1244" s="17"/>
      <c r="K1244" s="17"/>
      <c r="L1244" s="11"/>
      <c r="M1244" s="9"/>
      <c r="N1244" s="9"/>
      <c r="O1244" s="9"/>
    </row>
    <row r="1245" spans="7:15" x14ac:dyDescent="0.2">
      <c r="G1245" s="11"/>
      <c r="H1245" s="12"/>
      <c r="I1245" s="12"/>
      <c r="J1245" s="17"/>
      <c r="K1245" s="17"/>
      <c r="L1245" s="11"/>
      <c r="M1245" s="9"/>
      <c r="N1245" s="9"/>
      <c r="O1245" s="9"/>
    </row>
    <row r="1246" spans="7:15" x14ac:dyDescent="0.2">
      <c r="G1246" s="11"/>
      <c r="H1246" s="12"/>
      <c r="I1246" s="12"/>
      <c r="J1246" s="17"/>
      <c r="K1246" s="17"/>
      <c r="L1246" s="11"/>
      <c r="M1246" s="9"/>
      <c r="N1246" s="9"/>
      <c r="O1246" s="9"/>
    </row>
    <row r="1247" spans="7:15" x14ac:dyDescent="0.2">
      <c r="G1247" s="11"/>
      <c r="H1247" s="12"/>
      <c r="I1247" s="12"/>
      <c r="J1247" s="17"/>
      <c r="K1247" s="17"/>
      <c r="L1247" s="11"/>
      <c r="M1247" s="9"/>
      <c r="N1247" s="9"/>
      <c r="O1247" s="9"/>
    </row>
    <row r="1248" spans="7:15" x14ac:dyDescent="0.2">
      <c r="G1248" s="11"/>
      <c r="H1248" s="12"/>
      <c r="I1248" s="12"/>
      <c r="J1248" s="17"/>
      <c r="K1248" s="17"/>
      <c r="L1248" s="11"/>
      <c r="M1248" s="9"/>
      <c r="N1248" s="9"/>
      <c r="O1248" s="9"/>
    </row>
    <row r="1249" spans="7:15" x14ac:dyDescent="0.2">
      <c r="G1249" s="11"/>
      <c r="H1249" s="12"/>
      <c r="I1249" s="12"/>
      <c r="J1249" s="17"/>
      <c r="K1249" s="17"/>
      <c r="L1249" s="11"/>
      <c r="M1249" s="9"/>
      <c r="N1249" s="9"/>
      <c r="O1249" s="9"/>
    </row>
    <row r="1250" spans="7:15" x14ac:dyDescent="0.2">
      <c r="G1250" s="11"/>
      <c r="H1250" s="12"/>
      <c r="I1250" s="12"/>
      <c r="J1250" s="17"/>
      <c r="K1250" s="17"/>
      <c r="L1250" s="11"/>
      <c r="M1250" s="9"/>
      <c r="N1250" s="9"/>
      <c r="O1250" s="9"/>
    </row>
    <row r="1251" spans="7:15" x14ac:dyDescent="0.2">
      <c r="G1251" s="11"/>
      <c r="H1251" s="12"/>
      <c r="I1251" s="12"/>
      <c r="J1251" s="17"/>
      <c r="K1251" s="17"/>
      <c r="L1251" s="11"/>
      <c r="M1251" s="9"/>
      <c r="N1251" s="9"/>
      <c r="O1251" s="9"/>
    </row>
    <row r="1252" spans="7:15" x14ac:dyDescent="0.2">
      <c r="G1252" s="11"/>
      <c r="H1252" s="12"/>
      <c r="I1252" s="12"/>
      <c r="J1252" s="17"/>
      <c r="K1252" s="17"/>
      <c r="L1252" s="11"/>
      <c r="M1252" s="9"/>
      <c r="N1252" s="9"/>
      <c r="O1252" s="9"/>
    </row>
    <row r="1253" spans="7:15" x14ac:dyDescent="0.2">
      <c r="G1253" s="11"/>
      <c r="H1253" s="12"/>
      <c r="I1253" s="12"/>
      <c r="J1253" s="17"/>
      <c r="K1253" s="17"/>
      <c r="L1253" s="11"/>
      <c r="M1253" s="9"/>
      <c r="N1253" s="9"/>
      <c r="O1253" s="9"/>
    </row>
    <row r="1254" spans="7:15" x14ac:dyDescent="0.2">
      <c r="G1254" s="11"/>
      <c r="H1254" s="12"/>
      <c r="I1254" s="12"/>
      <c r="J1254" s="17"/>
      <c r="K1254" s="17"/>
      <c r="L1254" s="11"/>
      <c r="M1254" s="9"/>
      <c r="N1254" s="9"/>
      <c r="O1254" s="9"/>
    </row>
    <row r="1255" spans="7:15" x14ac:dyDescent="0.2">
      <c r="G1255" s="11"/>
      <c r="H1255" s="12"/>
      <c r="I1255" s="12"/>
      <c r="J1255" s="17"/>
      <c r="K1255" s="17"/>
      <c r="L1255" s="11"/>
      <c r="M1255" s="9"/>
      <c r="N1255" s="9"/>
      <c r="O1255" s="9"/>
    </row>
    <row r="1256" spans="7:15" x14ac:dyDescent="0.2">
      <c r="G1256" s="11"/>
      <c r="H1256" s="12"/>
      <c r="I1256" s="12"/>
      <c r="J1256" s="17"/>
      <c r="K1256" s="17"/>
      <c r="L1256" s="11"/>
      <c r="M1256" s="9"/>
      <c r="N1256" s="9"/>
      <c r="O1256" s="9"/>
    </row>
    <row r="1257" spans="7:15" x14ac:dyDescent="0.2">
      <c r="G1257" s="11"/>
      <c r="H1257" s="12"/>
      <c r="I1257" s="12"/>
      <c r="J1257" s="17"/>
      <c r="K1257" s="17"/>
      <c r="L1257" s="11"/>
      <c r="M1257" s="9"/>
      <c r="N1257" s="9"/>
      <c r="O1257" s="9"/>
    </row>
    <row r="1258" spans="7:15" x14ac:dyDescent="0.2">
      <c r="G1258" s="11"/>
      <c r="H1258" s="12"/>
      <c r="I1258" s="12"/>
      <c r="J1258" s="17"/>
      <c r="K1258" s="17"/>
      <c r="L1258" s="11"/>
      <c r="M1258" s="9"/>
      <c r="N1258" s="9"/>
      <c r="O1258" s="9"/>
    </row>
    <row r="1259" spans="7:15" x14ac:dyDescent="0.2">
      <c r="G1259" s="11"/>
      <c r="H1259" s="12"/>
      <c r="I1259" s="12"/>
      <c r="J1259" s="17"/>
      <c r="K1259" s="17"/>
      <c r="L1259" s="11"/>
      <c r="M1259" s="9"/>
      <c r="N1259" s="9"/>
      <c r="O1259" s="9"/>
    </row>
    <row r="1260" spans="7:15" x14ac:dyDescent="0.2">
      <c r="G1260" s="11"/>
      <c r="H1260" s="12"/>
      <c r="I1260" s="12"/>
      <c r="J1260" s="17"/>
      <c r="K1260" s="17"/>
      <c r="L1260" s="11"/>
      <c r="M1260" s="9"/>
      <c r="N1260" s="9"/>
      <c r="O1260" s="9"/>
    </row>
    <row r="1261" spans="7:15" x14ac:dyDescent="0.2">
      <c r="G1261" s="11"/>
      <c r="H1261" s="12"/>
      <c r="I1261" s="12"/>
      <c r="J1261" s="17"/>
      <c r="K1261" s="17"/>
      <c r="L1261" s="11"/>
      <c r="M1261" s="9"/>
      <c r="N1261" s="9"/>
      <c r="O1261" s="9"/>
    </row>
    <row r="1262" spans="7:15" x14ac:dyDescent="0.2">
      <c r="G1262" s="11"/>
      <c r="H1262" s="12"/>
      <c r="I1262" s="12"/>
      <c r="J1262" s="17"/>
      <c r="K1262" s="17"/>
      <c r="L1262" s="11"/>
      <c r="M1262" s="9"/>
      <c r="N1262" s="9"/>
      <c r="O1262" s="9"/>
    </row>
    <row r="1263" spans="7:15" x14ac:dyDescent="0.2">
      <c r="G1263" s="11"/>
      <c r="H1263" s="12"/>
      <c r="I1263" s="12"/>
      <c r="J1263" s="17"/>
      <c r="K1263" s="17"/>
      <c r="L1263" s="11"/>
      <c r="M1263" s="9"/>
      <c r="N1263" s="9"/>
      <c r="O1263" s="9"/>
    </row>
    <row r="1264" spans="7:15" x14ac:dyDescent="0.2">
      <c r="G1264" s="11"/>
      <c r="H1264" s="12"/>
      <c r="I1264" s="12"/>
      <c r="J1264" s="17"/>
      <c r="K1264" s="17"/>
      <c r="L1264" s="11"/>
      <c r="M1264" s="9"/>
      <c r="N1264" s="9"/>
      <c r="O1264" s="9"/>
    </row>
    <row r="1265" spans="7:15" x14ac:dyDescent="0.2">
      <c r="G1265" s="11"/>
      <c r="H1265" s="12"/>
      <c r="I1265" s="12"/>
      <c r="J1265" s="17"/>
      <c r="K1265" s="17"/>
      <c r="L1265" s="11"/>
      <c r="M1265" s="9"/>
      <c r="N1265" s="9"/>
      <c r="O1265" s="9"/>
    </row>
    <row r="1266" spans="7:15" x14ac:dyDescent="0.2">
      <c r="G1266" s="11"/>
      <c r="H1266" s="12"/>
      <c r="I1266" s="12"/>
      <c r="J1266" s="17"/>
      <c r="K1266" s="17"/>
      <c r="L1266" s="11"/>
      <c r="M1266" s="9"/>
      <c r="N1266" s="9"/>
      <c r="O1266" s="9"/>
    </row>
    <row r="1267" spans="7:15" x14ac:dyDescent="0.2">
      <c r="G1267" s="11"/>
      <c r="H1267" s="12"/>
      <c r="I1267" s="12"/>
      <c r="J1267" s="17"/>
      <c r="K1267" s="17"/>
      <c r="L1267" s="11"/>
      <c r="M1267" s="9"/>
      <c r="N1267" s="9"/>
      <c r="O1267" s="9"/>
    </row>
    <row r="1268" spans="7:15" x14ac:dyDescent="0.2">
      <c r="G1268" s="11"/>
      <c r="H1268" s="12"/>
      <c r="I1268" s="12"/>
      <c r="J1268" s="17"/>
      <c r="K1268" s="17"/>
      <c r="L1268" s="11"/>
      <c r="M1268" s="9"/>
      <c r="N1268" s="9"/>
      <c r="O1268" s="9"/>
    </row>
    <row r="1269" spans="7:15" x14ac:dyDescent="0.2">
      <c r="G1269" s="11"/>
      <c r="H1269" s="12"/>
      <c r="I1269" s="12"/>
      <c r="J1269" s="17"/>
      <c r="K1269" s="17"/>
      <c r="L1269" s="11"/>
      <c r="M1269" s="9"/>
      <c r="N1269" s="9"/>
      <c r="O1269" s="9"/>
    </row>
    <row r="1270" spans="7:15" x14ac:dyDescent="0.2">
      <c r="G1270" s="11"/>
      <c r="H1270" s="12"/>
      <c r="I1270" s="12"/>
      <c r="J1270" s="17"/>
      <c r="K1270" s="17"/>
      <c r="L1270" s="11"/>
      <c r="M1270" s="9"/>
      <c r="N1270" s="9"/>
      <c r="O1270" s="9"/>
    </row>
    <row r="1271" spans="7:15" x14ac:dyDescent="0.2">
      <c r="G1271" s="11"/>
      <c r="H1271" s="12"/>
      <c r="I1271" s="12"/>
      <c r="J1271" s="17"/>
      <c r="K1271" s="17"/>
      <c r="L1271" s="11"/>
      <c r="M1271" s="9"/>
      <c r="N1271" s="9"/>
      <c r="O1271" s="9"/>
    </row>
    <row r="1272" spans="7:15" x14ac:dyDescent="0.2">
      <c r="G1272" s="11"/>
      <c r="H1272" s="12"/>
      <c r="I1272" s="12"/>
      <c r="J1272" s="17"/>
      <c r="K1272" s="17"/>
      <c r="L1272" s="11"/>
      <c r="M1272" s="9"/>
      <c r="N1272" s="9"/>
      <c r="O1272" s="9"/>
    </row>
    <row r="1273" spans="7:15" x14ac:dyDescent="0.2">
      <c r="G1273" s="11"/>
      <c r="H1273" s="12"/>
      <c r="I1273" s="12"/>
      <c r="J1273" s="17"/>
      <c r="K1273" s="17"/>
      <c r="L1273" s="11"/>
      <c r="M1273" s="9"/>
      <c r="N1273" s="9"/>
      <c r="O1273" s="9"/>
    </row>
    <row r="1274" spans="7:15" x14ac:dyDescent="0.2">
      <c r="G1274" s="11"/>
      <c r="H1274" s="12"/>
      <c r="I1274" s="12"/>
      <c r="J1274" s="17"/>
      <c r="K1274" s="17"/>
      <c r="L1274" s="11"/>
      <c r="M1274" s="9"/>
      <c r="N1274" s="9"/>
      <c r="O1274" s="9"/>
    </row>
    <row r="1275" spans="7:15" x14ac:dyDescent="0.2">
      <c r="G1275" s="11"/>
      <c r="H1275" s="12"/>
      <c r="I1275" s="12"/>
      <c r="J1275" s="17"/>
      <c r="K1275" s="17"/>
      <c r="L1275" s="11"/>
      <c r="M1275" s="9"/>
      <c r="N1275" s="9"/>
      <c r="O1275" s="9"/>
    </row>
    <row r="1276" spans="7:15" x14ac:dyDescent="0.2">
      <c r="G1276" s="11"/>
      <c r="H1276" s="12"/>
      <c r="I1276" s="12"/>
      <c r="J1276" s="17"/>
      <c r="K1276" s="17"/>
      <c r="L1276" s="11"/>
      <c r="M1276" s="9"/>
      <c r="N1276" s="9"/>
      <c r="O1276" s="9"/>
    </row>
    <row r="1277" spans="7:15" x14ac:dyDescent="0.2">
      <c r="G1277" s="11"/>
      <c r="H1277" s="12"/>
      <c r="I1277" s="12"/>
      <c r="J1277" s="17"/>
      <c r="K1277" s="17"/>
      <c r="L1277" s="11"/>
      <c r="M1277" s="9"/>
      <c r="N1277" s="9"/>
      <c r="O1277" s="9"/>
    </row>
    <row r="1278" spans="7:15" x14ac:dyDescent="0.2">
      <c r="G1278" s="11"/>
      <c r="H1278" s="12"/>
      <c r="I1278" s="12"/>
      <c r="J1278" s="17"/>
      <c r="K1278" s="17"/>
      <c r="L1278" s="11"/>
      <c r="M1278" s="9"/>
      <c r="N1278" s="9"/>
      <c r="O1278" s="9"/>
    </row>
    <row r="1279" spans="7:15" x14ac:dyDescent="0.2">
      <c r="G1279" s="11"/>
      <c r="H1279" s="12"/>
      <c r="I1279" s="12"/>
      <c r="J1279" s="17"/>
      <c r="K1279" s="17"/>
      <c r="L1279" s="11"/>
      <c r="M1279" s="9"/>
      <c r="N1279" s="9"/>
      <c r="O1279" s="9"/>
    </row>
    <row r="1280" spans="7:15" x14ac:dyDescent="0.2">
      <c r="G1280" s="11"/>
      <c r="H1280" s="12"/>
      <c r="I1280" s="12"/>
      <c r="J1280" s="17"/>
      <c r="K1280" s="17"/>
      <c r="L1280" s="11"/>
      <c r="M1280" s="9"/>
      <c r="N1280" s="9"/>
      <c r="O1280" s="9"/>
    </row>
    <row r="1281" spans="7:15" x14ac:dyDescent="0.2">
      <c r="G1281" s="11"/>
      <c r="H1281" s="12"/>
      <c r="I1281" s="12"/>
      <c r="J1281" s="17"/>
      <c r="K1281" s="17"/>
      <c r="L1281" s="11"/>
      <c r="M1281" s="9"/>
      <c r="N1281" s="9"/>
      <c r="O1281" s="9"/>
    </row>
    <row r="1282" spans="7:15" x14ac:dyDescent="0.2">
      <c r="G1282" s="11"/>
      <c r="H1282" s="12"/>
      <c r="I1282" s="12"/>
      <c r="J1282" s="17"/>
      <c r="K1282" s="17"/>
      <c r="L1282" s="11"/>
      <c r="M1282" s="9"/>
      <c r="N1282" s="9"/>
      <c r="O1282" s="9"/>
    </row>
    <row r="1283" spans="7:15" x14ac:dyDescent="0.2">
      <c r="G1283" s="11"/>
      <c r="H1283" s="12"/>
      <c r="I1283" s="12"/>
      <c r="J1283" s="17"/>
      <c r="K1283" s="17"/>
      <c r="L1283" s="11"/>
      <c r="M1283" s="9"/>
      <c r="N1283" s="9"/>
      <c r="O1283" s="9"/>
    </row>
    <row r="1284" spans="7:15" x14ac:dyDescent="0.2">
      <c r="G1284" s="11"/>
      <c r="H1284" s="12"/>
      <c r="I1284" s="12"/>
      <c r="J1284" s="17"/>
      <c r="K1284" s="17"/>
      <c r="L1284" s="11"/>
      <c r="M1284" s="9"/>
      <c r="N1284" s="9"/>
      <c r="O1284" s="9"/>
    </row>
    <row r="1285" spans="7:15" x14ac:dyDescent="0.2">
      <c r="G1285" s="11"/>
      <c r="H1285" s="12"/>
      <c r="I1285" s="12"/>
      <c r="J1285" s="17"/>
      <c r="K1285" s="17"/>
      <c r="L1285" s="11"/>
      <c r="M1285" s="9"/>
      <c r="N1285" s="9"/>
      <c r="O1285" s="9"/>
    </row>
    <row r="1286" spans="7:15" x14ac:dyDescent="0.2">
      <c r="G1286" s="11"/>
      <c r="H1286" s="12"/>
      <c r="I1286" s="12"/>
      <c r="J1286" s="17"/>
      <c r="K1286" s="17"/>
      <c r="L1286" s="11"/>
      <c r="M1286" s="9"/>
      <c r="N1286" s="9"/>
      <c r="O1286" s="9"/>
    </row>
    <row r="1287" spans="7:15" x14ac:dyDescent="0.2">
      <c r="G1287" s="11"/>
      <c r="H1287" s="12"/>
      <c r="I1287" s="12"/>
      <c r="J1287" s="17"/>
      <c r="K1287" s="17"/>
      <c r="L1287" s="11"/>
      <c r="M1287" s="9"/>
      <c r="N1287" s="9"/>
      <c r="O1287" s="9"/>
    </row>
    <row r="1288" spans="7:15" x14ac:dyDescent="0.2">
      <c r="G1288" s="11"/>
      <c r="H1288" s="12"/>
      <c r="I1288" s="12"/>
      <c r="J1288" s="17"/>
      <c r="K1288" s="17"/>
      <c r="L1288" s="11"/>
      <c r="M1288" s="9"/>
      <c r="N1288" s="9"/>
      <c r="O1288" s="9"/>
    </row>
    <row r="1289" spans="7:15" x14ac:dyDescent="0.2">
      <c r="G1289" s="11"/>
      <c r="H1289" s="12"/>
      <c r="I1289" s="12"/>
      <c r="J1289" s="17"/>
      <c r="K1289" s="17"/>
      <c r="L1289" s="11"/>
      <c r="M1289" s="9"/>
      <c r="N1289" s="9"/>
      <c r="O1289" s="9"/>
    </row>
    <row r="1290" spans="7:15" x14ac:dyDescent="0.2">
      <c r="G1290" s="11"/>
      <c r="H1290" s="12"/>
      <c r="I1290" s="12"/>
      <c r="J1290" s="17"/>
      <c r="K1290" s="17"/>
      <c r="L1290" s="11"/>
      <c r="M1290" s="9"/>
      <c r="N1290" s="9"/>
      <c r="O1290" s="9"/>
    </row>
    <row r="1291" spans="7:15" x14ac:dyDescent="0.2">
      <c r="G1291" s="11"/>
      <c r="H1291" s="12"/>
      <c r="I1291" s="12"/>
      <c r="J1291" s="17"/>
      <c r="K1291" s="17"/>
      <c r="L1291" s="11"/>
      <c r="M1291" s="9"/>
      <c r="N1291" s="9"/>
      <c r="O1291" s="9"/>
    </row>
    <row r="1292" spans="7:15" x14ac:dyDescent="0.2">
      <c r="G1292" s="11"/>
      <c r="H1292" s="12"/>
      <c r="I1292" s="12"/>
      <c r="J1292" s="17"/>
      <c r="K1292" s="17"/>
      <c r="L1292" s="11"/>
      <c r="M1292" s="9"/>
      <c r="N1292" s="9"/>
      <c r="O1292" s="9"/>
    </row>
    <row r="1293" spans="7:15" x14ac:dyDescent="0.2">
      <c r="G1293" s="11"/>
      <c r="H1293" s="12"/>
      <c r="I1293" s="12"/>
      <c r="J1293" s="17"/>
      <c r="K1293" s="17"/>
      <c r="L1293" s="11"/>
      <c r="M1293" s="9"/>
      <c r="N1293" s="9"/>
      <c r="O1293" s="9"/>
    </row>
    <row r="1294" spans="7:15" x14ac:dyDescent="0.2">
      <c r="G1294" s="11"/>
      <c r="H1294" s="12"/>
      <c r="I1294" s="12"/>
      <c r="J1294" s="17"/>
      <c r="K1294" s="17"/>
      <c r="L1294" s="11"/>
      <c r="M1294" s="9"/>
      <c r="N1294" s="9"/>
      <c r="O1294" s="9"/>
    </row>
    <row r="1295" spans="7:15" x14ac:dyDescent="0.2">
      <c r="G1295" s="11"/>
      <c r="H1295" s="12"/>
      <c r="I1295" s="12"/>
      <c r="J1295" s="17"/>
      <c r="K1295" s="17"/>
      <c r="L1295" s="11"/>
      <c r="M1295" s="9"/>
      <c r="N1295" s="9"/>
      <c r="O1295" s="9"/>
    </row>
    <row r="1296" spans="7:15" x14ac:dyDescent="0.2">
      <c r="G1296" s="11"/>
      <c r="H1296" s="12"/>
      <c r="I1296" s="12"/>
      <c r="J1296" s="17"/>
      <c r="K1296" s="17"/>
      <c r="L1296" s="11"/>
      <c r="M1296" s="9"/>
      <c r="N1296" s="9"/>
      <c r="O1296" s="9"/>
    </row>
    <row r="1297" spans="7:15" x14ac:dyDescent="0.2">
      <c r="G1297" s="11"/>
      <c r="H1297" s="12"/>
      <c r="I1297" s="12"/>
      <c r="J1297" s="17"/>
      <c r="K1297" s="17"/>
      <c r="L1297" s="11"/>
      <c r="M1297" s="9"/>
      <c r="N1297" s="9"/>
      <c r="O1297" s="9"/>
    </row>
    <row r="1298" spans="7:15" x14ac:dyDescent="0.2">
      <c r="G1298" s="11"/>
      <c r="H1298" s="12"/>
      <c r="I1298" s="12"/>
      <c r="J1298" s="17"/>
      <c r="K1298" s="17"/>
      <c r="L1298" s="11"/>
      <c r="M1298" s="9"/>
      <c r="N1298" s="9"/>
      <c r="O1298" s="9"/>
    </row>
    <row r="1299" spans="7:15" x14ac:dyDescent="0.2">
      <c r="G1299" s="11"/>
      <c r="H1299" s="12"/>
      <c r="I1299" s="12"/>
      <c r="J1299" s="17"/>
      <c r="K1299" s="17"/>
      <c r="L1299" s="11"/>
      <c r="M1299" s="9"/>
      <c r="N1299" s="9"/>
      <c r="O1299" s="9"/>
    </row>
    <row r="1300" spans="7:15" x14ac:dyDescent="0.2">
      <c r="G1300" s="11"/>
      <c r="H1300" s="12"/>
      <c r="I1300" s="12"/>
      <c r="J1300" s="17"/>
      <c r="K1300" s="17"/>
      <c r="L1300" s="11"/>
      <c r="M1300" s="9"/>
      <c r="N1300" s="9"/>
      <c r="O1300" s="9"/>
    </row>
    <row r="1301" spans="7:15" x14ac:dyDescent="0.2">
      <c r="G1301" s="11"/>
      <c r="H1301" s="12"/>
      <c r="I1301" s="12"/>
      <c r="J1301" s="17"/>
      <c r="K1301" s="17"/>
      <c r="L1301" s="11"/>
      <c r="M1301" s="9"/>
      <c r="N1301" s="9"/>
      <c r="O1301" s="9"/>
    </row>
    <row r="1302" spans="7:15" x14ac:dyDescent="0.2">
      <c r="G1302" s="11"/>
      <c r="H1302" s="12"/>
      <c r="I1302" s="12"/>
      <c r="J1302" s="17"/>
      <c r="K1302" s="17"/>
      <c r="L1302" s="11"/>
      <c r="M1302" s="9"/>
      <c r="N1302" s="9"/>
      <c r="O1302" s="9"/>
    </row>
    <row r="1303" spans="7:15" x14ac:dyDescent="0.2">
      <c r="G1303" s="11"/>
      <c r="H1303" s="12"/>
      <c r="I1303" s="12"/>
      <c r="J1303" s="17"/>
      <c r="K1303" s="17"/>
      <c r="L1303" s="11"/>
      <c r="M1303" s="9"/>
      <c r="N1303" s="9"/>
      <c r="O1303" s="9"/>
    </row>
    <row r="1304" spans="7:15" x14ac:dyDescent="0.2">
      <c r="G1304" s="11"/>
      <c r="H1304" s="12"/>
      <c r="I1304" s="12"/>
      <c r="J1304" s="17"/>
      <c r="K1304" s="17"/>
      <c r="L1304" s="11"/>
      <c r="M1304" s="9"/>
      <c r="N1304" s="9"/>
      <c r="O1304" s="9"/>
    </row>
    <row r="1305" spans="7:15" x14ac:dyDescent="0.2">
      <c r="G1305" s="11"/>
      <c r="H1305" s="12"/>
      <c r="I1305" s="12"/>
      <c r="J1305" s="17"/>
      <c r="K1305" s="17"/>
      <c r="L1305" s="11"/>
      <c r="M1305" s="9"/>
      <c r="N1305" s="9"/>
      <c r="O1305" s="9"/>
    </row>
    <row r="1306" spans="7:15" x14ac:dyDescent="0.2">
      <c r="G1306" s="11"/>
      <c r="H1306" s="12"/>
      <c r="I1306" s="12"/>
      <c r="J1306" s="17"/>
      <c r="K1306" s="17"/>
      <c r="L1306" s="11"/>
      <c r="M1306" s="9"/>
      <c r="N1306" s="9"/>
      <c r="O1306" s="9"/>
    </row>
    <row r="1307" spans="7:15" x14ac:dyDescent="0.2">
      <c r="G1307" s="11"/>
      <c r="H1307" s="12"/>
      <c r="I1307" s="12"/>
      <c r="J1307" s="17"/>
      <c r="K1307" s="17"/>
      <c r="L1307" s="11"/>
      <c r="M1307" s="9"/>
      <c r="N1307" s="9"/>
      <c r="O1307" s="9"/>
    </row>
    <row r="1308" spans="7:15" x14ac:dyDescent="0.2">
      <c r="G1308" s="11"/>
      <c r="H1308" s="12"/>
      <c r="I1308" s="12"/>
      <c r="J1308" s="17"/>
      <c r="K1308" s="17"/>
      <c r="L1308" s="11"/>
      <c r="M1308" s="9"/>
      <c r="N1308" s="9"/>
      <c r="O1308" s="9"/>
    </row>
    <row r="1309" spans="7:15" x14ac:dyDescent="0.2">
      <c r="G1309" s="11"/>
      <c r="H1309" s="12"/>
      <c r="I1309" s="12"/>
      <c r="J1309" s="17"/>
      <c r="K1309" s="17"/>
      <c r="L1309" s="11"/>
      <c r="M1309" s="9"/>
      <c r="N1309" s="9"/>
      <c r="O1309" s="9"/>
    </row>
    <row r="1310" spans="7:15" x14ac:dyDescent="0.2">
      <c r="G1310" s="11"/>
      <c r="H1310" s="12"/>
      <c r="I1310" s="12"/>
      <c r="J1310" s="17"/>
      <c r="K1310" s="17"/>
      <c r="L1310" s="11"/>
      <c r="M1310" s="9"/>
      <c r="N1310" s="9"/>
      <c r="O1310" s="9"/>
    </row>
    <row r="1311" spans="7:15" x14ac:dyDescent="0.2">
      <c r="G1311" s="11"/>
      <c r="H1311" s="12"/>
      <c r="I1311" s="12"/>
      <c r="J1311" s="17"/>
      <c r="K1311" s="17"/>
      <c r="L1311" s="11"/>
      <c r="M1311" s="9"/>
      <c r="N1311" s="9"/>
      <c r="O1311" s="9"/>
    </row>
    <row r="1312" spans="7:15" x14ac:dyDescent="0.2">
      <c r="G1312" s="11"/>
      <c r="H1312" s="12"/>
      <c r="I1312" s="12"/>
      <c r="J1312" s="17"/>
      <c r="K1312" s="17"/>
      <c r="L1312" s="11"/>
      <c r="M1312" s="9"/>
      <c r="N1312" s="9"/>
      <c r="O1312" s="9"/>
    </row>
    <row r="1313" spans="7:15" x14ac:dyDescent="0.2">
      <c r="G1313" s="11"/>
      <c r="H1313" s="12"/>
      <c r="I1313" s="12"/>
      <c r="J1313" s="17"/>
      <c r="K1313" s="17"/>
      <c r="L1313" s="11"/>
      <c r="M1313" s="9"/>
      <c r="N1313" s="9"/>
      <c r="O1313" s="9"/>
    </row>
    <row r="1314" spans="7:15" x14ac:dyDescent="0.2">
      <c r="G1314" s="11"/>
      <c r="H1314" s="12"/>
      <c r="I1314" s="12"/>
      <c r="J1314" s="17"/>
      <c r="K1314" s="17"/>
      <c r="L1314" s="11"/>
      <c r="M1314" s="9"/>
      <c r="N1314" s="9"/>
      <c r="O1314" s="9"/>
    </row>
    <row r="1315" spans="7:15" x14ac:dyDescent="0.2">
      <c r="G1315" s="11"/>
      <c r="H1315" s="12"/>
      <c r="I1315" s="12"/>
      <c r="J1315" s="17"/>
      <c r="K1315" s="17"/>
      <c r="L1315" s="11"/>
      <c r="M1315" s="9"/>
      <c r="N1315" s="9"/>
      <c r="O1315" s="9"/>
    </row>
    <row r="1316" spans="7:15" x14ac:dyDescent="0.2">
      <c r="G1316" s="11"/>
      <c r="H1316" s="12"/>
      <c r="I1316" s="12"/>
      <c r="J1316" s="17"/>
      <c r="K1316" s="17"/>
      <c r="L1316" s="11"/>
      <c r="M1316" s="9"/>
      <c r="N1316" s="9"/>
      <c r="O1316" s="9"/>
    </row>
    <row r="1317" spans="7:15" x14ac:dyDescent="0.2">
      <c r="G1317" s="11"/>
      <c r="H1317" s="12"/>
      <c r="I1317" s="12"/>
      <c r="J1317" s="17"/>
      <c r="K1317" s="17"/>
      <c r="L1317" s="11"/>
      <c r="M1317" s="9"/>
      <c r="N1317" s="9"/>
      <c r="O1317" s="9"/>
    </row>
    <row r="1318" spans="7:15" x14ac:dyDescent="0.2">
      <c r="G1318" s="11"/>
      <c r="H1318" s="12"/>
      <c r="I1318" s="12"/>
      <c r="J1318" s="17"/>
      <c r="K1318" s="17"/>
      <c r="L1318" s="11"/>
      <c r="M1318" s="9"/>
      <c r="N1318" s="9"/>
      <c r="O1318" s="9"/>
    </row>
    <row r="1319" spans="7:15" x14ac:dyDescent="0.2">
      <c r="G1319" s="11"/>
      <c r="H1319" s="12"/>
      <c r="I1319" s="12"/>
      <c r="J1319" s="17"/>
      <c r="K1319" s="17"/>
      <c r="L1319" s="11"/>
      <c r="M1319" s="9"/>
      <c r="N1319" s="9"/>
      <c r="O1319" s="9"/>
    </row>
    <row r="1320" spans="7:15" x14ac:dyDescent="0.2">
      <c r="G1320" s="11"/>
      <c r="H1320" s="12"/>
      <c r="I1320" s="12"/>
      <c r="J1320" s="17"/>
      <c r="K1320" s="17"/>
      <c r="L1320" s="11"/>
      <c r="M1320" s="9"/>
      <c r="N1320" s="9"/>
      <c r="O1320" s="9"/>
    </row>
    <row r="1321" spans="7:15" x14ac:dyDescent="0.2">
      <c r="G1321" s="11"/>
      <c r="H1321" s="12"/>
      <c r="I1321" s="12"/>
      <c r="J1321" s="17"/>
      <c r="K1321" s="17"/>
      <c r="L1321" s="11"/>
      <c r="M1321" s="9"/>
      <c r="N1321" s="9"/>
      <c r="O1321" s="9"/>
    </row>
    <row r="1322" spans="7:15" x14ac:dyDescent="0.2">
      <c r="G1322" s="11"/>
      <c r="H1322" s="12"/>
      <c r="I1322" s="12"/>
      <c r="J1322" s="17"/>
      <c r="K1322" s="17"/>
      <c r="L1322" s="11"/>
      <c r="M1322" s="9"/>
      <c r="N1322" s="9"/>
      <c r="O1322" s="9"/>
    </row>
    <row r="1323" spans="7:15" x14ac:dyDescent="0.2">
      <c r="G1323" s="11"/>
      <c r="H1323" s="12"/>
      <c r="I1323" s="12"/>
      <c r="J1323" s="17"/>
      <c r="K1323" s="17"/>
      <c r="L1323" s="11"/>
      <c r="M1323" s="9"/>
      <c r="N1323" s="9"/>
      <c r="O1323" s="9"/>
    </row>
    <row r="1324" spans="7:15" x14ac:dyDescent="0.2">
      <c r="G1324" s="11"/>
      <c r="H1324" s="12"/>
      <c r="I1324" s="12"/>
      <c r="J1324" s="17"/>
      <c r="K1324" s="17"/>
      <c r="L1324" s="11"/>
      <c r="M1324" s="9"/>
      <c r="N1324" s="9"/>
      <c r="O1324" s="9"/>
    </row>
    <row r="1325" spans="7:15" x14ac:dyDescent="0.2">
      <c r="G1325" s="11"/>
      <c r="H1325" s="12"/>
      <c r="I1325" s="12"/>
      <c r="J1325" s="17"/>
      <c r="K1325" s="17"/>
      <c r="L1325" s="11"/>
      <c r="M1325" s="9"/>
      <c r="N1325" s="9"/>
      <c r="O1325" s="9"/>
    </row>
    <row r="1326" spans="7:15" x14ac:dyDescent="0.2">
      <c r="G1326" s="11"/>
      <c r="H1326" s="12"/>
      <c r="I1326" s="12"/>
      <c r="J1326" s="17"/>
      <c r="K1326" s="17"/>
      <c r="L1326" s="11"/>
      <c r="M1326" s="9"/>
      <c r="N1326" s="9"/>
      <c r="O1326" s="9"/>
    </row>
    <row r="1327" spans="7:15" x14ac:dyDescent="0.2">
      <c r="G1327" s="11"/>
      <c r="H1327" s="12"/>
      <c r="I1327" s="12"/>
      <c r="J1327" s="17"/>
      <c r="K1327" s="17"/>
      <c r="L1327" s="11"/>
      <c r="M1327" s="9"/>
      <c r="N1327" s="9"/>
      <c r="O1327" s="9"/>
    </row>
    <row r="1328" spans="7:15" x14ac:dyDescent="0.2">
      <c r="G1328" s="11"/>
      <c r="H1328" s="12"/>
      <c r="I1328" s="12"/>
      <c r="J1328" s="17"/>
      <c r="K1328" s="17"/>
      <c r="L1328" s="11"/>
      <c r="M1328" s="9"/>
      <c r="N1328" s="9"/>
      <c r="O1328" s="9"/>
    </row>
    <row r="1329" spans="7:15" x14ac:dyDescent="0.2">
      <c r="G1329" s="11"/>
      <c r="H1329" s="12"/>
      <c r="I1329" s="12"/>
      <c r="J1329" s="17"/>
      <c r="K1329" s="17"/>
      <c r="L1329" s="11"/>
      <c r="M1329" s="9"/>
      <c r="N1329" s="9"/>
      <c r="O1329" s="9"/>
    </row>
    <row r="1330" spans="7:15" x14ac:dyDescent="0.2">
      <c r="G1330" s="11"/>
      <c r="H1330" s="12"/>
      <c r="I1330" s="12"/>
      <c r="J1330" s="17"/>
      <c r="K1330" s="17"/>
      <c r="L1330" s="11"/>
      <c r="M1330" s="9"/>
      <c r="N1330" s="9"/>
      <c r="O1330" s="9"/>
    </row>
    <row r="1331" spans="7:15" x14ac:dyDescent="0.2">
      <c r="G1331" s="11"/>
      <c r="H1331" s="12"/>
      <c r="I1331" s="12"/>
      <c r="J1331" s="17"/>
      <c r="K1331" s="17"/>
      <c r="L1331" s="11"/>
      <c r="M1331" s="9"/>
      <c r="N1331" s="9"/>
      <c r="O1331" s="9"/>
    </row>
    <row r="1332" spans="7:15" x14ac:dyDescent="0.2">
      <c r="G1332" s="11"/>
      <c r="H1332" s="12"/>
      <c r="I1332" s="12"/>
      <c r="J1332" s="17"/>
      <c r="K1332" s="17"/>
      <c r="L1332" s="11"/>
      <c r="M1332" s="9"/>
      <c r="N1332" s="9"/>
      <c r="O1332" s="9"/>
    </row>
    <row r="1333" spans="7:15" x14ac:dyDescent="0.2">
      <c r="G1333" s="11"/>
      <c r="H1333" s="12"/>
      <c r="I1333" s="12"/>
      <c r="J1333" s="17"/>
      <c r="K1333" s="17"/>
      <c r="L1333" s="11"/>
      <c r="M1333" s="9"/>
      <c r="N1333" s="9"/>
      <c r="O1333" s="9"/>
    </row>
    <row r="1334" spans="7:15" x14ac:dyDescent="0.2">
      <c r="G1334" s="11"/>
      <c r="H1334" s="12"/>
      <c r="I1334" s="12"/>
      <c r="J1334" s="17"/>
      <c r="K1334" s="17"/>
      <c r="L1334" s="11"/>
      <c r="M1334" s="9"/>
      <c r="N1334" s="9"/>
      <c r="O1334" s="9"/>
    </row>
    <row r="1335" spans="7:15" x14ac:dyDescent="0.2">
      <c r="G1335" s="11"/>
      <c r="H1335" s="12"/>
      <c r="I1335" s="12"/>
      <c r="J1335" s="17"/>
      <c r="K1335" s="17"/>
      <c r="L1335" s="11"/>
      <c r="M1335" s="9"/>
      <c r="N1335" s="9"/>
      <c r="O1335" s="9"/>
    </row>
    <row r="1336" spans="7:15" x14ac:dyDescent="0.2">
      <c r="G1336" s="11"/>
      <c r="H1336" s="12"/>
      <c r="I1336" s="12"/>
      <c r="J1336" s="17"/>
      <c r="K1336" s="17"/>
      <c r="L1336" s="11"/>
      <c r="M1336" s="9"/>
      <c r="N1336" s="9"/>
      <c r="O1336" s="9"/>
    </row>
    <row r="1337" spans="7:15" x14ac:dyDescent="0.2">
      <c r="G1337" s="11"/>
      <c r="H1337" s="12"/>
      <c r="I1337" s="12"/>
      <c r="J1337" s="17"/>
      <c r="K1337" s="17"/>
      <c r="L1337" s="11"/>
      <c r="M1337" s="9"/>
      <c r="N1337" s="9"/>
      <c r="O1337" s="9"/>
    </row>
    <row r="1338" spans="7:15" x14ac:dyDescent="0.2">
      <c r="G1338" s="11"/>
      <c r="H1338" s="12"/>
      <c r="I1338" s="12"/>
      <c r="J1338" s="17"/>
      <c r="K1338" s="17"/>
      <c r="L1338" s="11"/>
      <c r="M1338" s="9"/>
      <c r="N1338" s="9"/>
      <c r="O1338" s="9"/>
    </row>
    <row r="1339" spans="7:15" x14ac:dyDescent="0.2">
      <c r="G1339" s="11"/>
      <c r="H1339" s="12"/>
      <c r="I1339" s="12"/>
      <c r="J1339" s="17"/>
      <c r="K1339" s="17"/>
      <c r="L1339" s="11"/>
      <c r="M1339" s="9"/>
      <c r="N1339" s="9"/>
      <c r="O1339" s="9"/>
    </row>
    <row r="1340" spans="7:15" x14ac:dyDescent="0.2">
      <c r="G1340" s="11"/>
      <c r="H1340" s="12"/>
      <c r="I1340" s="12"/>
      <c r="J1340" s="17"/>
      <c r="K1340" s="17"/>
      <c r="L1340" s="11"/>
      <c r="M1340" s="9"/>
      <c r="N1340" s="9"/>
      <c r="O1340" s="9"/>
    </row>
    <row r="1341" spans="7:15" x14ac:dyDescent="0.2">
      <c r="G1341" s="11"/>
      <c r="H1341" s="12"/>
      <c r="I1341" s="12"/>
      <c r="J1341" s="17"/>
      <c r="K1341" s="17"/>
      <c r="L1341" s="11"/>
      <c r="M1341" s="9"/>
      <c r="N1341" s="9"/>
      <c r="O1341" s="9"/>
    </row>
    <row r="1342" spans="7:15" x14ac:dyDescent="0.2">
      <c r="G1342" s="11"/>
      <c r="H1342" s="12"/>
      <c r="I1342" s="12"/>
      <c r="J1342" s="17"/>
      <c r="K1342" s="17"/>
      <c r="L1342" s="11"/>
      <c r="M1342" s="9"/>
      <c r="N1342" s="9"/>
      <c r="O1342" s="9"/>
    </row>
    <row r="1343" spans="7:15" x14ac:dyDescent="0.2">
      <c r="G1343" s="11"/>
      <c r="H1343" s="12"/>
      <c r="I1343" s="12"/>
      <c r="J1343" s="17"/>
      <c r="K1343" s="17"/>
      <c r="L1343" s="11"/>
      <c r="M1343" s="9"/>
      <c r="N1343" s="9"/>
      <c r="O1343" s="9"/>
    </row>
    <row r="1344" spans="7:15" x14ac:dyDescent="0.2">
      <c r="G1344" s="11"/>
      <c r="H1344" s="12"/>
      <c r="I1344" s="12"/>
      <c r="J1344" s="17"/>
      <c r="K1344" s="17"/>
      <c r="L1344" s="11"/>
      <c r="M1344" s="9"/>
      <c r="N1344" s="9"/>
      <c r="O1344" s="9"/>
    </row>
    <row r="1345" spans="7:15" x14ac:dyDescent="0.2">
      <c r="G1345" s="11"/>
      <c r="H1345" s="12"/>
      <c r="I1345" s="12"/>
      <c r="J1345" s="17"/>
      <c r="K1345" s="17"/>
      <c r="L1345" s="11"/>
      <c r="M1345" s="9"/>
      <c r="N1345" s="9"/>
      <c r="O1345" s="9"/>
    </row>
    <row r="1346" spans="7:15" x14ac:dyDescent="0.2">
      <c r="G1346" s="11"/>
      <c r="H1346" s="12"/>
      <c r="I1346" s="12"/>
      <c r="J1346" s="17"/>
      <c r="K1346" s="17"/>
      <c r="L1346" s="11"/>
      <c r="M1346" s="9"/>
      <c r="N1346" s="9"/>
      <c r="O1346" s="9"/>
    </row>
    <row r="1347" spans="7:15" x14ac:dyDescent="0.2">
      <c r="G1347" s="11"/>
      <c r="H1347" s="12"/>
      <c r="I1347" s="12"/>
      <c r="J1347" s="17"/>
      <c r="K1347" s="17"/>
      <c r="L1347" s="11"/>
      <c r="M1347" s="9"/>
      <c r="N1347" s="9"/>
      <c r="O1347" s="9"/>
    </row>
    <row r="1348" spans="7:15" x14ac:dyDescent="0.2">
      <c r="G1348" s="11"/>
      <c r="H1348" s="12"/>
      <c r="I1348" s="12"/>
      <c r="J1348" s="17"/>
      <c r="K1348" s="17"/>
      <c r="L1348" s="11"/>
      <c r="M1348" s="9"/>
      <c r="N1348" s="9"/>
      <c r="O1348" s="9"/>
    </row>
    <row r="1349" spans="7:15" x14ac:dyDescent="0.2">
      <c r="G1349" s="11"/>
      <c r="H1349" s="12"/>
      <c r="I1349" s="12"/>
      <c r="J1349" s="17"/>
      <c r="K1349" s="17"/>
      <c r="L1349" s="11"/>
      <c r="M1349" s="9"/>
      <c r="N1349" s="9"/>
      <c r="O1349" s="9"/>
    </row>
    <row r="1350" spans="7:15" x14ac:dyDescent="0.2">
      <c r="G1350" s="11"/>
      <c r="H1350" s="12"/>
      <c r="I1350" s="12"/>
      <c r="J1350" s="17"/>
      <c r="K1350" s="17"/>
      <c r="L1350" s="11"/>
      <c r="M1350" s="9"/>
      <c r="N1350" s="9"/>
      <c r="O1350" s="9"/>
    </row>
    <row r="1351" spans="7:15" x14ac:dyDescent="0.2">
      <c r="G1351" s="11"/>
      <c r="H1351" s="12"/>
      <c r="I1351" s="12"/>
      <c r="J1351" s="17"/>
      <c r="K1351" s="17"/>
      <c r="L1351" s="11"/>
      <c r="M1351" s="9"/>
      <c r="N1351" s="9"/>
      <c r="O1351" s="9"/>
    </row>
    <row r="1352" spans="7:15" x14ac:dyDescent="0.2">
      <c r="G1352" s="11"/>
      <c r="H1352" s="12"/>
      <c r="I1352" s="12"/>
      <c r="J1352" s="17"/>
      <c r="K1352" s="17"/>
      <c r="L1352" s="11"/>
      <c r="M1352" s="9"/>
      <c r="N1352" s="9"/>
      <c r="O1352" s="9"/>
    </row>
    <row r="1353" spans="7:15" x14ac:dyDescent="0.2">
      <c r="G1353" s="11"/>
      <c r="H1353" s="12"/>
      <c r="I1353" s="12"/>
      <c r="J1353" s="17"/>
      <c r="K1353" s="17"/>
      <c r="L1353" s="11"/>
      <c r="M1353" s="9"/>
      <c r="N1353" s="9"/>
      <c r="O1353" s="9"/>
    </row>
    <row r="1354" spans="7:15" x14ac:dyDescent="0.2">
      <c r="G1354" s="11"/>
      <c r="H1354" s="12"/>
      <c r="I1354" s="12"/>
      <c r="J1354" s="17"/>
      <c r="K1354" s="17"/>
      <c r="L1354" s="11"/>
      <c r="M1354" s="9"/>
      <c r="N1354" s="9"/>
      <c r="O1354" s="9"/>
    </row>
    <row r="1355" spans="7:15" x14ac:dyDescent="0.2">
      <c r="G1355" s="11"/>
      <c r="H1355" s="12"/>
      <c r="I1355" s="12"/>
      <c r="J1355" s="17"/>
      <c r="K1355" s="17"/>
      <c r="L1355" s="11"/>
      <c r="M1355" s="9"/>
      <c r="N1355" s="9"/>
      <c r="O1355" s="9"/>
    </row>
    <row r="1356" spans="7:15" x14ac:dyDescent="0.2">
      <c r="G1356" s="11"/>
      <c r="H1356" s="12"/>
      <c r="I1356" s="12"/>
      <c r="J1356" s="17"/>
      <c r="K1356" s="17"/>
      <c r="L1356" s="11"/>
      <c r="M1356" s="9"/>
      <c r="N1356" s="9"/>
      <c r="O1356" s="9"/>
    </row>
    <row r="1357" spans="7:15" x14ac:dyDescent="0.2">
      <c r="G1357" s="11"/>
      <c r="H1357" s="12"/>
      <c r="I1357" s="12"/>
      <c r="J1357" s="17"/>
      <c r="K1357" s="17"/>
      <c r="L1357" s="11"/>
      <c r="M1357" s="9"/>
      <c r="N1357" s="9"/>
      <c r="O1357" s="9"/>
    </row>
    <row r="1358" spans="7:15" x14ac:dyDescent="0.2">
      <c r="G1358" s="11"/>
      <c r="H1358" s="12"/>
      <c r="I1358" s="12"/>
      <c r="J1358" s="17"/>
      <c r="K1358" s="17"/>
      <c r="L1358" s="11"/>
      <c r="M1358" s="9"/>
      <c r="N1358" s="9"/>
      <c r="O1358" s="9"/>
    </row>
    <row r="1359" spans="7:15" x14ac:dyDescent="0.2">
      <c r="G1359" s="11"/>
      <c r="H1359" s="12"/>
      <c r="I1359" s="12"/>
      <c r="J1359" s="17"/>
      <c r="K1359" s="17"/>
      <c r="L1359" s="11"/>
      <c r="M1359" s="9"/>
      <c r="N1359" s="9"/>
      <c r="O1359" s="9"/>
    </row>
    <row r="1360" spans="7:15" x14ac:dyDescent="0.2">
      <c r="G1360" s="11"/>
      <c r="H1360" s="12"/>
      <c r="I1360" s="12"/>
      <c r="J1360" s="17"/>
      <c r="K1360" s="17"/>
      <c r="L1360" s="11"/>
      <c r="M1360" s="9"/>
      <c r="N1360" s="9"/>
      <c r="O1360" s="9"/>
    </row>
    <row r="1361" spans="7:15" x14ac:dyDescent="0.2">
      <c r="G1361" s="11"/>
      <c r="H1361" s="12"/>
      <c r="I1361" s="12"/>
      <c r="J1361" s="17"/>
      <c r="K1361" s="17"/>
      <c r="L1361" s="11"/>
      <c r="M1361" s="9"/>
      <c r="N1361" s="9"/>
      <c r="O1361" s="9"/>
    </row>
    <row r="1362" spans="7:15" x14ac:dyDescent="0.2">
      <c r="G1362" s="11"/>
      <c r="H1362" s="12"/>
      <c r="I1362" s="12"/>
      <c r="J1362" s="17"/>
      <c r="K1362" s="17"/>
      <c r="L1362" s="11"/>
      <c r="M1362" s="9"/>
      <c r="N1362" s="9"/>
      <c r="O1362" s="9"/>
    </row>
    <row r="1363" spans="7:15" x14ac:dyDescent="0.2">
      <c r="G1363" s="11"/>
      <c r="H1363" s="12"/>
      <c r="I1363" s="12"/>
      <c r="J1363" s="17"/>
      <c r="K1363" s="17"/>
      <c r="L1363" s="11"/>
      <c r="M1363" s="9"/>
      <c r="N1363" s="9"/>
      <c r="O1363" s="9"/>
    </row>
    <row r="1364" spans="7:15" x14ac:dyDescent="0.2">
      <c r="G1364" s="11"/>
      <c r="H1364" s="12"/>
      <c r="I1364" s="12"/>
      <c r="J1364" s="17"/>
      <c r="K1364" s="17"/>
      <c r="L1364" s="11"/>
      <c r="M1364" s="9"/>
      <c r="N1364" s="9"/>
      <c r="O1364" s="9"/>
    </row>
    <row r="1365" spans="7:15" x14ac:dyDescent="0.2">
      <c r="G1365" s="11"/>
      <c r="H1365" s="12"/>
      <c r="I1365" s="12"/>
      <c r="J1365" s="17"/>
      <c r="K1365" s="17"/>
      <c r="L1365" s="11"/>
      <c r="M1365" s="9"/>
      <c r="N1365" s="9"/>
      <c r="O1365" s="9"/>
    </row>
    <row r="1366" spans="7:15" x14ac:dyDescent="0.2">
      <c r="G1366" s="11"/>
      <c r="H1366" s="12"/>
      <c r="I1366" s="12"/>
      <c r="J1366" s="17"/>
      <c r="K1366" s="17"/>
      <c r="L1366" s="11"/>
      <c r="M1366" s="9"/>
      <c r="N1366" s="9"/>
      <c r="O1366" s="9"/>
    </row>
    <row r="1367" spans="7:15" x14ac:dyDescent="0.2">
      <c r="G1367" s="11"/>
      <c r="H1367" s="12"/>
      <c r="I1367" s="12"/>
      <c r="J1367" s="17"/>
      <c r="K1367" s="17"/>
      <c r="L1367" s="11"/>
      <c r="M1367" s="9"/>
      <c r="N1367" s="9"/>
      <c r="O1367" s="9"/>
    </row>
    <row r="1368" spans="7:15" x14ac:dyDescent="0.2">
      <c r="G1368" s="11"/>
      <c r="H1368" s="12"/>
      <c r="I1368" s="12"/>
      <c r="J1368" s="17"/>
      <c r="K1368" s="17"/>
      <c r="L1368" s="11"/>
      <c r="M1368" s="9"/>
      <c r="N1368" s="9"/>
      <c r="O1368" s="9"/>
    </row>
    <row r="1369" spans="7:15" x14ac:dyDescent="0.2">
      <c r="G1369" s="11"/>
      <c r="H1369" s="12"/>
      <c r="I1369" s="12"/>
      <c r="J1369" s="17"/>
      <c r="K1369" s="17"/>
      <c r="L1369" s="11"/>
      <c r="M1369" s="9"/>
      <c r="N1369" s="9"/>
      <c r="O1369" s="9"/>
    </row>
    <row r="1370" spans="7:15" x14ac:dyDescent="0.2">
      <c r="G1370" s="11"/>
      <c r="H1370" s="12"/>
      <c r="I1370" s="12"/>
      <c r="J1370" s="17"/>
      <c r="K1370" s="17"/>
      <c r="L1370" s="11"/>
      <c r="M1370" s="9"/>
      <c r="N1370" s="9"/>
      <c r="O1370" s="9"/>
    </row>
    <row r="1371" spans="7:15" x14ac:dyDescent="0.2">
      <c r="G1371" s="11"/>
      <c r="H1371" s="12"/>
      <c r="I1371" s="12"/>
      <c r="J1371" s="17"/>
      <c r="K1371" s="17"/>
      <c r="L1371" s="11"/>
      <c r="M1371" s="9"/>
      <c r="N1371" s="9"/>
      <c r="O1371" s="9"/>
    </row>
    <row r="1372" spans="7:15" x14ac:dyDescent="0.2">
      <c r="G1372" s="11"/>
      <c r="H1372" s="12"/>
      <c r="I1372" s="12"/>
      <c r="J1372" s="17"/>
      <c r="K1372" s="17"/>
      <c r="L1372" s="11"/>
      <c r="M1372" s="9"/>
      <c r="N1372" s="9"/>
      <c r="O1372" s="9"/>
    </row>
    <row r="1373" spans="7:15" x14ac:dyDescent="0.2">
      <c r="G1373" s="11"/>
      <c r="H1373" s="12"/>
      <c r="I1373" s="12"/>
      <c r="J1373" s="17"/>
      <c r="K1373" s="17"/>
      <c r="L1373" s="11"/>
      <c r="M1373" s="9"/>
      <c r="N1373" s="9"/>
      <c r="O1373" s="9"/>
    </row>
    <row r="1374" spans="7:15" x14ac:dyDescent="0.2">
      <c r="G1374" s="11"/>
      <c r="H1374" s="12"/>
      <c r="I1374" s="12"/>
      <c r="J1374" s="17"/>
      <c r="K1374" s="17"/>
      <c r="L1374" s="11"/>
      <c r="M1374" s="9"/>
      <c r="N1374" s="9"/>
      <c r="O1374" s="9"/>
    </row>
    <row r="1375" spans="7:15" x14ac:dyDescent="0.2">
      <c r="G1375" s="11"/>
      <c r="H1375" s="12"/>
      <c r="I1375" s="12"/>
      <c r="J1375" s="17"/>
      <c r="K1375" s="17"/>
      <c r="L1375" s="11"/>
      <c r="M1375" s="9"/>
      <c r="N1375" s="9"/>
      <c r="O1375" s="9"/>
    </row>
    <row r="1376" spans="7:15" x14ac:dyDescent="0.2">
      <c r="G1376" s="11"/>
      <c r="H1376" s="12"/>
      <c r="I1376" s="12"/>
      <c r="J1376" s="17"/>
      <c r="K1376" s="17"/>
      <c r="L1376" s="11"/>
      <c r="M1376" s="9"/>
      <c r="N1376" s="9"/>
      <c r="O1376" s="9"/>
    </row>
    <row r="1377" spans="7:15" x14ac:dyDescent="0.2">
      <c r="G1377" s="11"/>
      <c r="H1377" s="12"/>
      <c r="I1377" s="12"/>
      <c r="J1377" s="17"/>
      <c r="K1377" s="17"/>
      <c r="L1377" s="11"/>
      <c r="M1377" s="9"/>
      <c r="N1377" s="9"/>
      <c r="O1377" s="9"/>
    </row>
    <row r="1378" spans="7:15" x14ac:dyDescent="0.2">
      <c r="G1378" s="11"/>
      <c r="H1378" s="12"/>
      <c r="I1378" s="12"/>
      <c r="J1378" s="17"/>
      <c r="K1378" s="17"/>
      <c r="L1378" s="11"/>
      <c r="M1378" s="9"/>
      <c r="N1378" s="9"/>
      <c r="O1378" s="9"/>
    </row>
    <row r="1379" spans="7:15" x14ac:dyDescent="0.2">
      <c r="G1379" s="11"/>
      <c r="H1379" s="12"/>
      <c r="I1379" s="12"/>
      <c r="J1379" s="17"/>
      <c r="K1379" s="17"/>
      <c r="L1379" s="11"/>
      <c r="M1379" s="9"/>
      <c r="N1379" s="9"/>
      <c r="O1379" s="9"/>
    </row>
    <row r="1380" spans="7:15" x14ac:dyDescent="0.2">
      <c r="G1380" s="11"/>
      <c r="H1380" s="12"/>
      <c r="I1380" s="12"/>
      <c r="J1380" s="17"/>
      <c r="K1380" s="17"/>
      <c r="L1380" s="11"/>
      <c r="M1380" s="9"/>
      <c r="N1380" s="9"/>
      <c r="O1380" s="9"/>
    </row>
    <row r="1381" spans="7:15" x14ac:dyDescent="0.2">
      <c r="G1381" s="11"/>
      <c r="H1381" s="12"/>
      <c r="I1381" s="12"/>
      <c r="J1381" s="17"/>
      <c r="K1381" s="17"/>
      <c r="L1381" s="11"/>
      <c r="M1381" s="9"/>
      <c r="N1381" s="9"/>
      <c r="O1381" s="9"/>
    </row>
    <row r="1382" spans="7:15" x14ac:dyDescent="0.2">
      <c r="G1382" s="11"/>
      <c r="H1382" s="12"/>
      <c r="I1382" s="12"/>
      <c r="J1382" s="17"/>
      <c r="K1382" s="17"/>
      <c r="L1382" s="11"/>
      <c r="M1382" s="9"/>
      <c r="N1382" s="9"/>
      <c r="O1382" s="9"/>
    </row>
    <row r="1383" spans="7:15" x14ac:dyDescent="0.2">
      <c r="G1383" s="11"/>
      <c r="H1383" s="12"/>
      <c r="I1383" s="12"/>
      <c r="J1383" s="17"/>
      <c r="K1383" s="17"/>
      <c r="L1383" s="11"/>
      <c r="M1383" s="9"/>
      <c r="N1383" s="9"/>
      <c r="O1383" s="9"/>
    </row>
    <row r="1384" spans="7:15" x14ac:dyDescent="0.2">
      <c r="G1384" s="11"/>
      <c r="H1384" s="12"/>
      <c r="I1384" s="12"/>
      <c r="J1384" s="17"/>
      <c r="K1384" s="17"/>
      <c r="L1384" s="11"/>
      <c r="M1384" s="9"/>
      <c r="N1384" s="9"/>
      <c r="O1384" s="9"/>
    </row>
    <row r="1385" spans="7:15" x14ac:dyDescent="0.2">
      <c r="G1385" s="11"/>
      <c r="H1385" s="12"/>
      <c r="I1385" s="12"/>
      <c r="J1385" s="17"/>
      <c r="K1385" s="17"/>
      <c r="L1385" s="11"/>
      <c r="M1385" s="9"/>
      <c r="N1385" s="9"/>
      <c r="O1385" s="9"/>
    </row>
    <row r="1386" spans="7:15" x14ac:dyDescent="0.2">
      <c r="G1386" s="11"/>
      <c r="H1386" s="12"/>
      <c r="I1386" s="12"/>
      <c r="J1386" s="17"/>
      <c r="K1386" s="17"/>
      <c r="L1386" s="11"/>
      <c r="M1386" s="9"/>
      <c r="N1386" s="9"/>
      <c r="O1386" s="9"/>
    </row>
    <row r="1387" spans="7:15" x14ac:dyDescent="0.2">
      <c r="G1387" s="11"/>
      <c r="H1387" s="12"/>
      <c r="I1387" s="12"/>
      <c r="J1387" s="17"/>
      <c r="K1387" s="17"/>
      <c r="L1387" s="11"/>
      <c r="M1387" s="9"/>
      <c r="N1387" s="9"/>
      <c r="O1387" s="9"/>
    </row>
    <row r="1388" spans="7:15" x14ac:dyDescent="0.2">
      <c r="G1388" s="11"/>
      <c r="H1388" s="12"/>
      <c r="I1388" s="12"/>
      <c r="J1388" s="17"/>
      <c r="K1388" s="17"/>
      <c r="L1388" s="11"/>
      <c r="M1388" s="9"/>
      <c r="N1388" s="9"/>
      <c r="O1388" s="9"/>
    </row>
    <row r="1389" spans="7:15" x14ac:dyDescent="0.2">
      <c r="G1389" s="11"/>
      <c r="H1389" s="12"/>
      <c r="I1389" s="12"/>
      <c r="J1389" s="17"/>
      <c r="K1389" s="17"/>
      <c r="L1389" s="11"/>
      <c r="M1389" s="9"/>
      <c r="N1389" s="9"/>
      <c r="O1389" s="9"/>
    </row>
    <row r="1390" spans="7:15" x14ac:dyDescent="0.2">
      <c r="G1390" s="11"/>
      <c r="H1390" s="12"/>
      <c r="I1390" s="12"/>
      <c r="J1390" s="17"/>
      <c r="K1390" s="17"/>
      <c r="L1390" s="11"/>
      <c r="M1390" s="9"/>
      <c r="N1390" s="9"/>
      <c r="O1390" s="9"/>
    </row>
    <row r="1391" spans="7:15" x14ac:dyDescent="0.2">
      <c r="G1391" s="11"/>
      <c r="H1391" s="12"/>
      <c r="I1391" s="12"/>
      <c r="J1391" s="17"/>
      <c r="K1391" s="17"/>
      <c r="L1391" s="11"/>
      <c r="M1391" s="9"/>
      <c r="N1391" s="9"/>
      <c r="O1391" s="9"/>
    </row>
    <row r="1392" spans="7:15" x14ac:dyDescent="0.2">
      <c r="G1392" s="11"/>
      <c r="H1392" s="12"/>
      <c r="I1392" s="12"/>
      <c r="J1392" s="17"/>
      <c r="K1392" s="17"/>
      <c r="L1392" s="11"/>
      <c r="M1392" s="9"/>
      <c r="N1392" s="9"/>
      <c r="O1392" s="9"/>
    </row>
    <row r="1393" spans="7:15" x14ac:dyDescent="0.2">
      <c r="G1393" s="11"/>
      <c r="H1393" s="12"/>
      <c r="I1393" s="12"/>
      <c r="J1393" s="17"/>
      <c r="K1393" s="17"/>
      <c r="L1393" s="11"/>
      <c r="M1393" s="9"/>
      <c r="N1393" s="9"/>
      <c r="O1393" s="9"/>
    </row>
    <row r="1394" spans="7:15" x14ac:dyDescent="0.2">
      <c r="G1394" s="11"/>
      <c r="H1394" s="12"/>
      <c r="I1394" s="12"/>
      <c r="J1394" s="17"/>
      <c r="K1394" s="17"/>
      <c r="L1394" s="11"/>
      <c r="M1394" s="9"/>
      <c r="N1394" s="9"/>
      <c r="O1394" s="9"/>
    </row>
    <row r="1395" spans="7:15" x14ac:dyDescent="0.2">
      <c r="G1395" s="11"/>
      <c r="H1395" s="12"/>
      <c r="I1395" s="12"/>
      <c r="J1395" s="17"/>
      <c r="K1395" s="17"/>
      <c r="L1395" s="11"/>
      <c r="M1395" s="9"/>
      <c r="N1395" s="9"/>
      <c r="O1395" s="9"/>
    </row>
    <row r="1396" spans="7:15" x14ac:dyDescent="0.2">
      <c r="G1396" s="11"/>
      <c r="H1396" s="12"/>
      <c r="I1396" s="12"/>
      <c r="J1396" s="17"/>
      <c r="K1396" s="17"/>
      <c r="L1396" s="11"/>
      <c r="M1396" s="9"/>
      <c r="N1396" s="9"/>
      <c r="O1396" s="9"/>
    </row>
    <row r="1397" spans="7:15" x14ac:dyDescent="0.2">
      <c r="G1397" s="11"/>
      <c r="H1397" s="12"/>
      <c r="I1397" s="12"/>
      <c r="J1397" s="17"/>
      <c r="K1397" s="17"/>
      <c r="L1397" s="11"/>
      <c r="M1397" s="9"/>
      <c r="N1397" s="9"/>
      <c r="O1397" s="9"/>
    </row>
    <row r="1398" spans="7:15" x14ac:dyDescent="0.2">
      <c r="G1398" s="11"/>
      <c r="H1398" s="12"/>
      <c r="I1398" s="12"/>
      <c r="J1398" s="17"/>
      <c r="K1398" s="17"/>
      <c r="L1398" s="11"/>
      <c r="M1398" s="9"/>
      <c r="N1398" s="9"/>
      <c r="O1398" s="9"/>
    </row>
    <row r="1399" spans="7:15" x14ac:dyDescent="0.2">
      <c r="G1399" s="11"/>
      <c r="H1399" s="12"/>
      <c r="I1399" s="12"/>
      <c r="J1399" s="17"/>
      <c r="K1399" s="17"/>
      <c r="L1399" s="11"/>
      <c r="M1399" s="9"/>
      <c r="N1399" s="9"/>
      <c r="O1399" s="9"/>
    </row>
    <row r="1400" spans="7:15" x14ac:dyDescent="0.2">
      <c r="G1400" s="11"/>
      <c r="H1400" s="12"/>
      <c r="I1400" s="12"/>
      <c r="J1400" s="17"/>
      <c r="K1400" s="17"/>
      <c r="L1400" s="11"/>
      <c r="M1400" s="9"/>
      <c r="N1400" s="9"/>
      <c r="O1400" s="9"/>
    </row>
    <row r="1401" spans="7:15" x14ac:dyDescent="0.2">
      <c r="G1401" s="11"/>
      <c r="H1401" s="12"/>
      <c r="I1401" s="12"/>
      <c r="J1401" s="17"/>
      <c r="K1401" s="17"/>
      <c r="L1401" s="11"/>
      <c r="M1401" s="9"/>
      <c r="N1401" s="9"/>
      <c r="O1401" s="9"/>
    </row>
    <row r="1402" spans="7:15" x14ac:dyDescent="0.2">
      <c r="G1402" s="11"/>
      <c r="H1402" s="12"/>
      <c r="I1402" s="12"/>
      <c r="J1402" s="17"/>
      <c r="K1402" s="17"/>
      <c r="L1402" s="11"/>
      <c r="M1402" s="9"/>
      <c r="N1402" s="9"/>
      <c r="O1402" s="9"/>
    </row>
    <row r="1403" spans="7:15" x14ac:dyDescent="0.2">
      <c r="G1403" s="11"/>
      <c r="H1403" s="12"/>
      <c r="I1403" s="12"/>
      <c r="J1403" s="17"/>
      <c r="K1403" s="17"/>
      <c r="L1403" s="11"/>
      <c r="M1403" s="9"/>
      <c r="N1403" s="9"/>
      <c r="O1403" s="9"/>
    </row>
    <row r="1404" spans="7:15" x14ac:dyDescent="0.2">
      <c r="G1404" s="11"/>
      <c r="H1404" s="12"/>
      <c r="I1404" s="12"/>
      <c r="J1404" s="17"/>
      <c r="K1404" s="17"/>
      <c r="L1404" s="11"/>
      <c r="M1404" s="9"/>
      <c r="N1404" s="9"/>
      <c r="O1404" s="9"/>
    </row>
    <row r="1405" spans="7:15" x14ac:dyDescent="0.2">
      <c r="G1405" s="11"/>
      <c r="H1405" s="12"/>
      <c r="I1405" s="12"/>
      <c r="J1405" s="17"/>
      <c r="K1405" s="17"/>
      <c r="L1405" s="11"/>
      <c r="M1405" s="9"/>
      <c r="N1405" s="9"/>
      <c r="O1405" s="9"/>
    </row>
    <row r="1406" spans="7:15" x14ac:dyDescent="0.2">
      <c r="G1406" s="11"/>
      <c r="H1406" s="12"/>
      <c r="I1406" s="12"/>
      <c r="J1406" s="17"/>
      <c r="K1406" s="17"/>
      <c r="L1406" s="11"/>
      <c r="M1406" s="9"/>
      <c r="N1406" s="9"/>
      <c r="O1406" s="9"/>
    </row>
    <row r="1407" spans="7:15" x14ac:dyDescent="0.2">
      <c r="G1407" s="11"/>
      <c r="H1407" s="12"/>
      <c r="I1407" s="12"/>
      <c r="J1407" s="17"/>
      <c r="K1407" s="17"/>
      <c r="L1407" s="11"/>
      <c r="M1407" s="9"/>
      <c r="N1407" s="9"/>
      <c r="O1407" s="9"/>
    </row>
    <row r="1408" spans="7:15" x14ac:dyDescent="0.2">
      <c r="G1408" s="11"/>
      <c r="H1408" s="12"/>
      <c r="I1408" s="12"/>
      <c r="J1408" s="17"/>
      <c r="K1408" s="17"/>
      <c r="L1408" s="11"/>
      <c r="M1408" s="9"/>
      <c r="N1408" s="9"/>
      <c r="O1408" s="9"/>
    </row>
    <row r="1409" spans="7:15" x14ac:dyDescent="0.2">
      <c r="G1409" s="11"/>
      <c r="H1409" s="12"/>
      <c r="I1409" s="12"/>
      <c r="J1409" s="17"/>
      <c r="K1409" s="17"/>
      <c r="L1409" s="11"/>
      <c r="M1409" s="9"/>
      <c r="N1409" s="9"/>
      <c r="O1409" s="9"/>
    </row>
    <row r="1410" spans="7:15" x14ac:dyDescent="0.2">
      <c r="G1410" s="11"/>
      <c r="H1410" s="12"/>
      <c r="I1410" s="12"/>
      <c r="J1410" s="17"/>
      <c r="K1410" s="17"/>
      <c r="L1410" s="11"/>
      <c r="M1410" s="9"/>
      <c r="N1410" s="9"/>
      <c r="O1410" s="9"/>
    </row>
    <row r="1411" spans="7:15" x14ac:dyDescent="0.2">
      <c r="G1411" s="11"/>
      <c r="H1411" s="12"/>
      <c r="I1411" s="12"/>
      <c r="J1411" s="17"/>
      <c r="K1411" s="17"/>
      <c r="L1411" s="11"/>
      <c r="M1411" s="9"/>
      <c r="N1411" s="9"/>
      <c r="O1411" s="9"/>
    </row>
    <row r="1412" spans="7:15" x14ac:dyDescent="0.2">
      <c r="G1412" s="11"/>
      <c r="H1412" s="12"/>
      <c r="I1412" s="12"/>
      <c r="J1412" s="17"/>
      <c r="K1412" s="17"/>
      <c r="L1412" s="11"/>
      <c r="M1412" s="9"/>
      <c r="N1412" s="9"/>
      <c r="O1412" s="9"/>
    </row>
    <row r="1413" spans="7:15" x14ac:dyDescent="0.2">
      <c r="G1413" s="11"/>
      <c r="H1413" s="12"/>
      <c r="I1413" s="12"/>
      <c r="J1413" s="17"/>
      <c r="K1413" s="17"/>
      <c r="L1413" s="11"/>
      <c r="M1413" s="9"/>
      <c r="N1413" s="9"/>
      <c r="O1413" s="9"/>
    </row>
    <row r="1414" spans="7:15" x14ac:dyDescent="0.2">
      <c r="G1414" s="11"/>
      <c r="H1414" s="12"/>
      <c r="I1414" s="12"/>
      <c r="J1414" s="17"/>
      <c r="K1414" s="17"/>
      <c r="L1414" s="11"/>
      <c r="M1414" s="9"/>
      <c r="N1414" s="9"/>
      <c r="O1414" s="9"/>
    </row>
    <row r="1415" spans="7:15" x14ac:dyDescent="0.2">
      <c r="G1415" s="11"/>
      <c r="H1415" s="12"/>
      <c r="I1415" s="12"/>
      <c r="J1415" s="17"/>
      <c r="K1415" s="17"/>
      <c r="L1415" s="11"/>
      <c r="M1415" s="9"/>
      <c r="N1415" s="9"/>
      <c r="O1415" s="9"/>
    </row>
    <row r="1416" spans="7:15" x14ac:dyDescent="0.2">
      <c r="G1416" s="11"/>
      <c r="H1416" s="12"/>
      <c r="I1416" s="12"/>
      <c r="J1416" s="17"/>
      <c r="K1416" s="17"/>
      <c r="L1416" s="11"/>
      <c r="M1416" s="9"/>
      <c r="N1416" s="9"/>
      <c r="O1416" s="9"/>
    </row>
    <row r="1417" spans="7:15" x14ac:dyDescent="0.2">
      <c r="G1417" s="11"/>
      <c r="H1417" s="12"/>
      <c r="I1417" s="12"/>
      <c r="J1417" s="17"/>
      <c r="K1417" s="17"/>
      <c r="L1417" s="11"/>
      <c r="M1417" s="9"/>
      <c r="N1417" s="9"/>
      <c r="O1417" s="9"/>
    </row>
    <row r="1418" spans="7:15" x14ac:dyDescent="0.2">
      <c r="G1418" s="11"/>
      <c r="H1418" s="12"/>
      <c r="I1418" s="12"/>
      <c r="J1418" s="17"/>
      <c r="K1418" s="17"/>
      <c r="L1418" s="11"/>
      <c r="M1418" s="9"/>
      <c r="N1418" s="9"/>
      <c r="O1418" s="9"/>
    </row>
    <row r="1419" spans="7:15" x14ac:dyDescent="0.2">
      <c r="G1419" s="11"/>
      <c r="H1419" s="12"/>
      <c r="I1419" s="12"/>
      <c r="J1419" s="17"/>
      <c r="K1419" s="17"/>
      <c r="L1419" s="11"/>
      <c r="M1419" s="9"/>
      <c r="N1419" s="9"/>
      <c r="O1419" s="9"/>
    </row>
    <row r="1420" spans="7:15" x14ac:dyDescent="0.2">
      <c r="G1420" s="11"/>
      <c r="H1420" s="12"/>
      <c r="I1420" s="12"/>
      <c r="J1420" s="17"/>
      <c r="K1420" s="17"/>
      <c r="L1420" s="11"/>
      <c r="M1420" s="9"/>
      <c r="N1420" s="9"/>
      <c r="O1420" s="9"/>
    </row>
    <row r="1421" spans="7:15" x14ac:dyDescent="0.2">
      <c r="G1421" s="11"/>
      <c r="H1421" s="12"/>
      <c r="I1421" s="12"/>
      <c r="J1421" s="17"/>
      <c r="K1421" s="17"/>
      <c r="L1421" s="11"/>
      <c r="M1421" s="9"/>
      <c r="N1421" s="9"/>
      <c r="O1421" s="9"/>
    </row>
    <row r="1422" spans="7:15" x14ac:dyDescent="0.2">
      <c r="G1422" s="11"/>
      <c r="H1422" s="12"/>
      <c r="I1422" s="12"/>
      <c r="J1422" s="17"/>
      <c r="K1422" s="17"/>
      <c r="L1422" s="11"/>
      <c r="M1422" s="9"/>
      <c r="N1422" s="9"/>
      <c r="O1422" s="9"/>
    </row>
    <row r="1423" spans="7:15" x14ac:dyDescent="0.2">
      <c r="G1423" s="11"/>
      <c r="H1423" s="12"/>
      <c r="I1423" s="12"/>
      <c r="J1423" s="17"/>
      <c r="K1423" s="17"/>
      <c r="L1423" s="11"/>
      <c r="M1423" s="9"/>
      <c r="N1423" s="9"/>
      <c r="O1423" s="9"/>
    </row>
    <row r="1424" spans="7:15" x14ac:dyDescent="0.2">
      <c r="G1424" s="11"/>
      <c r="H1424" s="12"/>
      <c r="I1424" s="12"/>
      <c r="J1424" s="17"/>
      <c r="K1424" s="17"/>
      <c r="L1424" s="11"/>
      <c r="M1424" s="9"/>
      <c r="N1424" s="9"/>
      <c r="O1424" s="9"/>
    </row>
    <row r="1425" spans="7:15" x14ac:dyDescent="0.2">
      <c r="G1425" s="11"/>
      <c r="H1425" s="12"/>
      <c r="I1425" s="12"/>
      <c r="J1425" s="17"/>
      <c r="K1425" s="17"/>
      <c r="L1425" s="11"/>
      <c r="M1425" s="9"/>
      <c r="N1425" s="9"/>
      <c r="O1425" s="9"/>
    </row>
    <row r="1426" spans="7:15" x14ac:dyDescent="0.2">
      <c r="G1426" s="11"/>
      <c r="H1426" s="12"/>
      <c r="I1426" s="12"/>
      <c r="J1426" s="17"/>
      <c r="K1426" s="17"/>
      <c r="L1426" s="11"/>
      <c r="M1426" s="9"/>
      <c r="N1426" s="9"/>
      <c r="O1426" s="9"/>
    </row>
    <row r="1427" spans="7:15" x14ac:dyDescent="0.2">
      <c r="G1427" s="11"/>
      <c r="H1427" s="12"/>
      <c r="I1427" s="12"/>
      <c r="J1427" s="17"/>
      <c r="K1427" s="17"/>
      <c r="L1427" s="11"/>
      <c r="M1427" s="9"/>
      <c r="N1427" s="9"/>
      <c r="O1427" s="9"/>
    </row>
    <row r="1428" spans="7:15" x14ac:dyDescent="0.2">
      <c r="G1428" s="11"/>
      <c r="H1428" s="12"/>
      <c r="I1428" s="12"/>
      <c r="J1428" s="17"/>
      <c r="K1428" s="17"/>
      <c r="L1428" s="11"/>
      <c r="M1428" s="9"/>
      <c r="N1428" s="9"/>
      <c r="O1428" s="9"/>
    </row>
    <row r="1429" spans="7:15" x14ac:dyDescent="0.2">
      <c r="G1429" s="11"/>
      <c r="H1429" s="12"/>
      <c r="I1429" s="12"/>
      <c r="J1429" s="17"/>
      <c r="K1429" s="17"/>
      <c r="L1429" s="11"/>
      <c r="M1429" s="9"/>
      <c r="N1429" s="9"/>
      <c r="O1429" s="9"/>
    </row>
    <row r="1430" spans="7:15" x14ac:dyDescent="0.2">
      <c r="G1430" s="11"/>
      <c r="H1430" s="12"/>
      <c r="I1430" s="12"/>
      <c r="J1430" s="17"/>
      <c r="K1430" s="17"/>
      <c r="L1430" s="11"/>
      <c r="M1430" s="9"/>
      <c r="N1430" s="9"/>
      <c r="O1430" s="9"/>
    </row>
    <row r="1431" spans="7:15" x14ac:dyDescent="0.2">
      <c r="G1431" s="11"/>
      <c r="H1431" s="12"/>
      <c r="I1431" s="12"/>
      <c r="J1431" s="17"/>
      <c r="K1431" s="17"/>
      <c r="L1431" s="11"/>
      <c r="M1431" s="9"/>
      <c r="N1431" s="9"/>
      <c r="O1431" s="9"/>
    </row>
    <row r="1432" spans="7:15" x14ac:dyDescent="0.2">
      <c r="G1432" s="11"/>
      <c r="H1432" s="12"/>
      <c r="I1432" s="12"/>
      <c r="J1432" s="17"/>
      <c r="K1432" s="17"/>
      <c r="L1432" s="11"/>
      <c r="M1432" s="9"/>
      <c r="N1432" s="9"/>
      <c r="O1432" s="9"/>
    </row>
    <row r="1433" spans="7:15" x14ac:dyDescent="0.2">
      <c r="G1433" s="11"/>
      <c r="H1433" s="12"/>
      <c r="I1433" s="12"/>
      <c r="J1433" s="17"/>
      <c r="K1433" s="17"/>
      <c r="L1433" s="11"/>
      <c r="M1433" s="9"/>
      <c r="N1433" s="9"/>
      <c r="O1433" s="9"/>
    </row>
    <row r="1434" spans="7:15" x14ac:dyDescent="0.2">
      <c r="G1434" s="11"/>
      <c r="H1434" s="12"/>
      <c r="I1434" s="12"/>
      <c r="J1434" s="17"/>
      <c r="K1434" s="17"/>
      <c r="L1434" s="11"/>
      <c r="M1434" s="9"/>
      <c r="N1434" s="9"/>
      <c r="O1434" s="9"/>
    </row>
    <row r="1435" spans="7:15" x14ac:dyDescent="0.2">
      <c r="G1435" s="11"/>
      <c r="H1435" s="12"/>
      <c r="I1435" s="12"/>
      <c r="J1435" s="17"/>
      <c r="K1435" s="17"/>
      <c r="L1435" s="11"/>
      <c r="M1435" s="9"/>
      <c r="N1435" s="9"/>
      <c r="O1435" s="9"/>
    </row>
    <row r="1436" spans="7:15" x14ac:dyDescent="0.2">
      <c r="G1436" s="11"/>
      <c r="H1436" s="12"/>
      <c r="I1436" s="12"/>
      <c r="J1436" s="17"/>
      <c r="K1436" s="17"/>
      <c r="L1436" s="11"/>
      <c r="M1436" s="9"/>
      <c r="N1436" s="9"/>
      <c r="O1436" s="9"/>
    </row>
    <row r="1437" spans="7:15" x14ac:dyDescent="0.2">
      <c r="G1437" s="11"/>
      <c r="H1437" s="12"/>
      <c r="I1437" s="12"/>
      <c r="J1437" s="17"/>
      <c r="K1437" s="17"/>
      <c r="L1437" s="11"/>
      <c r="M1437" s="9"/>
      <c r="N1437" s="9"/>
      <c r="O1437" s="9"/>
    </row>
    <row r="1438" spans="7:15" x14ac:dyDescent="0.2">
      <c r="G1438" s="11"/>
      <c r="H1438" s="12"/>
      <c r="I1438" s="12"/>
      <c r="J1438" s="17"/>
      <c r="K1438" s="17"/>
      <c r="L1438" s="11"/>
      <c r="M1438" s="9"/>
      <c r="N1438" s="9"/>
      <c r="O1438" s="9"/>
    </row>
    <row r="1439" spans="7:15" x14ac:dyDescent="0.2">
      <c r="G1439" s="11"/>
      <c r="H1439" s="12"/>
      <c r="I1439" s="12"/>
      <c r="J1439" s="17"/>
      <c r="K1439" s="17"/>
      <c r="L1439" s="11"/>
      <c r="M1439" s="9"/>
      <c r="N1439" s="9"/>
      <c r="O1439" s="9"/>
    </row>
    <row r="1440" spans="7:15" x14ac:dyDescent="0.2">
      <c r="G1440" s="11"/>
      <c r="H1440" s="12"/>
      <c r="I1440" s="12"/>
      <c r="J1440" s="17"/>
      <c r="K1440" s="17"/>
      <c r="L1440" s="11"/>
      <c r="M1440" s="9"/>
      <c r="N1440" s="9"/>
      <c r="O1440" s="9"/>
    </row>
    <row r="1441" spans="7:15" x14ac:dyDescent="0.2">
      <c r="G1441" s="11"/>
      <c r="H1441" s="12"/>
      <c r="I1441" s="12"/>
      <c r="J1441" s="17"/>
      <c r="K1441" s="17"/>
      <c r="L1441" s="11"/>
      <c r="M1441" s="9"/>
      <c r="N1441" s="9"/>
      <c r="O1441" s="9"/>
    </row>
    <row r="1442" spans="7:15" x14ac:dyDescent="0.2">
      <c r="G1442" s="11"/>
      <c r="H1442" s="12"/>
      <c r="I1442" s="12"/>
      <c r="J1442" s="17"/>
      <c r="K1442" s="17"/>
      <c r="L1442" s="11"/>
      <c r="M1442" s="9"/>
      <c r="N1442" s="9"/>
      <c r="O1442" s="9"/>
    </row>
    <row r="1443" spans="7:15" x14ac:dyDescent="0.2">
      <c r="G1443" s="11"/>
      <c r="H1443" s="12"/>
      <c r="I1443" s="12"/>
      <c r="J1443" s="17"/>
      <c r="K1443" s="17"/>
      <c r="L1443" s="11"/>
      <c r="M1443" s="9"/>
      <c r="N1443" s="9"/>
      <c r="O1443" s="9"/>
    </row>
    <row r="1444" spans="7:15" x14ac:dyDescent="0.2">
      <c r="G1444" s="11"/>
      <c r="H1444" s="12"/>
      <c r="I1444" s="12"/>
      <c r="J1444" s="17"/>
      <c r="K1444" s="17"/>
      <c r="L1444" s="11"/>
      <c r="M1444" s="9"/>
      <c r="N1444" s="9"/>
      <c r="O1444" s="9"/>
    </row>
    <row r="1445" spans="7:15" x14ac:dyDescent="0.2">
      <c r="G1445" s="11"/>
      <c r="H1445" s="12"/>
      <c r="I1445" s="12"/>
      <c r="J1445" s="17"/>
      <c r="K1445" s="17"/>
      <c r="L1445" s="11"/>
      <c r="M1445" s="9"/>
      <c r="N1445" s="9"/>
      <c r="O1445" s="9"/>
    </row>
    <row r="1446" spans="7:15" x14ac:dyDescent="0.2">
      <c r="G1446" s="11"/>
      <c r="H1446" s="12"/>
      <c r="I1446" s="12"/>
      <c r="J1446" s="17"/>
      <c r="K1446" s="17"/>
      <c r="L1446" s="11"/>
      <c r="M1446" s="9"/>
      <c r="N1446" s="9"/>
      <c r="O1446" s="9"/>
    </row>
    <row r="1447" spans="7:15" x14ac:dyDescent="0.2">
      <c r="G1447" s="11"/>
      <c r="H1447" s="12"/>
      <c r="I1447" s="12"/>
      <c r="J1447" s="17"/>
      <c r="K1447" s="17"/>
      <c r="L1447" s="11"/>
      <c r="M1447" s="9"/>
      <c r="N1447" s="9"/>
      <c r="O1447" s="9"/>
    </row>
    <row r="1448" spans="7:15" x14ac:dyDescent="0.2">
      <c r="G1448" s="11"/>
      <c r="H1448" s="12"/>
      <c r="I1448" s="12"/>
      <c r="J1448" s="17"/>
      <c r="K1448" s="17"/>
      <c r="L1448" s="11"/>
      <c r="M1448" s="9"/>
      <c r="N1448" s="9"/>
      <c r="O1448" s="9"/>
    </row>
    <row r="1449" spans="7:15" x14ac:dyDescent="0.2">
      <c r="G1449" s="11"/>
      <c r="H1449" s="12"/>
      <c r="I1449" s="12"/>
      <c r="J1449" s="17"/>
      <c r="K1449" s="17"/>
      <c r="L1449" s="11"/>
      <c r="M1449" s="9"/>
      <c r="N1449" s="9"/>
      <c r="O1449" s="9"/>
    </row>
    <row r="1450" spans="7:15" x14ac:dyDescent="0.2">
      <c r="G1450" s="11"/>
      <c r="H1450" s="12"/>
      <c r="I1450" s="12"/>
      <c r="J1450" s="17"/>
      <c r="K1450" s="17"/>
      <c r="L1450" s="11"/>
      <c r="M1450" s="9"/>
      <c r="N1450" s="9"/>
      <c r="O1450" s="9"/>
    </row>
    <row r="1451" spans="7:15" x14ac:dyDescent="0.2">
      <c r="G1451" s="11"/>
      <c r="H1451" s="12"/>
      <c r="I1451" s="12"/>
      <c r="J1451" s="17"/>
      <c r="K1451" s="17"/>
      <c r="L1451" s="11"/>
      <c r="M1451" s="9"/>
      <c r="N1451" s="9"/>
      <c r="O1451" s="9"/>
    </row>
    <row r="1452" spans="7:15" x14ac:dyDescent="0.2">
      <c r="G1452" s="11"/>
      <c r="H1452" s="12"/>
      <c r="I1452" s="12"/>
      <c r="J1452" s="17"/>
      <c r="K1452" s="17"/>
      <c r="L1452" s="11"/>
      <c r="M1452" s="9"/>
      <c r="N1452" s="9"/>
      <c r="O1452" s="9"/>
    </row>
    <row r="1453" spans="7:15" x14ac:dyDescent="0.2">
      <c r="G1453" s="11"/>
      <c r="H1453" s="12"/>
      <c r="I1453" s="12"/>
      <c r="J1453" s="17"/>
      <c r="K1453" s="17"/>
      <c r="L1453" s="11"/>
      <c r="M1453" s="9"/>
      <c r="N1453" s="9"/>
      <c r="O1453" s="9"/>
    </row>
    <row r="1454" spans="7:15" x14ac:dyDescent="0.2">
      <c r="G1454" s="11"/>
      <c r="H1454" s="12"/>
      <c r="I1454" s="12"/>
      <c r="J1454" s="17"/>
      <c r="K1454" s="17"/>
      <c r="L1454" s="11"/>
      <c r="M1454" s="9"/>
      <c r="N1454" s="9"/>
      <c r="O1454" s="9"/>
    </row>
    <row r="1455" spans="7:15" x14ac:dyDescent="0.2">
      <c r="G1455" s="11"/>
      <c r="H1455" s="12"/>
      <c r="I1455" s="12"/>
      <c r="J1455" s="17"/>
      <c r="K1455" s="17"/>
      <c r="L1455" s="11"/>
      <c r="M1455" s="9"/>
      <c r="N1455" s="9"/>
      <c r="O1455" s="9"/>
    </row>
    <row r="1456" spans="7:15" x14ac:dyDescent="0.2">
      <c r="G1456" s="11"/>
      <c r="H1456" s="12"/>
      <c r="I1456" s="12"/>
      <c r="J1456" s="17"/>
      <c r="K1456" s="17"/>
      <c r="L1456" s="11"/>
      <c r="M1456" s="9"/>
      <c r="N1456" s="9"/>
      <c r="O1456" s="9"/>
    </row>
    <row r="1457" spans="7:15" x14ac:dyDescent="0.2">
      <c r="G1457" s="11"/>
      <c r="H1457" s="12"/>
      <c r="I1457" s="12"/>
      <c r="J1457" s="17"/>
      <c r="K1457" s="17"/>
      <c r="L1457" s="11"/>
      <c r="M1457" s="9"/>
      <c r="N1457" s="9"/>
      <c r="O1457" s="9"/>
    </row>
    <row r="1458" spans="7:15" x14ac:dyDescent="0.2">
      <c r="G1458" s="11"/>
      <c r="H1458" s="12"/>
      <c r="I1458" s="12"/>
      <c r="J1458" s="17"/>
      <c r="K1458" s="17"/>
      <c r="L1458" s="11"/>
      <c r="M1458" s="9"/>
      <c r="N1458" s="9"/>
      <c r="O1458" s="9"/>
    </row>
    <row r="1459" spans="7:15" x14ac:dyDescent="0.2">
      <c r="G1459" s="11"/>
      <c r="H1459" s="12"/>
      <c r="I1459" s="12"/>
      <c r="J1459" s="17"/>
      <c r="K1459" s="17"/>
      <c r="L1459" s="11"/>
      <c r="M1459" s="9"/>
      <c r="N1459" s="9"/>
      <c r="O1459" s="9"/>
    </row>
    <row r="1460" spans="7:15" x14ac:dyDescent="0.2">
      <c r="G1460" s="11"/>
      <c r="H1460" s="12"/>
      <c r="I1460" s="12"/>
      <c r="J1460" s="17"/>
      <c r="K1460" s="17"/>
      <c r="L1460" s="11"/>
      <c r="M1460" s="9"/>
      <c r="N1460" s="9"/>
      <c r="O1460" s="9"/>
    </row>
    <row r="1461" spans="7:15" x14ac:dyDescent="0.2">
      <c r="G1461" s="11"/>
      <c r="H1461" s="12"/>
      <c r="I1461" s="12"/>
      <c r="J1461" s="17"/>
      <c r="K1461" s="17"/>
      <c r="L1461" s="11"/>
      <c r="M1461" s="9"/>
      <c r="N1461" s="9"/>
      <c r="O1461" s="9"/>
    </row>
    <row r="1462" spans="7:15" x14ac:dyDescent="0.2">
      <c r="G1462" s="11"/>
      <c r="H1462" s="12"/>
      <c r="I1462" s="12"/>
      <c r="J1462" s="17"/>
      <c r="K1462" s="17"/>
      <c r="L1462" s="11"/>
      <c r="M1462" s="9"/>
      <c r="N1462" s="9"/>
      <c r="O1462" s="9"/>
    </row>
    <row r="1463" spans="7:15" x14ac:dyDescent="0.2">
      <c r="G1463" s="11"/>
      <c r="H1463" s="12"/>
      <c r="I1463" s="12"/>
      <c r="J1463" s="17"/>
      <c r="K1463" s="17"/>
      <c r="L1463" s="11"/>
      <c r="M1463" s="9"/>
      <c r="N1463" s="9"/>
      <c r="O1463" s="9"/>
    </row>
    <row r="1464" spans="7:15" x14ac:dyDescent="0.2">
      <c r="G1464" s="11"/>
      <c r="H1464" s="12"/>
      <c r="I1464" s="12"/>
      <c r="J1464" s="17"/>
      <c r="K1464" s="17"/>
      <c r="L1464" s="11"/>
      <c r="M1464" s="9"/>
      <c r="N1464" s="9"/>
      <c r="O1464" s="9"/>
    </row>
    <row r="1465" spans="7:15" x14ac:dyDescent="0.2">
      <c r="G1465" s="11"/>
      <c r="H1465" s="12"/>
      <c r="I1465" s="12"/>
      <c r="J1465" s="17"/>
      <c r="K1465" s="17"/>
      <c r="L1465" s="11"/>
      <c r="M1465" s="9"/>
      <c r="N1465" s="9"/>
      <c r="O1465" s="9"/>
    </row>
    <row r="1466" spans="7:15" x14ac:dyDescent="0.2">
      <c r="G1466" s="11"/>
      <c r="H1466" s="12"/>
      <c r="I1466" s="12"/>
      <c r="J1466" s="17"/>
      <c r="K1466" s="17"/>
      <c r="L1466" s="11"/>
      <c r="M1466" s="9"/>
      <c r="N1466" s="9"/>
      <c r="O1466" s="9"/>
    </row>
    <row r="1467" spans="7:15" x14ac:dyDescent="0.2">
      <c r="G1467" s="11"/>
      <c r="H1467" s="12"/>
      <c r="I1467" s="12"/>
      <c r="J1467" s="17"/>
      <c r="K1467" s="17"/>
      <c r="L1467" s="11"/>
      <c r="M1467" s="9"/>
      <c r="N1467" s="9"/>
      <c r="O1467" s="9"/>
    </row>
    <row r="1468" spans="7:15" x14ac:dyDescent="0.2">
      <c r="G1468" s="11"/>
      <c r="H1468" s="12"/>
      <c r="I1468" s="12"/>
      <c r="J1468" s="17"/>
      <c r="K1468" s="17"/>
      <c r="L1468" s="11"/>
      <c r="M1468" s="9"/>
      <c r="N1468" s="9"/>
      <c r="O1468" s="9"/>
    </row>
    <row r="1469" spans="7:15" x14ac:dyDescent="0.2">
      <c r="G1469" s="11"/>
      <c r="H1469" s="12"/>
      <c r="I1469" s="12"/>
      <c r="J1469" s="17"/>
      <c r="K1469" s="17"/>
      <c r="L1469" s="11"/>
      <c r="M1469" s="9"/>
      <c r="N1469" s="9"/>
      <c r="O1469" s="9"/>
    </row>
    <row r="1470" spans="7:15" x14ac:dyDescent="0.2">
      <c r="G1470" s="11"/>
      <c r="H1470" s="12"/>
      <c r="I1470" s="12"/>
      <c r="J1470" s="17"/>
      <c r="K1470" s="17"/>
      <c r="L1470" s="11"/>
      <c r="M1470" s="9"/>
      <c r="N1470" s="9"/>
      <c r="O1470" s="9"/>
    </row>
    <row r="1471" spans="7:15" x14ac:dyDescent="0.2">
      <c r="G1471" s="11"/>
      <c r="H1471" s="12"/>
      <c r="I1471" s="12"/>
      <c r="J1471" s="17"/>
      <c r="K1471" s="17"/>
      <c r="L1471" s="11"/>
      <c r="M1471" s="9"/>
      <c r="N1471" s="9"/>
      <c r="O1471" s="9"/>
    </row>
    <row r="1472" spans="7:15" x14ac:dyDescent="0.2">
      <c r="G1472" s="11"/>
      <c r="H1472" s="12"/>
      <c r="I1472" s="12"/>
      <c r="J1472" s="17"/>
      <c r="K1472" s="17"/>
      <c r="L1472" s="11"/>
      <c r="M1472" s="9"/>
      <c r="N1472" s="9"/>
      <c r="O1472" s="9"/>
    </row>
    <row r="1473" spans="7:15" x14ac:dyDescent="0.2">
      <c r="G1473" s="11"/>
      <c r="H1473" s="12"/>
      <c r="I1473" s="12"/>
      <c r="J1473" s="17"/>
      <c r="K1473" s="17"/>
      <c r="L1473" s="11"/>
      <c r="M1473" s="9"/>
      <c r="N1473" s="9"/>
      <c r="O1473" s="9"/>
    </row>
    <row r="1474" spans="7:15" x14ac:dyDescent="0.2">
      <c r="G1474" s="11"/>
      <c r="H1474" s="12"/>
      <c r="I1474" s="12"/>
      <c r="J1474" s="17"/>
      <c r="K1474" s="17"/>
      <c r="L1474" s="11"/>
      <c r="M1474" s="9"/>
      <c r="N1474" s="9"/>
      <c r="O1474" s="9"/>
    </row>
    <row r="1475" spans="7:15" x14ac:dyDescent="0.2">
      <c r="G1475" s="11"/>
      <c r="H1475" s="12"/>
      <c r="I1475" s="12"/>
      <c r="J1475" s="17"/>
      <c r="K1475" s="17"/>
      <c r="L1475" s="11"/>
      <c r="M1475" s="9"/>
      <c r="N1475" s="9"/>
      <c r="O1475" s="9"/>
    </row>
    <row r="1476" spans="7:15" x14ac:dyDescent="0.2">
      <c r="G1476" s="11"/>
      <c r="H1476" s="12"/>
      <c r="I1476" s="12"/>
      <c r="J1476" s="17"/>
      <c r="K1476" s="17"/>
      <c r="L1476" s="11"/>
      <c r="M1476" s="9"/>
      <c r="N1476" s="9"/>
      <c r="O1476" s="9"/>
    </row>
    <row r="1477" spans="7:15" x14ac:dyDescent="0.2">
      <c r="G1477" s="11"/>
      <c r="H1477" s="12"/>
      <c r="I1477" s="12"/>
      <c r="J1477" s="17"/>
      <c r="K1477" s="17"/>
      <c r="L1477" s="11"/>
      <c r="M1477" s="9"/>
      <c r="N1477" s="9"/>
      <c r="O1477" s="9"/>
    </row>
    <row r="1478" spans="7:15" x14ac:dyDescent="0.2">
      <c r="G1478" s="11"/>
      <c r="H1478" s="12"/>
      <c r="I1478" s="12"/>
      <c r="J1478" s="17"/>
      <c r="K1478" s="17"/>
      <c r="L1478" s="11"/>
      <c r="M1478" s="9"/>
      <c r="N1478" s="9"/>
      <c r="O1478" s="9"/>
    </row>
    <row r="1479" spans="7:15" x14ac:dyDescent="0.2">
      <c r="G1479" s="11"/>
      <c r="H1479" s="12"/>
      <c r="I1479" s="12"/>
      <c r="J1479" s="17"/>
      <c r="K1479" s="17"/>
      <c r="L1479" s="11"/>
      <c r="M1479" s="9"/>
      <c r="N1479" s="9"/>
      <c r="O1479" s="9"/>
    </row>
    <row r="1480" spans="7:15" x14ac:dyDescent="0.2">
      <c r="G1480" s="11"/>
      <c r="H1480" s="12"/>
      <c r="I1480" s="12"/>
      <c r="J1480" s="17"/>
      <c r="K1480" s="17"/>
      <c r="L1480" s="11"/>
      <c r="M1480" s="9"/>
      <c r="N1480" s="9"/>
      <c r="O1480" s="9"/>
    </row>
    <row r="1481" spans="7:15" x14ac:dyDescent="0.2">
      <c r="G1481" s="11"/>
      <c r="H1481" s="12"/>
      <c r="I1481" s="12"/>
      <c r="J1481" s="17"/>
      <c r="K1481" s="17"/>
      <c r="L1481" s="11"/>
      <c r="M1481" s="9"/>
      <c r="N1481" s="9"/>
      <c r="O1481" s="9"/>
    </row>
    <row r="1482" spans="7:15" x14ac:dyDescent="0.2">
      <c r="G1482" s="11"/>
      <c r="H1482" s="12"/>
      <c r="I1482" s="12"/>
      <c r="J1482" s="17"/>
      <c r="K1482" s="17"/>
      <c r="L1482" s="11"/>
      <c r="M1482" s="9"/>
      <c r="N1482" s="9"/>
      <c r="O1482" s="9"/>
    </row>
    <row r="1483" spans="7:15" x14ac:dyDescent="0.2">
      <c r="G1483" s="11"/>
      <c r="H1483" s="12"/>
      <c r="I1483" s="12"/>
      <c r="J1483" s="17"/>
      <c r="K1483" s="17"/>
      <c r="L1483" s="11"/>
      <c r="M1483" s="9"/>
      <c r="N1483" s="9"/>
      <c r="O1483" s="9"/>
    </row>
    <row r="1484" spans="7:15" x14ac:dyDescent="0.2">
      <c r="G1484" s="11"/>
      <c r="H1484" s="12"/>
      <c r="I1484" s="12"/>
      <c r="J1484" s="17"/>
      <c r="K1484" s="17"/>
      <c r="L1484" s="11"/>
      <c r="M1484" s="9"/>
      <c r="N1484" s="9"/>
      <c r="O1484" s="9"/>
    </row>
    <row r="1485" spans="7:15" x14ac:dyDescent="0.2">
      <c r="G1485" s="11"/>
      <c r="H1485" s="12"/>
      <c r="I1485" s="12"/>
      <c r="J1485" s="17"/>
      <c r="K1485" s="17"/>
      <c r="L1485" s="11"/>
      <c r="M1485" s="9"/>
      <c r="N1485" s="9"/>
      <c r="O1485" s="9"/>
    </row>
    <row r="1486" spans="7:15" x14ac:dyDescent="0.2">
      <c r="G1486" s="11"/>
      <c r="H1486" s="12"/>
      <c r="I1486" s="12"/>
      <c r="J1486" s="17"/>
      <c r="K1486" s="17"/>
      <c r="L1486" s="11"/>
      <c r="M1486" s="9"/>
      <c r="N1486" s="9"/>
      <c r="O1486" s="9"/>
    </row>
    <row r="1487" spans="7:15" x14ac:dyDescent="0.2">
      <c r="G1487" s="11"/>
      <c r="H1487" s="12"/>
      <c r="I1487" s="12"/>
      <c r="J1487" s="17"/>
      <c r="K1487" s="17"/>
      <c r="L1487" s="11"/>
      <c r="M1487" s="9"/>
      <c r="N1487" s="9"/>
      <c r="O1487" s="9"/>
    </row>
    <row r="1488" spans="7:15" x14ac:dyDescent="0.2">
      <c r="G1488" s="11"/>
      <c r="H1488" s="12"/>
      <c r="I1488" s="12"/>
      <c r="J1488" s="17"/>
      <c r="K1488" s="17"/>
      <c r="L1488" s="11"/>
      <c r="M1488" s="9"/>
      <c r="N1488" s="9"/>
      <c r="O1488" s="9"/>
    </row>
    <row r="1489" spans="7:15" x14ac:dyDescent="0.2">
      <c r="G1489" s="11"/>
      <c r="H1489" s="12"/>
      <c r="I1489" s="12"/>
      <c r="J1489" s="17"/>
      <c r="K1489" s="17"/>
      <c r="L1489" s="11"/>
      <c r="M1489" s="9"/>
      <c r="N1489" s="9"/>
      <c r="O1489" s="9"/>
    </row>
    <row r="1490" spans="7:15" x14ac:dyDescent="0.2">
      <c r="G1490" s="11"/>
      <c r="H1490" s="12"/>
      <c r="I1490" s="12"/>
      <c r="J1490" s="17"/>
      <c r="K1490" s="17"/>
      <c r="L1490" s="11"/>
      <c r="M1490" s="9"/>
      <c r="N1490" s="9"/>
      <c r="O1490" s="9"/>
    </row>
    <row r="1491" spans="7:15" x14ac:dyDescent="0.2">
      <c r="G1491" s="11"/>
      <c r="H1491" s="12"/>
      <c r="I1491" s="12"/>
      <c r="J1491" s="17"/>
      <c r="K1491" s="17"/>
      <c r="L1491" s="11"/>
      <c r="M1491" s="9"/>
      <c r="N1491" s="9"/>
      <c r="O1491" s="9"/>
    </row>
    <row r="1492" spans="7:15" x14ac:dyDescent="0.2">
      <c r="G1492" s="11"/>
      <c r="H1492" s="12"/>
      <c r="I1492" s="12"/>
      <c r="J1492" s="17"/>
      <c r="K1492" s="17"/>
      <c r="L1492" s="11"/>
      <c r="M1492" s="9"/>
      <c r="N1492" s="9"/>
      <c r="O1492" s="9"/>
    </row>
    <row r="1493" spans="7:15" x14ac:dyDescent="0.2">
      <c r="G1493" s="11"/>
      <c r="H1493" s="12"/>
      <c r="I1493" s="12"/>
      <c r="J1493" s="17"/>
      <c r="K1493" s="17"/>
      <c r="L1493" s="11"/>
      <c r="M1493" s="9"/>
      <c r="N1493" s="9"/>
      <c r="O1493" s="9"/>
    </row>
    <row r="1494" spans="7:15" x14ac:dyDescent="0.2">
      <c r="G1494" s="11"/>
      <c r="H1494" s="12"/>
      <c r="I1494" s="12"/>
      <c r="J1494" s="17"/>
      <c r="K1494" s="17"/>
      <c r="L1494" s="11"/>
      <c r="M1494" s="9"/>
      <c r="N1494" s="9"/>
      <c r="O1494" s="9"/>
    </row>
    <row r="1495" spans="7:15" x14ac:dyDescent="0.2">
      <c r="G1495" s="11"/>
      <c r="H1495" s="12"/>
      <c r="I1495" s="12"/>
      <c r="J1495" s="17"/>
      <c r="K1495" s="17"/>
      <c r="L1495" s="11"/>
      <c r="M1495" s="9"/>
      <c r="N1495" s="9"/>
      <c r="O1495" s="9"/>
    </row>
    <row r="1496" spans="7:15" x14ac:dyDescent="0.2">
      <c r="G1496" s="11"/>
      <c r="H1496" s="12"/>
      <c r="I1496" s="12"/>
      <c r="J1496" s="17"/>
      <c r="K1496" s="17"/>
      <c r="L1496" s="11"/>
      <c r="M1496" s="9"/>
      <c r="N1496" s="9"/>
      <c r="O1496" s="9"/>
    </row>
    <row r="1497" spans="7:15" x14ac:dyDescent="0.2">
      <c r="G1497" s="11"/>
      <c r="H1497" s="12"/>
      <c r="I1497" s="12"/>
      <c r="J1497" s="17"/>
      <c r="K1497" s="17"/>
      <c r="L1497" s="11"/>
      <c r="M1497" s="9"/>
      <c r="N1497" s="9"/>
      <c r="O1497" s="9"/>
    </row>
    <row r="1498" spans="7:15" x14ac:dyDescent="0.2">
      <c r="G1498" s="11"/>
      <c r="H1498" s="12"/>
      <c r="I1498" s="12"/>
      <c r="J1498" s="17"/>
      <c r="K1498" s="17"/>
      <c r="L1498" s="11"/>
      <c r="M1498" s="9"/>
      <c r="N1498" s="9"/>
      <c r="O1498" s="9"/>
    </row>
    <row r="1499" spans="7:15" x14ac:dyDescent="0.2">
      <c r="G1499" s="11"/>
      <c r="H1499" s="12"/>
      <c r="I1499" s="12"/>
      <c r="J1499" s="17"/>
      <c r="K1499" s="17"/>
      <c r="L1499" s="11"/>
      <c r="M1499" s="9"/>
      <c r="N1499" s="9"/>
      <c r="O1499" s="9"/>
    </row>
    <row r="1500" spans="7:15" x14ac:dyDescent="0.2">
      <c r="G1500" s="11"/>
      <c r="H1500" s="12"/>
      <c r="I1500" s="12"/>
      <c r="J1500" s="17"/>
      <c r="K1500" s="17"/>
      <c r="L1500" s="11"/>
      <c r="M1500" s="9"/>
      <c r="N1500" s="9"/>
      <c r="O1500" s="9"/>
    </row>
    <row r="1501" spans="7:15" x14ac:dyDescent="0.2">
      <c r="G1501" s="11"/>
      <c r="H1501" s="12"/>
      <c r="I1501" s="12"/>
      <c r="J1501" s="17"/>
      <c r="K1501" s="17"/>
      <c r="L1501" s="11"/>
      <c r="M1501" s="9"/>
      <c r="N1501" s="9"/>
      <c r="O1501" s="9"/>
    </row>
    <row r="1502" spans="7:15" x14ac:dyDescent="0.2">
      <c r="G1502" s="11"/>
      <c r="H1502" s="12"/>
      <c r="I1502" s="12"/>
      <c r="J1502" s="17"/>
      <c r="K1502" s="17"/>
      <c r="L1502" s="11"/>
      <c r="M1502" s="9"/>
      <c r="N1502" s="9"/>
      <c r="O1502" s="9"/>
    </row>
    <row r="1503" spans="7:15" x14ac:dyDescent="0.2">
      <c r="G1503" s="11"/>
      <c r="H1503" s="12"/>
      <c r="I1503" s="12"/>
      <c r="J1503" s="17"/>
      <c r="K1503" s="17"/>
      <c r="L1503" s="11"/>
      <c r="M1503" s="9"/>
      <c r="N1503" s="9"/>
      <c r="O1503" s="9"/>
    </row>
    <row r="1504" spans="7:15" x14ac:dyDescent="0.2">
      <c r="G1504" s="11"/>
      <c r="H1504" s="12"/>
      <c r="I1504" s="12"/>
      <c r="J1504" s="17"/>
      <c r="K1504" s="17"/>
      <c r="L1504" s="11"/>
      <c r="M1504" s="9"/>
      <c r="N1504" s="9"/>
      <c r="O1504" s="9"/>
    </row>
    <row r="1505" spans="7:15" x14ac:dyDescent="0.2">
      <c r="G1505" s="11"/>
      <c r="H1505" s="12"/>
      <c r="I1505" s="12"/>
      <c r="J1505" s="17"/>
      <c r="K1505" s="17"/>
      <c r="L1505" s="11"/>
      <c r="M1505" s="9"/>
      <c r="N1505" s="9"/>
      <c r="O1505" s="9"/>
    </row>
    <row r="1506" spans="7:15" x14ac:dyDescent="0.2">
      <c r="G1506" s="11"/>
      <c r="H1506" s="12"/>
      <c r="I1506" s="12"/>
      <c r="J1506" s="17"/>
      <c r="K1506" s="17"/>
      <c r="L1506" s="11"/>
      <c r="M1506" s="9"/>
      <c r="N1506" s="9"/>
      <c r="O1506" s="9"/>
    </row>
    <row r="1507" spans="7:15" x14ac:dyDescent="0.2">
      <c r="G1507" s="11"/>
      <c r="H1507" s="12"/>
      <c r="I1507" s="12"/>
      <c r="J1507" s="17"/>
      <c r="K1507" s="17"/>
      <c r="L1507" s="11"/>
      <c r="M1507" s="9"/>
      <c r="N1507" s="9"/>
      <c r="O1507" s="9"/>
    </row>
    <row r="1508" spans="7:15" x14ac:dyDescent="0.2">
      <c r="G1508" s="11"/>
      <c r="H1508" s="12"/>
      <c r="I1508" s="12"/>
      <c r="J1508" s="17"/>
      <c r="K1508" s="17"/>
      <c r="L1508" s="11"/>
      <c r="M1508" s="9"/>
      <c r="N1508" s="9"/>
      <c r="O1508" s="9"/>
    </row>
    <row r="1509" spans="7:15" x14ac:dyDescent="0.2">
      <c r="G1509" s="11"/>
      <c r="H1509" s="12"/>
      <c r="I1509" s="12"/>
      <c r="J1509" s="17"/>
      <c r="K1509" s="17"/>
      <c r="L1509" s="11"/>
      <c r="M1509" s="9"/>
      <c r="N1509" s="9"/>
      <c r="O1509" s="9"/>
    </row>
    <row r="1510" spans="7:15" x14ac:dyDescent="0.2">
      <c r="G1510" s="11"/>
      <c r="H1510" s="12"/>
      <c r="I1510" s="12"/>
      <c r="J1510" s="17"/>
      <c r="K1510" s="17"/>
      <c r="L1510" s="11"/>
      <c r="M1510" s="9"/>
      <c r="N1510" s="9"/>
      <c r="O1510" s="9"/>
    </row>
    <row r="1511" spans="7:15" x14ac:dyDescent="0.2">
      <c r="G1511" s="11"/>
      <c r="H1511" s="12"/>
      <c r="I1511" s="12"/>
      <c r="J1511" s="17"/>
      <c r="K1511" s="17"/>
      <c r="L1511" s="11"/>
      <c r="M1511" s="9"/>
      <c r="N1511" s="9"/>
      <c r="O1511" s="9"/>
    </row>
    <row r="1512" spans="7:15" x14ac:dyDescent="0.2">
      <c r="G1512" s="11"/>
      <c r="H1512" s="12"/>
      <c r="I1512" s="12"/>
      <c r="J1512" s="17"/>
      <c r="K1512" s="17"/>
      <c r="L1512" s="11"/>
      <c r="M1512" s="9"/>
      <c r="N1512" s="9"/>
      <c r="O1512" s="9"/>
    </row>
    <row r="1513" spans="7:15" x14ac:dyDescent="0.2">
      <c r="G1513" s="11"/>
      <c r="H1513" s="12"/>
      <c r="I1513" s="12"/>
      <c r="J1513" s="17"/>
      <c r="K1513" s="17"/>
      <c r="L1513" s="11"/>
      <c r="M1513" s="9"/>
      <c r="N1513" s="9"/>
      <c r="O1513" s="9"/>
    </row>
    <row r="1514" spans="7:15" x14ac:dyDescent="0.2">
      <c r="G1514" s="11"/>
      <c r="H1514" s="12"/>
      <c r="I1514" s="12"/>
      <c r="J1514" s="17"/>
      <c r="K1514" s="17"/>
      <c r="L1514" s="11"/>
      <c r="M1514" s="9"/>
      <c r="N1514" s="9"/>
      <c r="O1514" s="9"/>
    </row>
    <row r="1515" spans="7:15" x14ac:dyDescent="0.2">
      <c r="G1515" s="11"/>
      <c r="H1515" s="12"/>
      <c r="I1515" s="12"/>
      <c r="J1515" s="17"/>
      <c r="K1515" s="17"/>
      <c r="L1515" s="11"/>
      <c r="M1515" s="9"/>
      <c r="N1515" s="9"/>
      <c r="O1515" s="9"/>
    </row>
    <row r="1516" spans="7:15" x14ac:dyDescent="0.2">
      <c r="G1516" s="11"/>
      <c r="H1516" s="12"/>
      <c r="I1516" s="12"/>
      <c r="J1516" s="17"/>
      <c r="K1516" s="17"/>
      <c r="L1516" s="11"/>
      <c r="M1516" s="9"/>
      <c r="N1516" s="9"/>
      <c r="O1516" s="9"/>
    </row>
    <row r="1517" spans="7:15" x14ac:dyDescent="0.2">
      <c r="G1517" s="11"/>
      <c r="H1517" s="12"/>
      <c r="I1517" s="12"/>
      <c r="J1517" s="17"/>
      <c r="K1517" s="17"/>
      <c r="L1517" s="11"/>
      <c r="M1517" s="9"/>
      <c r="N1517" s="9"/>
      <c r="O1517" s="9"/>
    </row>
    <row r="1518" spans="7:15" x14ac:dyDescent="0.2">
      <c r="G1518" s="11"/>
      <c r="H1518" s="12"/>
      <c r="I1518" s="12"/>
      <c r="J1518" s="17"/>
      <c r="K1518" s="17"/>
      <c r="L1518" s="11"/>
      <c r="M1518" s="9"/>
      <c r="N1518" s="9"/>
      <c r="O1518" s="9"/>
    </row>
    <row r="1519" spans="7:15" x14ac:dyDescent="0.2">
      <c r="G1519" s="11"/>
      <c r="H1519" s="12"/>
      <c r="I1519" s="12"/>
      <c r="J1519" s="17"/>
      <c r="K1519" s="17"/>
      <c r="L1519" s="11"/>
      <c r="M1519" s="9"/>
      <c r="N1519" s="9"/>
      <c r="O1519" s="9"/>
    </row>
    <row r="1520" spans="7:15" x14ac:dyDescent="0.2">
      <c r="G1520" s="11"/>
      <c r="H1520" s="12"/>
      <c r="I1520" s="12"/>
      <c r="J1520" s="17"/>
      <c r="K1520" s="17"/>
      <c r="L1520" s="11"/>
      <c r="M1520" s="9"/>
      <c r="N1520" s="9"/>
      <c r="O1520" s="9"/>
    </row>
    <row r="1521" spans="7:15" x14ac:dyDescent="0.2">
      <c r="G1521" s="11"/>
      <c r="H1521" s="12"/>
      <c r="I1521" s="12"/>
      <c r="J1521" s="17"/>
      <c r="K1521" s="17"/>
      <c r="L1521" s="11"/>
      <c r="M1521" s="9"/>
      <c r="N1521" s="9"/>
      <c r="O1521" s="9"/>
    </row>
    <row r="1522" spans="7:15" x14ac:dyDescent="0.2">
      <c r="G1522" s="11"/>
      <c r="H1522" s="12"/>
      <c r="I1522" s="12"/>
      <c r="J1522" s="17"/>
      <c r="K1522" s="17"/>
      <c r="L1522" s="11"/>
      <c r="M1522" s="9"/>
      <c r="N1522" s="9"/>
      <c r="O1522" s="9"/>
    </row>
    <row r="1523" spans="7:15" x14ac:dyDescent="0.2">
      <c r="G1523" s="11"/>
      <c r="H1523" s="12"/>
      <c r="I1523" s="12"/>
      <c r="J1523" s="17"/>
      <c r="K1523" s="17"/>
      <c r="L1523" s="11"/>
      <c r="M1523" s="9"/>
      <c r="N1523" s="9"/>
      <c r="O1523" s="9"/>
    </row>
    <row r="1524" spans="7:15" x14ac:dyDescent="0.2">
      <c r="G1524" s="11"/>
      <c r="H1524" s="12"/>
      <c r="I1524" s="12"/>
      <c r="J1524" s="17"/>
      <c r="K1524" s="17"/>
      <c r="L1524" s="11"/>
      <c r="M1524" s="9"/>
      <c r="N1524" s="9"/>
      <c r="O1524" s="9"/>
    </row>
    <row r="1525" spans="7:15" x14ac:dyDescent="0.2">
      <c r="G1525" s="11"/>
      <c r="H1525" s="12"/>
      <c r="I1525" s="12"/>
      <c r="J1525" s="17"/>
      <c r="K1525" s="17"/>
      <c r="L1525" s="11"/>
      <c r="M1525" s="9"/>
      <c r="N1525" s="9"/>
      <c r="O1525" s="9"/>
    </row>
    <row r="1526" spans="7:15" x14ac:dyDescent="0.2">
      <c r="G1526" s="11"/>
      <c r="H1526" s="12"/>
      <c r="I1526" s="12"/>
      <c r="J1526" s="17"/>
      <c r="K1526" s="17"/>
      <c r="L1526" s="11"/>
      <c r="M1526" s="9"/>
      <c r="N1526" s="9"/>
      <c r="O1526" s="9"/>
    </row>
    <row r="1527" spans="7:15" x14ac:dyDescent="0.2">
      <c r="G1527" s="11"/>
      <c r="H1527" s="12"/>
      <c r="I1527" s="12"/>
      <c r="J1527" s="17"/>
      <c r="K1527" s="17"/>
      <c r="L1527" s="11"/>
      <c r="M1527" s="9"/>
      <c r="N1527" s="9"/>
      <c r="O1527" s="9"/>
    </row>
    <row r="1528" spans="7:15" x14ac:dyDescent="0.2">
      <c r="G1528" s="11"/>
      <c r="H1528" s="12"/>
      <c r="I1528" s="12"/>
      <c r="J1528" s="17"/>
      <c r="K1528" s="17"/>
      <c r="L1528" s="11"/>
      <c r="M1528" s="9"/>
      <c r="N1528" s="9"/>
      <c r="O1528" s="9"/>
    </row>
    <row r="1529" spans="7:15" x14ac:dyDescent="0.2">
      <c r="G1529" s="11"/>
      <c r="H1529" s="12"/>
      <c r="I1529" s="12"/>
      <c r="J1529" s="17"/>
      <c r="K1529" s="17"/>
      <c r="L1529" s="11"/>
      <c r="M1529" s="9"/>
      <c r="N1529" s="9"/>
      <c r="O1529" s="9"/>
    </row>
    <row r="1530" spans="7:15" x14ac:dyDescent="0.2">
      <c r="G1530" s="11"/>
      <c r="H1530" s="12"/>
      <c r="I1530" s="12"/>
      <c r="J1530" s="17"/>
      <c r="K1530" s="17"/>
      <c r="L1530" s="11"/>
      <c r="M1530" s="9"/>
      <c r="N1530" s="9"/>
      <c r="O1530" s="9"/>
    </row>
    <row r="1531" spans="7:15" x14ac:dyDescent="0.2">
      <c r="G1531" s="11"/>
      <c r="H1531" s="12"/>
      <c r="I1531" s="12"/>
      <c r="J1531" s="17"/>
      <c r="K1531" s="17"/>
      <c r="L1531" s="11"/>
      <c r="M1531" s="9"/>
      <c r="N1531" s="9"/>
      <c r="O1531" s="9"/>
    </row>
    <row r="1532" spans="7:15" x14ac:dyDescent="0.2">
      <c r="G1532" s="11"/>
      <c r="H1532" s="12"/>
      <c r="I1532" s="12"/>
      <c r="J1532" s="17"/>
      <c r="K1532" s="17"/>
      <c r="L1532" s="11"/>
      <c r="M1532" s="9"/>
      <c r="N1532" s="9"/>
      <c r="O1532" s="9"/>
    </row>
    <row r="1533" spans="7:15" x14ac:dyDescent="0.2">
      <c r="G1533" s="11"/>
      <c r="H1533" s="12"/>
      <c r="I1533" s="12"/>
      <c r="J1533" s="17"/>
      <c r="K1533" s="17"/>
      <c r="L1533" s="11"/>
      <c r="M1533" s="9"/>
      <c r="N1533" s="9"/>
      <c r="O1533" s="9"/>
    </row>
    <row r="1534" spans="7:15" x14ac:dyDescent="0.2">
      <c r="G1534" s="11"/>
      <c r="H1534" s="12"/>
      <c r="I1534" s="12"/>
      <c r="J1534" s="17"/>
      <c r="K1534" s="17"/>
      <c r="L1534" s="11"/>
      <c r="M1534" s="9"/>
      <c r="N1534" s="9"/>
      <c r="O1534" s="9"/>
    </row>
    <row r="1535" spans="7:15" x14ac:dyDescent="0.2">
      <c r="G1535" s="11"/>
      <c r="H1535" s="12"/>
      <c r="I1535" s="12"/>
      <c r="J1535" s="17"/>
      <c r="K1535" s="17"/>
      <c r="L1535" s="11"/>
      <c r="M1535" s="9"/>
      <c r="N1535" s="9"/>
      <c r="O1535" s="9"/>
    </row>
    <row r="1536" spans="7:15" x14ac:dyDescent="0.2">
      <c r="G1536" s="11"/>
      <c r="H1536" s="12"/>
      <c r="I1536" s="12"/>
      <c r="J1536" s="17"/>
      <c r="K1536" s="17"/>
      <c r="L1536" s="11"/>
      <c r="M1536" s="9"/>
      <c r="N1536" s="9"/>
      <c r="O1536" s="9"/>
    </row>
    <row r="1537" spans="7:15" x14ac:dyDescent="0.2">
      <c r="G1537" s="11"/>
      <c r="H1537" s="12"/>
      <c r="I1537" s="12"/>
      <c r="J1537" s="17"/>
      <c r="K1537" s="17"/>
      <c r="L1537" s="11"/>
      <c r="M1537" s="9"/>
      <c r="N1537" s="9"/>
      <c r="O1537" s="9"/>
    </row>
    <row r="1538" spans="7:15" x14ac:dyDescent="0.2">
      <c r="G1538" s="11"/>
      <c r="H1538" s="12"/>
      <c r="I1538" s="12"/>
      <c r="J1538" s="17"/>
      <c r="K1538" s="17"/>
      <c r="L1538" s="11"/>
      <c r="M1538" s="9"/>
      <c r="N1538" s="9"/>
      <c r="O1538" s="9"/>
    </row>
    <row r="1539" spans="7:15" x14ac:dyDescent="0.2">
      <c r="G1539" s="11"/>
      <c r="H1539" s="12"/>
      <c r="I1539" s="12"/>
      <c r="J1539" s="17"/>
      <c r="K1539" s="17"/>
      <c r="L1539" s="11"/>
      <c r="M1539" s="9"/>
      <c r="N1539" s="9"/>
      <c r="O1539" s="9"/>
    </row>
    <row r="1540" spans="7:15" x14ac:dyDescent="0.2">
      <c r="G1540" s="11"/>
      <c r="H1540" s="12"/>
      <c r="I1540" s="12"/>
      <c r="J1540" s="17"/>
      <c r="K1540" s="17"/>
      <c r="L1540" s="11"/>
      <c r="M1540" s="9"/>
      <c r="N1540" s="9"/>
      <c r="O1540" s="9"/>
    </row>
    <row r="1541" spans="7:15" x14ac:dyDescent="0.2">
      <c r="G1541" s="11"/>
      <c r="H1541" s="12"/>
      <c r="I1541" s="12"/>
      <c r="J1541" s="17"/>
      <c r="K1541" s="17"/>
      <c r="L1541" s="11"/>
      <c r="M1541" s="9"/>
      <c r="N1541" s="9"/>
      <c r="O1541" s="9"/>
    </row>
    <row r="1542" spans="7:15" x14ac:dyDescent="0.2">
      <c r="G1542" s="11"/>
      <c r="H1542" s="12"/>
      <c r="I1542" s="12"/>
      <c r="J1542" s="17"/>
      <c r="K1542" s="17"/>
      <c r="L1542" s="11"/>
      <c r="M1542" s="9"/>
      <c r="N1542" s="9"/>
      <c r="O1542" s="9"/>
    </row>
    <row r="1543" spans="7:15" x14ac:dyDescent="0.2">
      <c r="G1543" s="11"/>
      <c r="H1543" s="12"/>
      <c r="I1543" s="12"/>
      <c r="J1543" s="17"/>
      <c r="K1543" s="17"/>
      <c r="L1543" s="11"/>
      <c r="M1543" s="9"/>
      <c r="N1543" s="9"/>
      <c r="O1543" s="9"/>
    </row>
    <row r="1544" spans="7:15" x14ac:dyDescent="0.2">
      <c r="G1544" s="11"/>
      <c r="H1544" s="12"/>
      <c r="I1544" s="12"/>
      <c r="J1544" s="17"/>
      <c r="K1544" s="17"/>
      <c r="L1544" s="11"/>
      <c r="M1544" s="9"/>
      <c r="N1544" s="9"/>
      <c r="O1544" s="9"/>
    </row>
    <row r="1545" spans="7:15" x14ac:dyDescent="0.2">
      <c r="G1545" s="11"/>
      <c r="H1545" s="12"/>
      <c r="I1545" s="12"/>
      <c r="J1545" s="17"/>
      <c r="K1545" s="17"/>
      <c r="L1545" s="11"/>
      <c r="M1545" s="9"/>
      <c r="N1545" s="9"/>
      <c r="O1545" s="9"/>
    </row>
    <row r="1546" spans="7:15" x14ac:dyDescent="0.2">
      <c r="G1546" s="11"/>
      <c r="H1546" s="12"/>
      <c r="I1546" s="12"/>
      <c r="J1546" s="17"/>
      <c r="K1546" s="17"/>
      <c r="L1546" s="11"/>
      <c r="M1546" s="9"/>
      <c r="N1546" s="9"/>
      <c r="O1546" s="9"/>
    </row>
    <row r="1547" spans="7:15" x14ac:dyDescent="0.2">
      <c r="G1547" s="11"/>
      <c r="H1547" s="12"/>
      <c r="I1547" s="12"/>
      <c r="J1547" s="17"/>
      <c r="K1547" s="17"/>
      <c r="L1547" s="11"/>
      <c r="M1547" s="9"/>
      <c r="N1547" s="9"/>
      <c r="O1547" s="9"/>
    </row>
    <row r="1548" spans="7:15" x14ac:dyDescent="0.2">
      <c r="G1548" s="11"/>
      <c r="H1548" s="12"/>
      <c r="I1548" s="12"/>
      <c r="J1548" s="17"/>
      <c r="K1548" s="17"/>
      <c r="L1548" s="11"/>
      <c r="M1548" s="9"/>
      <c r="N1548" s="9"/>
      <c r="O1548" s="9"/>
    </row>
    <row r="1549" spans="7:15" x14ac:dyDescent="0.2">
      <c r="G1549" s="11"/>
      <c r="H1549" s="12"/>
      <c r="I1549" s="12"/>
      <c r="J1549" s="17"/>
      <c r="K1549" s="17"/>
      <c r="L1549" s="11"/>
      <c r="M1549" s="9"/>
      <c r="N1549" s="9"/>
      <c r="O1549" s="9"/>
    </row>
    <row r="1550" spans="7:15" x14ac:dyDescent="0.2">
      <c r="G1550" s="11"/>
      <c r="H1550" s="12"/>
      <c r="I1550" s="12"/>
      <c r="J1550" s="17"/>
      <c r="K1550" s="17"/>
      <c r="L1550" s="11"/>
      <c r="M1550" s="9"/>
      <c r="N1550" s="9"/>
      <c r="O1550" s="9"/>
    </row>
    <row r="1551" spans="7:15" x14ac:dyDescent="0.2">
      <c r="G1551" s="11"/>
      <c r="H1551" s="12"/>
      <c r="I1551" s="12"/>
      <c r="J1551" s="17"/>
      <c r="K1551" s="17"/>
      <c r="L1551" s="11"/>
      <c r="M1551" s="9"/>
      <c r="N1551" s="9"/>
      <c r="O1551" s="9"/>
    </row>
    <row r="1552" spans="7:15" x14ac:dyDescent="0.2">
      <c r="G1552" s="11"/>
      <c r="H1552" s="12"/>
      <c r="I1552" s="12"/>
      <c r="J1552" s="17"/>
      <c r="K1552" s="17"/>
      <c r="L1552" s="11"/>
      <c r="M1552" s="9"/>
      <c r="N1552" s="9"/>
      <c r="O1552" s="9"/>
    </row>
    <row r="1553" spans="7:15" x14ac:dyDescent="0.2">
      <c r="G1553" s="11"/>
      <c r="H1553" s="12"/>
      <c r="I1553" s="12"/>
      <c r="J1553" s="17"/>
      <c r="K1553" s="17"/>
      <c r="L1553" s="11"/>
      <c r="M1553" s="9"/>
      <c r="N1553" s="9"/>
      <c r="O1553" s="9"/>
    </row>
    <row r="1554" spans="7:15" x14ac:dyDescent="0.2">
      <c r="G1554" s="11"/>
      <c r="H1554" s="12"/>
      <c r="I1554" s="12"/>
      <c r="J1554" s="17"/>
      <c r="K1554" s="17"/>
      <c r="L1554" s="11"/>
      <c r="M1554" s="9"/>
      <c r="N1554" s="9"/>
      <c r="O1554" s="9"/>
    </row>
    <row r="1555" spans="7:15" x14ac:dyDescent="0.2">
      <c r="G1555" s="11"/>
      <c r="H1555" s="12"/>
      <c r="I1555" s="12"/>
      <c r="J1555" s="17"/>
      <c r="K1555" s="17"/>
      <c r="L1555" s="11"/>
      <c r="M1555" s="9"/>
      <c r="N1555" s="9"/>
      <c r="O1555" s="9"/>
    </row>
    <row r="1556" spans="7:15" x14ac:dyDescent="0.2">
      <c r="G1556" s="11"/>
      <c r="H1556" s="12"/>
      <c r="I1556" s="12"/>
      <c r="J1556" s="17"/>
      <c r="K1556" s="17"/>
      <c r="L1556" s="11"/>
      <c r="M1556" s="9"/>
      <c r="N1556" s="9"/>
      <c r="O1556" s="9"/>
    </row>
    <row r="1557" spans="7:15" x14ac:dyDescent="0.2">
      <c r="G1557" s="11"/>
      <c r="H1557" s="12"/>
      <c r="I1557" s="12"/>
      <c r="J1557" s="17"/>
      <c r="K1557" s="17"/>
      <c r="L1557" s="11"/>
      <c r="M1557" s="9"/>
      <c r="N1557" s="9"/>
      <c r="O1557" s="9"/>
    </row>
    <row r="1558" spans="7:15" x14ac:dyDescent="0.2">
      <c r="G1558" s="11"/>
      <c r="H1558" s="12"/>
      <c r="I1558" s="12"/>
      <c r="J1558" s="17"/>
      <c r="K1558" s="17"/>
      <c r="L1558" s="11"/>
      <c r="M1558" s="9"/>
      <c r="N1558" s="9"/>
      <c r="O1558" s="9"/>
    </row>
    <row r="1559" spans="7:15" x14ac:dyDescent="0.2">
      <c r="G1559" s="11"/>
      <c r="H1559" s="12"/>
      <c r="I1559" s="12"/>
      <c r="J1559" s="17"/>
      <c r="K1559" s="17"/>
      <c r="L1559" s="11"/>
      <c r="M1559" s="9"/>
      <c r="N1559" s="9"/>
      <c r="O1559" s="9"/>
    </row>
    <row r="1560" spans="7:15" x14ac:dyDescent="0.2">
      <c r="G1560" s="11"/>
      <c r="H1560" s="12"/>
      <c r="I1560" s="12"/>
      <c r="J1560" s="17"/>
      <c r="K1560" s="17"/>
      <c r="L1560" s="11"/>
      <c r="M1560" s="9"/>
      <c r="N1560" s="9"/>
      <c r="O1560" s="9"/>
    </row>
    <row r="1561" spans="7:15" x14ac:dyDescent="0.2">
      <c r="G1561" s="11"/>
      <c r="H1561" s="12"/>
      <c r="I1561" s="12"/>
      <c r="J1561" s="17"/>
      <c r="K1561" s="17"/>
      <c r="L1561" s="11"/>
      <c r="M1561" s="9"/>
      <c r="N1561" s="9"/>
      <c r="O1561" s="9"/>
    </row>
    <row r="1562" spans="7:15" x14ac:dyDescent="0.2">
      <c r="G1562" s="11"/>
      <c r="H1562" s="12"/>
      <c r="I1562" s="12"/>
      <c r="J1562" s="17"/>
      <c r="K1562" s="17"/>
      <c r="L1562" s="11"/>
      <c r="M1562" s="9"/>
      <c r="N1562" s="9"/>
      <c r="O1562" s="9"/>
    </row>
    <row r="1563" spans="7:15" x14ac:dyDescent="0.2">
      <c r="G1563" s="11"/>
      <c r="H1563" s="12"/>
      <c r="I1563" s="12"/>
      <c r="J1563" s="17"/>
      <c r="K1563" s="17"/>
      <c r="L1563" s="11"/>
      <c r="M1563" s="9"/>
      <c r="N1563" s="9"/>
      <c r="O1563" s="9"/>
    </row>
    <row r="1564" spans="7:15" x14ac:dyDescent="0.2">
      <c r="G1564" s="11"/>
      <c r="H1564" s="12"/>
      <c r="I1564" s="12"/>
      <c r="J1564" s="17"/>
      <c r="K1564" s="17"/>
      <c r="L1564" s="11"/>
      <c r="M1564" s="9"/>
      <c r="N1564" s="9"/>
      <c r="O1564" s="9"/>
    </row>
    <row r="1565" spans="7:15" x14ac:dyDescent="0.2">
      <c r="G1565" s="11"/>
      <c r="H1565" s="12"/>
      <c r="I1565" s="12"/>
      <c r="J1565" s="17"/>
      <c r="K1565" s="17"/>
      <c r="L1565" s="11"/>
      <c r="M1565" s="9"/>
      <c r="N1565" s="9"/>
      <c r="O1565" s="9"/>
    </row>
    <row r="1566" spans="7:15" x14ac:dyDescent="0.2">
      <c r="G1566" s="11"/>
      <c r="H1566" s="12"/>
      <c r="I1566" s="12"/>
      <c r="J1566" s="17"/>
      <c r="K1566" s="17"/>
      <c r="L1566" s="11"/>
      <c r="M1566" s="9"/>
      <c r="N1566" s="9"/>
      <c r="O1566" s="9"/>
    </row>
    <row r="1567" spans="7:15" x14ac:dyDescent="0.2">
      <c r="G1567" s="11"/>
      <c r="H1567" s="12"/>
      <c r="I1567" s="12"/>
      <c r="J1567" s="17"/>
      <c r="K1567" s="17"/>
      <c r="L1567" s="11"/>
      <c r="M1567" s="9"/>
      <c r="N1567" s="9"/>
      <c r="O1567" s="9"/>
    </row>
    <row r="1568" spans="7:15" x14ac:dyDescent="0.2">
      <c r="G1568" s="11"/>
      <c r="H1568" s="12"/>
      <c r="I1568" s="12"/>
      <c r="J1568" s="17"/>
      <c r="K1568" s="17"/>
      <c r="L1568" s="11"/>
      <c r="M1568" s="9"/>
      <c r="N1568" s="9"/>
      <c r="O1568" s="9"/>
    </row>
    <row r="1569" spans="7:15" x14ac:dyDescent="0.2">
      <c r="G1569" s="11"/>
      <c r="H1569" s="12"/>
      <c r="I1569" s="12"/>
      <c r="J1569" s="17"/>
      <c r="K1569" s="17"/>
      <c r="L1569" s="11"/>
      <c r="M1569" s="9"/>
      <c r="N1569" s="9"/>
      <c r="O1569" s="9"/>
    </row>
    <row r="1570" spans="7:15" x14ac:dyDescent="0.2">
      <c r="G1570" s="11"/>
      <c r="H1570" s="12"/>
      <c r="I1570" s="12"/>
      <c r="J1570" s="17"/>
      <c r="K1570" s="17"/>
      <c r="L1570" s="11"/>
      <c r="M1570" s="9"/>
      <c r="N1570" s="9"/>
      <c r="O1570" s="9"/>
    </row>
    <row r="1571" spans="7:15" x14ac:dyDescent="0.2">
      <c r="G1571" s="11"/>
      <c r="H1571" s="12"/>
      <c r="I1571" s="12"/>
      <c r="J1571" s="17"/>
      <c r="K1571" s="17"/>
      <c r="L1571" s="11"/>
      <c r="M1571" s="9"/>
      <c r="N1571" s="9"/>
      <c r="O1571" s="9"/>
    </row>
    <row r="1572" spans="7:15" x14ac:dyDescent="0.2">
      <c r="G1572" s="11"/>
      <c r="H1572" s="12"/>
      <c r="I1572" s="12"/>
      <c r="J1572" s="17"/>
      <c r="K1572" s="17"/>
      <c r="L1572" s="11"/>
      <c r="M1572" s="9"/>
      <c r="N1572" s="9"/>
      <c r="O1572" s="9"/>
    </row>
    <row r="1573" spans="7:15" x14ac:dyDescent="0.2">
      <c r="G1573" s="11"/>
      <c r="H1573" s="12"/>
      <c r="I1573" s="12"/>
      <c r="J1573" s="17"/>
      <c r="K1573" s="17"/>
      <c r="L1573" s="11"/>
      <c r="M1573" s="9"/>
      <c r="N1573" s="9"/>
      <c r="O1573" s="9"/>
    </row>
    <row r="1574" spans="7:15" x14ac:dyDescent="0.2">
      <c r="G1574" s="11"/>
      <c r="H1574" s="12"/>
      <c r="I1574" s="12"/>
      <c r="J1574" s="17"/>
      <c r="K1574" s="17"/>
      <c r="L1574" s="11"/>
      <c r="M1574" s="9"/>
      <c r="N1574" s="9"/>
      <c r="O1574" s="9"/>
    </row>
    <row r="1575" spans="7:15" x14ac:dyDescent="0.2">
      <c r="G1575" s="11"/>
      <c r="H1575" s="12"/>
      <c r="I1575" s="12"/>
      <c r="J1575" s="17"/>
      <c r="K1575" s="17"/>
      <c r="L1575" s="11"/>
      <c r="M1575" s="9"/>
      <c r="N1575" s="9"/>
      <c r="O1575" s="9"/>
    </row>
    <row r="1576" spans="7:15" x14ac:dyDescent="0.2">
      <c r="G1576" s="11"/>
      <c r="H1576" s="12"/>
      <c r="I1576" s="12"/>
      <c r="J1576" s="17"/>
      <c r="K1576" s="17"/>
      <c r="L1576" s="11"/>
      <c r="M1576" s="9"/>
      <c r="N1576" s="9"/>
      <c r="O1576" s="9"/>
    </row>
    <row r="1577" spans="7:15" x14ac:dyDescent="0.2">
      <c r="G1577" s="11"/>
      <c r="H1577" s="12"/>
      <c r="I1577" s="12"/>
      <c r="J1577" s="17"/>
      <c r="K1577" s="17"/>
      <c r="L1577" s="11"/>
      <c r="M1577" s="9"/>
      <c r="N1577" s="9"/>
      <c r="O1577" s="9"/>
    </row>
    <row r="1578" spans="7:15" x14ac:dyDescent="0.2">
      <c r="G1578" s="11"/>
      <c r="H1578" s="12"/>
      <c r="I1578" s="12"/>
      <c r="J1578" s="17"/>
      <c r="K1578" s="17"/>
      <c r="L1578" s="11"/>
      <c r="M1578" s="9"/>
      <c r="N1578" s="9"/>
      <c r="O1578" s="9"/>
    </row>
    <row r="1579" spans="7:15" x14ac:dyDescent="0.2">
      <c r="G1579" s="11"/>
      <c r="H1579" s="12"/>
      <c r="I1579" s="12"/>
      <c r="J1579" s="17"/>
      <c r="K1579" s="17"/>
      <c r="L1579" s="11"/>
      <c r="M1579" s="9"/>
      <c r="N1579" s="9"/>
      <c r="O1579" s="9"/>
    </row>
    <row r="1580" spans="7:15" x14ac:dyDescent="0.2">
      <c r="G1580" s="11"/>
      <c r="H1580" s="12"/>
      <c r="I1580" s="12"/>
      <c r="J1580" s="17"/>
      <c r="K1580" s="17"/>
      <c r="L1580" s="11"/>
      <c r="M1580" s="9"/>
      <c r="N1580" s="9"/>
      <c r="O1580" s="9"/>
    </row>
    <row r="1581" spans="7:15" x14ac:dyDescent="0.2">
      <c r="G1581" s="11"/>
      <c r="H1581" s="12"/>
      <c r="I1581" s="12"/>
      <c r="J1581" s="17"/>
      <c r="K1581" s="17"/>
      <c r="L1581" s="11"/>
      <c r="M1581" s="9"/>
      <c r="N1581" s="9"/>
      <c r="O1581" s="9"/>
    </row>
    <row r="1582" spans="7:15" x14ac:dyDescent="0.2">
      <c r="G1582" s="11"/>
      <c r="H1582" s="12"/>
      <c r="I1582" s="12"/>
      <c r="J1582" s="17"/>
      <c r="K1582" s="17"/>
      <c r="L1582" s="11"/>
      <c r="M1582" s="9"/>
      <c r="N1582" s="9"/>
      <c r="O1582" s="9"/>
    </row>
    <row r="1583" spans="7:15" x14ac:dyDescent="0.2">
      <c r="G1583" s="11"/>
      <c r="H1583" s="12"/>
      <c r="I1583" s="12"/>
      <c r="J1583" s="17"/>
      <c r="K1583" s="17"/>
      <c r="L1583" s="11"/>
      <c r="M1583" s="9"/>
      <c r="N1583" s="9"/>
      <c r="O1583" s="9"/>
    </row>
    <row r="1584" spans="7:15" x14ac:dyDescent="0.2">
      <c r="G1584" s="11"/>
      <c r="H1584" s="12"/>
      <c r="I1584" s="12"/>
      <c r="J1584" s="17"/>
      <c r="K1584" s="17"/>
      <c r="L1584" s="11"/>
      <c r="M1584" s="9"/>
      <c r="N1584" s="9"/>
      <c r="O1584" s="9"/>
    </row>
    <row r="1585" spans="7:15" x14ac:dyDescent="0.2">
      <c r="G1585" s="11"/>
      <c r="H1585" s="12"/>
      <c r="I1585" s="12"/>
      <c r="J1585" s="17"/>
      <c r="K1585" s="17"/>
      <c r="L1585" s="11"/>
      <c r="M1585" s="9"/>
      <c r="N1585" s="9"/>
      <c r="O1585" s="9"/>
    </row>
    <row r="1586" spans="7:15" x14ac:dyDescent="0.2">
      <c r="G1586" s="11"/>
      <c r="H1586" s="12"/>
      <c r="I1586" s="12"/>
      <c r="J1586" s="17"/>
      <c r="K1586" s="17"/>
      <c r="L1586" s="11"/>
      <c r="M1586" s="9"/>
      <c r="N1586" s="9"/>
      <c r="O1586" s="9"/>
    </row>
    <row r="1587" spans="7:15" x14ac:dyDescent="0.2">
      <c r="G1587" s="11"/>
      <c r="H1587" s="12"/>
      <c r="I1587" s="12"/>
      <c r="J1587" s="17"/>
      <c r="K1587" s="17"/>
      <c r="L1587" s="11"/>
      <c r="M1587" s="9"/>
      <c r="N1587" s="9"/>
      <c r="O1587" s="9"/>
    </row>
    <row r="1588" spans="7:15" x14ac:dyDescent="0.2">
      <c r="G1588" s="11"/>
      <c r="H1588" s="12"/>
      <c r="I1588" s="12"/>
      <c r="J1588" s="17"/>
      <c r="K1588" s="17"/>
      <c r="L1588" s="11"/>
      <c r="M1588" s="9"/>
      <c r="N1588" s="9"/>
      <c r="O1588" s="9"/>
    </row>
    <row r="1589" spans="7:15" x14ac:dyDescent="0.2">
      <c r="G1589" s="11"/>
      <c r="H1589" s="12"/>
      <c r="I1589" s="12"/>
      <c r="J1589" s="17"/>
      <c r="K1589" s="17"/>
      <c r="L1589" s="11"/>
      <c r="M1589" s="9"/>
      <c r="N1589" s="9"/>
      <c r="O1589" s="9"/>
    </row>
    <row r="1590" spans="7:15" x14ac:dyDescent="0.2">
      <c r="G1590" s="11"/>
      <c r="H1590" s="12"/>
      <c r="I1590" s="12"/>
      <c r="J1590" s="17"/>
      <c r="K1590" s="17"/>
      <c r="L1590" s="11"/>
      <c r="M1590" s="9"/>
      <c r="N1590" s="9"/>
      <c r="O1590" s="9"/>
    </row>
    <row r="1591" spans="7:15" x14ac:dyDescent="0.2">
      <c r="G1591" s="11"/>
      <c r="H1591" s="12"/>
      <c r="I1591" s="12"/>
      <c r="J1591" s="17"/>
      <c r="K1591" s="17"/>
      <c r="L1591" s="11"/>
      <c r="M1591" s="9"/>
      <c r="N1591" s="9"/>
      <c r="O1591" s="9"/>
    </row>
    <row r="1592" spans="7:15" x14ac:dyDescent="0.2">
      <c r="G1592" s="11"/>
      <c r="H1592" s="12"/>
      <c r="I1592" s="12"/>
      <c r="J1592" s="17"/>
      <c r="K1592" s="17"/>
      <c r="L1592" s="11"/>
      <c r="M1592" s="9"/>
      <c r="N1592" s="9"/>
      <c r="O1592" s="9"/>
    </row>
    <row r="1593" spans="7:15" x14ac:dyDescent="0.2">
      <c r="G1593" s="11"/>
      <c r="H1593" s="12"/>
      <c r="I1593" s="12"/>
      <c r="J1593" s="17"/>
      <c r="K1593" s="17"/>
      <c r="L1593" s="11"/>
      <c r="M1593" s="9"/>
      <c r="N1593" s="9"/>
      <c r="O1593" s="9"/>
    </row>
    <row r="1594" spans="7:15" x14ac:dyDescent="0.2">
      <c r="G1594" s="11"/>
      <c r="H1594" s="12"/>
      <c r="I1594" s="12"/>
      <c r="J1594" s="17"/>
      <c r="K1594" s="17"/>
      <c r="L1594" s="11"/>
      <c r="M1594" s="9"/>
      <c r="N1594" s="9"/>
      <c r="O1594" s="9"/>
    </row>
    <row r="1595" spans="7:15" x14ac:dyDescent="0.2">
      <c r="G1595" s="11"/>
      <c r="H1595" s="12"/>
      <c r="I1595" s="12"/>
      <c r="J1595" s="17"/>
      <c r="K1595" s="17"/>
      <c r="L1595" s="11"/>
      <c r="M1595" s="9"/>
      <c r="N1595" s="9"/>
      <c r="O1595" s="9"/>
    </row>
    <row r="1596" spans="7:15" x14ac:dyDescent="0.2">
      <c r="G1596" s="11"/>
      <c r="H1596" s="12"/>
      <c r="I1596" s="12"/>
      <c r="J1596" s="17"/>
      <c r="K1596" s="17"/>
      <c r="L1596" s="11"/>
      <c r="M1596" s="9"/>
      <c r="N1596" s="9"/>
      <c r="O1596" s="9"/>
    </row>
    <row r="1597" spans="7:15" x14ac:dyDescent="0.2">
      <c r="G1597" s="11"/>
      <c r="H1597" s="12"/>
      <c r="I1597" s="12"/>
      <c r="J1597" s="17"/>
      <c r="K1597" s="17"/>
      <c r="L1597" s="11"/>
      <c r="M1597" s="9"/>
      <c r="N1597" s="9"/>
      <c r="O1597" s="9"/>
    </row>
    <row r="1598" spans="7:15" x14ac:dyDescent="0.2">
      <c r="G1598" s="11"/>
      <c r="H1598" s="12"/>
      <c r="I1598" s="12"/>
      <c r="J1598" s="17"/>
      <c r="K1598" s="17"/>
      <c r="L1598" s="11"/>
      <c r="M1598" s="9"/>
      <c r="N1598" s="9"/>
      <c r="O1598" s="9"/>
    </row>
    <row r="1599" spans="7:15" x14ac:dyDescent="0.2">
      <c r="G1599" s="11"/>
      <c r="H1599" s="12"/>
      <c r="I1599" s="12"/>
      <c r="J1599" s="17"/>
      <c r="K1599" s="17"/>
      <c r="L1599" s="11"/>
      <c r="M1599" s="9"/>
      <c r="N1599" s="9"/>
      <c r="O1599" s="9"/>
    </row>
    <row r="1600" spans="7:15" x14ac:dyDescent="0.2">
      <c r="G1600" s="11"/>
      <c r="H1600" s="12"/>
      <c r="I1600" s="12"/>
      <c r="J1600" s="17"/>
      <c r="K1600" s="17"/>
      <c r="L1600" s="11"/>
      <c r="M1600" s="9"/>
      <c r="N1600" s="9"/>
      <c r="O1600" s="9"/>
    </row>
    <row r="1601" spans="7:15" x14ac:dyDescent="0.2">
      <c r="G1601" s="11"/>
      <c r="H1601" s="12"/>
      <c r="I1601" s="12"/>
      <c r="J1601" s="17"/>
      <c r="K1601" s="17"/>
      <c r="L1601" s="11"/>
      <c r="M1601" s="9"/>
      <c r="N1601" s="9"/>
      <c r="O1601" s="9"/>
    </row>
    <row r="1602" spans="7:15" x14ac:dyDescent="0.2">
      <c r="G1602" s="11"/>
      <c r="H1602" s="12"/>
      <c r="I1602" s="12"/>
      <c r="J1602" s="17"/>
      <c r="K1602" s="17"/>
      <c r="L1602" s="11"/>
      <c r="M1602" s="9"/>
      <c r="N1602" s="9"/>
      <c r="O1602" s="9"/>
    </row>
    <row r="1603" spans="7:15" x14ac:dyDescent="0.2">
      <c r="G1603" s="11"/>
      <c r="H1603" s="12"/>
      <c r="I1603" s="12"/>
      <c r="J1603" s="17"/>
      <c r="K1603" s="17"/>
      <c r="L1603" s="11"/>
      <c r="M1603" s="9"/>
      <c r="N1603" s="9"/>
      <c r="O1603" s="9"/>
    </row>
    <row r="1604" spans="7:15" x14ac:dyDescent="0.2">
      <c r="G1604" s="11"/>
      <c r="H1604" s="12"/>
      <c r="I1604" s="12"/>
      <c r="J1604" s="17"/>
      <c r="K1604" s="17"/>
      <c r="L1604" s="11"/>
      <c r="M1604" s="9"/>
      <c r="N1604" s="9"/>
      <c r="O1604" s="9"/>
    </row>
    <row r="1605" spans="7:15" x14ac:dyDescent="0.2">
      <c r="G1605" s="11"/>
      <c r="H1605" s="12"/>
      <c r="I1605" s="12"/>
      <c r="J1605" s="17"/>
      <c r="K1605" s="17"/>
      <c r="L1605" s="11"/>
      <c r="M1605" s="9"/>
      <c r="N1605" s="9"/>
      <c r="O1605" s="9"/>
    </row>
    <row r="1606" spans="7:15" x14ac:dyDescent="0.2">
      <c r="G1606" s="11"/>
      <c r="H1606" s="12"/>
      <c r="I1606" s="12"/>
      <c r="J1606" s="17"/>
      <c r="K1606" s="17"/>
      <c r="L1606" s="11"/>
      <c r="M1606" s="9"/>
      <c r="N1606" s="9"/>
      <c r="O1606" s="9"/>
    </row>
    <row r="1607" spans="7:15" x14ac:dyDescent="0.2">
      <c r="G1607" s="11"/>
      <c r="H1607" s="12"/>
      <c r="I1607" s="12"/>
      <c r="J1607" s="17"/>
      <c r="K1607" s="17"/>
      <c r="L1607" s="11"/>
      <c r="M1607" s="9"/>
      <c r="N1607" s="9"/>
      <c r="O1607" s="9"/>
    </row>
    <row r="1608" spans="7:15" x14ac:dyDescent="0.2">
      <c r="G1608" s="11"/>
      <c r="H1608" s="12"/>
      <c r="I1608" s="12"/>
      <c r="J1608" s="17"/>
      <c r="K1608" s="17"/>
      <c r="L1608" s="11"/>
      <c r="M1608" s="9"/>
      <c r="N1608" s="9"/>
      <c r="O1608" s="9"/>
    </row>
    <row r="1609" spans="7:15" x14ac:dyDescent="0.2">
      <c r="G1609" s="11"/>
      <c r="H1609" s="12"/>
      <c r="I1609" s="12"/>
      <c r="J1609" s="17"/>
      <c r="K1609" s="17"/>
      <c r="L1609" s="11"/>
      <c r="M1609" s="9"/>
      <c r="N1609" s="9"/>
      <c r="O1609" s="9"/>
    </row>
    <row r="1610" spans="7:15" x14ac:dyDescent="0.2">
      <c r="G1610" s="11"/>
      <c r="H1610" s="12"/>
      <c r="I1610" s="12"/>
      <c r="J1610" s="17"/>
      <c r="K1610" s="17"/>
      <c r="L1610" s="11"/>
      <c r="M1610" s="9"/>
      <c r="N1610" s="9"/>
      <c r="O1610" s="9"/>
    </row>
    <row r="1611" spans="7:15" x14ac:dyDescent="0.2">
      <c r="G1611" s="11"/>
      <c r="H1611" s="12"/>
      <c r="I1611" s="12"/>
      <c r="J1611" s="17"/>
      <c r="K1611" s="17"/>
      <c r="L1611" s="11"/>
      <c r="M1611" s="9"/>
      <c r="N1611" s="9"/>
      <c r="O1611" s="9"/>
    </row>
    <row r="1612" spans="7:15" x14ac:dyDescent="0.2">
      <c r="G1612" s="11"/>
      <c r="H1612" s="12"/>
      <c r="I1612" s="12"/>
      <c r="J1612" s="17"/>
      <c r="K1612" s="17"/>
      <c r="L1612" s="11"/>
      <c r="M1612" s="9"/>
      <c r="N1612" s="9"/>
      <c r="O1612" s="9"/>
    </row>
    <row r="1613" spans="7:15" x14ac:dyDescent="0.2">
      <c r="G1613" s="11"/>
      <c r="H1613" s="12"/>
      <c r="I1613" s="12"/>
      <c r="J1613" s="17"/>
      <c r="K1613" s="17"/>
      <c r="L1613" s="11"/>
      <c r="M1613" s="9"/>
      <c r="N1613" s="9"/>
      <c r="O1613" s="9"/>
    </row>
    <row r="1614" spans="7:15" x14ac:dyDescent="0.2">
      <c r="G1614" s="11"/>
      <c r="H1614" s="12"/>
      <c r="I1614" s="12"/>
      <c r="J1614" s="17"/>
      <c r="K1614" s="17"/>
      <c r="L1614" s="11"/>
      <c r="M1614" s="9"/>
      <c r="N1614" s="9"/>
      <c r="O1614" s="9"/>
    </row>
    <row r="1615" spans="7:15" x14ac:dyDescent="0.2">
      <c r="G1615" s="11"/>
      <c r="H1615" s="12"/>
      <c r="I1615" s="12"/>
      <c r="J1615" s="17"/>
      <c r="K1615" s="17"/>
      <c r="L1615" s="11"/>
      <c r="M1615" s="9"/>
      <c r="N1615" s="9"/>
      <c r="O1615" s="9"/>
    </row>
    <row r="1616" spans="7:15" x14ac:dyDescent="0.2">
      <c r="G1616" s="11"/>
      <c r="H1616" s="12"/>
      <c r="I1616" s="12"/>
      <c r="J1616" s="17"/>
      <c r="K1616" s="17"/>
      <c r="L1616" s="11"/>
      <c r="M1616" s="9"/>
      <c r="N1616" s="9"/>
      <c r="O1616" s="9"/>
    </row>
    <row r="1617" spans="7:15" x14ac:dyDescent="0.2">
      <c r="G1617" s="11"/>
      <c r="H1617" s="12"/>
      <c r="I1617" s="12"/>
      <c r="J1617" s="17"/>
      <c r="K1617" s="17"/>
      <c r="L1617" s="11"/>
      <c r="M1617" s="9"/>
      <c r="N1617" s="9"/>
      <c r="O1617" s="9"/>
    </row>
    <row r="1618" spans="7:15" x14ac:dyDescent="0.2">
      <c r="G1618" s="11"/>
      <c r="H1618" s="12"/>
      <c r="I1618" s="12"/>
      <c r="J1618" s="17"/>
      <c r="K1618" s="17"/>
      <c r="L1618" s="11"/>
      <c r="M1618" s="9"/>
      <c r="N1618" s="9"/>
      <c r="O1618" s="9"/>
    </row>
    <row r="1619" spans="7:15" x14ac:dyDescent="0.2">
      <c r="G1619" s="11"/>
      <c r="H1619" s="12"/>
      <c r="I1619" s="12"/>
      <c r="J1619" s="17"/>
      <c r="K1619" s="17"/>
      <c r="L1619" s="11"/>
      <c r="M1619" s="9"/>
      <c r="N1619" s="9"/>
      <c r="O1619" s="9"/>
    </row>
    <row r="1620" spans="7:15" x14ac:dyDescent="0.2">
      <c r="G1620" s="11"/>
      <c r="H1620" s="12"/>
      <c r="I1620" s="12"/>
      <c r="J1620" s="17"/>
      <c r="K1620" s="17"/>
      <c r="L1620" s="11"/>
      <c r="M1620" s="9"/>
      <c r="N1620" s="9"/>
      <c r="O1620" s="9"/>
    </row>
    <row r="1621" spans="7:15" x14ac:dyDescent="0.2">
      <c r="G1621" s="11"/>
      <c r="H1621" s="12"/>
      <c r="I1621" s="12"/>
      <c r="J1621" s="17"/>
      <c r="K1621" s="17"/>
      <c r="L1621" s="11"/>
      <c r="M1621" s="9"/>
      <c r="N1621" s="9"/>
      <c r="O1621" s="9"/>
    </row>
    <row r="1622" spans="7:15" x14ac:dyDescent="0.2">
      <c r="G1622" s="11"/>
      <c r="H1622" s="12"/>
      <c r="I1622" s="12"/>
      <c r="J1622" s="17"/>
      <c r="K1622" s="17"/>
      <c r="L1622" s="11"/>
      <c r="M1622" s="9"/>
      <c r="N1622" s="9"/>
      <c r="O1622" s="9"/>
    </row>
    <row r="1623" spans="7:15" x14ac:dyDescent="0.2">
      <c r="G1623" s="11"/>
      <c r="H1623" s="12"/>
      <c r="I1623" s="12"/>
      <c r="J1623" s="17"/>
      <c r="K1623" s="17"/>
      <c r="L1623" s="11"/>
      <c r="M1623" s="9"/>
      <c r="N1623" s="9"/>
      <c r="O1623" s="9"/>
    </row>
    <row r="1624" spans="7:15" x14ac:dyDescent="0.2">
      <c r="G1624" s="11"/>
      <c r="H1624" s="12"/>
      <c r="I1624" s="12"/>
      <c r="J1624" s="17"/>
      <c r="K1624" s="17"/>
      <c r="L1624" s="11"/>
      <c r="M1624" s="9"/>
      <c r="N1624" s="9"/>
      <c r="O1624" s="9"/>
    </row>
    <row r="1625" spans="7:15" x14ac:dyDescent="0.2">
      <c r="G1625" s="11"/>
      <c r="H1625" s="12"/>
      <c r="I1625" s="12"/>
      <c r="J1625" s="17"/>
      <c r="K1625" s="17"/>
      <c r="L1625" s="11"/>
      <c r="M1625" s="9"/>
      <c r="N1625" s="9"/>
      <c r="O1625" s="9"/>
    </row>
    <row r="1626" spans="7:15" x14ac:dyDescent="0.2">
      <c r="G1626" s="11"/>
      <c r="H1626" s="12"/>
      <c r="I1626" s="12"/>
      <c r="J1626" s="17"/>
      <c r="K1626" s="17"/>
      <c r="L1626" s="11"/>
      <c r="M1626" s="9"/>
      <c r="N1626" s="9"/>
      <c r="O1626" s="9"/>
    </row>
    <row r="1627" spans="7:15" x14ac:dyDescent="0.2">
      <c r="G1627" s="11"/>
      <c r="H1627" s="12"/>
      <c r="I1627" s="12"/>
      <c r="J1627" s="17"/>
      <c r="K1627" s="17"/>
      <c r="L1627" s="11"/>
      <c r="M1627" s="9"/>
      <c r="N1627" s="9"/>
      <c r="O1627" s="9"/>
    </row>
    <row r="1628" spans="7:15" x14ac:dyDescent="0.2">
      <c r="G1628" s="11"/>
      <c r="H1628" s="12"/>
      <c r="I1628" s="12"/>
      <c r="J1628" s="17"/>
      <c r="K1628" s="17"/>
      <c r="L1628" s="11"/>
      <c r="M1628" s="9"/>
      <c r="N1628" s="9"/>
      <c r="O1628" s="9"/>
    </row>
    <row r="1629" spans="7:15" x14ac:dyDescent="0.2">
      <c r="G1629" s="11"/>
      <c r="H1629" s="12"/>
      <c r="I1629" s="12"/>
      <c r="J1629" s="17"/>
      <c r="K1629" s="17"/>
      <c r="L1629" s="11"/>
      <c r="M1629" s="9"/>
      <c r="N1629" s="9"/>
      <c r="O1629" s="9"/>
    </row>
    <row r="1630" spans="7:15" x14ac:dyDescent="0.2">
      <c r="G1630" s="11"/>
      <c r="H1630" s="12"/>
      <c r="I1630" s="12"/>
      <c r="J1630" s="17"/>
      <c r="K1630" s="17"/>
      <c r="L1630" s="11"/>
      <c r="M1630" s="9"/>
      <c r="N1630" s="9"/>
      <c r="O1630" s="9"/>
    </row>
    <row r="1631" spans="7:15" x14ac:dyDescent="0.2">
      <c r="G1631" s="11"/>
      <c r="H1631" s="12"/>
      <c r="I1631" s="12"/>
      <c r="J1631" s="17"/>
      <c r="K1631" s="17"/>
      <c r="L1631" s="11"/>
      <c r="M1631" s="9"/>
      <c r="N1631" s="9"/>
      <c r="O1631" s="9"/>
    </row>
    <row r="1632" spans="7:15" x14ac:dyDescent="0.2">
      <c r="G1632" s="11"/>
      <c r="H1632" s="12"/>
      <c r="I1632" s="12"/>
      <c r="J1632" s="17"/>
      <c r="K1632" s="17"/>
      <c r="L1632" s="11"/>
      <c r="M1632" s="9"/>
      <c r="N1632" s="9"/>
      <c r="O1632" s="9"/>
    </row>
    <row r="1633" spans="7:15" x14ac:dyDescent="0.2">
      <c r="G1633" s="11"/>
      <c r="H1633" s="12"/>
      <c r="I1633" s="12"/>
      <c r="J1633" s="17"/>
      <c r="K1633" s="17"/>
      <c r="L1633" s="11"/>
      <c r="M1633" s="9"/>
      <c r="N1633" s="9"/>
      <c r="O1633" s="9"/>
    </row>
    <row r="1634" spans="7:15" x14ac:dyDescent="0.2">
      <c r="G1634" s="11"/>
      <c r="H1634" s="12"/>
      <c r="I1634" s="12"/>
      <c r="J1634" s="17"/>
      <c r="K1634" s="17"/>
      <c r="L1634" s="11"/>
      <c r="M1634" s="9"/>
      <c r="N1634" s="9"/>
      <c r="O1634" s="9"/>
    </row>
    <row r="1635" spans="7:15" x14ac:dyDescent="0.2">
      <c r="G1635" s="11"/>
      <c r="H1635" s="12"/>
      <c r="I1635" s="12"/>
      <c r="J1635" s="17"/>
      <c r="K1635" s="17"/>
      <c r="L1635" s="11"/>
      <c r="M1635" s="9"/>
      <c r="N1635" s="9"/>
      <c r="O1635" s="9"/>
    </row>
    <row r="1636" spans="7:15" x14ac:dyDescent="0.2">
      <c r="G1636" s="11"/>
      <c r="H1636" s="12"/>
      <c r="I1636" s="12"/>
      <c r="J1636" s="17"/>
      <c r="K1636" s="17"/>
      <c r="L1636" s="11"/>
      <c r="M1636" s="9"/>
      <c r="N1636" s="9"/>
      <c r="O1636" s="9"/>
    </row>
    <row r="1637" spans="7:15" x14ac:dyDescent="0.2">
      <c r="G1637" s="11"/>
      <c r="H1637" s="12"/>
      <c r="I1637" s="12"/>
      <c r="J1637" s="17"/>
      <c r="K1637" s="17"/>
      <c r="L1637" s="11"/>
      <c r="M1637" s="9"/>
      <c r="N1637" s="9"/>
      <c r="O1637" s="9"/>
    </row>
    <row r="1638" spans="7:15" x14ac:dyDescent="0.2">
      <c r="G1638" s="11"/>
      <c r="H1638" s="12"/>
      <c r="I1638" s="12"/>
      <c r="J1638" s="17"/>
      <c r="K1638" s="17"/>
      <c r="L1638" s="11"/>
      <c r="M1638" s="9"/>
      <c r="N1638" s="9"/>
      <c r="O1638" s="9"/>
    </row>
    <row r="1639" spans="7:15" x14ac:dyDescent="0.2">
      <c r="G1639" s="11"/>
      <c r="H1639" s="12"/>
      <c r="I1639" s="12"/>
      <c r="J1639" s="17"/>
      <c r="K1639" s="17"/>
      <c r="L1639" s="11"/>
      <c r="M1639" s="9"/>
      <c r="N1639" s="9"/>
      <c r="O1639" s="9"/>
    </row>
    <row r="1640" spans="7:15" x14ac:dyDescent="0.2">
      <c r="G1640" s="11"/>
      <c r="H1640" s="12"/>
      <c r="I1640" s="12"/>
      <c r="J1640" s="17"/>
      <c r="K1640" s="17"/>
      <c r="L1640" s="11"/>
      <c r="M1640" s="9"/>
      <c r="N1640" s="9"/>
      <c r="O1640" s="9"/>
    </row>
    <row r="1641" spans="7:15" x14ac:dyDescent="0.2">
      <c r="G1641" s="11"/>
      <c r="H1641" s="12"/>
      <c r="I1641" s="12"/>
      <c r="J1641" s="17"/>
      <c r="K1641" s="17"/>
      <c r="L1641" s="11"/>
      <c r="M1641" s="9"/>
      <c r="N1641" s="9"/>
      <c r="O1641" s="9"/>
    </row>
    <row r="1642" spans="7:15" x14ac:dyDescent="0.2">
      <c r="G1642" s="11"/>
      <c r="H1642" s="12"/>
      <c r="I1642" s="12"/>
      <c r="J1642" s="17"/>
      <c r="K1642" s="17"/>
      <c r="L1642" s="11"/>
      <c r="M1642" s="9"/>
      <c r="N1642" s="9"/>
      <c r="O1642" s="9"/>
    </row>
    <row r="1643" spans="7:15" x14ac:dyDescent="0.2">
      <c r="G1643" s="11"/>
      <c r="H1643" s="12"/>
      <c r="I1643" s="12"/>
      <c r="J1643" s="17"/>
      <c r="K1643" s="17"/>
      <c r="L1643" s="11"/>
      <c r="M1643" s="9"/>
      <c r="N1643" s="9"/>
      <c r="O1643" s="9"/>
    </row>
    <row r="1644" spans="7:15" x14ac:dyDescent="0.2">
      <c r="G1644" s="11"/>
      <c r="H1644" s="12"/>
      <c r="I1644" s="12"/>
      <c r="J1644" s="17"/>
      <c r="K1644" s="17"/>
      <c r="L1644" s="11"/>
      <c r="M1644" s="9"/>
      <c r="N1644" s="9"/>
      <c r="O1644" s="9"/>
    </row>
    <row r="1645" spans="7:15" x14ac:dyDescent="0.2">
      <c r="G1645" s="11"/>
      <c r="H1645" s="12"/>
      <c r="I1645" s="12"/>
      <c r="J1645" s="17"/>
      <c r="K1645" s="17"/>
      <c r="L1645" s="11"/>
      <c r="M1645" s="9"/>
      <c r="N1645" s="9"/>
      <c r="O1645" s="9"/>
    </row>
    <row r="1646" spans="7:15" x14ac:dyDescent="0.2">
      <c r="G1646" s="11"/>
      <c r="H1646" s="12"/>
      <c r="I1646" s="12"/>
      <c r="J1646" s="17"/>
      <c r="K1646" s="17"/>
      <c r="L1646" s="11"/>
      <c r="M1646" s="9"/>
      <c r="N1646" s="9"/>
      <c r="O1646" s="9"/>
    </row>
    <row r="1647" spans="7:15" x14ac:dyDescent="0.2">
      <c r="G1647" s="11"/>
      <c r="H1647" s="12"/>
      <c r="I1647" s="12"/>
      <c r="J1647" s="17"/>
      <c r="K1647" s="17"/>
      <c r="L1647" s="11"/>
      <c r="M1647" s="9"/>
      <c r="N1647" s="9"/>
      <c r="O1647" s="9"/>
    </row>
    <row r="1648" spans="7:15" x14ac:dyDescent="0.2">
      <c r="G1648" s="11"/>
      <c r="H1648" s="12"/>
      <c r="I1648" s="12"/>
      <c r="J1648" s="17"/>
      <c r="K1648" s="17"/>
      <c r="L1648" s="11"/>
      <c r="M1648" s="9"/>
      <c r="N1648" s="9"/>
      <c r="O1648" s="9"/>
    </row>
    <row r="1649" spans="7:15" x14ac:dyDescent="0.2">
      <c r="G1649" s="11"/>
      <c r="H1649" s="12"/>
      <c r="I1649" s="12"/>
      <c r="J1649" s="17"/>
      <c r="K1649" s="17"/>
      <c r="L1649" s="11"/>
      <c r="M1649" s="9"/>
      <c r="N1649" s="9"/>
      <c r="O1649" s="9"/>
    </row>
    <row r="1650" spans="7:15" x14ac:dyDescent="0.2">
      <c r="G1650" s="11"/>
      <c r="H1650" s="12"/>
      <c r="I1650" s="12"/>
      <c r="J1650" s="17"/>
      <c r="K1650" s="17"/>
      <c r="L1650" s="11"/>
      <c r="M1650" s="9"/>
      <c r="N1650" s="9"/>
      <c r="O1650" s="9"/>
    </row>
    <row r="1651" spans="7:15" x14ac:dyDescent="0.2">
      <c r="G1651" s="11"/>
      <c r="H1651" s="12"/>
      <c r="I1651" s="12"/>
      <c r="J1651" s="17"/>
      <c r="K1651" s="17"/>
      <c r="L1651" s="11"/>
      <c r="M1651" s="9"/>
      <c r="N1651" s="9"/>
      <c r="O1651" s="9"/>
    </row>
    <row r="1652" spans="7:15" x14ac:dyDescent="0.2">
      <c r="G1652" s="11"/>
      <c r="H1652" s="12"/>
      <c r="I1652" s="12"/>
      <c r="J1652" s="17"/>
      <c r="K1652" s="17"/>
      <c r="L1652" s="11"/>
      <c r="M1652" s="9"/>
      <c r="N1652" s="9"/>
      <c r="O1652" s="9"/>
    </row>
    <row r="1653" spans="7:15" x14ac:dyDescent="0.2">
      <c r="G1653" s="11"/>
      <c r="H1653" s="12"/>
      <c r="I1653" s="12"/>
      <c r="J1653" s="17"/>
      <c r="K1653" s="17"/>
      <c r="L1653" s="11"/>
      <c r="M1653" s="9"/>
      <c r="N1653" s="9"/>
      <c r="O1653" s="9"/>
    </row>
    <row r="1654" spans="7:15" x14ac:dyDescent="0.2">
      <c r="G1654" s="11"/>
      <c r="H1654" s="12"/>
      <c r="I1654" s="12"/>
      <c r="J1654" s="17"/>
      <c r="K1654" s="17"/>
      <c r="L1654" s="11"/>
      <c r="M1654" s="9"/>
      <c r="N1654" s="9"/>
      <c r="O1654" s="9"/>
    </row>
    <row r="1655" spans="7:15" x14ac:dyDescent="0.2">
      <c r="G1655" s="11"/>
      <c r="H1655" s="12"/>
      <c r="I1655" s="12"/>
      <c r="J1655" s="17"/>
      <c r="K1655" s="17"/>
      <c r="L1655" s="11"/>
      <c r="M1655" s="9"/>
      <c r="N1655" s="9"/>
      <c r="O1655" s="9"/>
    </row>
    <row r="1656" spans="7:15" x14ac:dyDescent="0.2">
      <c r="G1656" s="11"/>
      <c r="H1656" s="12"/>
      <c r="I1656" s="12"/>
      <c r="J1656" s="17"/>
      <c r="K1656" s="17"/>
      <c r="L1656" s="11"/>
      <c r="M1656" s="9"/>
      <c r="N1656" s="9"/>
      <c r="O1656" s="9"/>
    </row>
    <row r="1657" spans="7:15" x14ac:dyDescent="0.2">
      <c r="G1657" s="11"/>
      <c r="H1657" s="12"/>
      <c r="I1657" s="12"/>
      <c r="J1657" s="17"/>
      <c r="K1657" s="17"/>
      <c r="L1657" s="11"/>
      <c r="M1657" s="9"/>
      <c r="N1657" s="9"/>
      <c r="O1657" s="9"/>
    </row>
    <row r="1658" spans="7:15" x14ac:dyDescent="0.2">
      <c r="G1658" s="11"/>
      <c r="H1658" s="12"/>
      <c r="I1658" s="12"/>
      <c r="J1658" s="17"/>
      <c r="K1658" s="17"/>
      <c r="L1658" s="11"/>
      <c r="M1658" s="9"/>
      <c r="N1658" s="9"/>
      <c r="O1658" s="9"/>
    </row>
    <row r="1659" spans="7:15" x14ac:dyDescent="0.2">
      <c r="G1659" s="11"/>
      <c r="H1659" s="12"/>
      <c r="I1659" s="12"/>
      <c r="J1659" s="17"/>
      <c r="K1659" s="17"/>
      <c r="L1659" s="11"/>
      <c r="M1659" s="9"/>
      <c r="N1659" s="9"/>
      <c r="O1659" s="9"/>
    </row>
    <row r="1660" spans="7:15" x14ac:dyDescent="0.2">
      <c r="G1660" s="11"/>
      <c r="H1660" s="12"/>
      <c r="I1660" s="12"/>
      <c r="J1660" s="17"/>
      <c r="K1660" s="17"/>
      <c r="L1660" s="11"/>
      <c r="M1660" s="9"/>
      <c r="N1660" s="9"/>
      <c r="O1660" s="9"/>
    </row>
    <row r="1661" spans="7:15" x14ac:dyDescent="0.2">
      <c r="G1661" s="11"/>
      <c r="H1661" s="12"/>
      <c r="I1661" s="12"/>
      <c r="J1661" s="17"/>
      <c r="K1661" s="17"/>
      <c r="L1661" s="11"/>
      <c r="M1661" s="9"/>
      <c r="N1661" s="9"/>
      <c r="O1661" s="9"/>
    </row>
    <row r="1662" spans="7:15" x14ac:dyDescent="0.2">
      <c r="G1662" s="11"/>
      <c r="H1662" s="12"/>
      <c r="I1662" s="12"/>
      <c r="J1662" s="17"/>
      <c r="K1662" s="17"/>
      <c r="L1662" s="11"/>
      <c r="M1662" s="9"/>
      <c r="N1662" s="9"/>
      <c r="O1662" s="9"/>
    </row>
    <row r="1663" spans="7:15" x14ac:dyDescent="0.2">
      <c r="G1663" s="11"/>
      <c r="H1663" s="12"/>
      <c r="I1663" s="12"/>
      <c r="J1663" s="17"/>
      <c r="K1663" s="17"/>
      <c r="L1663" s="11"/>
      <c r="M1663" s="9"/>
      <c r="N1663" s="9"/>
      <c r="O1663" s="9"/>
    </row>
    <row r="1664" spans="7:15" x14ac:dyDescent="0.2">
      <c r="G1664" s="11"/>
      <c r="H1664" s="12"/>
      <c r="I1664" s="12"/>
      <c r="J1664" s="17"/>
      <c r="K1664" s="17"/>
      <c r="L1664" s="11"/>
      <c r="M1664" s="9"/>
      <c r="N1664" s="9"/>
      <c r="O1664" s="9"/>
    </row>
    <row r="1665" spans="7:15" x14ac:dyDescent="0.2">
      <c r="G1665" s="11"/>
      <c r="H1665" s="12"/>
      <c r="I1665" s="12"/>
      <c r="J1665" s="17"/>
      <c r="K1665" s="17"/>
      <c r="L1665" s="11"/>
      <c r="M1665" s="9"/>
      <c r="N1665" s="9"/>
      <c r="O1665" s="9"/>
    </row>
    <row r="1666" spans="7:15" x14ac:dyDescent="0.2">
      <c r="G1666" s="11"/>
      <c r="H1666" s="12"/>
      <c r="I1666" s="12"/>
      <c r="J1666" s="17"/>
      <c r="K1666" s="17"/>
      <c r="L1666" s="11"/>
      <c r="M1666" s="9"/>
      <c r="N1666" s="9"/>
      <c r="O1666" s="9"/>
    </row>
    <row r="1667" spans="7:15" x14ac:dyDescent="0.2">
      <c r="G1667" s="11"/>
      <c r="H1667" s="12"/>
      <c r="I1667" s="12"/>
      <c r="J1667" s="17"/>
      <c r="K1667" s="17"/>
      <c r="L1667" s="11"/>
      <c r="M1667" s="9"/>
      <c r="N1667" s="9"/>
      <c r="O1667" s="9"/>
    </row>
    <row r="1668" spans="7:15" x14ac:dyDescent="0.2">
      <c r="G1668" s="11"/>
      <c r="H1668" s="12"/>
      <c r="I1668" s="12"/>
      <c r="J1668" s="17"/>
      <c r="K1668" s="17"/>
      <c r="L1668" s="11"/>
      <c r="M1668" s="9"/>
      <c r="N1668" s="9"/>
      <c r="O1668" s="9"/>
    </row>
    <row r="1669" spans="7:15" x14ac:dyDescent="0.2">
      <c r="G1669" s="11"/>
      <c r="H1669" s="12"/>
      <c r="I1669" s="12"/>
      <c r="J1669" s="17"/>
      <c r="K1669" s="17"/>
      <c r="L1669" s="11"/>
      <c r="M1669" s="9"/>
      <c r="N1669" s="9"/>
      <c r="O1669" s="9"/>
    </row>
    <row r="1670" spans="7:15" x14ac:dyDescent="0.2">
      <c r="G1670" s="11"/>
      <c r="H1670" s="12"/>
      <c r="I1670" s="12"/>
      <c r="J1670" s="17"/>
      <c r="K1670" s="17"/>
      <c r="L1670" s="11"/>
      <c r="M1670" s="9"/>
      <c r="N1670" s="9"/>
      <c r="O1670" s="9"/>
    </row>
    <row r="1671" spans="7:15" x14ac:dyDescent="0.2">
      <c r="G1671" s="11"/>
      <c r="H1671" s="12"/>
      <c r="I1671" s="12"/>
      <c r="J1671" s="17"/>
      <c r="K1671" s="17"/>
      <c r="L1671" s="11"/>
      <c r="M1671" s="9"/>
      <c r="N1671" s="9"/>
      <c r="O1671" s="9"/>
    </row>
    <row r="1672" spans="7:15" x14ac:dyDescent="0.2">
      <c r="G1672" s="11"/>
      <c r="H1672" s="12"/>
      <c r="I1672" s="12"/>
      <c r="J1672" s="17"/>
      <c r="K1672" s="17"/>
      <c r="L1672" s="11"/>
      <c r="M1672" s="9"/>
      <c r="N1672" s="9"/>
      <c r="O1672" s="9"/>
    </row>
    <row r="1673" spans="7:15" x14ac:dyDescent="0.2">
      <c r="G1673" s="11"/>
      <c r="H1673" s="12"/>
      <c r="I1673" s="12"/>
      <c r="J1673" s="17"/>
      <c r="K1673" s="17"/>
      <c r="L1673" s="11"/>
      <c r="M1673" s="9"/>
      <c r="N1673" s="9"/>
      <c r="O1673" s="9"/>
    </row>
    <row r="1674" spans="7:15" x14ac:dyDescent="0.2">
      <c r="G1674" s="11"/>
      <c r="H1674" s="12"/>
      <c r="I1674" s="12"/>
      <c r="J1674" s="17"/>
      <c r="K1674" s="17"/>
      <c r="L1674" s="11"/>
      <c r="M1674" s="9"/>
      <c r="N1674" s="9"/>
      <c r="O1674" s="9"/>
    </row>
    <row r="1675" spans="7:15" x14ac:dyDescent="0.2">
      <c r="G1675" s="11"/>
      <c r="H1675" s="12"/>
      <c r="I1675" s="12"/>
      <c r="J1675" s="17"/>
      <c r="K1675" s="17"/>
      <c r="L1675" s="11"/>
      <c r="M1675" s="9"/>
      <c r="N1675" s="9"/>
      <c r="O1675" s="9"/>
    </row>
    <row r="1676" spans="7:15" x14ac:dyDescent="0.2">
      <c r="G1676" s="11"/>
      <c r="H1676" s="12"/>
      <c r="I1676" s="12"/>
      <c r="J1676" s="17"/>
      <c r="K1676" s="17"/>
      <c r="L1676" s="11"/>
      <c r="M1676" s="9"/>
      <c r="N1676" s="9"/>
      <c r="O1676" s="9"/>
    </row>
    <row r="1677" spans="7:15" x14ac:dyDescent="0.2">
      <c r="G1677" s="11"/>
      <c r="H1677" s="12"/>
      <c r="I1677" s="12"/>
      <c r="J1677" s="17"/>
      <c r="K1677" s="17"/>
      <c r="L1677" s="11"/>
      <c r="M1677" s="9"/>
      <c r="N1677" s="9"/>
      <c r="O1677" s="9"/>
    </row>
    <row r="1678" spans="7:15" x14ac:dyDescent="0.2">
      <c r="G1678" s="11"/>
      <c r="H1678" s="12"/>
      <c r="I1678" s="12"/>
      <c r="J1678" s="17"/>
      <c r="K1678" s="17"/>
      <c r="L1678" s="11"/>
      <c r="M1678" s="9"/>
      <c r="N1678" s="9"/>
      <c r="O1678" s="9"/>
    </row>
    <row r="1679" spans="7:15" x14ac:dyDescent="0.2">
      <c r="G1679" s="11"/>
      <c r="H1679" s="12"/>
      <c r="I1679" s="12"/>
      <c r="J1679" s="17"/>
      <c r="K1679" s="17"/>
      <c r="L1679" s="11"/>
      <c r="M1679" s="9"/>
      <c r="N1679" s="9"/>
      <c r="O1679" s="9"/>
    </row>
    <row r="1680" spans="7:15" x14ac:dyDescent="0.2">
      <c r="G1680" s="11"/>
      <c r="H1680" s="12"/>
      <c r="I1680" s="12"/>
      <c r="J1680" s="17"/>
      <c r="K1680" s="17"/>
      <c r="L1680" s="11"/>
      <c r="M1680" s="9"/>
      <c r="N1680" s="9"/>
      <c r="O1680" s="9"/>
    </row>
    <row r="1681" spans="7:15" x14ac:dyDescent="0.2">
      <c r="G1681" s="11"/>
      <c r="H1681" s="12"/>
      <c r="I1681" s="12"/>
      <c r="J1681" s="17"/>
      <c r="K1681" s="17"/>
      <c r="L1681" s="11"/>
      <c r="M1681" s="9"/>
      <c r="N1681" s="9"/>
      <c r="O1681" s="9"/>
    </row>
    <row r="1682" spans="7:15" x14ac:dyDescent="0.2">
      <c r="G1682" s="11"/>
      <c r="H1682" s="12"/>
      <c r="I1682" s="12"/>
      <c r="J1682" s="17"/>
      <c r="K1682" s="17"/>
      <c r="L1682" s="11"/>
      <c r="M1682" s="9"/>
      <c r="N1682" s="9"/>
      <c r="O1682" s="9"/>
    </row>
    <row r="1683" spans="7:15" x14ac:dyDescent="0.2">
      <c r="G1683" s="11"/>
      <c r="H1683" s="12"/>
      <c r="I1683" s="12"/>
      <c r="J1683" s="17"/>
      <c r="K1683" s="17"/>
      <c r="L1683" s="11"/>
      <c r="M1683" s="9"/>
      <c r="N1683" s="9"/>
      <c r="O1683" s="9"/>
    </row>
    <row r="1684" spans="7:15" x14ac:dyDescent="0.2">
      <c r="G1684" s="11"/>
      <c r="H1684" s="12"/>
      <c r="I1684" s="12"/>
      <c r="J1684" s="17"/>
      <c r="K1684" s="17"/>
      <c r="L1684" s="11"/>
      <c r="M1684" s="9"/>
      <c r="N1684" s="9"/>
      <c r="O1684" s="9"/>
    </row>
    <row r="1685" spans="7:15" x14ac:dyDescent="0.2">
      <c r="G1685" s="11"/>
      <c r="H1685" s="12"/>
      <c r="I1685" s="12"/>
      <c r="J1685" s="17"/>
      <c r="K1685" s="17"/>
      <c r="L1685" s="11"/>
      <c r="M1685" s="9"/>
      <c r="N1685" s="9"/>
      <c r="O1685" s="9"/>
    </row>
    <row r="1686" spans="7:15" x14ac:dyDescent="0.2">
      <c r="G1686" s="11"/>
      <c r="H1686" s="12"/>
      <c r="I1686" s="12"/>
      <c r="J1686" s="17"/>
      <c r="K1686" s="17"/>
      <c r="L1686" s="11"/>
      <c r="M1686" s="9"/>
      <c r="N1686" s="9"/>
      <c r="O1686" s="9"/>
    </row>
    <row r="1687" spans="7:15" x14ac:dyDescent="0.2">
      <c r="G1687" s="11"/>
      <c r="H1687" s="12"/>
      <c r="I1687" s="12"/>
      <c r="J1687" s="17"/>
      <c r="K1687" s="17"/>
      <c r="L1687" s="11"/>
      <c r="M1687" s="9"/>
      <c r="N1687" s="9"/>
      <c r="O1687" s="9"/>
    </row>
    <row r="1688" spans="7:15" x14ac:dyDescent="0.2">
      <c r="G1688" s="11"/>
      <c r="H1688" s="12"/>
      <c r="I1688" s="12"/>
      <c r="J1688" s="17"/>
      <c r="K1688" s="17"/>
      <c r="L1688" s="11"/>
      <c r="M1688" s="9"/>
      <c r="N1688" s="9"/>
      <c r="O1688" s="9"/>
    </row>
    <row r="1689" spans="7:15" x14ac:dyDescent="0.2">
      <c r="G1689" s="11"/>
      <c r="H1689" s="12"/>
      <c r="I1689" s="12"/>
      <c r="J1689" s="17"/>
      <c r="K1689" s="17"/>
      <c r="L1689" s="11"/>
      <c r="M1689" s="9"/>
      <c r="N1689" s="9"/>
      <c r="O1689" s="9"/>
    </row>
    <row r="1690" spans="7:15" x14ac:dyDescent="0.2">
      <c r="G1690" s="11"/>
      <c r="H1690" s="12"/>
      <c r="I1690" s="12"/>
      <c r="J1690" s="17"/>
      <c r="K1690" s="17"/>
      <c r="L1690" s="11"/>
      <c r="M1690" s="9"/>
      <c r="N1690" s="9"/>
      <c r="O1690" s="9"/>
    </row>
    <row r="1691" spans="7:15" x14ac:dyDescent="0.2">
      <c r="G1691" s="11"/>
      <c r="H1691" s="12"/>
      <c r="I1691" s="12"/>
      <c r="J1691" s="17"/>
      <c r="K1691" s="17"/>
      <c r="L1691" s="11"/>
      <c r="M1691" s="9"/>
      <c r="N1691" s="9"/>
      <c r="O1691" s="9"/>
    </row>
    <row r="1692" spans="7:15" x14ac:dyDescent="0.2">
      <c r="G1692" s="11"/>
      <c r="H1692" s="12"/>
      <c r="I1692" s="12"/>
      <c r="J1692" s="17"/>
      <c r="K1692" s="17"/>
      <c r="L1692" s="11"/>
      <c r="M1692" s="9"/>
      <c r="N1692" s="9"/>
      <c r="O1692" s="9"/>
    </row>
    <row r="1693" spans="7:15" x14ac:dyDescent="0.2">
      <c r="G1693" s="11"/>
      <c r="H1693" s="12"/>
      <c r="I1693" s="12"/>
      <c r="J1693" s="17"/>
      <c r="K1693" s="17"/>
      <c r="L1693" s="11"/>
      <c r="M1693" s="9"/>
      <c r="N1693" s="9"/>
      <c r="O1693" s="9"/>
    </row>
    <row r="1694" spans="7:15" x14ac:dyDescent="0.2">
      <c r="G1694" s="11"/>
      <c r="H1694" s="12"/>
      <c r="I1694" s="12"/>
      <c r="J1694" s="17"/>
      <c r="K1694" s="17"/>
      <c r="L1694" s="11"/>
      <c r="M1694" s="9"/>
      <c r="N1694" s="9"/>
      <c r="O1694" s="9"/>
    </row>
    <row r="1695" spans="7:15" x14ac:dyDescent="0.2">
      <c r="G1695" s="11"/>
      <c r="H1695" s="12"/>
      <c r="I1695" s="12"/>
      <c r="J1695" s="17"/>
      <c r="K1695" s="17"/>
      <c r="L1695" s="11"/>
      <c r="M1695" s="9"/>
      <c r="N1695" s="9"/>
      <c r="O1695" s="9"/>
    </row>
    <row r="1696" spans="7:15" x14ac:dyDescent="0.2">
      <c r="G1696" s="11"/>
      <c r="H1696" s="12"/>
      <c r="I1696" s="12"/>
      <c r="J1696" s="17"/>
      <c r="K1696" s="17"/>
      <c r="L1696" s="11"/>
      <c r="M1696" s="9"/>
      <c r="N1696" s="9"/>
      <c r="O1696" s="9"/>
    </row>
    <row r="1697" spans="7:15" x14ac:dyDescent="0.2">
      <c r="G1697" s="11"/>
      <c r="H1697" s="12"/>
      <c r="I1697" s="12"/>
      <c r="J1697" s="17"/>
      <c r="K1697" s="17"/>
      <c r="L1697" s="11"/>
      <c r="M1697" s="9"/>
      <c r="N1697" s="9"/>
      <c r="O1697" s="9"/>
    </row>
    <row r="1698" spans="7:15" x14ac:dyDescent="0.2">
      <c r="G1698" s="11"/>
      <c r="H1698" s="12"/>
      <c r="I1698" s="12"/>
      <c r="J1698" s="17"/>
      <c r="K1698" s="17"/>
      <c r="L1698" s="11"/>
      <c r="M1698" s="9"/>
      <c r="N1698" s="9"/>
      <c r="O1698" s="9"/>
    </row>
    <row r="1699" spans="7:15" x14ac:dyDescent="0.2">
      <c r="G1699" s="11"/>
      <c r="H1699" s="12"/>
      <c r="I1699" s="12"/>
      <c r="J1699" s="17"/>
      <c r="K1699" s="17"/>
      <c r="L1699" s="11"/>
      <c r="M1699" s="9"/>
      <c r="N1699" s="9"/>
      <c r="O1699" s="9"/>
    </row>
    <row r="1700" spans="7:15" x14ac:dyDescent="0.2">
      <c r="G1700" s="11"/>
      <c r="H1700" s="12"/>
      <c r="I1700" s="12"/>
      <c r="J1700" s="17"/>
      <c r="K1700" s="17"/>
      <c r="L1700" s="11"/>
      <c r="M1700" s="9"/>
      <c r="N1700" s="9"/>
      <c r="O1700" s="9"/>
    </row>
    <row r="1701" spans="7:15" x14ac:dyDescent="0.2">
      <c r="G1701" s="11"/>
      <c r="H1701" s="12"/>
      <c r="I1701" s="12"/>
      <c r="J1701" s="17"/>
      <c r="K1701" s="17"/>
      <c r="L1701" s="11"/>
      <c r="M1701" s="9"/>
      <c r="N1701" s="9"/>
      <c r="O1701" s="9"/>
    </row>
    <row r="1702" spans="7:15" x14ac:dyDescent="0.2">
      <c r="G1702" s="11"/>
      <c r="H1702" s="12"/>
      <c r="I1702" s="12"/>
      <c r="J1702" s="17"/>
      <c r="K1702" s="17"/>
      <c r="L1702" s="11"/>
      <c r="M1702" s="9"/>
      <c r="N1702" s="9"/>
      <c r="O1702" s="9"/>
    </row>
    <row r="1703" spans="7:15" x14ac:dyDescent="0.2">
      <c r="G1703" s="11"/>
      <c r="H1703" s="12"/>
      <c r="I1703" s="12"/>
      <c r="J1703" s="17"/>
      <c r="K1703" s="17"/>
      <c r="L1703" s="11"/>
      <c r="M1703" s="9"/>
      <c r="N1703" s="9"/>
      <c r="O1703" s="9"/>
    </row>
    <row r="1704" spans="7:15" x14ac:dyDescent="0.2">
      <c r="G1704" s="11"/>
      <c r="H1704" s="12"/>
      <c r="I1704" s="12"/>
      <c r="J1704" s="17"/>
      <c r="K1704" s="17"/>
      <c r="L1704" s="11"/>
      <c r="M1704" s="9"/>
      <c r="N1704" s="9"/>
      <c r="O1704" s="9"/>
    </row>
    <row r="1705" spans="7:15" x14ac:dyDescent="0.2">
      <c r="G1705" s="11"/>
      <c r="H1705" s="12"/>
      <c r="I1705" s="12"/>
      <c r="J1705" s="17"/>
      <c r="K1705" s="17"/>
      <c r="L1705" s="11"/>
      <c r="M1705" s="9"/>
      <c r="N1705" s="9"/>
      <c r="O1705" s="9"/>
    </row>
    <row r="1706" spans="7:15" x14ac:dyDescent="0.2">
      <c r="G1706" s="11"/>
      <c r="H1706" s="12"/>
      <c r="I1706" s="12"/>
      <c r="J1706" s="17"/>
      <c r="K1706" s="17"/>
      <c r="L1706" s="11"/>
      <c r="M1706" s="9"/>
      <c r="N1706" s="9"/>
      <c r="O1706" s="9"/>
    </row>
    <row r="1707" spans="7:15" x14ac:dyDescent="0.2">
      <c r="G1707" s="11"/>
      <c r="H1707" s="12"/>
      <c r="I1707" s="12"/>
      <c r="J1707" s="17"/>
      <c r="K1707" s="17"/>
      <c r="L1707" s="11"/>
      <c r="M1707" s="9"/>
      <c r="N1707" s="9"/>
      <c r="O1707" s="9"/>
    </row>
    <row r="1708" spans="7:15" x14ac:dyDescent="0.2">
      <c r="G1708" s="11"/>
      <c r="H1708" s="12"/>
      <c r="I1708" s="12"/>
      <c r="J1708" s="17"/>
      <c r="K1708" s="17"/>
      <c r="L1708" s="11"/>
      <c r="M1708" s="9"/>
      <c r="N1708" s="9"/>
      <c r="O1708" s="9"/>
    </row>
    <row r="1709" spans="7:15" x14ac:dyDescent="0.2">
      <c r="G1709" s="11"/>
      <c r="H1709" s="12"/>
      <c r="I1709" s="12"/>
      <c r="J1709" s="17"/>
      <c r="K1709" s="17"/>
      <c r="L1709" s="11"/>
      <c r="M1709" s="9"/>
      <c r="N1709" s="9"/>
      <c r="O1709" s="9"/>
    </row>
    <row r="1710" spans="7:15" x14ac:dyDescent="0.2">
      <c r="G1710" s="11"/>
      <c r="H1710" s="12"/>
      <c r="I1710" s="12"/>
      <c r="J1710" s="17"/>
      <c r="K1710" s="17"/>
      <c r="L1710" s="11"/>
      <c r="M1710" s="9"/>
      <c r="N1710" s="9"/>
      <c r="O1710" s="9"/>
    </row>
    <row r="1711" spans="7:15" x14ac:dyDescent="0.2">
      <c r="G1711" s="11"/>
      <c r="H1711" s="12"/>
      <c r="I1711" s="12"/>
      <c r="J1711" s="17"/>
      <c r="K1711" s="17"/>
      <c r="L1711" s="11"/>
      <c r="M1711" s="9"/>
      <c r="N1711" s="9"/>
      <c r="O1711" s="9"/>
    </row>
    <row r="1712" spans="7:15" x14ac:dyDescent="0.2">
      <c r="G1712" s="11"/>
      <c r="H1712" s="12"/>
      <c r="I1712" s="12"/>
      <c r="J1712" s="17"/>
      <c r="K1712" s="17"/>
      <c r="L1712" s="11"/>
      <c r="M1712" s="9"/>
      <c r="N1712" s="9"/>
      <c r="O1712" s="9"/>
    </row>
    <row r="1713" spans="7:15" x14ac:dyDescent="0.2">
      <c r="G1713" s="11"/>
      <c r="H1713" s="12"/>
      <c r="I1713" s="12"/>
      <c r="J1713" s="17"/>
      <c r="K1713" s="17"/>
      <c r="L1713" s="11"/>
      <c r="M1713" s="9"/>
      <c r="N1713" s="9"/>
      <c r="O1713" s="9"/>
    </row>
    <row r="1714" spans="7:15" x14ac:dyDescent="0.2">
      <c r="G1714" s="11"/>
      <c r="H1714" s="12"/>
      <c r="I1714" s="12"/>
      <c r="J1714" s="17"/>
      <c r="K1714" s="17"/>
      <c r="L1714" s="11"/>
      <c r="M1714" s="9"/>
      <c r="N1714" s="9"/>
      <c r="O1714" s="9"/>
    </row>
    <row r="1715" spans="7:15" x14ac:dyDescent="0.2">
      <c r="G1715" s="11"/>
      <c r="H1715" s="12"/>
      <c r="I1715" s="12"/>
      <c r="J1715" s="17"/>
      <c r="K1715" s="17"/>
      <c r="L1715" s="11"/>
      <c r="M1715" s="9"/>
      <c r="N1715" s="9"/>
      <c r="O1715" s="9"/>
    </row>
    <row r="1716" spans="7:15" x14ac:dyDescent="0.2">
      <c r="G1716" s="11"/>
      <c r="H1716" s="12"/>
      <c r="I1716" s="12"/>
      <c r="J1716" s="17"/>
      <c r="K1716" s="17"/>
      <c r="L1716" s="11"/>
      <c r="M1716" s="9"/>
      <c r="N1716" s="9"/>
      <c r="O1716" s="9"/>
    </row>
    <row r="1717" spans="7:15" x14ac:dyDescent="0.2">
      <c r="G1717" s="11"/>
      <c r="H1717" s="12"/>
      <c r="I1717" s="12"/>
      <c r="J1717" s="17"/>
      <c r="K1717" s="17"/>
      <c r="L1717" s="11"/>
      <c r="M1717" s="9"/>
      <c r="N1717" s="9"/>
      <c r="O1717" s="9"/>
    </row>
    <row r="1718" spans="7:15" x14ac:dyDescent="0.2">
      <c r="G1718" s="11"/>
      <c r="H1718" s="12"/>
      <c r="I1718" s="12"/>
      <c r="J1718" s="17"/>
      <c r="K1718" s="17"/>
      <c r="L1718" s="11"/>
      <c r="M1718" s="9"/>
      <c r="N1718" s="9"/>
      <c r="O1718" s="9"/>
    </row>
    <row r="1719" spans="7:15" x14ac:dyDescent="0.2">
      <c r="G1719" s="11"/>
      <c r="H1719" s="12"/>
      <c r="I1719" s="12"/>
      <c r="J1719" s="17"/>
      <c r="K1719" s="17"/>
      <c r="L1719" s="11"/>
      <c r="M1719" s="9"/>
      <c r="N1719" s="9"/>
      <c r="O1719" s="9"/>
    </row>
    <row r="1720" spans="7:15" x14ac:dyDescent="0.2">
      <c r="G1720" s="11"/>
      <c r="H1720" s="12"/>
      <c r="I1720" s="12"/>
      <c r="J1720" s="17"/>
      <c r="K1720" s="17"/>
      <c r="L1720" s="11"/>
      <c r="M1720" s="9"/>
      <c r="N1720" s="9"/>
      <c r="O1720" s="9"/>
    </row>
    <row r="1721" spans="7:15" x14ac:dyDescent="0.2">
      <c r="G1721" s="11"/>
      <c r="H1721" s="12"/>
      <c r="I1721" s="12"/>
      <c r="J1721" s="17"/>
      <c r="K1721" s="17"/>
      <c r="L1721" s="11"/>
      <c r="M1721" s="9"/>
      <c r="N1721" s="9"/>
      <c r="O1721" s="9"/>
    </row>
    <row r="1722" spans="7:15" x14ac:dyDescent="0.2">
      <c r="G1722" s="11"/>
      <c r="H1722" s="12"/>
      <c r="I1722" s="12"/>
      <c r="J1722" s="17"/>
      <c r="K1722" s="17"/>
      <c r="L1722" s="11"/>
      <c r="M1722" s="9"/>
      <c r="N1722" s="9"/>
      <c r="O1722" s="9"/>
    </row>
    <row r="1723" spans="7:15" x14ac:dyDescent="0.2">
      <c r="G1723" s="11"/>
      <c r="H1723" s="12"/>
      <c r="I1723" s="12"/>
      <c r="J1723" s="17"/>
      <c r="K1723" s="17"/>
      <c r="L1723" s="11"/>
      <c r="M1723" s="9"/>
      <c r="N1723" s="9"/>
      <c r="O1723" s="9"/>
    </row>
    <row r="1724" spans="7:15" x14ac:dyDescent="0.2">
      <c r="G1724" s="11"/>
      <c r="H1724" s="12"/>
      <c r="I1724" s="12"/>
      <c r="J1724" s="17"/>
      <c r="K1724" s="17"/>
      <c r="L1724" s="11"/>
      <c r="M1724" s="9"/>
      <c r="N1724" s="9"/>
      <c r="O1724" s="9"/>
    </row>
    <row r="1725" spans="7:15" x14ac:dyDescent="0.2">
      <c r="G1725" s="11"/>
      <c r="H1725" s="12"/>
      <c r="I1725" s="12"/>
      <c r="J1725" s="17"/>
      <c r="K1725" s="17"/>
      <c r="L1725" s="11"/>
      <c r="M1725" s="9"/>
      <c r="N1725" s="9"/>
      <c r="O1725" s="9"/>
    </row>
    <row r="1726" spans="7:15" x14ac:dyDescent="0.2">
      <c r="G1726" s="11"/>
      <c r="H1726" s="12"/>
      <c r="I1726" s="12"/>
      <c r="J1726" s="17"/>
      <c r="K1726" s="17"/>
      <c r="L1726" s="11"/>
      <c r="M1726" s="9"/>
      <c r="N1726" s="9"/>
      <c r="O1726" s="9"/>
    </row>
    <row r="1727" spans="7:15" x14ac:dyDescent="0.2">
      <c r="G1727" s="11"/>
      <c r="H1727" s="12"/>
      <c r="I1727" s="12"/>
      <c r="J1727" s="17"/>
      <c r="K1727" s="17"/>
      <c r="L1727" s="11"/>
      <c r="M1727" s="9"/>
      <c r="N1727" s="9"/>
      <c r="O1727" s="9"/>
    </row>
    <row r="1728" spans="7:15" x14ac:dyDescent="0.2">
      <c r="G1728" s="11"/>
      <c r="H1728" s="12"/>
      <c r="I1728" s="12"/>
      <c r="J1728" s="17"/>
      <c r="K1728" s="17"/>
      <c r="L1728" s="11"/>
      <c r="M1728" s="9"/>
      <c r="N1728" s="9"/>
      <c r="O1728" s="9"/>
    </row>
    <row r="1729" spans="7:15" x14ac:dyDescent="0.2">
      <c r="G1729" s="11"/>
      <c r="H1729" s="12"/>
      <c r="I1729" s="12"/>
      <c r="J1729" s="17"/>
      <c r="K1729" s="17"/>
      <c r="L1729" s="11"/>
      <c r="M1729" s="9"/>
      <c r="N1729" s="9"/>
      <c r="O1729" s="9"/>
    </row>
    <row r="1730" spans="7:15" x14ac:dyDescent="0.2">
      <c r="G1730" s="11"/>
      <c r="H1730" s="12"/>
      <c r="I1730" s="12"/>
      <c r="J1730" s="17"/>
      <c r="K1730" s="17"/>
      <c r="L1730" s="11"/>
      <c r="M1730" s="9"/>
      <c r="N1730" s="9"/>
      <c r="O1730" s="9"/>
    </row>
    <row r="1731" spans="7:15" x14ac:dyDescent="0.2">
      <c r="G1731" s="11"/>
      <c r="H1731" s="12"/>
      <c r="I1731" s="12"/>
      <c r="J1731" s="17"/>
      <c r="K1731" s="17"/>
      <c r="L1731" s="11"/>
      <c r="M1731" s="9"/>
      <c r="N1731" s="9"/>
      <c r="O1731" s="9"/>
    </row>
    <row r="1732" spans="7:15" x14ac:dyDescent="0.2">
      <c r="G1732" s="11"/>
      <c r="H1732" s="12"/>
      <c r="I1732" s="12"/>
      <c r="J1732" s="17"/>
      <c r="K1732" s="17"/>
      <c r="L1732" s="11"/>
      <c r="M1732" s="9"/>
      <c r="N1732" s="9"/>
      <c r="O1732" s="9"/>
    </row>
    <row r="1733" spans="7:15" x14ac:dyDescent="0.2">
      <c r="G1733" s="11"/>
      <c r="H1733" s="12"/>
      <c r="I1733" s="12"/>
      <c r="J1733" s="17"/>
      <c r="K1733" s="17"/>
      <c r="L1733" s="11"/>
      <c r="M1733" s="9"/>
      <c r="N1733" s="9"/>
      <c r="O1733" s="9"/>
    </row>
    <row r="1734" spans="7:15" x14ac:dyDescent="0.2">
      <c r="G1734" s="11"/>
      <c r="H1734" s="12"/>
      <c r="I1734" s="12"/>
      <c r="J1734" s="17"/>
      <c r="K1734" s="17"/>
      <c r="L1734" s="11"/>
      <c r="M1734" s="9"/>
      <c r="N1734" s="9"/>
      <c r="O1734" s="9"/>
    </row>
    <row r="1735" spans="7:15" x14ac:dyDescent="0.2">
      <c r="G1735" s="11"/>
      <c r="H1735" s="12"/>
      <c r="I1735" s="12"/>
      <c r="J1735" s="17"/>
      <c r="K1735" s="17"/>
      <c r="L1735" s="11"/>
      <c r="M1735" s="9"/>
      <c r="N1735" s="9"/>
      <c r="O1735" s="9"/>
    </row>
    <row r="1736" spans="7:15" x14ac:dyDescent="0.2">
      <c r="G1736" s="11"/>
      <c r="H1736" s="12"/>
      <c r="I1736" s="12"/>
      <c r="J1736" s="17"/>
      <c r="K1736" s="17"/>
      <c r="L1736" s="11"/>
      <c r="M1736" s="9"/>
      <c r="N1736" s="9"/>
      <c r="O1736" s="9"/>
    </row>
    <row r="1737" spans="7:15" x14ac:dyDescent="0.2">
      <c r="G1737" s="11"/>
      <c r="H1737" s="12"/>
      <c r="I1737" s="12"/>
      <c r="J1737" s="17"/>
      <c r="K1737" s="17"/>
      <c r="L1737" s="11"/>
      <c r="M1737" s="9"/>
      <c r="N1737" s="9"/>
      <c r="O1737" s="9"/>
    </row>
    <row r="1738" spans="7:15" x14ac:dyDescent="0.2">
      <c r="G1738" s="11"/>
      <c r="H1738" s="12"/>
      <c r="I1738" s="12"/>
      <c r="J1738" s="17"/>
      <c r="K1738" s="17"/>
      <c r="L1738" s="11"/>
      <c r="M1738" s="9"/>
      <c r="N1738" s="9"/>
      <c r="O1738" s="9"/>
    </row>
    <row r="1739" spans="7:15" x14ac:dyDescent="0.2">
      <c r="G1739" s="11"/>
      <c r="H1739" s="12"/>
      <c r="I1739" s="12"/>
      <c r="J1739" s="17"/>
      <c r="K1739" s="17"/>
      <c r="L1739" s="11"/>
      <c r="M1739" s="9"/>
      <c r="N1739" s="9"/>
      <c r="O1739" s="9"/>
    </row>
    <row r="1740" spans="7:15" x14ac:dyDescent="0.2">
      <c r="G1740" s="11"/>
      <c r="H1740" s="12"/>
      <c r="I1740" s="12"/>
      <c r="J1740" s="17"/>
      <c r="K1740" s="17"/>
      <c r="L1740" s="11"/>
      <c r="M1740" s="9"/>
      <c r="N1740" s="9"/>
      <c r="O1740" s="9"/>
    </row>
    <row r="1741" spans="7:15" x14ac:dyDescent="0.2">
      <c r="G1741" s="11"/>
      <c r="H1741" s="12"/>
      <c r="I1741" s="12"/>
      <c r="J1741" s="17"/>
      <c r="K1741" s="17"/>
      <c r="L1741" s="11"/>
      <c r="M1741" s="9"/>
      <c r="N1741" s="9"/>
      <c r="O1741" s="9"/>
    </row>
    <row r="1742" spans="7:15" x14ac:dyDescent="0.2">
      <c r="G1742" s="11"/>
      <c r="H1742" s="12"/>
      <c r="I1742" s="12"/>
      <c r="J1742" s="17"/>
      <c r="K1742" s="17"/>
      <c r="L1742" s="11"/>
      <c r="M1742" s="9"/>
      <c r="N1742" s="9"/>
      <c r="O1742" s="9"/>
    </row>
    <row r="1743" spans="7:15" x14ac:dyDescent="0.2">
      <c r="G1743" s="11"/>
      <c r="H1743" s="12"/>
      <c r="I1743" s="12"/>
      <c r="J1743" s="17"/>
      <c r="K1743" s="17"/>
      <c r="L1743" s="11"/>
      <c r="M1743" s="9"/>
      <c r="N1743" s="9"/>
      <c r="O1743" s="9"/>
    </row>
    <row r="1744" spans="7:15" x14ac:dyDescent="0.2">
      <c r="G1744" s="11"/>
      <c r="H1744" s="12"/>
      <c r="I1744" s="12"/>
      <c r="J1744" s="17"/>
      <c r="K1744" s="17"/>
      <c r="L1744" s="11"/>
      <c r="M1744" s="9"/>
      <c r="N1744" s="9"/>
      <c r="O1744" s="9"/>
    </row>
    <row r="1745" spans="7:15" x14ac:dyDescent="0.2">
      <c r="G1745" s="11"/>
      <c r="H1745" s="12"/>
      <c r="I1745" s="12"/>
      <c r="J1745" s="17"/>
      <c r="K1745" s="17"/>
      <c r="L1745" s="11"/>
      <c r="M1745" s="9"/>
      <c r="N1745" s="9"/>
      <c r="O1745" s="9"/>
    </row>
    <row r="1746" spans="7:15" x14ac:dyDescent="0.2">
      <c r="G1746" s="11"/>
      <c r="H1746" s="12"/>
      <c r="I1746" s="12"/>
      <c r="J1746" s="17"/>
      <c r="K1746" s="17"/>
      <c r="L1746" s="11"/>
      <c r="M1746" s="9"/>
      <c r="N1746" s="9"/>
      <c r="O1746" s="9"/>
    </row>
    <row r="1747" spans="7:15" x14ac:dyDescent="0.2">
      <c r="G1747" s="11"/>
      <c r="H1747" s="12"/>
      <c r="I1747" s="12"/>
      <c r="J1747" s="17"/>
      <c r="K1747" s="17"/>
      <c r="L1747" s="11"/>
      <c r="M1747" s="9"/>
      <c r="N1747" s="9"/>
      <c r="O1747" s="9"/>
    </row>
    <row r="1748" spans="7:15" x14ac:dyDescent="0.2">
      <c r="G1748" s="11"/>
      <c r="H1748" s="12"/>
      <c r="I1748" s="12"/>
      <c r="J1748" s="17"/>
      <c r="K1748" s="17"/>
      <c r="L1748" s="11"/>
      <c r="M1748" s="9"/>
      <c r="N1748" s="9"/>
      <c r="O1748" s="9"/>
    </row>
    <row r="1749" spans="7:15" x14ac:dyDescent="0.2">
      <c r="G1749" s="11"/>
      <c r="H1749" s="12"/>
      <c r="I1749" s="12"/>
      <c r="J1749" s="17"/>
      <c r="K1749" s="17"/>
      <c r="L1749" s="11"/>
      <c r="M1749" s="9"/>
      <c r="N1749" s="9"/>
      <c r="O1749" s="9"/>
    </row>
    <row r="1750" spans="7:15" x14ac:dyDescent="0.2">
      <c r="G1750" s="11"/>
      <c r="H1750" s="12"/>
      <c r="I1750" s="12"/>
      <c r="J1750" s="17"/>
      <c r="K1750" s="17"/>
      <c r="L1750" s="11"/>
      <c r="M1750" s="9"/>
      <c r="N1750" s="9"/>
      <c r="O1750" s="9"/>
    </row>
    <row r="1751" spans="7:15" x14ac:dyDescent="0.2">
      <c r="G1751" s="11"/>
      <c r="H1751" s="12"/>
      <c r="I1751" s="12"/>
      <c r="J1751" s="17"/>
      <c r="K1751" s="17"/>
      <c r="L1751" s="11"/>
      <c r="M1751" s="9"/>
      <c r="N1751" s="9"/>
      <c r="O1751" s="9"/>
    </row>
    <row r="1752" spans="7:15" x14ac:dyDescent="0.2">
      <c r="G1752" s="11"/>
      <c r="H1752" s="12"/>
      <c r="I1752" s="12"/>
      <c r="J1752" s="17"/>
      <c r="K1752" s="17"/>
      <c r="L1752" s="11"/>
      <c r="M1752" s="9"/>
      <c r="N1752" s="9"/>
      <c r="O1752" s="9"/>
    </row>
    <row r="1753" spans="7:15" x14ac:dyDescent="0.2">
      <c r="G1753" s="11"/>
      <c r="H1753" s="12"/>
      <c r="I1753" s="12"/>
      <c r="J1753" s="17"/>
      <c r="K1753" s="17"/>
      <c r="L1753" s="11"/>
      <c r="M1753" s="9"/>
      <c r="N1753" s="9"/>
      <c r="O1753" s="9"/>
    </row>
    <row r="1754" spans="7:15" x14ac:dyDescent="0.2">
      <c r="G1754" s="11"/>
      <c r="H1754" s="12"/>
      <c r="I1754" s="12"/>
      <c r="J1754" s="17"/>
      <c r="K1754" s="17"/>
      <c r="L1754" s="11"/>
      <c r="M1754" s="9"/>
      <c r="N1754" s="9"/>
      <c r="O1754" s="9"/>
    </row>
    <row r="1755" spans="7:15" x14ac:dyDescent="0.2">
      <c r="G1755" s="11"/>
      <c r="H1755" s="12"/>
      <c r="I1755" s="12"/>
      <c r="J1755" s="17"/>
      <c r="K1755" s="17"/>
      <c r="L1755" s="11"/>
      <c r="M1755" s="9"/>
      <c r="N1755" s="9"/>
      <c r="O1755" s="9"/>
    </row>
    <row r="1756" spans="7:15" x14ac:dyDescent="0.2">
      <c r="G1756" s="11"/>
      <c r="H1756" s="12"/>
      <c r="I1756" s="12"/>
      <c r="J1756" s="17"/>
      <c r="K1756" s="17"/>
      <c r="L1756" s="11"/>
      <c r="M1756" s="9"/>
      <c r="N1756" s="9"/>
      <c r="O1756" s="9"/>
    </row>
    <row r="1757" spans="7:15" x14ac:dyDescent="0.2">
      <c r="G1757" s="11"/>
      <c r="H1757" s="12"/>
      <c r="I1757" s="12"/>
      <c r="J1757" s="17"/>
      <c r="K1757" s="17"/>
      <c r="L1757" s="11"/>
      <c r="M1757" s="9"/>
      <c r="N1757" s="9"/>
      <c r="O1757" s="9"/>
    </row>
    <row r="1758" spans="7:15" x14ac:dyDescent="0.2">
      <c r="G1758" s="11"/>
      <c r="H1758" s="12"/>
      <c r="I1758" s="12"/>
      <c r="J1758" s="17"/>
      <c r="K1758" s="17"/>
      <c r="L1758" s="11"/>
      <c r="M1758" s="9"/>
      <c r="N1758" s="9"/>
      <c r="O1758" s="9"/>
    </row>
    <row r="1759" spans="7:15" x14ac:dyDescent="0.2">
      <c r="G1759" s="11"/>
      <c r="H1759" s="12"/>
      <c r="I1759" s="12"/>
      <c r="J1759" s="17"/>
      <c r="K1759" s="17"/>
      <c r="L1759" s="11"/>
      <c r="M1759" s="9"/>
      <c r="N1759" s="9"/>
      <c r="O1759" s="9"/>
    </row>
    <row r="1760" spans="7:15" x14ac:dyDescent="0.2">
      <c r="G1760" s="11"/>
      <c r="H1760" s="12"/>
      <c r="I1760" s="12"/>
      <c r="J1760" s="17"/>
      <c r="K1760" s="17"/>
      <c r="L1760" s="11"/>
      <c r="M1760" s="9"/>
      <c r="N1760" s="9"/>
      <c r="O1760" s="9"/>
    </row>
    <row r="1761" spans="7:15" x14ac:dyDescent="0.2">
      <c r="G1761" s="11"/>
      <c r="H1761" s="12"/>
      <c r="I1761" s="12"/>
      <c r="J1761" s="17"/>
      <c r="K1761" s="17"/>
      <c r="L1761" s="11"/>
      <c r="M1761" s="9"/>
      <c r="N1761" s="9"/>
      <c r="O1761" s="9"/>
    </row>
    <row r="1762" spans="7:15" x14ac:dyDescent="0.2">
      <c r="G1762" s="11"/>
      <c r="H1762" s="12"/>
      <c r="I1762" s="12"/>
      <c r="J1762" s="17"/>
      <c r="K1762" s="17"/>
      <c r="L1762" s="11"/>
      <c r="M1762" s="9"/>
      <c r="N1762" s="9"/>
      <c r="O1762" s="9"/>
    </row>
    <row r="1763" spans="7:15" x14ac:dyDescent="0.2">
      <c r="G1763" s="11"/>
      <c r="H1763" s="12"/>
      <c r="I1763" s="12"/>
      <c r="J1763" s="17"/>
      <c r="K1763" s="17"/>
      <c r="L1763" s="11"/>
      <c r="M1763" s="9"/>
      <c r="N1763" s="9"/>
      <c r="O1763" s="9"/>
    </row>
    <row r="1764" spans="7:15" x14ac:dyDescent="0.2">
      <c r="G1764" s="11"/>
      <c r="H1764" s="12"/>
      <c r="I1764" s="12"/>
      <c r="J1764" s="17"/>
      <c r="K1764" s="17"/>
      <c r="L1764" s="11"/>
      <c r="M1764" s="9"/>
      <c r="N1764" s="9"/>
      <c r="O1764" s="9"/>
    </row>
    <row r="1765" spans="7:15" x14ac:dyDescent="0.2">
      <c r="G1765" s="11"/>
      <c r="H1765" s="12"/>
      <c r="I1765" s="12"/>
      <c r="J1765" s="17"/>
      <c r="K1765" s="17"/>
      <c r="L1765" s="11"/>
      <c r="M1765" s="9"/>
      <c r="N1765" s="9"/>
      <c r="O1765" s="9"/>
    </row>
    <row r="1766" spans="7:15" x14ac:dyDescent="0.2">
      <c r="G1766" s="11"/>
      <c r="H1766" s="12"/>
      <c r="I1766" s="12"/>
      <c r="J1766" s="17"/>
      <c r="K1766" s="17"/>
      <c r="L1766" s="11"/>
      <c r="M1766" s="9"/>
      <c r="N1766" s="9"/>
      <c r="O1766" s="9"/>
    </row>
    <row r="1767" spans="7:15" x14ac:dyDescent="0.2">
      <c r="G1767" s="11"/>
      <c r="H1767" s="12"/>
      <c r="I1767" s="12"/>
      <c r="J1767" s="17"/>
      <c r="K1767" s="17"/>
      <c r="L1767" s="11"/>
      <c r="M1767" s="9"/>
      <c r="N1767" s="9"/>
      <c r="O1767" s="9"/>
    </row>
    <row r="1768" spans="7:15" x14ac:dyDescent="0.2">
      <c r="G1768" s="11"/>
      <c r="H1768" s="12"/>
      <c r="I1768" s="12"/>
      <c r="J1768" s="17"/>
      <c r="K1768" s="17"/>
      <c r="L1768" s="11"/>
      <c r="M1768" s="9"/>
      <c r="N1768" s="9"/>
      <c r="O1768" s="9"/>
    </row>
    <row r="1769" spans="7:15" x14ac:dyDescent="0.2">
      <c r="G1769" s="11"/>
      <c r="H1769" s="12"/>
      <c r="I1769" s="12"/>
      <c r="J1769" s="17"/>
      <c r="K1769" s="17"/>
      <c r="L1769" s="11"/>
      <c r="M1769" s="9"/>
      <c r="N1769" s="9"/>
      <c r="O1769" s="9"/>
    </row>
    <row r="1770" spans="7:15" x14ac:dyDescent="0.2">
      <c r="G1770" s="11"/>
      <c r="H1770" s="12"/>
      <c r="I1770" s="12"/>
      <c r="J1770" s="17"/>
      <c r="K1770" s="17"/>
      <c r="L1770" s="11"/>
      <c r="M1770" s="9"/>
      <c r="N1770" s="9"/>
      <c r="O1770" s="9"/>
    </row>
    <row r="1771" spans="7:15" x14ac:dyDescent="0.2">
      <c r="G1771" s="11"/>
      <c r="H1771" s="12"/>
      <c r="I1771" s="12"/>
      <c r="J1771" s="17"/>
      <c r="K1771" s="17"/>
      <c r="L1771" s="11"/>
      <c r="M1771" s="9"/>
      <c r="N1771" s="9"/>
      <c r="O1771" s="9"/>
    </row>
    <row r="1772" spans="7:15" x14ac:dyDescent="0.2">
      <c r="G1772" s="11"/>
      <c r="H1772" s="12"/>
      <c r="I1772" s="12"/>
      <c r="J1772" s="17"/>
      <c r="K1772" s="17"/>
      <c r="L1772" s="11"/>
      <c r="M1772" s="9"/>
      <c r="N1772" s="9"/>
      <c r="O1772" s="9"/>
    </row>
    <row r="1773" spans="7:15" x14ac:dyDescent="0.2">
      <c r="G1773" s="11"/>
      <c r="H1773" s="12"/>
      <c r="I1773" s="12"/>
      <c r="J1773" s="17"/>
      <c r="K1773" s="17"/>
      <c r="L1773" s="11"/>
      <c r="M1773" s="9"/>
      <c r="N1773" s="9"/>
      <c r="O1773" s="9"/>
    </row>
    <row r="1774" spans="7:15" x14ac:dyDescent="0.2">
      <c r="G1774" s="11"/>
      <c r="H1774" s="12"/>
      <c r="I1774" s="12"/>
      <c r="J1774" s="17"/>
      <c r="K1774" s="17"/>
      <c r="L1774" s="11"/>
      <c r="M1774" s="9"/>
      <c r="N1774" s="9"/>
      <c r="O1774" s="9"/>
    </row>
    <row r="1775" spans="7:15" x14ac:dyDescent="0.2">
      <c r="G1775" s="11"/>
      <c r="H1775" s="12"/>
      <c r="I1775" s="12"/>
      <c r="J1775" s="17"/>
      <c r="K1775" s="17"/>
      <c r="L1775" s="11"/>
      <c r="M1775" s="9"/>
      <c r="N1775" s="9"/>
      <c r="O1775" s="9"/>
    </row>
    <row r="1776" spans="7:15" x14ac:dyDescent="0.2">
      <c r="G1776" s="11"/>
      <c r="H1776" s="12"/>
      <c r="I1776" s="12"/>
      <c r="J1776" s="17"/>
      <c r="K1776" s="17"/>
      <c r="L1776" s="11"/>
      <c r="M1776" s="9"/>
      <c r="N1776" s="9"/>
      <c r="O1776" s="9"/>
    </row>
    <row r="1777" spans="7:15" x14ac:dyDescent="0.2">
      <c r="G1777" s="11"/>
      <c r="H1777" s="12"/>
      <c r="I1777" s="12"/>
      <c r="J1777" s="17"/>
      <c r="K1777" s="17"/>
      <c r="L1777" s="11"/>
      <c r="M1777" s="9"/>
      <c r="N1777" s="9"/>
      <c r="O1777" s="9"/>
    </row>
    <row r="1778" spans="7:15" x14ac:dyDescent="0.2">
      <c r="G1778" s="11"/>
      <c r="H1778" s="12"/>
      <c r="I1778" s="12"/>
      <c r="J1778" s="17"/>
      <c r="K1778" s="17"/>
      <c r="L1778" s="11"/>
      <c r="M1778" s="9"/>
      <c r="N1778" s="9"/>
      <c r="O1778" s="9"/>
    </row>
    <row r="1779" spans="7:15" x14ac:dyDescent="0.2">
      <c r="G1779" s="11"/>
      <c r="H1779" s="12"/>
      <c r="I1779" s="12"/>
      <c r="J1779" s="17"/>
      <c r="K1779" s="17"/>
      <c r="L1779" s="11"/>
      <c r="M1779" s="9"/>
      <c r="N1779" s="9"/>
      <c r="O1779" s="9"/>
    </row>
    <row r="1780" spans="7:15" x14ac:dyDescent="0.2">
      <c r="G1780" s="11"/>
      <c r="H1780" s="12"/>
      <c r="I1780" s="12"/>
      <c r="J1780" s="17"/>
      <c r="K1780" s="17"/>
      <c r="L1780" s="11"/>
      <c r="M1780" s="9"/>
      <c r="N1780" s="9"/>
      <c r="O1780" s="9"/>
    </row>
    <row r="1781" spans="7:15" x14ac:dyDescent="0.2">
      <c r="G1781" s="11"/>
      <c r="H1781" s="12"/>
      <c r="I1781" s="12"/>
      <c r="J1781" s="17"/>
      <c r="K1781" s="17"/>
      <c r="L1781" s="11"/>
      <c r="M1781" s="9"/>
      <c r="N1781" s="9"/>
      <c r="O1781" s="9"/>
    </row>
    <row r="1782" spans="7:15" x14ac:dyDescent="0.2">
      <c r="G1782" s="11"/>
      <c r="H1782" s="12"/>
      <c r="I1782" s="12"/>
      <c r="J1782" s="17"/>
      <c r="K1782" s="17"/>
      <c r="L1782" s="11"/>
      <c r="M1782" s="9"/>
      <c r="N1782" s="9"/>
      <c r="O1782" s="9"/>
    </row>
    <row r="1783" spans="7:15" x14ac:dyDescent="0.2">
      <c r="G1783" s="11"/>
      <c r="H1783" s="12"/>
      <c r="I1783" s="12"/>
      <c r="J1783" s="17"/>
      <c r="K1783" s="17"/>
      <c r="L1783" s="11"/>
      <c r="M1783" s="9"/>
      <c r="N1783" s="9"/>
      <c r="O1783" s="9"/>
    </row>
    <row r="1784" spans="7:15" x14ac:dyDescent="0.2">
      <c r="G1784" s="11"/>
      <c r="H1784" s="12"/>
      <c r="I1784" s="12"/>
      <c r="J1784" s="17"/>
      <c r="K1784" s="17"/>
      <c r="L1784" s="11"/>
      <c r="M1784" s="9"/>
      <c r="N1784" s="9"/>
      <c r="O1784" s="9"/>
    </row>
    <row r="1785" spans="7:15" x14ac:dyDescent="0.2">
      <c r="G1785" s="11"/>
      <c r="H1785" s="12"/>
      <c r="I1785" s="12"/>
      <c r="J1785" s="17"/>
      <c r="K1785" s="17"/>
      <c r="L1785" s="11"/>
      <c r="M1785" s="9"/>
      <c r="N1785" s="9"/>
      <c r="O1785" s="9"/>
    </row>
    <row r="1786" spans="7:15" x14ac:dyDescent="0.2">
      <c r="G1786" s="11"/>
      <c r="H1786" s="12"/>
      <c r="I1786" s="12"/>
      <c r="J1786" s="17"/>
      <c r="K1786" s="17"/>
      <c r="L1786" s="11"/>
      <c r="M1786" s="9"/>
      <c r="N1786" s="9"/>
      <c r="O1786" s="9"/>
    </row>
    <row r="1787" spans="7:15" x14ac:dyDescent="0.2">
      <c r="G1787" s="11"/>
      <c r="H1787" s="12"/>
      <c r="I1787" s="12"/>
      <c r="J1787" s="17"/>
      <c r="K1787" s="17"/>
      <c r="L1787" s="11"/>
      <c r="M1787" s="9"/>
      <c r="N1787" s="9"/>
      <c r="O1787" s="9"/>
    </row>
    <row r="1788" spans="7:15" x14ac:dyDescent="0.2">
      <c r="G1788" s="11"/>
      <c r="H1788" s="12"/>
      <c r="I1788" s="12"/>
      <c r="J1788" s="17"/>
      <c r="K1788" s="17"/>
      <c r="L1788" s="11"/>
      <c r="M1788" s="9"/>
      <c r="N1788" s="9"/>
      <c r="O1788" s="9"/>
    </row>
    <row r="1789" spans="7:15" x14ac:dyDescent="0.2">
      <c r="G1789" s="11"/>
      <c r="H1789" s="12"/>
      <c r="I1789" s="12"/>
      <c r="J1789" s="17"/>
      <c r="K1789" s="17"/>
      <c r="L1789" s="11"/>
      <c r="M1789" s="9"/>
      <c r="N1789" s="9"/>
      <c r="O1789" s="9"/>
    </row>
    <row r="1790" spans="7:15" x14ac:dyDescent="0.2">
      <c r="G1790" s="11"/>
      <c r="H1790" s="12"/>
      <c r="I1790" s="12"/>
      <c r="J1790" s="17"/>
      <c r="K1790" s="17"/>
      <c r="L1790" s="11"/>
      <c r="M1790" s="9"/>
      <c r="N1790" s="9"/>
      <c r="O1790" s="9"/>
    </row>
    <row r="1791" spans="7:15" x14ac:dyDescent="0.2">
      <c r="G1791" s="11"/>
      <c r="H1791" s="12"/>
      <c r="I1791" s="12"/>
      <c r="J1791" s="17"/>
      <c r="K1791" s="17"/>
      <c r="L1791" s="11"/>
      <c r="M1791" s="9"/>
      <c r="N1791" s="9"/>
      <c r="O1791" s="9"/>
    </row>
    <row r="1792" spans="7:15" x14ac:dyDescent="0.2">
      <c r="G1792" s="11"/>
      <c r="H1792" s="12"/>
      <c r="I1792" s="12"/>
      <c r="J1792" s="17"/>
      <c r="K1792" s="17"/>
      <c r="L1792" s="11"/>
      <c r="M1792" s="9"/>
      <c r="N1792" s="9"/>
      <c r="O1792" s="9"/>
    </row>
    <row r="1793" spans="7:15" x14ac:dyDescent="0.2">
      <c r="G1793" s="11"/>
      <c r="H1793" s="12"/>
      <c r="I1793" s="12"/>
      <c r="J1793" s="17"/>
      <c r="K1793" s="17"/>
      <c r="L1793" s="11"/>
      <c r="M1793" s="9"/>
      <c r="N1793" s="9"/>
      <c r="O1793" s="9"/>
    </row>
    <row r="1794" spans="7:15" x14ac:dyDescent="0.2">
      <c r="G1794" s="11"/>
      <c r="H1794" s="12"/>
      <c r="I1794" s="12"/>
      <c r="J1794" s="17"/>
      <c r="K1794" s="17"/>
      <c r="L1794" s="11"/>
      <c r="M1794" s="9"/>
      <c r="N1794" s="9"/>
      <c r="O1794" s="9"/>
    </row>
    <row r="1795" spans="7:15" x14ac:dyDescent="0.2">
      <c r="G1795" s="11"/>
      <c r="H1795" s="12"/>
      <c r="I1795" s="12"/>
      <c r="J1795" s="17"/>
      <c r="K1795" s="17"/>
      <c r="L1795" s="11"/>
      <c r="M1795" s="9"/>
      <c r="N1795" s="9"/>
      <c r="O1795" s="9"/>
    </row>
    <row r="1796" spans="7:15" x14ac:dyDescent="0.2">
      <c r="G1796" s="11"/>
      <c r="H1796" s="12"/>
      <c r="I1796" s="12"/>
      <c r="J1796" s="17"/>
      <c r="K1796" s="17"/>
      <c r="L1796" s="11"/>
      <c r="M1796" s="9"/>
      <c r="N1796" s="9"/>
      <c r="O1796" s="9"/>
    </row>
    <row r="1797" spans="7:15" x14ac:dyDescent="0.2">
      <c r="G1797" s="11"/>
      <c r="H1797" s="12"/>
      <c r="I1797" s="12"/>
      <c r="J1797" s="17"/>
      <c r="K1797" s="17"/>
      <c r="L1797" s="11"/>
      <c r="M1797" s="9"/>
      <c r="N1797" s="9"/>
      <c r="O1797" s="9"/>
    </row>
    <row r="1798" spans="7:15" x14ac:dyDescent="0.2">
      <c r="G1798" s="11"/>
      <c r="H1798" s="12"/>
      <c r="I1798" s="12"/>
      <c r="J1798" s="17"/>
      <c r="K1798" s="17"/>
      <c r="L1798" s="11"/>
      <c r="M1798" s="9"/>
      <c r="N1798" s="9"/>
      <c r="O1798" s="9"/>
    </row>
    <row r="1799" spans="7:15" x14ac:dyDescent="0.2">
      <c r="G1799" s="11"/>
      <c r="H1799" s="12"/>
      <c r="I1799" s="12"/>
      <c r="J1799" s="17"/>
      <c r="K1799" s="17"/>
      <c r="L1799" s="11"/>
      <c r="M1799" s="9"/>
      <c r="N1799" s="9"/>
      <c r="O1799" s="9"/>
    </row>
    <row r="1800" spans="7:15" x14ac:dyDescent="0.2">
      <c r="G1800" s="11"/>
      <c r="H1800" s="12"/>
      <c r="I1800" s="12"/>
      <c r="J1800" s="17"/>
      <c r="K1800" s="17"/>
      <c r="L1800" s="11"/>
      <c r="M1800" s="9"/>
      <c r="N1800" s="9"/>
      <c r="O1800" s="9"/>
    </row>
    <row r="1801" spans="7:15" x14ac:dyDescent="0.2">
      <c r="G1801" s="11"/>
      <c r="H1801" s="12"/>
      <c r="I1801" s="12"/>
      <c r="J1801" s="17"/>
      <c r="K1801" s="17"/>
      <c r="L1801" s="11"/>
      <c r="M1801" s="9"/>
      <c r="N1801" s="9"/>
      <c r="O1801" s="9"/>
    </row>
    <row r="1802" spans="7:15" x14ac:dyDescent="0.2">
      <c r="G1802" s="11"/>
      <c r="H1802" s="12"/>
      <c r="I1802" s="12"/>
      <c r="J1802" s="17"/>
      <c r="K1802" s="17"/>
      <c r="L1802" s="11"/>
      <c r="M1802" s="9"/>
      <c r="N1802" s="9"/>
      <c r="O1802" s="9"/>
    </row>
    <row r="1803" spans="7:15" x14ac:dyDescent="0.2">
      <c r="G1803" s="11"/>
      <c r="H1803" s="12"/>
      <c r="I1803" s="12"/>
      <c r="J1803" s="17"/>
      <c r="K1803" s="17"/>
      <c r="L1803" s="11"/>
      <c r="M1803" s="9"/>
      <c r="N1803" s="9"/>
      <c r="O1803" s="9"/>
    </row>
    <row r="1804" spans="7:15" x14ac:dyDescent="0.2">
      <c r="G1804" s="11"/>
      <c r="H1804" s="12"/>
      <c r="I1804" s="12"/>
      <c r="J1804" s="17"/>
      <c r="K1804" s="17"/>
      <c r="L1804" s="11"/>
      <c r="M1804" s="9"/>
      <c r="N1804" s="9"/>
      <c r="O1804" s="9"/>
    </row>
    <row r="1805" spans="7:15" x14ac:dyDescent="0.2">
      <c r="G1805" s="11"/>
      <c r="H1805" s="12"/>
      <c r="I1805" s="12"/>
      <c r="J1805" s="17"/>
      <c r="K1805" s="17"/>
      <c r="L1805" s="11"/>
      <c r="M1805" s="9"/>
      <c r="N1805" s="9"/>
      <c r="O1805" s="9"/>
    </row>
    <row r="1806" spans="7:15" x14ac:dyDescent="0.2">
      <c r="G1806" s="11"/>
      <c r="H1806" s="12"/>
      <c r="I1806" s="12"/>
      <c r="J1806" s="17"/>
      <c r="K1806" s="17"/>
      <c r="L1806" s="11"/>
      <c r="M1806" s="9"/>
      <c r="N1806" s="9"/>
      <c r="O1806" s="9"/>
    </row>
    <row r="1807" spans="7:15" x14ac:dyDescent="0.2">
      <c r="G1807" s="11"/>
      <c r="H1807" s="12"/>
      <c r="I1807" s="12"/>
      <c r="J1807" s="17"/>
      <c r="K1807" s="17"/>
      <c r="L1807" s="11"/>
      <c r="M1807" s="9"/>
      <c r="N1807" s="9"/>
      <c r="O1807" s="9"/>
    </row>
    <row r="1808" spans="7:15" x14ac:dyDescent="0.2">
      <c r="G1808" s="11"/>
      <c r="H1808" s="12"/>
      <c r="I1808" s="12"/>
      <c r="J1808" s="17"/>
      <c r="K1808" s="17"/>
      <c r="L1808" s="11"/>
      <c r="M1808" s="9"/>
      <c r="N1808" s="9"/>
      <c r="O1808" s="9"/>
    </row>
    <row r="1809" spans="7:15" x14ac:dyDescent="0.2">
      <c r="G1809" s="11"/>
      <c r="H1809" s="12"/>
      <c r="I1809" s="12"/>
      <c r="J1809" s="17"/>
      <c r="K1809" s="17"/>
      <c r="L1809" s="11"/>
      <c r="M1809" s="9"/>
      <c r="N1809" s="9"/>
      <c r="O1809" s="9"/>
    </row>
    <row r="1810" spans="7:15" x14ac:dyDescent="0.2">
      <c r="G1810" s="11"/>
      <c r="H1810" s="12"/>
      <c r="I1810" s="12"/>
      <c r="J1810" s="17"/>
      <c r="K1810" s="17"/>
      <c r="L1810" s="11"/>
      <c r="M1810" s="9"/>
      <c r="N1810" s="9"/>
      <c r="O1810" s="9"/>
    </row>
    <row r="1811" spans="7:15" x14ac:dyDescent="0.2">
      <c r="G1811" s="11"/>
      <c r="H1811" s="12"/>
      <c r="I1811" s="12"/>
      <c r="J1811" s="17"/>
      <c r="K1811" s="17"/>
      <c r="L1811" s="11"/>
      <c r="M1811" s="9"/>
      <c r="N1811" s="9"/>
      <c r="O1811" s="9"/>
    </row>
    <row r="1812" spans="7:15" x14ac:dyDescent="0.2">
      <c r="G1812" s="11"/>
      <c r="H1812" s="12"/>
      <c r="I1812" s="12"/>
      <c r="J1812" s="17"/>
      <c r="K1812" s="17"/>
      <c r="L1812" s="11"/>
      <c r="M1812" s="9"/>
      <c r="N1812" s="9"/>
      <c r="O1812" s="9"/>
    </row>
    <row r="1813" spans="7:15" x14ac:dyDescent="0.2">
      <c r="G1813" s="11"/>
      <c r="H1813" s="12"/>
      <c r="I1813" s="12"/>
      <c r="J1813" s="17"/>
      <c r="K1813" s="17"/>
      <c r="L1813" s="11"/>
      <c r="M1813" s="9"/>
      <c r="N1813" s="9"/>
      <c r="O1813" s="9"/>
    </row>
    <row r="1814" spans="7:15" x14ac:dyDescent="0.2">
      <c r="G1814" s="11"/>
      <c r="H1814" s="12"/>
      <c r="I1814" s="12"/>
      <c r="J1814" s="17"/>
      <c r="K1814" s="17"/>
      <c r="L1814" s="11"/>
      <c r="M1814" s="9"/>
      <c r="N1814" s="9"/>
      <c r="O1814" s="9"/>
    </row>
    <row r="1815" spans="7:15" x14ac:dyDescent="0.2">
      <c r="G1815" s="11"/>
      <c r="H1815" s="12"/>
      <c r="I1815" s="12"/>
      <c r="J1815" s="17"/>
      <c r="K1815" s="17"/>
      <c r="L1815" s="11"/>
      <c r="M1815" s="9"/>
      <c r="N1815" s="9"/>
      <c r="O1815" s="9"/>
    </row>
    <row r="1816" spans="7:15" x14ac:dyDescent="0.2">
      <c r="G1816" s="11"/>
      <c r="H1816" s="12"/>
      <c r="I1816" s="12"/>
      <c r="J1816" s="17"/>
      <c r="K1816" s="17"/>
      <c r="L1816" s="11"/>
      <c r="M1816" s="9"/>
      <c r="N1816" s="9"/>
      <c r="O1816" s="9"/>
    </row>
    <row r="1817" spans="7:15" x14ac:dyDescent="0.2">
      <c r="G1817" s="11"/>
      <c r="H1817" s="12"/>
      <c r="I1817" s="12"/>
      <c r="J1817" s="17"/>
      <c r="K1817" s="17"/>
      <c r="L1817" s="11"/>
      <c r="M1817" s="9"/>
      <c r="N1817" s="9"/>
      <c r="O1817" s="9"/>
    </row>
    <row r="1818" spans="7:15" x14ac:dyDescent="0.2">
      <c r="G1818" s="11"/>
      <c r="H1818" s="12"/>
      <c r="I1818" s="12"/>
      <c r="J1818" s="17"/>
      <c r="K1818" s="17"/>
      <c r="L1818" s="11"/>
      <c r="M1818" s="9"/>
      <c r="N1818" s="9"/>
      <c r="O1818" s="9"/>
    </row>
    <row r="1819" spans="7:15" x14ac:dyDescent="0.2">
      <c r="G1819" s="11"/>
      <c r="H1819" s="12"/>
      <c r="I1819" s="12"/>
      <c r="J1819" s="17"/>
      <c r="K1819" s="17"/>
      <c r="L1819" s="11"/>
      <c r="M1819" s="9"/>
      <c r="N1819" s="9"/>
      <c r="O1819" s="9"/>
    </row>
    <row r="1820" spans="7:15" x14ac:dyDescent="0.2">
      <c r="G1820" s="11"/>
      <c r="H1820" s="12"/>
      <c r="I1820" s="12"/>
      <c r="J1820" s="17"/>
      <c r="K1820" s="17"/>
      <c r="L1820" s="11"/>
      <c r="M1820" s="9"/>
      <c r="N1820" s="9"/>
      <c r="O1820" s="9"/>
    </row>
    <row r="1821" spans="7:15" x14ac:dyDescent="0.2">
      <c r="G1821" s="11"/>
      <c r="H1821" s="12"/>
      <c r="I1821" s="12"/>
      <c r="J1821" s="17"/>
      <c r="K1821" s="17"/>
      <c r="L1821" s="11"/>
      <c r="M1821" s="9"/>
      <c r="N1821" s="9"/>
      <c r="O1821" s="9"/>
    </row>
    <row r="1822" spans="7:15" x14ac:dyDescent="0.2">
      <c r="G1822" s="11"/>
      <c r="H1822" s="12"/>
      <c r="I1822" s="12"/>
      <c r="J1822" s="17"/>
      <c r="K1822" s="17"/>
      <c r="L1822" s="11"/>
      <c r="M1822" s="9"/>
      <c r="N1822" s="9"/>
      <c r="O1822" s="9"/>
    </row>
    <row r="1823" spans="7:15" x14ac:dyDescent="0.2">
      <c r="G1823" s="11"/>
      <c r="H1823" s="12"/>
      <c r="I1823" s="12"/>
      <c r="J1823" s="17"/>
      <c r="K1823" s="17"/>
      <c r="L1823" s="11"/>
      <c r="M1823" s="9"/>
      <c r="N1823" s="9"/>
      <c r="O1823" s="9"/>
    </row>
    <row r="1824" spans="7:15" x14ac:dyDescent="0.2">
      <c r="G1824" s="11"/>
      <c r="H1824" s="12"/>
      <c r="I1824" s="12"/>
      <c r="J1824" s="17"/>
      <c r="K1824" s="17"/>
      <c r="L1824" s="11"/>
      <c r="M1824" s="9"/>
      <c r="N1824" s="9"/>
      <c r="O1824" s="9"/>
    </row>
    <row r="1825" spans="7:15" x14ac:dyDescent="0.2">
      <c r="G1825" s="11"/>
      <c r="H1825" s="12"/>
      <c r="I1825" s="12"/>
      <c r="J1825" s="17"/>
      <c r="K1825" s="17"/>
      <c r="L1825" s="11"/>
      <c r="M1825" s="9"/>
      <c r="N1825" s="9"/>
      <c r="O1825" s="9"/>
    </row>
    <row r="1826" spans="7:15" x14ac:dyDescent="0.2">
      <c r="G1826" s="11"/>
      <c r="H1826" s="12"/>
      <c r="I1826" s="12"/>
      <c r="J1826" s="17"/>
      <c r="K1826" s="17"/>
      <c r="L1826" s="11"/>
      <c r="M1826" s="9"/>
      <c r="N1826" s="9"/>
      <c r="O1826" s="9"/>
    </row>
    <row r="1827" spans="7:15" x14ac:dyDescent="0.2">
      <c r="G1827" s="11"/>
      <c r="H1827" s="12"/>
      <c r="I1827" s="12"/>
      <c r="J1827" s="17"/>
      <c r="K1827" s="17"/>
      <c r="L1827" s="11"/>
      <c r="M1827" s="9"/>
      <c r="N1827" s="9"/>
      <c r="O1827" s="9"/>
    </row>
    <row r="1828" spans="7:15" x14ac:dyDescent="0.2">
      <c r="G1828" s="11"/>
      <c r="H1828" s="12"/>
      <c r="I1828" s="12"/>
      <c r="J1828" s="17"/>
      <c r="K1828" s="17"/>
      <c r="L1828" s="11"/>
      <c r="M1828" s="9"/>
      <c r="N1828" s="9"/>
      <c r="O1828" s="9"/>
    </row>
    <row r="1829" spans="7:15" x14ac:dyDescent="0.2">
      <c r="G1829" s="11"/>
      <c r="H1829" s="12"/>
      <c r="I1829" s="12"/>
      <c r="J1829" s="17"/>
      <c r="K1829" s="17"/>
      <c r="L1829" s="11"/>
      <c r="M1829" s="9"/>
      <c r="N1829" s="9"/>
      <c r="O1829" s="9"/>
    </row>
    <row r="1830" spans="7:15" x14ac:dyDescent="0.2">
      <c r="G1830" s="11"/>
      <c r="H1830" s="12"/>
      <c r="I1830" s="12"/>
      <c r="J1830" s="17"/>
      <c r="K1830" s="17"/>
      <c r="L1830" s="11"/>
      <c r="M1830" s="9"/>
      <c r="N1830" s="9"/>
      <c r="O1830" s="9"/>
    </row>
    <row r="1831" spans="7:15" x14ac:dyDescent="0.2">
      <c r="G1831" s="11"/>
      <c r="H1831" s="12"/>
      <c r="I1831" s="12"/>
      <c r="J1831" s="17"/>
      <c r="K1831" s="17"/>
      <c r="L1831" s="11"/>
      <c r="M1831" s="9"/>
      <c r="N1831" s="9"/>
      <c r="O1831" s="9"/>
    </row>
    <row r="1832" spans="7:15" x14ac:dyDescent="0.2">
      <c r="G1832" s="11"/>
      <c r="H1832" s="12"/>
      <c r="I1832" s="12"/>
      <c r="J1832" s="17"/>
      <c r="K1832" s="17"/>
      <c r="L1832" s="11"/>
      <c r="M1832" s="9"/>
      <c r="N1832" s="9"/>
      <c r="O1832" s="9"/>
    </row>
    <row r="1833" spans="7:15" x14ac:dyDescent="0.2">
      <c r="G1833" s="11"/>
      <c r="H1833" s="12"/>
      <c r="I1833" s="12"/>
      <c r="J1833" s="17"/>
      <c r="K1833" s="17"/>
      <c r="L1833" s="11"/>
      <c r="M1833" s="9"/>
      <c r="N1833" s="9"/>
      <c r="O1833" s="9"/>
    </row>
    <row r="1834" spans="7:15" x14ac:dyDescent="0.2">
      <c r="G1834" s="11"/>
      <c r="H1834" s="12"/>
      <c r="I1834" s="12"/>
      <c r="J1834" s="17"/>
      <c r="K1834" s="17"/>
      <c r="L1834" s="11"/>
      <c r="M1834" s="9"/>
      <c r="N1834" s="9"/>
      <c r="O1834" s="9"/>
    </row>
    <row r="1835" spans="7:15" x14ac:dyDescent="0.2">
      <c r="G1835" s="11"/>
      <c r="H1835" s="12"/>
      <c r="I1835" s="12"/>
      <c r="J1835" s="17"/>
      <c r="K1835" s="17"/>
      <c r="L1835" s="11"/>
      <c r="M1835" s="9"/>
      <c r="N1835" s="9"/>
      <c r="O1835" s="9"/>
    </row>
    <row r="1836" spans="7:15" x14ac:dyDescent="0.2">
      <c r="G1836" s="11"/>
      <c r="H1836" s="12"/>
      <c r="I1836" s="12"/>
      <c r="J1836" s="17"/>
      <c r="K1836" s="17"/>
      <c r="L1836" s="11"/>
      <c r="M1836" s="9"/>
      <c r="N1836" s="9"/>
      <c r="O1836" s="9"/>
    </row>
    <row r="1837" spans="7:15" x14ac:dyDescent="0.2">
      <c r="G1837" s="11"/>
      <c r="H1837" s="12"/>
      <c r="I1837" s="12"/>
      <c r="J1837" s="17"/>
      <c r="K1837" s="17"/>
      <c r="L1837" s="11"/>
      <c r="M1837" s="9"/>
      <c r="N1837" s="9"/>
      <c r="O1837" s="9"/>
    </row>
    <row r="1838" spans="7:15" x14ac:dyDescent="0.2">
      <c r="G1838" s="11"/>
      <c r="H1838" s="12"/>
      <c r="I1838" s="12"/>
      <c r="J1838" s="17"/>
      <c r="K1838" s="17"/>
      <c r="L1838" s="11"/>
      <c r="M1838" s="9"/>
      <c r="N1838" s="9"/>
      <c r="O1838" s="9"/>
    </row>
    <row r="1839" spans="7:15" x14ac:dyDescent="0.2">
      <c r="G1839" s="11"/>
      <c r="H1839" s="12"/>
      <c r="I1839" s="12"/>
      <c r="J1839" s="17"/>
      <c r="K1839" s="17"/>
      <c r="L1839" s="11"/>
      <c r="M1839" s="9"/>
      <c r="N1839" s="9"/>
      <c r="O1839" s="9"/>
    </row>
    <row r="1840" spans="7:15" x14ac:dyDescent="0.2">
      <c r="G1840" s="11"/>
      <c r="H1840" s="12"/>
      <c r="I1840" s="12"/>
      <c r="J1840" s="17"/>
      <c r="K1840" s="17"/>
      <c r="L1840" s="11"/>
      <c r="M1840" s="9"/>
      <c r="N1840" s="9"/>
      <c r="O1840" s="9"/>
    </row>
    <row r="1841" spans="7:15" x14ac:dyDescent="0.2">
      <c r="G1841" s="11"/>
      <c r="H1841" s="12"/>
      <c r="I1841" s="12"/>
      <c r="J1841" s="17"/>
      <c r="K1841" s="17"/>
      <c r="L1841" s="11"/>
      <c r="M1841" s="9"/>
      <c r="N1841" s="9"/>
      <c r="O1841" s="9"/>
    </row>
    <row r="1842" spans="7:15" x14ac:dyDescent="0.2">
      <c r="G1842" s="11"/>
      <c r="H1842" s="12"/>
      <c r="I1842" s="12"/>
      <c r="J1842" s="17"/>
      <c r="K1842" s="17"/>
      <c r="L1842" s="11"/>
      <c r="M1842" s="9"/>
      <c r="N1842" s="9"/>
      <c r="O1842" s="9"/>
    </row>
    <row r="1843" spans="7:15" x14ac:dyDescent="0.2">
      <c r="G1843" s="11"/>
      <c r="H1843" s="12"/>
      <c r="I1843" s="12"/>
      <c r="J1843" s="17"/>
      <c r="K1843" s="17"/>
      <c r="L1843" s="11"/>
      <c r="M1843" s="9"/>
      <c r="N1843" s="9"/>
      <c r="O1843" s="9"/>
    </row>
    <row r="1844" spans="7:15" x14ac:dyDescent="0.2">
      <c r="G1844" s="11"/>
      <c r="H1844" s="12"/>
      <c r="I1844" s="12"/>
      <c r="J1844" s="17"/>
      <c r="K1844" s="17"/>
      <c r="L1844" s="11"/>
      <c r="M1844" s="9"/>
      <c r="N1844" s="9"/>
      <c r="O1844" s="9"/>
    </row>
    <row r="1845" spans="7:15" x14ac:dyDescent="0.2">
      <c r="G1845" s="11"/>
      <c r="H1845" s="12"/>
      <c r="I1845" s="12"/>
      <c r="J1845" s="17"/>
      <c r="K1845" s="17"/>
      <c r="L1845" s="11"/>
      <c r="M1845" s="9"/>
      <c r="N1845" s="9"/>
      <c r="O1845" s="9"/>
    </row>
    <row r="1846" spans="7:15" x14ac:dyDescent="0.2">
      <c r="G1846" s="11"/>
      <c r="H1846" s="12"/>
      <c r="I1846" s="12"/>
      <c r="J1846" s="17"/>
      <c r="K1846" s="17"/>
      <c r="L1846" s="11"/>
      <c r="M1846" s="9"/>
      <c r="N1846" s="9"/>
      <c r="O1846" s="9"/>
    </row>
    <row r="1847" spans="7:15" x14ac:dyDescent="0.2">
      <c r="G1847" s="11"/>
      <c r="H1847" s="12"/>
      <c r="I1847" s="12"/>
      <c r="J1847" s="17"/>
      <c r="K1847" s="17"/>
      <c r="L1847" s="11"/>
      <c r="M1847" s="9"/>
      <c r="N1847" s="9"/>
      <c r="O1847" s="9"/>
    </row>
    <row r="1848" spans="7:15" x14ac:dyDescent="0.2">
      <c r="G1848" s="11"/>
      <c r="H1848" s="12"/>
      <c r="I1848" s="12"/>
      <c r="J1848" s="17"/>
      <c r="K1848" s="17"/>
      <c r="L1848" s="11"/>
      <c r="M1848" s="9"/>
      <c r="N1848" s="9"/>
      <c r="O1848" s="9"/>
    </row>
    <row r="1849" spans="7:15" x14ac:dyDescent="0.2">
      <c r="G1849" s="11"/>
      <c r="H1849" s="12"/>
      <c r="I1849" s="12"/>
      <c r="J1849" s="17"/>
      <c r="K1849" s="17"/>
      <c r="L1849" s="11"/>
      <c r="M1849" s="9"/>
      <c r="N1849" s="9"/>
      <c r="O1849" s="9"/>
    </row>
    <row r="1850" spans="7:15" x14ac:dyDescent="0.2">
      <c r="G1850" s="11"/>
      <c r="H1850" s="12"/>
      <c r="I1850" s="12"/>
      <c r="J1850" s="17"/>
      <c r="K1850" s="17"/>
      <c r="L1850" s="11"/>
      <c r="M1850" s="9"/>
      <c r="N1850" s="9"/>
      <c r="O1850" s="9"/>
    </row>
    <row r="1851" spans="7:15" x14ac:dyDescent="0.2">
      <c r="G1851" s="11"/>
      <c r="H1851" s="12"/>
      <c r="I1851" s="12"/>
      <c r="J1851" s="17"/>
      <c r="K1851" s="17"/>
      <c r="L1851" s="11"/>
      <c r="M1851" s="9"/>
      <c r="N1851" s="9"/>
      <c r="O1851" s="9"/>
    </row>
    <row r="1852" spans="7:15" x14ac:dyDescent="0.2">
      <c r="G1852" s="11"/>
      <c r="H1852" s="12"/>
      <c r="I1852" s="12"/>
      <c r="J1852" s="17"/>
      <c r="K1852" s="17"/>
      <c r="L1852" s="11"/>
      <c r="M1852" s="9"/>
      <c r="N1852" s="9"/>
      <c r="O1852" s="9"/>
    </row>
    <row r="1853" spans="7:15" x14ac:dyDescent="0.2">
      <c r="G1853" s="11"/>
      <c r="H1853" s="12"/>
      <c r="I1853" s="12"/>
      <c r="J1853" s="17"/>
      <c r="K1853" s="17"/>
      <c r="L1853" s="11"/>
      <c r="M1853" s="9"/>
      <c r="N1853" s="9"/>
      <c r="O1853" s="9"/>
    </row>
    <row r="1854" spans="7:15" x14ac:dyDescent="0.2">
      <c r="G1854" s="11"/>
      <c r="H1854" s="12"/>
      <c r="I1854" s="12"/>
      <c r="J1854" s="17"/>
      <c r="K1854" s="17"/>
      <c r="L1854" s="11"/>
      <c r="M1854" s="9"/>
      <c r="N1854" s="9"/>
      <c r="O1854" s="9"/>
    </row>
    <row r="1855" spans="7:15" x14ac:dyDescent="0.2">
      <c r="G1855" s="11"/>
      <c r="H1855" s="12"/>
      <c r="I1855" s="12"/>
      <c r="J1855" s="17"/>
      <c r="K1855" s="17"/>
      <c r="L1855" s="11"/>
      <c r="M1855" s="9"/>
      <c r="N1855" s="9"/>
      <c r="O1855" s="9"/>
    </row>
    <row r="1856" spans="7:15" x14ac:dyDescent="0.2">
      <c r="G1856" s="11"/>
      <c r="H1856" s="12"/>
      <c r="I1856" s="12"/>
      <c r="J1856" s="17"/>
      <c r="K1856" s="17"/>
      <c r="L1856" s="11"/>
      <c r="M1856" s="9"/>
      <c r="N1856" s="9"/>
      <c r="O1856" s="9"/>
    </row>
    <row r="1857" spans="7:15" x14ac:dyDescent="0.2">
      <c r="G1857" s="11"/>
      <c r="H1857" s="12"/>
      <c r="I1857" s="12"/>
      <c r="J1857" s="17"/>
      <c r="K1857" s="17"/>
      <c r="L1857" s="11"/>
      <c r="M1857" s="9"/>
      <c r="N1857" s="9"/>
      <c r="O1857" s="9"/>
    </row>
    <row r="1858" spans="7:15" x14ac:dyDescent="0.2">
      <c r="G1858" s="11"/>
      <c r="H1858" s="12"/>
      <c r="I1858" s="12"/>
      <c r="J1858" s="17"/>
      <c r="K1858" s="17"/>
      <c r="L1858" s="11"/>
      <c r="M1858" s="9"/>
      <c r="N1858" s="9"/>
      <c r="O1858" s="9"/>
    </row>
    <row r="1859" spans="7:15" x14ac:dyDescent="0.2">
      <c r="G1859" s="11"/>
      <c r="H1859" s="12"/>
      <c r="I1859" s="12"/>
      <c r="J1859" s="17"/>
      <c r="K1859" s="17"/>
      <c r="L1859" s="11"/>
      <c r="M1859" s="9"/>
      <c r="N1859" s="9"/>
      <c r="O1859" s="9"/>
    </row>
    <row r="1860" spans="7:15" x14ac:dyDescent="0.2">
      <c r="G1860" s="11"/>
      <c r="H1860" s="12"/>
      <c r="I1860" s="12"/>
      <c r="J1860" s="17"/>
      <c r="K1860" s="17"/>
      <c r="L1860" s="11"/>
      <c r="M1860" s="9"/>
      <c r="N1860" s="9"/>
      <c r="O1860" s="9"/>
    </row>
    <row r="1861" spans="7:15" x14ac:dyDescent="0.2">
      <c r="G1861" s="11"/>
      <c r="H1861" s="12"/>
      <c r="I1861" s="12"/>
      <c r="J1861" s="17"/>
      <c r="K1861" s="17"/>
      <c r="L1861" s="11"/>
      <c r="M1861" s="9"/>
      <c r="N1861" s="9"/>
      <c r="O1861" s="9"/>
    </row>
    <row r="1862" spans="7:15" x14ac:dyDescent="0.2">
      <c r="G1862" s="11"/>
      <c r="H1862" s="12"/>
      <c r="I1862" s="12"/>
      <c r="J1862" s="17"/>
      <c r="K1862" s="17"/>
      <c r="L1862" s="11"/>
      <c r="M1862" s="9"/>
      <c r="N1862" s="9"/>
      <c r="O1862" s="9"/>
    </row>
    <row r="1863" spans="7:15" x14ac:dyDescent="0.2">
      <c r="G1863" s="11"/>
      <c r="H1863" s="12"/>
      <c r="I1863" s="12"/>
      <c r="J1863" s="17"/>
      <c r="K1863" s="17"/>
      <c r="L1863" s="11"/>
      <c r="M1863" s="9"/>
      <c r="N1863" s="9"/>
      <c r="O1863" s="9"/>
    </row>
    <row r="1864" spans="7:15" x14ac:dyDescent="0.2">
      <c r="G1864" s="11"/>
      <c r="H1864" s="12"/>
      <c r="I1864" s="12"/>
      <c r="J1864" s="17"/>
      <c r="K1864" s="17"/>
      <c r="L1864" s="11"/>
      <c r="M1864" s="9"/>
      <c r="N1864" s="9"/>
      <c r="O1864" s="9"/>
    </row>
    <row r="1865" spans="7:15" x14ac:dyDescent="0.2">
      <c r="G1865" s="11"/>
      <c r="H1865" s="12"/>
      <c r="I1865" s="12"/>
      <c r="J1865" s="17"/>
      <c r="K1865" s="17"/>
      <c r="L1865" s="11"/>
      <c r="M1865" s="9"/>
      <c r="N1865" s="9"/>
      <c r="O1865" s="9"/>
    </row>
    <row r="1866" spans="7:15" x14ac:dyDescent="0.2">
      <c r="G1866" s="11"/>
      <c r="H1866" s="12"/>
      <c r="I1866" s="12"/>
      <c r="J1866" s="17"/>
      <c r="K1866" s="17"/>
      <c r="L1866" s="11"/>
      <c r="M1866" s="9"/>
      <c r="N1866" s="9"/>
      <c r="O1866" s="9"/>
    </row>
    <row r="1867" spans="7:15" x14ac:dyDescent="0.2">
      <c r="G1867" s="11"/>
      <c r="H1867" s="12"/>
      <c r="I1867" s="12"/>
      <c r="J1867" s="17"/>
      <c r="K1867" s="17"/>
      <c r="L1867" s="11"/>
      <c r="M1867" s="9"/>
      <c r="N1867" s="9"/>
      <c r="O1867" s="9"/>
    </row>
    <row r="1868" spans="7:15" x14ac:dyDescent="0.2">
      <c r="G1868" s="11"/>
      <c r="H1868" s="12"/>
      <c r="I1868" s="12"/>
      <c r="J1868" s="17"/>
      <c r="K1868" s="17"/>
      <c r="L1868" s="11"/>
      <c r="M1868" s="9"/>
      <c r="N1868" s="9"/>
      <c r="O1868" s="9"/>
    </row>
    <row r="1869" spans="7:15" x14ac:dyDescent="0.2">
      <c r="G1869" s="11"/>
      <c r="H1869" s="12"/>
      <c r="I1869" s="12"/>
      <c r="J1869" s="17"/>
      <c r="K1869" s="17"/>
      <c r="L1869" s="11"/>
      <c r="M1869" s="9"/>
      <c r="N1869" s="9"/>
      <c r="O1869" s="9"/>
    </row>
    <row r="1870" spans="7:15" x14ac:dyDescent="0.2">
      <c r="G1870" s="11"/>
      <c r="H1870" s="12"/>
      <c r="I1870" s="12"/>
      <c r="J1870" s="17"/>
      <c r="K1870" s="17"/>
      <c r="L1870" s="11"/>
      <c r="M1870" s="9"/>
      <c r="N1870" s="9"/>
      <c r="O1870" s="9"/>
    </row>
    <row r="1871" spans="7:15" x14ac:dyDescent="0.2">
      <c r="G1871" s="11"/>
      <c r="H1871" s="12"/>
      <c r="I1871" s="12"/>
      <c r="J1871" s="17"/>
      <c r="K1871" s="17"/>
      <c r="L1871" s="11"/>
      <c r="M1871" s="9"/>
      <c r="N1871" s="9"/>
      <c r="O1871" s="9"/>
    </row>
    <row r="1872" spans="7:15" x14ac:dyDescent="0.2">
      <c r="G1872" s="11"/>
      <c r="H1872" s="12"/>
      <c r="I1872" s="12"/>
      <c r="J1872" s="17"/>
      <c r="K1872" s="17"/>
      <c r="L1872" s="11"/>
      <c r="M1872" s="9"/>
      <c r="N1872" s="9"/>
      <c r="O1872" s="9"/>
    </row>
    <row r="1873" spans="7:15" x14ac:dyDescent="0.2">
      <c r="G1873" s="11"/>
      <c r="H1873" s="12"/>
      <c r="I1873" s="12"/>
      <c r="J1873" s="17"/>
      <c r="K1873" s="17"/>
      <c r="L1873" s="11"/>
      <c r="M1873" s="9"/>
      <c r="N1873" s="9"/>
      <c r="O1873" s="9"/>
    </row>
    <row r="1874" spans="7:15" x14ac:dyDescent="0.2">
      <c r="G1874" s="11"/>
      <c r="H1874" s="12"/>
      <c r="I1874" s="12"/>
      <c r="J1874" s="17"/>
      <c r="K1874" s="17"/>
      <c r="L1874" s="11"/>
      <c r="M1874" s="9"/>
      <c r="N1874" s="9"/>
      <c r="O1874" s="9"/>
    </row>
    <row r="1875" spans="7:15" x14ac:dyDescent="0.2">
      <c r="G1875" s="11"/>
      <c r="H1875" s="12"/>
      <c r="I1875" s="12"/>
      <c r="J1875" s="17"/>
      <c r="K1875" s="17"/>
      <c r="L1875" s="11"/>
      <c r="M1875" s="9"/>
      <c r="N1875" s="9"/>
      <c r="O1875" s="9"/>
    </row>
    <row r="1876" spans="7:15" x14ac:dyDescent="0.2">
      <c r="G1876" s="11"/>
      <c r="H1876" s="12"/>
      <c r="I1876" s="12"/>
      <c r="J1876" s="17"/>
      <c r="K1876" s="17"/>
      <c r="L1876" s="11"/>
      <c r="M1876" s="9"/>
      <c r="N1876" s="9"/>
      <c r="O1876" s="9"/>
    </row>
    <row r="1877" spans="7:15" x14ac:dyDescent="0.2">
      <c r="G1877" s="11"/>
      <c r="H1877" s="12"/>
      <c r="I1877" s="12"/>
      <c r="J1877" s="17"/>
      <c r="K1877" s="17"/>
      <c r="L1877" s="11"/>
      <c r="M1877" s="9"/>
      <c r="N1877" s="9"/>
      <c r="O1877" s="9"/>
    </row>
    <row r="1878" spans="7:15" x14ac:dyDescent="0.2">
      <c r="G1878" s="11"/>
      <c r="H1878" s="12"/>
      <c r="I1878" s="12"/>
      <c r="J1878" s="17"/>
      <c r="K1878" s="17"/>
      <c r="L1878" s="11"/>
      <c r="M1878" s="9"/>
      <c r="N1878" s="9"/>
      <c r="O1878" s="9"/>
    </row>
    <row r="1879" spans="7:15" x14ac:dyDescent="0.2">
      <c r="G1879" s="11"/>
      <c r="H1879" s="12"/>
      <c r="I1879" s="12"/>
      <c r="J1879" s="17"/>
      <c r="K1879" s="17"/>
      <c r="L1879" s="11"/>
      <c r="M1879" s="9"/>
      <c r="N1879" s="9"/>
      <c r="O1879" s="9"/>
    </row>
    <row r="1880" spans="7:15" x14ac:dyDescent="0.2">
      <c r="G1880" s="11"/>
      <c r="H1880" s="12"/>
      <c r="I1880" s="12"/>
      <c r="J1880" s="17"/>
      <c r="K1880" s="17"/>
      <c r="L1880" s="11"/>
      <c r="M1880" s="9"/>
      <c r="N1880" s="9"/>
      <c r="O1880" s="9"/>
    </row>
    <row r="1881" spans="7:15" x14ac:dyDescent="0.2">
      <c r="G1881" s="11"/>
      <c r="H1881" s="12"/>
      <c r="I1881" s="12"/>
      <c r="J1881" s="17"/>
      <c r="K1881" s="17"/>
      <c r="L1881" s="11"/>
      <c r="M1881" s="9"/>
      <c r="N1881" s="9"/>
      <c r="O1881" s="9"/>
    </row>
    <row r="1882" spans="7:15" x14ac:dyDescent="0.2">
      <c r="G1882" s="11"/>
      <c r="H1882" s="12"/>
      <c r="I1882" s="12"/>
      <c r="J1882" s="17"/>
      <c r="K1882" s="17"/>
      <c r="L1882" s="11"/>
      <c r="M1882" s="9"/>
      <c r="N1882" s="9"/>
      <c r="O1882" s="9"/>
    </row>
    <row r="1883" spans="7:15" x14ac:dyDescent="0.2">
      <c r="G1883" s="11"/>
      <c r="H1883" s="12"/>
      <c r="I1883" s="12"/>
      <c r="J1883" s="17"/>
      <c r="K1883" s="17"/>
      <c r="L1883" s="11"/>
      <c r="M1883" s="9"/>
      <c r="N1883" s="9"/>
      <c r="O1883" s="9"/>
    </row>
    <row r="1884" spans="7:15" x14ac:dyDescent="0.2">
      <c r="G1884" s="11"/>
      <c r="H1884" s="12"/>
      <c r="I1884" s="12"/>
      <c r="J1884" s="17"/>
      <c r="K1884" s="17"/>
      <c r="L1884" s="11"/>
      <c r="M1884" s="9"/>
      <c r="N1884" s="9"/>
      <c r="O1884" s="9"/>
    </row>
    <row r="1885" spans="7:15" x14ac:dyDescent="0.2">
      <c r="G1885" s="11"/>
      <c r="H1885" s="12"/>
      <c r="I1885" s="12"/>
      <c r="J1885" s="17"/>
      <c r="K1885" s="17"/>
      <c r="L1885" s="11"/>
      <c r="M1885" s="9"/>
      <c r="N1885" s="9"/>
      <c r="O1885" s="9"/>
    </row>
    <row r="1886" spans="7:15" x14ac:dyDescent="0.2">
      <c r="G1886" s="11"/>
      <c r="H1886" s="12"/>
      <c r="I1886" s="12"/>
      <c r="J1886" s="17"/>
      <c r="K1886" s="17"/>
      <c r="L1886" s="11"/>
      <c r="M1886" s="9"/>
      <c r="N1886" s="9"/>
      <c r="O1886" s="9"/>
    </row>
    <row r="1887" spans="7:15" x14ac:dyDescent="0.2">
      <c r="G1887" s="11"/>
      <c r="H1887" s="12"/>
      <c r="I1887" s="12"/>
      <c r="J1887" s="17"/>
      <c r="K1887" s="17"/>
      <c r="L1887" s="11"/>
      <c r="M1887" s="9"/>
      <c r="N1887" s="9"/>
      <c r="O1887" s="9"/>
    </row>
    <row r="1888" spans="7:15" x14ac:dyDescent="0.2">
      <c r="G1888" s="11"/>
      <c r="H1888" s="12"/>
      <c r="I1888" s="12"/>
      <c r="J1888" s="17"/>
      <c r="K1888" s="17"/>
      <c r="L1888" s="11"/>
      <c r="M1888" s="9"/>
      <c r="N1888" s="9"/>
      <c r="O1888" s="9"/>
    </row>
    <row r="1889" spans="7:15" x14ac:dyDescent="0.2">
      <c r="G1889" s="11"/>
      <c r="H1889" s="12"/>
      <c r="I1889" s="12"/>
      <c r="J1889" s="17"/>
      <c r="K1889" s="17"/>
      <c r="L1889" s="11"/>
      <c r="M1889" s="9"/>
      <c r="N1889" s="9"/>
      <c r="O1889" s="9"/>
    </row>
    <row r="1890" spans="7:15" x14ac:dyDescent="0.2">
      <c r="G1890" s="11"/>
      <c r="H1890" s="12"/>
      <c r="I1890" s="12"/>
      <c r="J1890" s="17"/>
      <c r="K1890" s="17"/>
      <c r="L1890" s="11"/>
      <c r="M1890" s="9"/>
      <c r="N1890" s="9"/>
      <c r="O1890" s="9"/>
    </row>
    <row r="1891" spans="7:15" x14ac:dyDescent="0.2">
      <c r="G1891" s="11"/>
      <c r="H1891" s="12"/>
      <c r="I1891" s="12"/>
      <c r="J1891" s="17"/>
      <c r="K1891" s="17"/>
      <c r="L1891" s="11"/>
      <c r="M1891" s="9"/>
      <c r="N1891" s="9"/>
      <c r="O1891" s="9"/>
    </row>
    <row r="1892" spans="7:15" x14ac:dyDescent="0.2">
      <c r="G1892" s="11"/>
      <c r="H1892" s="12"/>
      <c r="I1892" s="12"/>
      <c r="J1892" s="17"/>
      <c r="K1892" s="17"/>
      <c r="L1892" s="11"/>
      <c r="M1892" s="9"/>
      <c r="N1892" s="9"/>
      <c r="O1892" s="9"/>
    </row>
    <row r="1893" spans="7:15" x14ac:dyDescent="0.2">
      <c r="G1893" s="11"/>
      <c r="H1893" s="12"/>
      <c r="I1893" s="12"/>
      <c r="J1893" s="17"/>
      <c r="K1893" s="17"/>
      <c r="L1893" s="11"/>
      <c r="M1893" s="9"/>
      <c r="N1893" s="9"/>
      <c r="O1893" s="9"/>
    </row>
    <row r="1894" spans="7:15" x14ac:dyDescent="0.2">
      <c r="G1894" s="11"/>
      <c r="H1894" s="12"/>
      <c r="I1894" s="12"/>
      <c r="J1894" s="17"/>
      <c r="K1894" s="17"/>
      <c r="L1894" s="11"/>
      <c r="M1894" s="9"/>
      <c r="N1894" s="9"/>
      <c r="O1894" s="9"/>
    </row>
    <row r="1895" spans="7:15" x14ac:dyDescent="0.2">
      <c r="G1895" s="11"/>
      <c r="H1895" s="12"/>
      <c r="I1895" s="12"/>
      <c r="J1895" s="17"/>
      <c r="K1895" s="17"/>
      <c r="L1895" s="11"/>
      <c r="M1895" s="9"/>
      <c r="N1895" s="9"/>
      <c r="O1895" s="9"/>
    </row>
    <row r="1896" spans="7:15" x14ac:dyDescent="0.2">
      <c r="G1896" s="11"/>
      <c r="H1896" s="12"/>
      <c r="I1896" s="12"/>
      <c r="J1896" s="17"/>
      <c r="K1896" s="17"/>
      <c r="L1896" s="11"/>
      <c r="M1896" s="9"/>
      <c r="N1896" s="9"/>
      <c r="O1896" s="9"/>
    </row>
    <row r="1897" spans="7:15" x14ac:dyDescent="0.2">
      <c r="G1897" s="11"/>
      <c r="H1897" s="12"/>
      <c r="I1897" s="12"/>
      <c r="J1897" s="17"/>
      <c r="K1897" s="17"/>
      <c r="L1897" s="11"/>
      <c r="M1897" s="9"/>
      <c r="N1897" s="9"/>
      <c r="O1897" s="9"/>
    </row>
    <row r="1898" spans="7:15" x14ac:dyDescent="0.2">
      <c r="G1898" s="11"/>
      <c r="H1898" s="12"/>
      <c r="I1898" s="12"/>
      <c r="J1898" s="17"/>
      <c r="K1898" s="17"/>
      <c r="L1898" s="11"/>
      <c r="M1898" s="9"/>
      <c r="N1898" s="9"/>
      <c r="O1898" s="9"/>
    </row>
    <row r="1899" spans="7:15" x14ac:dyDescent="0.2">
      <c r="G1899" s="11"/>
      <c r="H1899" s="12"/>
      <c r="I1899" s="12"/>
      <c r="J1899" s="17"/>
      <c r="K1899" s="17"/>
      <c r="L1899" s="11"/>
      <c r="M1899" s="9"/>
      <c r="N1899" s="9"/>
      <c r="O1899" s="9"/>
    </row>
    <row r="1900" spans="7:15" x14ac:dyDescent="0.2">
      <c r="G1900" s="11"/>
      <c r="H1900" s="12"/>
      <c r="I1900" s="12"/>
      <c r="J1900" s="17"/>
      <c r="K1900" s="17"/>
      <c r="L1900" s="11"/>
      <c r="M1900" s="9"/>
      <c r="N1900" s="9"/>
      <c r="O1900" s="9"/>
    </row>
    <row r="1901" spans="7:15" x14ac:dyDescent="0.2">
      <c r="G1901" s="11"/>
      <c r="H1901" s="12"/>
      <c r="I1901" s="12"/>
      <c r="J1901" s="17"/>
      <c r="K1901" s="17"/>
      <c r="L1901" s="11"/>
      <c r="M1901" s="9"/>
      <c r="N1901" s="9"/>
      <c r="O1901" s="9"/>
    </row>
    <row r="1902" spans="7:15" x14ac:dyDescent="0.2">
      <c r="G1902" s="11"/>
      <c r="H1902" s="12"/>
      <c r="I1902" s="12"/>
      <c r="J1902" s="17"/>
      <c r="K1902" s="17"/>
      <c r="L1902" s="11"/>
      <c r="M1902" s="9"/>
      <c r="N1902" s="9"/>
      <c r="O1902" s="9"/>
    </row>
    <row r="1903" spans="7:15" x14ac:dyDescent="0.2">
      <c r="G1903" s="11"/>
      <c r="H1903" s="12"/>
      <c r="I1903" s="12"/>
      <c r="J1903" s="17"/>
      <c r="K1903" s="17"/>
      <c r="L1903" s="11"/>
      <c r="M1903" s="9"/>
      <c r="N1903" s="9"/>
      <c r="O1903" s="9"/>
    </row>
    <row r="1904" spans="7:15" x14ac:dyDescent="0.2">
      <c r="G1904" s="11"/>
      <c r="H1904" s="12"/>
      <c r="I1904" s="12"/>
      <c r="J1904" s="17"/>
      <c r="K1904" s="17"/>
      <c r="L1904" s="11"/>
      <c r="M1904" s="9"/>
      <c r="N1904" s="9"/>
      <c r="O1904" s="9"/>
    </row>
    <row r="1905" spans="7:15" x14ac:dyDescent="0.2">
      <c r="G1905" s="11"/>
      <c r="H1905" s="12"/>
      <c r="I1905" s="12"/>
      <c r="J1905" s="17"/>
      <c r="K1905" s="17"/>
      <c r="L1905" s="11"/>
      <c r="M1905" s="9"/>
      <c r="N1905" s="9"/>
      <c r="O1905" s="9"/>
    </row>
    <row r="1906" spans="7:15" x14ac:dyDescent="0.2">
      <c r="G1906" s="11"/>
      <c r="H1906" s="12"/>
      <c r="I1906" s="12"/>
      <c r="J1906" s="17"/>
      <c r="K1906" s="17"/>
      <c r="L1906" s="11"/>
      <c r="M1906" s="9"/>
      <c r="N1906" s="9"/>
      <c r="O1906" s="9"/>
    </row>
    <row r="1907" spans="7:15" x14ac:dyDescent="0.2">
      <c r="G1907" s="11"/>
      <c r="H1907" s="12"/>
      <c r="I1907" s="12"/>
      <c r="J1907" s="17"/>
      <c r="K1907" s="17"/>
      <c r="L1907" s="11"/>
      <c r="M1907" s="9"/>
      <c r="N1907" s="9"/>
      <c r="O1907" s="9"/>
    </row>
    <row r="1908" spans="7:15" x14ac:dyDescent="0.2">
      <c r="G1908" s="11"/>
      <c r="H1908" s="12"/>
      <c r="I1908" s="12"/>
      <c r="J1908" s="17"/>
      <c r="K1908" s="17"/>
      <c r="L1908" s="11"/>
      <c r="M1908" s="9"/>
      <c r="N1908" s="9"/>
      <c r="O1908" s="9"/>
    </row>
    <row r="1909" spans="7:15" x14ac:dyDescent="0.2">
      <c r="G1909" s="11"/>
      <c r="H1909" s="12"/>
      <c r="I1909" s="12"/>
      <c r="J1909" s="17"/>
      <c r="K1909" s="17"/>
      <c r="L1909" s="11"/>
      <c r="M1909" s="9"/>
      <c r="N1909" s="9"/>
      <c r="O1909" s="9"/>
    </row>
    <row r="1910" spans="7:15" x14ac:dyDescent="0.2">
      <c r="G1910" s="11"/>
      <c r="H1910" s="12"/>
      <c r="I1910" s="12"/>
      <c r="J1910" s="17"/>
      <c r="K1910" s="17"/>
      <c r="L1910" s="11"/>
      <c r="M1910" s="9"/>
      <c r="N1910" s="9"/>
      <c r="O1910" s="9"/>
    </row>
    <row r="1911" spans="7:15" x14ac:dyDescent="0.2">
      <c r="G1911" s="11"/>
      <c r="H1911" s="12"/>
      <c r="I1911" s="12"/>
      <c r="J1911" s="17"/>
      <c r="K1911" s="17"/>
      <c r="L1911" s="11"/>
      <c r="M1911" s="9"/>
      <c r="N1911" s="9"/>
      <c r="O1911" s="9"/>
    </row>
    <row r="1912" spans="7:15" x14ac:dyDescent="0.2">
      <c r="G1912" s="11"/>
      <c r="H1912" s="12"/>
      <c r="I1912" s="12"/>
      <c r="J1912" s="17"/>
      <c r="K1912" s="17"/>
      <c r="L1912" s="11"/>
      <c r="M1912" s="9"/>
      <c r="N1912" s="9"/>
      <c r="O1912" s="9"/>
    </row>
    <row r="1913" spans="7:15" x14ac:dyDescent="0.2">
      <c r="G1913" s="11"/>
      <c r="H1913" s="12"/>
      <c r="I1913" s="12"/>
      <c r="J1913" s="17"/>
      <c r="K1913" s="17"/>
      <c r="L1913" s="11"/>
      <c r="M1913" s="9"/>
      <c r="N1913" s="9"/>
      <c r="O1913" s="9"/>
    </row>
    <row r="1914" spans="7:15" x14ac:dyDescent="0.2">
      <c r="G1914" s="11"/>
      <c r="H1914" s="12"/>
      <c r="I1914" s="12"/>
      <c r="J1914" s="17"/>
      <c r="K1914" s="17"/>
      <c r="L1914" s="11"/>
      <c r="M1914" s="9"/>
      <c r="N1914" s="9"/>
      <c r="O1914" s="9"/>
    </row>
    <row r="1915" spans="7:15" x14ac:dyDescent="0.2">
      <c r="G1915" s="11"/>
      <c r="H1915" s="12"/>
      <c r="I1915" s="12"/>
      <c r="J1915" s="17"/>
      <c r="K1915" s="17"/>
      <c r="L1915" s="11"/>
      <c r="M1915" s="9"/>
      <c r="N1915" s="9"/>
      <c r="O1915" s="9"/>
    </row>
    <row r="1916" spans="7:15" x14ac:dyDescent="0.2">
      <c r="G1916" s="11"/>
      <c r="H1916" s="12"/>
      <c r="I1916" s="12"/>
      <c r="J1916" s="17"/>
      <c r="K1916" s="17"/>
      <c r="L1916" s="11"/>
      <c r="M1916" s="9"/>
      <c r="N1916" s="9"/>
      <c r="O1916" s="9"/>
    </row>
    <row r="1917" spans="7:15" x14ac:dyDescent="0.2">
      <c r="G1917" s="11"/>
      <c r="H1917" s="12"/>
      <c r="I1917" s="12"/>
      <c r="J1917" s="17"/>
      <c r="K1917" s="17"/>
      <c r="L1917" s="11"/>
      <c r="M1917" s="9"/>
      <c r="N1917" s="9"/>
      <c r="O1917" s="9"/>
    </row>
    <row r="1918" spans="7:15" x14ac:dyDescent="0.2">
      <c r="G1918" s="11"/>
      <c r="H1918" s="12"/>
      <c r="I1918" s="12"/>
      <c r="J1918" s="17"/>
      <c r="K1918" s="17"/>
      <c r="L1918" s="11"/>
      <c r="M1918" s="9"/>
      <c r="N1918" s="9"/>
      <c r="O1918" s="9"/>
    </row>
    <row r="1919" spans="7:15" x14ac:dyDescent="0.2">
      <c r="G1919" s="11"/>
      <c r="H1919" s="12"/>
      <c r="I1919" s="12"/>
      <c r="J1919" s="17"/>
      <c r="K1919" s="17"/>
      <c r="L1919" s="11"/>
      <c r="M1919" s="9"/>
      <c r="N1919" s="9"/>
      <c r="O1919" s="9"/>
    </row>
    <row r="1920" spans="7:15" x14ac:dyDescent="0.2">
      <c r="G1920" s="11"/>
      <c r="H1920" s="12"/>
      <c r="I1920" s="12"/>
      <c r="J1920" s="17"/>
      <c r="K1920" s="17"/>
      <c r="L1920" s="11"/>
      <c r="M1920" s="9"/>
      <c r="N1920" s="9"/>
      <c r="O1920" s="9"/>
    </row>
    <row r="1921" spans="7:15" x14ac:dyDescent="0.2">
      <c r="G1921" s="11"/>
      <c r="H1921" s="12"/>
      <c r="I1921" s="12"/>
      <c r="J1921" s="17"/>
      <c r="K1921" s="17"/>
      <c r="L1921" s="11"/>
      <c r="M1921" s="9"/>
      <c r="N1921" s="9"/>
      <c r="O1921" s="9"/>
    </row>
    <row r="1922" spans="7:15" x14ac:dyDescent="0.2">
      <c r="G1922" s="11"/>
      <c r="H1922" s="12"/>
      <c r="I1922" s="12"/>
      <c r="J1922" s="17"/>
      <c r="K1922" s="17"/>
      <c r="L1922" s="11"/>
      <c r="M1922" s="9"/>
      <c r="N1922" s="9"/>
      <c r="O1922" s="9"/>
    </row>
    <row r="1923" spans="7:15" x14ac:dyDescent="0.2">
      <c r="G1923" s="11"/>
      <c r="H1923" s="12"/>
      <c r="I1923" s="12"/>
      <c r="J1923" s="17"/>
      <c r="K1923" s="17"/>
      <c r="L1923" s="11"/>
      <c r="M1923" s="9"/>
      <c r="N1923" s="9"/>
      <c r="O1923" s="9"/>
    </row>
    <row r="1924" spans="7:15" x14ac:dyDescent="0.2">
      <c r="G1924" s="11"/>
      <c r="H1924" s="12"/>
      <c r="I1924" s="12"/>
      <c r="J1924" s="17"/>
      <c r="K1924" s="17"/>
      <c r="L1924" s="11"/>
      <c r="M1924" s="9"/>
      <c r="N1924" s="9"/>
      <c r="O1924" s="9"/>
    </row>
    <row r="1925" spans="7:15" x14ac:dyDescent="0.2">
      <c r="G1925" s="11"/>
      <c r="H1925" s="12"/>
      <c r="I1925" s="12"/>
      <c r="J1925" s="17"/>
      <c r="K1925" s="17"/>
      <c r="L1925" s="11"/>
      <c r="M1925" s="9"/>
      <c r="N1925" s="9"/>
      <c r="O1925" s="9"/>
    </row>
    <row r="1926" spans="7:15" x14ac:dyDescent="0.2">
      <c r="G1926" s="11"/>
      <c r="H1926" s="12"/>
      <c r="I1926" s="12"/>
      <c r="J1926" s="17"/>
      <c r="K1926" s="17"/>
      <c r="L1926" s="11"/>
      <c r="M1926" s="9"/>
      <c r="N1926" s="9"/>
      <c r="O1926" s="9"/>
    </row>
    <row r="1927" spans="7:15" x14ac:dyDescent="0.2">
      <c r="G1927" s="11"/>
      <c r="H1927" s="12"/>
      <c r="I1927" s="12"/>
      <c r="J1927" s="17"/>
      <c r="K1927" s="17"/>
      <c r="L1927" s="11"/>
      <c r="M1927" s="9"/>
      <c r="N1927" s="9"/>
      <c r="O1927" s="9"/>
    </row>
    <row r="1928" spans="7:15" x14ac:dyDescent="0.2">
      <c r="G1928" s="11"/>
      <c r="H1928" s="12"/>
      <c r="I1928" s="12"/>
      <c r="J1928" s="17"/>
      <c r="K1928" s="17"/>
      <c r="L1928" s="11"/>
      <c r="M1928" s="9"/>
      <c r="N1928" s="9"/>
      <c r="O1928" s="9"/>
    </row>
    <row r="1929" spans="7:15" x14ac:dyDescent="0.2">
      <c r="G1929" s="11"/>
      <c r="H1929" s="12"/>
      <c r="I1929" s="12"/>
      <c r="J1929" s="17"/>
      <c r="K1929" s="17"/>
      <c r="L1929" s="11"/>
      <c r="M1929" s="9"/>
      <c r="N1929" s="9"/>
      <c r="O1929" s="9"/>
    </row>
    <row r="1930" spans="7:15" x14ac:dyDescent="0.2">
      <c r="G1930" s="11"/>
      <c r="H1930" s="12"/>
      <c r="I1930" s="12"/>
      <c r="J1930" s="17"/>
      <c r="K1930" s="17"/>
      <c r="L1930" s="11"/>
      <c r="M1930" s="9"/>
      <c r="N1930" s="9"/>
      <c r="O1930" s="9"/>
    </row>
    <row r="1931" spans="7:15" x14ac:dyDescent="0.2">
      <c r="G1931" s="11"/>
      <c r="H1931" s="12"/>
      <c r="I1931" s="12"/>
      <c r="J1931" s="17"/>
      <c r="K1931" s="17"/>
      <c r="L1931" s="11"/>
      <c r="M1931" s="9"/>
      <c r="N1931" s="9"/>
      <c r="O1931" s="9"/>
    </row>
    <row r="1932" spans="7:15" x14ac:dyDescent="0.2">
      <c r="G1932" s="11"/>
      <c r="H1932" s="12"/>
      <c r="I1932" s="12"/>
      <c r="J1932" s="17"/>
      <c r="K1932" s="17"/>
      <c r="L1932" s="11"/>
      <c r="M1932" s="9"/>
      <c r="N1932" s="9"/>
      <c r="O1932" s="9"/>
    </row>
    <row r="1933" spans="7:15" x14ac:dyDescent="0.2">
      <c r="G1933" s="11"/>
      <c r="H1933" s="12"/>
      <c r="I1933" s="12"/>
      <c r="J1933" s="17"/>
      <c r="K1933" s="17"/>
      <c r="L1933" s="11"/>
      <c r="M1933" s="9"/>
      <c r="N1933" s="9"/>
      <c r="O1933" s="9"/>
    </row>
    <row r="1934" spans="7:15" x14ac:dyDescent="0.2">
      <c r="G1934" s="11"/>
      <c r="H1934" s="12"/>
      <c r="I1934" s="12"/>
      <c r="J1934" s="17"/>
      <c r="K1934" s="17"/>
      <c r="L1934" s="11"/>
      <c r="M1934" s="9"/>
      <c r="N1934" s="9"/>
      <c r="O1934" s="9"/>
    </row>
    <row r="1935" spans="7:15" x14ac:dyDescent="0.2">
      <c r="G1935" s="11"/>
      <c r="H1935" s="12"/>
      <c r="I1935" s="12"/>
      <c r="J1935" s="17"/>
      <c r="K1935" s="17"/>
      <c r="L1935" s="11"/>
      <c r="M1935" s="9"/>
      <c r="N1935" s="9"/>
      <c r="O1935" s="9"/>
    </row>
    <row r="1936" spans="7:15" x14ac:dyDescent="0.2">
      <c r="G1936" s="11"/>
      <c r="H1936" s="12"/>
      <c r="I1936" s="12"/>
      <c r="J1936" s="17"/>
      <c r="K1936" s="17"/>
      <c r="L1936" s="11"/>
      <c r="M1936" s="9"/>
      <c r="N1936" s="9"/>
      <c r="O1936" s="9"/>
    </row>
    <row r="1937" spans="7:15" x14ac:dyDescent="0.2">
      <c r="G1937" s="11"/>
      <c r="H1937" s="12"/>
      <c r="I1937" s="12"/>
      <c r="J1937" s="17"/>
      <c r="K1937" s="17"/>
      <c r="L1937" s="11"/>
      <c r="M1937" s="9"/>
      <c r="N1937" s="9"/>
      <c r="O1937" s="9"/>
    </row>
    <row r="1938" spans="7:15" x14ac:dyDescent="0.2">
      <c r="G1938" s="11"/>
      <c r="H1938" s="12"/>
      <c r="I1938" s="12"/>
      <c r="J1938" s="17"/>
      <c r="K1938" s="17"/>
      <c r="L1938" s="11"/>
      <c r="M1938" s="9"/>
      <c r="N1938" s="9"/>
      <c r="O1938" s="9"/>
    </row>
    <row r="1939" spans="7:15" x14ac:dyDescent="0.2">
      <c r="G1939" s="11"/>
      <c r="H1939" s="12"/>
      <c r="I1939" s="12"/>
      <c r="J1939" s="17"/>
      <c r="K1939" s="17"/>
      <c r="L1939" s="11"/>
      <c r="M1939" s="9"/>
      <c r="N1939" s="9"/>
      <c r="O1939" s="9"/>
    </row>
    <row r="1940" spans="7:15" x14ac:dyDescent="0.2">
      <c r="G1940" s="11"/>
      <c r="H1940" s="12"/>
      <c r="I1940" s="12"/>
      <c r="J1940" s="17"/>
      <c r="K1940" s="17"/>
      <c r="L1940" s="11"/>
      <c r="M1940" s="9"/>
      <c r="N1940" s="9"/>
      <c r="O1940" s="9"/>
    </row>
    <row r="1941" spans="7:15" x14ac:dyDescent="0.2">
      <c r="G1941" s="11"/>
      <c r="H1941" s="12"/>
      <c r="I1941" s="12"/>
      <c r="J1941" s="17"/>
      <c r="K1941" s="17"/>
      <c r="L1941" s="11"/>
      <c r="M1941" s="9"/>
      <c r="N1941" s="9"/>
      <c r="O1941" s="9"/>
    </row>
    <row r="1942" spans="7:15" x14ac:dyDescent="0.2">
      <c r="G1942" s="11"/>
      <c r="H1942" s="12"/>
      <c r="I1942" s="12"/>
      <c r="J1942" s="17"/>
      <c r="K1942" s="17"/>
      <c r="L1942" s="11"/>
      <c r="M1942" s="9"/>
      <c r="N1942" s="9"/>
      <c r="O1942" s="9"/>
    </row>
    <row r="1943" spans="7:15" x14ac:dyDescent="0.2">
      <c r="G1943" s="11"/>
      <c r="H1943" s="12"/>
      <c r="I1943" s="12"/>
      <c r="J1943" s="17"/>
      <c r="K1943" s="17"/>
      <c r="L1943" s="11"/>
      <c r="M1943" s="9"/>
      <c r="N1943" s="9"/>
      <c r="O1943" s="9"/>
    </row>
    <row r="1944" spans="7:15" x14ac:dyDescent="0.2">
      <c r="G1944" s="11"/>
      <c r="H1944" s="12"/>
      <c r="I1944" s="12"/>
      <c r="J1944" s="17"/>
      <c r="K1944" s="17"/>
      <c r="L1944" s="11"/>
      <c r="M1944" s="9"/>
      <c r="N1944" s="9"/>
      <c r="O1944" s="9"/>
    </row>
    <row r="1945" spans="7:15" x14ac:dyDescent="0.2">
      <c r="G1945" s="11"/>
      <c r="H1945" s="12"/>
      <c r="I1945" s="12"/>
      <c r="J1945" s="17"/>
      <c r="K1945" s="17"/>
      <c r="L1945" s="11"/>
      <c r="M1945" s="9"/>
      <c r="N1945" s="9"/>
      <c r="O1945" s="9"/>
    </row>
    <row r="1946" spans="7:15" x14ac:dyDescent="0.2">
      <c r="G1946" s="11"/>
      <c r="H1946" s="12"/>
      <c r="I1946" s="12"/>
      <c r="J1946" s="17"/>
      <c r="K1946" s="17"/>
      <c r="L1946" s="11"/>
      <c r="M1946" s="9"/>
      <c r="N1946" s="9"/>
      <c r="O1946" s="9"/>
    </row>
    <row r="1947" spans="7:15" x14ac:dyDescent="0.2">
      <c r="G1947" s="11"/>
      <c r="H1947" s="12"/>
      <c r="I1947" s="12"/>
      <c r="J1947" s="17"/>
      <c r="K1947" s="17"/>
      <c r="L1947" s="11"/>
      <c r="M1947" s="9"/>
      <c r="N1947" s="9"/>
      <c r="O1947" s="9"/>
    </row>
    <row r="1948" spans="7:15" x14ac:dyDescent="0.2">
      <c r="G1948" s="11"/>
      <c r="H1948" s="12"/>
      <c r="I1948" s="12"/>
      <c r="J1948" s="17"/>
      <c r="K1948" s="17"/>
      <c r="L1948" s="11"/>
      <c r="M1948" s="9"/>
      <c r="N1948" s="9"/>
      <c r="O1948" s="9"/>
    </row>
    <row r="1949" spans="7:15" x14ac:dyDescent="0.2">
      <c r="G1949" s="11"/>
      <c r="H1949" s="12"/>
      <c r="I1949" s="12"/>
      <c r="J1949" s="17"/>
      <c r="K1949" s="17"/>
      <c r="L1949" s="11"/>
      <c r="M1949" s="9"/>
      <c r="N1949" s="9"/>
      <c r="O1949" s="9"/>
    </row>
    <row r="1950" spans="7:15" x14ac:dyDescent="0.2">
      <c r="G1950" s="11"/>
      <c r="H1950" s="12"/>
      <c r="I1950" s="12"/>
      <c r="J1950" s="17"/>
      <c r="K1950" s="17"/>
      <c r="L1950" s="11"/>
      <c r="M1950" s="9"/>
      <c r="N1950" s="9"/>
      <c r="O1950" s="9"/>
    </row>
    <row r="1951" spans="7:15" x14ac:dyDescent="0.2">
      <c r="G1951" s="11"/>
      <c r="H1951" s="12"/>
      <c r="I1951" s="12"/>
      <c r="J1951" s="17"/>
      <c r="K1951" s="17"/>
      <c r="L1951" s="11"/>
      <c r="M1951" s="9"/>
      <c r="N1951" s="9"/>
      <c r="O1951" s="9"/>
    </row>
    <row r="1952" spans="7:15" x14ac:dyDescent="0.2">
      <c r="G1952" s="11"/>
      <c r="H1952" s="12"/>
      <c r="I1952" s="12"/>
      <c r="J1952" s="17"/>
      <c r="K1952" s="17"/>
      <c r="L1952" s="11"/>
      <c r="M1952" s="9"/>
      <c r="N1952" s="9"/>
      <c r="O1952" s="9"/>
    </row>
    <row r="1953" spans="7:15" x14ac:dyDescent="0.2">
      <c r="G1953" s="11"/>
      <c r="H1953" s="12"/>
      <c r="I1953" s="12"/>
      <c r="J1953" s="17"/>
      <c r="K1953" s="17"/>
      <c r="L1953" s="11"/>
      <c r="M1953" s="9"/>
      <c r="N1953" s="9"/>
      <c r="O1953" s="9"/>
    </row>
    <row r="1954" spans="7:15" x14ac:dyDescent="0.2">
      <c r="G1954" s="11"/>
      <c r="H1954" s="12"/>
      <c r="I1954" s="12"/>
      <c r="J1954" s="17"/>
      <c r="K1954" s="17"/>
      <c r="L1954" s="11"/>
      <c r="M1954" s="9"/>
      <c r="N1954" s="9"/>
      <c r="O1954" s="9"/>
    </row>
    <row r="1955" spans="7:15" x14ac:dyDescent="0.2">
      <c r="G1955" s="11"/>
      <c r="H1955" s="12"/>
      <c r="I1955" s="12"/>
      <c r="J1955" s="17"/>
      <c r="K1955" s="17"/>
      <c r="L1955" s="11"/>
      <c r="M1955" s="9"/>
      <c r="N1955" s="9"/>
      <c r="O1955" s="9"/>
    </row>
    <row r="1956" spans="7:15" x14ac:dyDescent="0.2">
      <c r="G1956" s="11"/>
      <c r="H1956" s="12"/>
      <c r="I1956" s="12"/>
      <c r="J1956" s="17"/>
      <c r="K1956" s="17"/>
      <c r="L1956" s="11"/>
      <c r="M1956" s="9"/>
      <c r="N1956" s="9"/>
      <c r="O1956" s="9"/>
    </row>
    <row r="1957" spans="7:15" x14ac:dyDescent="0.2">
      <c r="G1957" s="11"/>
      <c r="H1957" s="12"/>
      <c r="I1957" s="12"/>
      <c r="J1957" s="17"/>
      <c r="K1957" s="17"/>
      <c r="L1957" s="11"/>
      <c r="M1957" s="9"/>
      <c r="N1957" s="9"/>
      <c r="O1957" s="9"/>
    </row>
    <row r="1958" spans="7:15" x14ac:dyDescent="0.2">
      <c r="G1958" s="11"/>
      <c r="H1958" s="12"/>
      <c r="I1958" s="12"/>
      <c r="J1958" s="17"/>
      <c r="K1958" s="17"/>
      <c r="L1958" s="11"/>
      <c r="M1958" s="9"/>
      <c r="N1958" s="9"/>
      <c r="O1958" s="9"/>
    </row>
    <row r="1959" spans="7:15" x14ac:dyDescent="0.2">
      <c r="G1959" s="11"/>
      <c r="H1959" s="12"/>
      <c r="I1959" s="12"/>
      <c r="J1959" s="17"/>
      <c r="K1959" s="17"/>
      <c r="L1959" s="11"/>
      <c r="M1959" s="9"/>
      <c r="N1959" s="9"/>
      <c r="O1959" s="9"/>
    </row>
    <row r="1960" spans="7:15" x14ac:dyDescent="0.2">
      <c r="G1960" s="11"/>
      <c r="H1960" s="12"/>
      <c r="I1960" s="12"/>
      <c r="J1960" s="17"/>
      <c r="K1960" s="17"/>
      <c r="L1960" s="11"/>
      <c r="M1960" s="9"/>
      <c r="N1960" s="9"/>
      <c r="O1960" s="9"/>
    </row>
    <row r="1961" spans="7:15" x14ac:dyDescent="0.2">
      <c r="G1961" s="11"/>
      <c r="H1961" s="12"/>
      <c r="I1961" s="12"/>
      <c r="J1961" s="17"/>
      <c r="K1961" s="17"/>
      <c r="L1961" s="11"/>
      <c r="M1961" s="9"/>
      <c r="N1961" s="9"/>
      <c r="O1961" s="9"/>
    </row>
    <row r="1962" spans="7:15" x14ac:dyDescent="0.2">
      <c r="G1962" s="11"/>
      <c r="H1962" s="12"/>
      <c r="I1962" s="12"/>
      <c r="J1962" s="17"/>
      <c r="K1962" s="17"/>
      <c r="L1962" s="11"/>
      <c r="M1962" s="9"/>
      <c r="N1962" s="9"/>
      <c r="O1962" s="9"/>
    </row>
    <row r="1963" spans="7:15" x14ac:dyDescent="0.2">
      <c r="G1963" s="11"/>
      <c r="H1963" s="12"/>
      <c r="I1963" s="12"/>
      <c r="J1963" s="17"/>
      <c r="K1963" s="17"/>
      <c r="L1963" s="11"/>
      <c r="M1963" s="9"/>
      <c r="N1963" s="9"/>
      <c r="O1963" s="9"/>
    </row>
    <row r="1964" spans="7:15" x14ac:dyDescent="0.2">
      <c r="G1964" s="11"/>
      <c r="H1964" s="12"/>
      <c r="I1964" s="12"/>
      <c r="J1964" s="17"/>
      <c r="K1964" s="17"/>
      <c r="L1964" s="11"/>
      <c r="M1964" s="9"/>
      <c r="N1964" s="9"/>
      <c r="O1964" s="9"/>
    </row>
    <row r="1965" spans="7:15" x14ac:dyDescent="0.2">
      <c r="G1965" s="11"/>
      <c r="H1965" s="12"/>
      <c r="I1965" s="12"/>
      <c r="J1965" s="17"/>
      <c r="K1965" s="17"/>
      <c r="L1965" s="11"/>
      <c r="M1965" s="9"/>
      <c r="N1965" s="9"/>
      <c r="O1965" s="9"/>
    </row>
    <row r="1966" spans="7:15" x14ac:dyDescent="0.2">
      <c r="G1966" s="11"/>
      <c r="H1966" s="12"/>
      <c r="I1966" s="12"/>
      <c r="J1966" s="17"/>
      <c r="K1966" s="17"/>
      <c r="L1966" s="11"/>
      <c r="M1966" s="9"/>
      <c r="N1966" s="9"/>
      <c r="O1966" s="9"/>
    </row>
    <row r="1967" spans="7:15" x14ac:dyDescent="0.2">
      <c r="G1967" s="11"/>
      <c r="H1967" s="12"/>
      <c r="I1967" s="12"/>
      <c r="J1967" s="17"/>
      <c r="K1967" s="17"/>
      <c r="L1967" s="11"/>
      <c r="M1967" s="9"/>
      <c r="N1967" s="9"/>
      <c r="O1967" s="9"/>
    </row>
    <row r="1968" spans="7:15" x14ac:dyDescent="0.2">
      <c r="G1968" s="11"/>
      <c r="H1968" s="12"/>
      <c r="I1968" s="12"/>
      <c r="J1968" s="17"/>
      <c r="K1968" s="17"/>
      <c r="L1968" s="11"/>
      <c r="M1968" s="9"/>
      <c r="N1968" s="9"/>
      <c r="O1968" s="9"/>
    </row>
    <row r="1969" spans="7:15" x14ac:dyDescent="0.2">
      <c r="G1969" s="11"/>
      <c r="H1969" s="12"/>
      <c r="I1969" s="12"/>
      <c r="J1969" s="17"/>
      <c r="K1969" s="17"/>
      <c r="L1969" s="11"/>
      <c r="M1969" s="9"/>
      <c r="N1969" s="9"/>
      <c r="O1969" s="9"/>
    </row>
    <row r="1970" spans="7:15" x14ac:dyDescent="0.2">
      <c r="G1970" s="11"/>
      <c r="H1970" s="12"/>
      <c r="I1970" s="12"/>
      <c r="J1970" s="17"/>
      <c r="K1970" s="17"/>
      <c r="L1970" s="11"/>
      <c r="M1970" s="9"/>
      <c r="N1970" s="9"/>
      <c r="O1970" s="9"/>
    </row>
    <row r="1971" spans="7:15" x14ac:dyDescent="0.2">
      <c r="G1971" s="11"/>
      <c r="H1971" s="12"/>
      <c r="I1971" s="12"/>
      <c r="J1971" s="17"/>
      <c r="K1971" s="17"/>
      <c r="L1971" s="11"/>
      <c r="M1971" s="9"/>
      <c r="N1971" s="9"/>
      <c r="O1971" s="9"/>
    </row>
    <row r="1972" spans="7:15" x14ac:dyDescent="0.2">
      <c r="G1972" s="11"/>
      <c r="H1972" s="12"/>
      <c r="I1972" s="12"/>
      <c r="J1972" s="17"/>
      <c r="K1972" s="17"/>
      <c r="L1972" s="11"/>
      <c r="M1972" s="9"/>
      <c r="N1972" s="9"/>
      <c r="O1972" s="9"/>
    </row>
    <row r="1973" spans="7:15" x14ac:dyDescent="0.2">
      <c r="G1973" s="11"/>
      <c r="H1973" s="12"/>
      <c r="I1973" s="12"/>
      <c r="J1973" s="17"/>
      <c r="K1973" s="17"/>
      <c r="L1973" s="11"/>
      <c r="M1973" s="9"/>
      <c r="N1973" s="9"/>
      <c r="O1973" s="9"/>
    </row>
    <row r="1974" spans="7:15" x14ac:dyDescent="0.2">
      <c r="G1974" s="11"/>
      <c r="H1974" s="12"/>
      <c r="I1974" s="12"/>
      <c r="J1974" s="17"/>
      <c r="K1974" s="17"/>
      <c r="L1974" s="11"/>
      <c r="M1974" s="9"/>
      <c r="N1974" s="9"/>
      <c r="O1974" s="9"/>
    </row>
    <row r="1975" spans="7:15" x14ac:dyDescent="0.2">
      <c r="G1975" s="11"/>
      <c r="H1975" s="12"/>
      <c r="I1975" s="12"/>
      <c r="J1975" s="17"/>
      <c r="K1975" s="17"/>
      <c r="L1975" s="11"/>
      <c r="M1975" s="9"/>
      <c r="N1975" s="9"/>
      <c r="O1975" s="9"/>
    </row>
    <row r="1976" spans="7:15" x14ac:dyDescent="0.2">
      <c r="G1976" s="11"/>
      <c r="H1976" s="12"/>
      <c r="I1976" s="12"/>
      <c r="J1976" s="17"/>
      <c r="K1976" s="17"/>
      <c r="L1976" s="11"/>
      <c r="M1976" s="9"/>
      <c r="N1976" s="9"/>
      <c r="O1976" s="9"/>
    </row>
    <row r="1977" spans="7:15" x14ac:dyDescent="0.2">
      <c r="G1977" s="11"/>
      <c r="H1977" s="12"/>
      <c r="I1977" s="12"/>
      <c r="J1977" s="17"/>
      <c r="K1977" s="17"/>
      <c r="L1977" s="11"/>
      <c r="M1977" s="9"/>
      <c r="N1977" s="9"/>
      <c r="O1977" s="9"/>
    </row>
    <row r="1978" spans="7:15" x14ac:dyDescent="0.2">
      <c r="G1978" s="11"/>
      <c r="H1978" s="12"/>
      <c r="I1978" s="12"/>
      <c r="J1978" s="17"/>
      <c r="K1978" s="17"/>
      <c r="L1978" s="11"/>
      <c r="M1978" s="9"/>
      <c r="N1978" s="9"/>
      <c r="O1978" s="9"/>
    </row>
    <row r="1979" spans="7:15" x14ac:dyDescent="0.2">
      <c r="G1979" s="11"/>
      <c r="H1979" s="12"/>
      <c r="I1979" s="12"/>
      <c r="J1979" s="17"/>
      <c r="K1979" s="17"/>
      <c r="L1979" s="11"/>
      <c r="M1979" s="9"/>
      <c r="N1979" s="9"/>
      <c r="O1979" s="9"/>
    </row>
    <row r="1980" spans="7:15" x14ac:dyDescent="0.2">
      <c r="G1980" s="11"/>
      <c r="H1980" s="12"/>
      <c r="I1980" s="12"/>
      <c r="J1980" s="17"/>
      <c r="K1980" s="17"/>
      <c r="L1980" s="11"/>
      <c r="M1980" s="9"/>
      <c r="N1980" s="9"/>
      <c r="O1980" s="9"/>
    </row>
    <row r="1981" spans="7:15" x14ac:dyDescent="0.2">
      <c r="G1981" s="11"/>
      <c r="H1981" s="12"/>
      <c r="I1981" s="12"/>
      <c r="J1981" s="17"/>
      <c r="K1981" s="17"/>
      <c r="L1981" s="11"/>
      <c r="M1981" s="9"/>
      <c r="N1981" s="9"/>
      <c r="O1981" s="9"/>
    </row>
    <row r="1982" spans="7:15" x14ac:dyDescent="0.2">
      <c r="G1982" s="11"/>
      <c r="H1982" s="12"/>
      <c r="I1982" s="12"/>
      <c r="J1982" s="17"/>
      <c r="K1982" s="17"/>
      <c r="L1982" s="11"/>
      <c r="M1982" s="9"/>
      <c r="N1982" s="9"/>
      <c r="O1982" s="9"/>
    </row>
    <row r="1983" spans="7:15" x14ac:dyDescent="0.2">
      <c r="G1983" s="11"/>
      <c r="H1983" s="12"/>
      <c r="I1983" s="12"/>
      <c r="J1983" s="17"/>
      <c r="K1983" s="17"/>
      <c r="L1983" s="11"/>
      <c r="M1983" s="9"/>
      <c r="N1983" s="9"/>
      <c r="O1983" s="9"/>
    </row>
    <row r="1984" spans="7:15" x14ac:dyDescent="0.2">
      <c r="G1984" s="11"/>
      <c r="H1984" s="12"/>
      <c r="I1984" s="12"/>
      <c r="J1984" s="17"/>
      <c r="K1984" s="17"/>
      <c r="L1984" s="11"/>
      <c r="M1984" s="9"/>
      <c r="N1984" s="9"/>
      <c r="O1984" s="9"/>
    </row>
    <row r="1985" spans="7:15" x14ac:dyDescent="0.2">
      <c r="G1985" s="11"/>
      <c r="H1985" s="12"/>
      <c r="I1985" s="12"/>
      <c r="J1985" s="17"/>
      <c r="K1985" s="17"/>
      <c r="L1985" s="11"/>
      <c r="M1985" s="9"/>
      <c r="N1985" s="9"/>
      <c r="O1985" s="9"/>
    </row>
    <row r="1986" spans="7:15" x14ac:dyDescent="0.2">
      <c r="G1986" s="11"/>
      <c r="H1986" s="12"/>
      <c r="I1986" s="12"/>
      <c r="J1986" s="17"/>
      <c r="K1986" s="17"/>
      <c r="L1986" s="11"/>
      <c r="M1986" s="9"/>
      <c r="N1986" s="9"/>
      <c r="O1986" s="9"/>
    </row>
    <row r="1987" spans="7:15" x14ac:dyDescent="0.2">
      <c r="G1987" s="11"/>
      <c r="H1987" s="12"/>
      <c r="I1987" s="12"/>
      <c r="J1987" s="17"/>
      <c r="K1987" s="17"/>
      <c r="L1987" s="11"/>
      <c r="M1987" s="9"/>
      <c r="N1987" s="9"/>
      <c r="O1987" s="9"/>
    </row>
    <row r="1988" spans="7:15" x14ac:dyDescent="0.2">
      <c r="G1988" s="11"/>
      <c r="H1988" s="12"/>
      <c r="I1988" s="12"/>
      <c r="J1988" s="17"/>
      <c r="K1988" s="17"/>
      <c r="L1988" s="11"/>
      <c r="M1988" s="9"/>
      <c r="N1988" s="9"/>
      <c r="O1988" s="9"/>
    </row>
    <row r="1989" spans="7:15" x14ac:dyDescent="0.2">
      <c r="G1989" s="11"/>
      <c r="H1989" s="12"/>
      <c r="I1989" s="12"/>
      <c r="J1989" s="17"/>
      <c r="K1989" s="17"/>
      <c r="L1989" s="11"/>
      <c r="M1989" s="9"/>
      <c r="N1989" s="9"/>
      <c r="O1989" s="9"/>
    </row>
    <row r="1990" spans="7:15" x14ac:dyDescent="0.2">
      <c r="G1990" s="11"/>
      <c r="H1990" s="12"/>
      <c r="I1990" s="12"/>
      <c r="J1990" s="17"/>
      <c r="K1990" s="17"/>
      <c r="L1990" s="11"/>
      <c r="M1990" s="9"/>
      <c r="N1990" s="9"/>
      <c r="O1990" s="9"/>
    </row>
    <row r="1991" spans="7:15" x14ac:dyDescent="0.2">
      <c r="G1991" s="11"/>
      <c r="H1991" s="12"/>
      <c r="I1991" s="12"/>
      <c r="J1991" s="17"/>
      <c r="K1991" s="17"/>
      <c r="L1991" s="11"/>
      <c r="M1991" s="9"/>
      <c r="N1991" s="9"/>
      <c r="O1991" s="9"/>
    </row>
    <row r="1992" spans="7:15" x14ac:dyDescent="0.2">
      <c r="G1992" s="11"/>
      <c r="H1992" s="12"/>
      <c r="I1992" s="12"/>
      <c r="J1992" s="17"/>
      <c r="K1992" s="17"/>
      <c r="L1992" s="11"/>
      <c r="M1992" s="9"/>
      <c r="N1992" s="9"/>
      <c r="O1992" s="9"/>
    </row>
    <row r="1993" spans="7:15" x14ac:dyDescent="0.2">
      <c r="G1993" s="11"/>
      <c r="H1993" s="12"/>
      <c r="I1993" s="12"/>
      <c r="J1993" s="17"/>
      <c r="K1993" s="17"/>
      <c r="L1993" s="11"/>
      <c r="M1993" s="9"/>
      <c r="N1993" s="9"/>
      <c r="O1993" s="9"/>
    </row>
    <row r="1994" spans="7:15" x14ac:dyDescent="0.2">
      <c r="G1994" s="11"/>
      <c r="H1994" s="12"/>
      <c r="I1994" s="12"/>
      <c r="J1994" s="17"/>
      <c r="K1994" s="17"/>
      <c r="L1994" s="11"/>
      <c r="M1994" s="9"/>
      <c r="N1994" s="9"/>
      <c r="O1994" s="9"/>
    </row>
    <row r="1995" spans="7:15" x14ac:dyDescent="0.2">
      <c r="G1995" s="11"/>
      <c r="H1995" s="12"/>
      <c r="I1995" s="12"/>
      <c r="J1995" s="17"/>
      <c r="K1995" s="17"/>
      <c r="L1995" s="11"/>
      <c r="M1995" s="9"/>
      <c r="N1995" s="9"/>
      <c r="O1995" s="9"/>
    </row>
    <row r="1996" spans="7:15" x14ac:dyDescent="0.2">
      <c r="G1996" s="11"/>
      <c r="H1996" s="12"/>
      <c r="I1996" s="12"/>
      <c r="J1996" s="17"/>
      <c r="K1996" s="17"/>
      <c r="L1996" s="11"/>
      <c r="M1996" s="9"/>
      <c r="N1996" s="9"/>
      <c r="O1996" s="9"/>
    </row>
    <row r="1997" spans="7:15" x14ac:dyDescent="0.2">
      <c r="G1997" s="11"/>
      <c r="H1997" s="12"/>
      <c r="I1997" s="12"/>
      <c r="J1997" s="17"/>
      <c r="K1997" s="17"/>
      <c r="L1997" s="11"/>
      <c r="M1997" s="9"/>
      <c r="N1997" s="9"/>
      <c r="O1997" s="9"/>
    </row>
    <row r="1998" spans="7:15" x14ac:dyDescent="0.2">
      <c r="G1998" s="11"/>
      <c r="H1998" s="12"/>
      <c r="I1998" s="12"/>
      <c r="J1998" s="17"/>
      <c r="K1998" s="17"/>
      <c r="L1998" s="11"/>
      <c r="M1998" s="9"/>
      <c r="N1998" s="9"/>
      <c r="O1998" s="9"/>
    </row>
    <row r="1999" spans="7:15" x14ac:dyDescent="0.2">
      <c r="G1999" s="11"/>
      <c r="H1999" s="12"/>
      <c r="I1999" s="12"/>
      <c r="J1999" s="17"/>
      <c r="K1999" s="17"/>
      <c r="L1999" s="11"/>
      <c r="M1999" s="9"/>
      <c r="N1999" s="9"/>
      <c r="O1999" s="9"/>
    </row>
    <row r="2000" spans="7:15" x14ac:dyDescent="0.2">
      <c r="G2000" s="11"/>
      <c r="H2000" s="12"/>
      <c r="I2000" s="12"/>
      <c r="J2000" s="17"/>
      <c r="K2000" s="17"/>
      <c r="L2000" s="11"/>
      <c r="M2000" s="9"/>
      <c r="N2000" s="9"/>
      <c r="O2000" s="9"/>
    </row>
    <row r="2001" spans="7:15" x14ac:dyDescent="0.2">
      <c r="G2001" s="11"/>
      <c r="H2001" s="12"/>
      <c r="I2001" s="12"/>
      <c r="J2001" s="17"/>
      <c r="K2001" s="17"/>
      <c r="L2001" s="11"/>
      <c r="M2001" s="9"/>
      <c r="N2001" s="9"/>
      <c r="O2001" s="9"/>
    </row>
    <row r="2002" spans="7:15" x14ac:dyDescent="0.2">
      <c r="G2002" s="11"/>
      <c r="H2002" s="12"/>
      <c r="I2002" s="12"/>
      <c r="J2002" s="17"/>
      <c r="K2002" s="17"/>
      <c r="L2002" s="11"/>
      <c r="M2002" s="9"/>
      <c r="N2002" s="9"/>
      <c r="O2002" s="9"/>
    </row>
    <row r="2003" spans="7:15" x14ac:dyDescent="0.2">
      <c r="G2003" s="11"/>
      <c r="H2003" s="12"/>
      <c r="I2003" s="12"/>
      <c r="J2003" s="17"/>
      <c r="K2003" s="17"/>
      <c r="L2003" s="11"/>
      <c r="M2003" s="9"/>
      <c r="N2003" s="9"/>
      <c r="O2003" s="9"/>
    </row>
    <row r="2004" spans="7:15" x14ac:dyDescent="0.2">
      <c r="G2004" s="11"/>
      <c r="H2004" s="12"/>
      <c r="I2004" s="12"/>
      <c r="J2004" s="17"/>
      <c r="K2004" s="17"/>
      <c r="L2004" s="11"/>
      <c r="M2004" s="9"/>
      <c r="N2004" s="9"/>
      <c r="O2004" s="9"/>
    </row>
    <row r="2005" spans="7:15" x14ac:dyDescent="0.2">
      <c r="G2005" s="11"/>
      <c r="H2005" s="12"/>
      <c r="I2005" s="12"/>
      <c r="J2005" s="17"/>
      <c r="K2005" s="17"/>
      <c r="L2005" s="11"/>
      <c r="M2005" s="9"/>
      <c r="N2005" s="9"/>
      <c r="O2005" s="9"/>
    </row>
    <row r="2006" spans="7:15" x14ac:dyDescent="0.2">
      <c r="G2006" s="11"/>
      <c r="H2006" s="12"/>
      <c r="I2006" s="12"/>
      <c r="J2006" s="17"/>
      <c r="K2006" s="17"/>
      <c r="L2006" s="11"/>
      <c r="M2006" s="9"/>
      <c r="N2006" s="9"/>
      <c r="O2006" s="9"/>
    </row>
    <row r="2007" spans="7:15" x14ac:dyDescent="0.2">
      <c r="G2007" s="11"/>
      <c r="H2007" s="12"/>
      <c r="I2007" s="12"/>
      <c r="J2007" s="17"/>
      <c r="K2007" s="17"/>
      <c r="L2007" s="11"/>
      <c r="M2007" s="9"/>
      <c r="N2007" s="9"/>
      <c r="O2007" s="9"/>
    </row>
    <row r="2008" spans="7:15" x14ac:dyDescent="0.2">
      <c r="G2008" s="11"/>
      <c r="H2008" s="12"/>
      <c r="I2008" s="12"/>
      <c r="J2008" s="17"/>
      <c r="K2008" s="17"/>
      <c r="L2008" s="11"/>
      <c r="M2008" s="9"/>
      <c r="N2008" s="9"/>
      <c r="O2008" s="9"/>
    </row>
    <row r="2009" spans="7:15" x14ac:dyDescent="0.2">
      <c r="G2009" s="11"/>
      <c r="H2009" s="12"/>
      <c r="I2009" s="12"/>
      <c r="J2009" s="17"/>
      <c r="K2009" s="17"/>
      <c r="L2009" s="11"/>
      <c r="M2009" s="9"/>
      <c r="N2009" s="9"/>
      <c r="O2009" s="9"/>
    </row>
    <row r="2010" spans="7:15" x14ac:dyDescent="0.2">
      <c r="G2010" s="11"/>
      <c r="H2010" s="12"/>
      <c r="I2010" s="12"/>
      <c r="J2010" s="17"/>
      <c r="K2010" s="17"/>
      <c r="L2010" s="11"/>
      <c r="M2010" s="9"/>
      <c r="N2010" s="9"/>
      <c r="O2010" s="9"/>
    </row>
    <row r="2011" spans="7:15" x14ac:dyDescent="0.2">
      <c r="G2011" s="11"/>
      <c r="H2011" s="12"/>
      <c r="I2011" s="12"/>
      <c r="J2011" s="17"/>
      <c r="K2011" s="17"/>
      <c r="L2011" s="11"/>
      <c r="M2011" s="9"/>
      <c r="N2011" s="9"/>
      <c r="O2011" s="9"/>
    </row>
    <row r="2012" spans="7:15" x14ac:dyDescent="0.2">
      <c r="G2012" s="11"/>
      <c r="H2012" s="12"/>
      <c r="I2012" s="12"/>
      <c r="J2012" s="17"/>
      <c r="K2012" s="17"/>
      <c r="L2012" s="11"/>
      <c r="M2012" s="9"/>
      <c r="N2012" s="9"/>
      <c r="O2012" s="9"/>
    </row>
    <row r="2013" spans="7:15" x14ac:dyDescent="0.2">
      <c r="G2013" s="11"/>
      <c r="H2013" s="12"/>
      <c r="I2013" s="12"/>
      <c r="J2013" s="17"/>
      <c r="K2013" s="17"/>
      <c r="L2013" s="11"/>
      <c r="M2013" s="9"/>
      <c r="N2013" s="9"/>
      <c r="O2013" s="9"/>
    </row>
    <row r="2014" spans="7:15" x14ac:dyDescent="0.2">
      <c r="G2014" s="11"/>
      <c r="H2014" s="12"/>
      <c r="I2014" s="12"/>
      <c r="J2014" s="17"/>
      <c r="K2014" s="17"/>
      <c r="L2014" s="11"/>
      <c r="M2014" s="9"/>
      <c r="N2014" s="9"/>
      <c r="O2014" s="9"/>
    </row>
    <row r="2015" spans="7:15" x14ac:dyDescent="0.2">
      <c r="G2015" s="11"/>
      <c r="H2015" s="12"/>
      <c r="I2015" s="12"/>
      <c r="J2015" s="17"/>
      <c r="K2015" s="17"/>
      <c r="L2015" s="11"/>
      <c r="M2015" s="9"/>
      <c r="N2015" s="9"/>
      <c r="O2015" s="9"/>
    </row>
    <row r="2016" spans="7:15" x14ac:dyDescent="0.2">
      <c r="G2016" s="11"/>
      <c r="H2016" s="12"/>
      <c r="I2016" s="12"/>
      <c r="J2016" s="17"/>
      <c r="K2016" s="17"/>
      <c r="L2016" s="11"/>
      <c r="M2016" s="9"/>
      <c r="N2016" s="9"/>
      <c r="O2016" s="9"/>
    </row>
    <row r="2017" spans="7:15" x14ac:dyDescent="0.2">
      <c r="G2017" s="11"/>
      <c r="H2017" s="12"/>
      <c r="I2017" s="12"/>
      <c r="J2017" s="17"/>
      <c r="K2017" s="17"/>
      <c r="L2017" s="11"/>
      <c r="M2017" s="9"/>
      <c r="N2017" s="9"/>
      <c r="O2017" s="9"/>
    </row>
    <row r="2018" spans="7:15" x14ac:dyDescent="0.2">
      <c r="G2018" s="11"/>
      <c r="H2018" s="12"/>
      <c r="I2018" s="12"/>
      <c r="J2018" s="17"/>
      <c r="K2018" s="17"/>
      <c r="L2018" s="11"/>
      <c r="M2018" s="9"/>
      <c r="N2018" s="9"/>
      <c r="O2018" s="9"/>
    </row>
    <row r="2019" spans="7:15" x14ac:dyDescent="0.2">
      <c r="G2019" s="11"/>
      <c r="H2019" s="12"/>
      <c r="I2019" s="12"/>
      <c r="J2019" s="17"/>
      <c r="K2019" s="17"/>
      <c r="L2019" s="11"/>
      <c r="M2019" s="9"/>
      <c r="N2019" s="9"/>
      <c r="O2019" s="9"/>
    </row>
    <row r="2020" spans="7:15" x14ac:dyDescent="0.2">
      <c r="G2020" s="11"/>
      <c r="H2020" s="12"/>
      <c r="I2020" s="12"/>
      <c r="J2020" s="17"/>
      <c r="K2020" s="17"/>
      <c r="L2020" s="11"/>
      <c r="M2020" s="9"/>
      <c r="N2020" s="9"/>
      <c r="O2020" s="9"/>
    </row>
    <row r="2021" spans="7:15" x14ac:dyDescent="0.2">
      <c r="G2021" s="11"/>
      <c r="H2021" s="12"/>
      <c r="I2021" s="12"/>
      <c r="J2021" s="17"/>
      <c r="K2021" s="17"/>
      <c r="L2021" s="11"/>
      <c r="M2021" s="9"/>
      <c r="N2021" s="9"/>
      <c r="O2021" s="9"/>
    </row>
    <row r="2022" spans="7:15" x14ac:dyDescent="0.2">
      <c r="G2022" s="11"/>
      <c r="H2022" s="12"/>
      <c r="I2022" s="12"/>
      <c r="J2022" s="17"/>
      <c r="K2022" s="17"/>
      <c r="L2022" s="11"/>
      <c r="M2022" s="9"/>
      <c r="N2022" s="9"/>
      <c r="O2022" s="9"/>
    </row>
    <row r="2023" spans="7:15" x14ac:dyDescent="0.2">
      <c r="G2023" s="11"/>
      <c r="H2023" s="12"/>
      <c r="I2023" s="12"/>
      <c r="J2023" s="17"/>
      <c r="K2023" s="17"/>
      <c r="L2023" s="11"/>
      <c r="M2023" s="9"/>
      <c r="N2023" s="9"/>
      <c r="O2023" s="9"/>
    </row>
    <row r="2024" spans="7:15" x14ac:dyDescent="0.2">
      <c r="G2024" s="11"/>
      <c r="H2024" s="12"/>
      <c r="I2024" s="12"/>
      <c r="J2024" s="17"/>
      <c r="K2024" s="17"/>
      <c r="L2024" s="11"/>
      <c r="M2024" s="9"/>
      <c r="N2024" s="9"/>
      <c r="O2024" s="9"/>
    </row>
    <row r="2025" spans="7:15" x14ac:dyDescent="0.2">
      <c r="G2025" s="11"/>
      <c r="H2025" s="12"/>
      <c r="I2025" s="12"/>
      <c r="J2025" s="17"/>
      <c r="K2025" s="17"/>
      <c r="L2025" s="11"/>
      <c r="M2025" s="9"/>
      <c r="N2025" s="9"/>
      <c r="O2025" s="9"/>
    </row>
    <row r="2026" spans="7:15" x14ac:dyDescent="0.2">
      <c r="G2026" s="11"/>
      <c r="H2026" s="12"/>
      <c r="I2026" s="12"/>
      <c r="J2026" s="17"/>
      <c r="K2026" s="17"/>
      <c r="L2026" s="11"/>
      <c r="M2026" s="9"/>
      <c r="N2026" s="9"/>
      <c r="O2026" s="9"/>
    </row>
    <row r="2027" spans="7:15" x14ac:dyDescent="0.2">
      <c r="G2027" s="11"/>
      <c r="H2027" s="12"/>
      <c r="I2027" s="12"/>
      <c r="J2027" s="17"/>
      <c r="K2027" s="17"/>
      <c r="L2027" s="11"/>
      <c r="M2027" s="9"/>
      <c r="N2027" s="9"/>
      <c r="O2027" s="9"/>
    </row>
    <row r="2028" spans="7:15" x14ac:dyDescent="0.2">
      <c r="G2028" s="11"/>
      <c r="H2028" s="12"/>
      <c r="I2028" s="12"/>
      <c r="J2028" s="17"/>
      <c r="K2028" s="17"/>
      <c r="L2028" s="11"/>
      <c r="M2028" s="9"/>
      <c r="N2028" s="9"/>
      <c r="O2028" s="9"/>
    </row>
    <row r="2029" spans="7:15" x14ac:dyDescent="0.2">
      <c r="G2029" s="11"/>
      <c r="H2029" s="12"/>
      <c r="I2029" s="12"/>
      <c r="J2029" s="17"/>
      <c r="K2029" s="17"/>
      <c r="L2029" s="11"/>
      <c r="M2029" s="9"/>
      <c r="N2029" s="9"/>
      <c r="O2029" s="9"/>
    </row>
    <row r="2030" spans="7:15" x14ac:dyDescent="0.2">
      <c r="G2030" s="11"/>
      <c r="H2030" s="12"/>
      <c r="I2030" s="12"/>
      <c r="J2030" s="17"/>
      <c r="K2030" s="17"/>
      <c r="L2030" s="11"/>
      <c r="M2030" s="9"/>
      <c r="N2030" s="9"/>
      <c r="O2030" s="9"/>
    </row>
    <row r="2031" spans="7:15" x14ac:dyDescent="0.2">
      <c r="G2031" s="11"/>
      <c r="H2031" s="12"/>
      <c r="I2031" s="12"/>
      <c r="J2031" s="17"/>
      <c r="K2031" s="17"/>
      <c r="L2031" s="11"/>
      <c r="M2031" s="9"/>
      <c r="N2031" s="9"/>
      <c r="O2031" s="9"/>
    </row>
    <row r="2032" spans="7:15" x14ac:dyDescent="0.2">
      <c r="G2032" s="11"/>
      <c r="H2032" s="12"/>
      <c r="I2032" s="12"/>
      <c r="J2032" s="17"/>
      <c r="K2032" s="17"/>
      <c r="L2032" s="11"/>
      <c r="M2032" s="9"/>
      <c r="N2032" s="9"/>
      <c r="O2032" s="9"/>
    </row>
    <row r="2033" spans="7:15" x14ac:dyDescent="0.2">
      <c r="G2033" s="11"/>
      <c r="H2033" s="12"/>
      <c r="I2033" s="12"/>
      <c r="J2033" s="17"/>
      <c r="K2033" s="17"/>
      <c r="L2033" s="11"/>
      <c r="M2033" s="9"/>
      <c r="N2033" s="9"/>
      <c r="O2033" s="9"/>
    </row>
    <row r="2034" spans="7:15" x14ac:dyDescent="0.2">
      <c r="G2034" s="11"/>
      <c r="H2034" s="12"/>
      <c r="I2034" s="12"/>
      <c r="J2034" s="17"/>
      <c r="K2034" s="17"/>
      <c r="L2034" s="11"/>
      <c r="M2034" s="9"/>
      <c r="N2034" s="9"/>
      <c r="O2034" s="9"/>
    </row>
    <row r="2035" spans="7:15" x14ac:dyDescent="0.2">
      <c r="G2035" s="11"/>
      <c r="H2035" s="12"/>
      <c r="I2035" s="12"/>
      <c r="J2035" s="17"/>
      <c r="K2035" s="17"/>
      <c r="L2035" s="11"/>
      <c r="M2035" s="9"/>
      <c r="N2035" s="9"/>
      <c r="O2035" s="9"/>
    </row>
    <row r="2036" spans="7:15" x14ac:dyDescent="0.2">
      <c r="G2036" s="11"/>
      <c r="H2036" s="12"/>
      <c r="I2036" s="12"/>
      <c r="J2036" s="17"/>
      <c r="K2036" s="17"/>
      <c r="L2036" s="11"/>
      <c r="M2036" s="9"/>
      <c r="N2036" s="9"/>
      <c r="O2036" s="9"/>
    </row>
    <row r="2037" spans="7:15" x14ac:dyDescent="0.2">
      <c r="G2037" s="11"/>
      <c r="H2037" s="12"/>
      <c r="I2037" s="12"/>
      <c r="J2037" s="17"/>
      <c r="K2037" s="17"/>
      <c r="L2037" s="11"/>
      <c r="M2037" s="9"/>
      <c r="N2037" s="9"/>
      <c r="O2037" s="9"/>
    </row>
    <row r="2038" spans="7:15" x14ac:dyDescent="0.2">
      <c r="G2038" s="11"/>
      <c r="H2038" s="12"/>
      <c r="I2038" s="12"/>
      <c r="J2038" s="17"/>
      <c r="K2038" s="17"/>
      <c r="L2038" s="11"/>
      <c r="M2038" s="9"/>
      <c r="N2038" s="9"/>
      <c r="O2038" s="9"/>
    </row>
    <row r="2039" spans="7:15" x14ac:dyDescent="0.2">
      <c r="G2039" s="11"/>
      <c r="H2039" s="12"/>
      <c r="I2039" s="12"/>
      <c r="J2039" s="17"/>
      <c r="K2039" s="17"/>
      <c r="L2039" s="11"/>
      <c r="M2039" s="9"/>
      <c r="N2039" s="9"/>
      <c r="O2039" s="9"/>
    </row>
    <row r="2040" spans="7:15" x14ac:dyDescent="0.2">
      <c r="G2040" s="11"/>
      <c r="H2040" s="12"/>
      <c r="I2040" s="12"/>
      <c r="J2040" s="17"/>
      <c r="K2040" s="17"/>
      <c r="L2040" s="11"/>
      <c r="M2040" s="9"/>
      <c r="N2040" s="9"/>
      <c r="O2040" s="9"/>
    </row>
    <row r="2041" spans="7:15" x14ac:dyDescent="0.2">
      <c r="G2041" s="11"/>
      <c r="H2041" s="12"/>
      <c r="I2041" s="12"/>
      <c r="J2041" s="17"/>
      <c r="K2041" s="17"/>
      <c r="L2041" s="11"/>
      <c r="M2041" s="9"/>
      <c r="N2041" s="9"/>
      <c r="O2041" s="9"/>
    </row>
    <row r="2042" spans="7:15" x14ac:dyDescent="0.2">
      <c r="G2042" s="11"/>
      <c r="H2042" s="12"/>
      <c r="I2042" s="12"/>
      <c r="J2042" s="17"/>
      <c r="K2042" s="17"/>
      <c r="L2042" s="11"/>
      <c r="M2042" s="9"/>
      <c r="N2042" s="9"/>
      <c r="O2042" s="9"/>
    </row>
    <row r="2043" spans="7:15" x14ac:dyDescent="0.2">
      <c r="G2043" s="11"/>
      <c r="H2043" s="12"/>
      <c r="I2043" s="12"/>
      <c r="J2043" s="17"/>
      <c r="K2043" s="17"/>
      <c r="L2043" s="11"/>
      <c r="M2043" s="9"/>
      <c r="N2043" s="9"/>
      <c r="O2043" s="9"/>
    </row>
    <row r="2044" spans="7:15" x14ac:dyDescent="0.2">
      <c r="G2044" s="11"/>
      <c r="H2044" s="12"/>
      <c r="I2044" s="12"/>
      <c r="J2044" s="17"/>
      <c r="K2044" s="17"/>
      <c r="L2044" s="11"/>
      <c r="M2044" s="9"/>
      <c r="N2044" s="9"/>
      <c r="O2044" s="9"/>
    </row>
    <row r="2045" spans="7:15" x14ac:dyDescent="0.2">
      <c r="G2045" s="11"/>
      <c r="H2045" s="12"/>
      <c r="I2045" s="12"/>
      <c r="J2045" s="17"/>
      <c r="K2045" s="17"/>
      <c r="L2045" s="11"/>
      <c r="M2045" s="9"/>
      <c r="N2045" s="9"/>
      <c r="O2045" s="9"/>
    </row>
    <row r="2046" spans="7:15" x14ac:dyDescent="0.2">
      <c r="G2046" s="11"/>
      <c r="H2046" s="12"/>
      <c r="I2046" s="12"/>
      <c r="J2046" s="17"/>
      <c r="K2046" s="17"/>
      <c r="L2046" s="11"/>
      <c r="M2046" s="9"/>
      <c r="N2046" s="9"/>
      <c r="O2046" s="9"/>
    </row>
    <row r="2047" spans="7:15" x14ac:dyDescent="0.2">
      <c r="G2047" s="11"/>
      <c r="H2047" s="12"/>
      <c r="I2047" s="12"/>
      <c r="J2047" s="17"/>
      <c r="K2047" s="17"/>
      <c r="L2047" s="11"/>
      <c r="M2047" s="9"/>
      <c r="N2047" s="9"/>
      <c r="O2047" s="9"/>
    </row>
    <row r="2048" spans="7:15" x14ac:dyDescent="0.2">
      <c r="G2048" s="11"/>
      <c r="H2048" s="12"/>
      <c r="I2048" s="12"/>
      <c r="J2048" s="17"/>
      <c r="K2048" s="17"/>
      <c r="L2048" s="11"/>
      <c r="M2048" s="9"/>
      <c r="N2048" s="9"/>
      <c r="O2048" s="9"/>
    </row>
    <row r="2049" spans="7:15" x14ac:dyDescent="0.2">
      <c r="G2049" s="11"/>
      <c r="H2049" s="12"/>
      <c r="I2049" s="12"/>
      <c r="J2049" s="17"/>
      <c r="K2049" s="17"/>
      <c r="L2049" s="11"/>
      <c r="M2049" s="9"/>
      <c r="N2049" s="9"/>
      <c r="O2049" s="9"/>
    </row>
    <row r="2050" spans="7:15" x14ac:dyDescent="0.2">
      <c r="G2050" s="11"/>
      <c r="H2050" s="12"/>
      <c r="I2050" s="12"/>
      <c r="J2050" s="17"/>
      <c r="K2050" s="17"/>
      <c r="L2050" s="11"/>
      <c r="M2050" s="9"/>
      <c r="N2050" s="9"/>
      <c r="O2050" s="9"/>
    </row>
    <row r="2051" spans="7:15" x14ac:dyDescent="0.2">
      <c r="G2051" s="11"/>
      <c r="H2051" s="12"/>
      <c r="I2051" s="12"/>
      <c r="J2051" s="17"/>
      <c r="K2051" s="17"/>
      <c r="L2051" s="11"/>
      <c r="M2051" s="9"/>
      <c r="N2051" s="9"/>
      <c r="O2051" s="9"/>
    </row>
    <row r="2052" spans="7:15" x14ac:dyDescent="0.2">
      <c r="G2052" s="11"/>
      <c r="H2052" s="12"/>
      <c r="I2052" s="12"/>
      <c r="J2052" s="17"/>
      <c r="K2052" s="17"/>
      <c r="L2052" s="11"/>
      <c r="M2052" s="9"/>
      <c r="N2052" s="9"/>
      <c r="O2052" s="9"/>
    </row>
    <row r="2053" spans="7:15" x14ac:dyDescent="0.2">
      <c r="G2053" s="11"/>
      <c r="H2053" s="12"/>
      <c r="I2053" s="12"/>
      <c r="J2053" s="17"/>
      <c r="K2053" s="17"/>
      <c r="L2053" s="11"/>
      <c r="M2053" s="9"/>
      <c r="N2053" s="9"/>
      <c r="O2053" s="9"/>
    </row>
    <row r="2054" spans="7:15" x14ac:dyDescent="0.2">
      <c r="G2054" s="11"/>
      <c r="H2054" s="12"/>
      <c r="I2054" s="12"/>
      <c r="J2054" s="17"/>
      <c r="K2054" s="17"/>
      <c r="L2054" s="11"/>
      <c r="M2054" s="9"/>
      <c r="N2054" s="9"/>
      <c r="O2054" s="9"/>
    </row>
    <row r="2055" spans="7:15" x14ac:dyDescent="0.2">
      <c r="G2055" s="11"/>
      <c r="H2055" s="12"/>
      <c r="I2055" s="12"/>
      <c r="J2055" s="17"/>
      <c r="K2055" s="17"/>
      <c r="L2055" s="11"/>
      <c r="M2055" s="9"/>
      <c r="N2055" s="9"/>
      <c r="O2055" s="9"/>
    </row>
    <row r="2056" spans="7:15" x14ac:dyDescent="0.2">
      <c r="G2056" s="11"/>
      <c r="H2056" s="12"/>
      <c r="I2056" s="12"/>
      <c r="J2056" s="17"/>
      <c r="K2056" s="17"/>
      <c r="L2056" s="11"/>
      <c r="M2056" s="9"/>
      <c r="N2056" s="9"/>
      <c r="O2056" s="9"/>
    </row>
    <row r="2057" spans="7:15" x14ac:dyDescent="0.2">
      <c r="G2057" s="11"/>
      <c r="H2057" s="12"/>
      <c r="I2057" s="12"/>
      <c r="J2057" s="17"/>
      <c r="K2057" s="17"/>
      <c r="L2057" s="11"/>
      <c r="M2057" s="9"/>
      <c r="N2057" s="9"/>
      <c r="O2057" s="9"/>
    </row>
    <row r="2058" spans="7:15" x14ac:dyDescent="0.2">
      <c r="G2058" s="11"/>
      <c r="H2058" s="12"/>
      <c r="I2058" s="12"/>
      <c r="J2058" s="17"/>
      <c r="K2058" s="17"/>
      <c r="L2058" s="11"/>
      <c r="M2058" s="9"/>
      <c r="N2058" s="9"/>
      <c r="O2058" s="9"/>
    </row>
    <row r="2059" spans="7:15" x14ac:dyDescent="0.2">
      <c r="G2059" s="11"/>
      <c r="H2059" s="12"/>
      <c r="I2059" s="12"/>
      <c r="J2059" s="17"/>
      <c r="K2059" s="17"/>
      <c r="L2059" s="11"/>
      <c r="M2059" s="9"/>
      <c r="N2059" s="9"/>
      <c r="O2059" s="9"/>
    </row>
    <row r="2060" spans="7:15" x14ac:dyDescent="0.2">
      <c r="G2060" s="11"/>
      <c r="H2060" s="12"/>
      <c r="I2060" s="12"/>
      <c r="J2060" s="17"/>
      <c r="K2060" s="17"/>
      <c r="L2060" s="11"/>
      <c r="M2060" s="9"/>
      <c r="N2060" s="9"/>
      <c r="O2060" s="9"/>
    </row>
    <row r="2061" spans="7:15" x14ac:dyDescent="0.2">
      <c r="G2061" s="11"/>
      <c r="H2061" s="12"/>
      <c r="I2061" s="12"/>
      <c r="J2061" s="17"/>
      <c r="K2061" s="17"/>
      <c r="L2061" s="11"/>
      <c r="M2061" s="9"/>
      <c r="N2061" s="9"/>
      <c r="O2061" s="9"/>
    </row>
    <row r="2062" spans="7:15" x14ac:dyDescent="0.2">
      <c r="G2062" s="11"/>
      <c r="H2062" s="12"/>
      <c r="I2062" s="12"/>
      <c r="J2062" s="17"/>
      <c r="K2062" s="17"/>
      <c r="L2062" s="11"/>
      <c r="M2062" s="9"/>
      <c r="N2062" s="9"/>
      <c r="O2062" s="9"/>
    </row>
    <row r="2063" spans="7:15" x14ac:dyDescent="0.2">
      <c r="G2063" s="11"/>
      <c r="H2063" s="12"/>
      <c r="I2063" s="12"/>
      <c r="J2063" s="17"/>
      <c r="K2063" s="17"/>
      <c r="L2063" s="11"/>
      <c r="M2063" s="9"/>
      <c r="N2063" s="9"/>
      <c r="O2063" s="9"/>
    </row>
    <row r="2064" spans="7:15" x14ac:dyDescent="0.2">
      <c r="G2064" s="11"/>
      <c r="H2064" s="12"/>
      <c r="I2064" s="12"/>
      <c r="J2064" s="17"/>
      <c r="K2064" s="17"/>
      <c r="L2064" s="11"/>
      <c r="M2064" s="9"/>
      <c r="N2064" s="9"/>
      <c r="O2064" s="9"/>
    </row>
    <row r="2065" spans="7:15" x14ac:dyDescent="0.2">
      <c r="G2065" s="11"/>
      <c r="H2065" s="12"/>
      <c r="I2065" s="12"/>
      <c r="J2065" s="17"/>
      <c r="K2065" s="17"/>
      <c r="L2065" s="11"/>
      <c r="M2065" s="9"/>
      <c r="N2065" s="9"/>
      <c r="O2065" s="9"/>
    </row>
    <row r="2066" spans="7:15" x14ac:dyDescent="0.2">
      <c r="G2066" s="11"/>
      <c r="H2066" s="12"/>
      <c r="I2066" s="12"/>
      <c r="J2066" s="17"/>
      <c r="K2066" s="17"/>
      <c r="L2066" s="11"/>
      <c r="M2066" s="9"/>
      <c r="N2066" s="9"/>
      <c r="O2066" s="9"/>
    </row>
    <row r="2067" spans="7:15" x14ac:dyDescent="0.2">
      <c r="G2067" s="11"/>
      <c r="H2067" s="12"/>
      <c r="I2067" s="12"/>
      <c r="J2067" s="17"/>
      <c r="K2067" s="17"/>
      <c r="L2067" s="11"/>
      <c r="M2067" s="9"/>
      <c r="N2067" s="9"/>
      <c r="O2067" s="9"/>
    </row>
    <row r="2068" spans="7:15" x14ac:dyDescent="0.2">
      <c r="G2068" s="11"/>
      <c r="H2068" s="12"/>
      <c r="I2068" s="12"/>
      <c r="J2068" s="17"/>
      <c r="K2068" s="17"/>
      <c r="L2068" s="11"/>
      <c r="M2068" s="9"/>
      <c r="N2068" s="9"/>
      <c r="O2068" s="9"/>
    </row>
    <row r="2069" spans="7:15" x14ac:dyDescent="0.2">
      <c r="G2069" s="11"/>
      <c r="H2069" s="12"/>
      <c r="I2069" s="12"/>
      <c r="J2069" s="17"/>
      <c r="K2069" s="17"/>
      <c r="L2069" s="11"/>
      <c r="M2069" s="9"/>
      <c r="N2069" s="9"/>
      <c r="O2069" s="9"/>
    </row>
    <row r="2070" spans="7:15" x14ac:dyDescent="0.2">
      <c r="G2070" s="11"/>
      <c r="H2070" s="12"/>
      <c r="I2070" s="12"/>
      <c r="J2070" s="17"/>
      <c r="K2070" s="17"/>
      <c r="L2070" s="11"/>
      <c r="M2070" s="9"/>
      <c r="N2070" s="9"/>
      <c r="O2070" s="9"/>
    </row>
    <row r="2071" spans="7:15" x14ac:dyDescent="0.2">
      <c r="G2071" s="11"/>
      <c r="H2071" s="12"/>
      <c r="I2071" s="12"/>
      <c r="J2071" s="17"/>
      <c r="K2071" s="17"/>
      <c r="L2071" s="11"/>
      <c r="M2071" s="9"/>
      <c r="N2071" s="9"/>
      <c r="O2071" s="9"/>
    </row>
    <row r="2072" spans="7:15" x14ac:dyDescent="0.2">
      <c r="G2072" s="11"/>
      <c r="H2072" s="12"/>
      <c r="I2072" s="12"/>
      <c r="J2072" s="17"/>
      <c r="K2072" s="17"/>
      <c r="L2072" s="11"/>
      <c r="M2072" s="9"/>
      <c r="N2072" s="9"/>
      <c r="O2072" s="9"/>
    </row>
    <row r="2073" spans="7:15" x14ac:dyDescent="0.2">
      <c r="G2073" s="11"/>
      <c r="H2073" s="12"/>
      <c r="I2073" s="12"/>
      <c r="J2073" s="17"/>
      <c r="K2073" s="17"/>
      <c r="L2073" s="11"/>
      <c r="M2073" s="9"/>
      <c r="N2073" s="9"/>
      <c r="O2073" s="9"/>
    </row>
    <row r="2074" spans="7:15" x14ac:dyDescent="0.2">
      <c r="G2074" s="11"/>
      <c r="H2074" s="12"/>
      <c r="I2074" s="12"/>
      <c r="J2074" s="17"/>
      <c r="K2074" s="17"/>
      <c r="L2074" s="11"/>
      <c r="M2074" s="9"/>
      <c r="N2074" s="9"/>
      <c r="O2074" s="9"/>
    </row>
    <row r="2075" spans="7:15" x14ac:dyDescent="0.2">
      <c r="G2075" s="11"/>
      <c r="H2075" s="12"/>
      <c r="I2075" s="12"/>
      <c r="J2075" s="17"/>
      <c r="K2075" s="17"/>
      <c r="L2075" s="11"/>
      <c r="M2075" s="9"/>
      <c r="N2075" s="9"/>
      <c r="O2075" s="9"/>
    </row>
    <row r="2076" spans="7:15" x14ac:dyDescent="0.2">
      <c r="G2076" s="11"/>
      <c r="H2076" s="12"/>
      <c r="I2076" s="12"/>
      <c r="J2076" s="17"/>
      <c r="K2076" s="17"/>
      <c r="L2076" s="11"/>
      <c r="M2076" s="9"/>
      <c r="N2076" s="9"/>
      <c r="O2076" s="9"/>
    </row>
    <row r="2077" spans="7:15" x14ac:dyDescent="0.2">
      <c r="G2077" s="11"/>
      <c r="H2077" s="12"/>
      <c r="I2077" s="12"/>
      <c r="J2077" s="17"/>
      <c r="K2077" s="17"/>
      <c r="L2077" s="11"/>
      <c r="M2077" s="9"/>
      <c r="N2077" s="9"/>
      <c r="O2077" s="9"/>
    </row>
    <row r="2078" spans="7:15" x14ac:dyDescent="0.2">
      <c r="G2078" s="11"/>
      <c r="H2078" s="12"/>
      <c r="I2078" s="12"/>
      <c r="J2078" s="17"/>
      <c r="K2078" s="17"/>
      <c r="L2078" s="11"/>
      <c r="M2078" s="9"/>
      <c r="N2078" s="9"/>
      <c r="O2078" s="9"/>
    </row>
    <row r="2079" spans="7:15" x14ac:dyDescent="0.2">
      <c r="G2079" s="11"/>
      <c r="H2079" s="12"/>
      <c r="I2079" s="12"/>
      <c r="J2079" s="17"/>
      <c r="K2079" s="17"/>
      <c r="L2079" s="11"/>
      <c r="M2079" s="9"/>
      <c r="N2079" s="9"/>
      <c r="O2079" s="9"/>
    </row>
    <row r="2080" spans="7:15" x14ac:dyDescent="0.2">
      <c r="G2080" s="11"/>
      <c r="H2080" s="12"/>
      <c r="I2080" s="12"/>
      <c r="J2080" s="17"/>
      <c r="K2080" s="17"/>
      <c r="L2080" s="11"/>
      <c r="M2080" s="9"/>
      <c r="N2080" s="9"/>
      <c r="O2080" s="9"/>
    </row>
    <row r="2081" spans="7:15" x14ac:dyDescent="0.2">
      <c r="G2081" s="11"/>
      <c r="H2081" s="12"/>
      <c r="I2081" s="12"/>
      <c r="J2081" s="17"/>
      <c r="K2081" s="17"/>
      <c r="L2081" s="11"/>
      <c r="M2081" s="9"/>
      <c r="N2081" s="9"/>
      <c r="O2081" s="9"/>
    </row>
    <row r="2082" spans="7:15" x14ac:dyDescent="0.2">
      <c r="G2082" s="11"/>
      <c r="H2082" s="12"/>
      <c r="I2082" s="12"/>
      <c r="J2082" s="17"/>
      <c r="K2082" s="17"/>
      <c r="L2082" s="11"/>
      <c r="M2082" s="9"/>
      <c r="N2082" s="9"/>
      <c r="O2082" s="9"/>
    </row>
    <row r="2083" spans="7:15" x14ac:dyDescent="0.2">
      <c r="G2083" s="11"/>
      <c r="H2083" s="12"/>
      <c r="I2083" s="12"/>
      <c r="J2083" s="17"/>
      <c r="K2083" s="17"/>
      <c r="L2083" s="11"/>
      <c r="M2083" s="9"/>
      <c r="N2083" s="9"/>
      <c r="O2083" s="9"/>
    </row>
    <row r="2084" spans="7:15" x14ac:dyDescent="0.2">
      <c r="G2084" s="11"/>
      <c r="H2084" s="12"/>
      <c r="I2084" s="12"/>
      <c r="J2084" s="17"/>
      <c r="K2084" s="17"/>
      <c r="L2084" s="11"/>
      <c r="M2084" s="9"/>
      <c r="N2084" s="9"/>
      <c r="O2084" s="9"/>
    </row>
    <row r="2085" spans="7:15" x14ac:dyDescent="0.2">
      <c r="G2085" s="11"/>
      <c r="H2085" s="12"/>
      <c r="I2085" s="12"/>
      <c r="J2085" s="17"/>
      <c r="K2085" s="17"/>
      <c r="L2085" s="11"/>
      <c r="M2085" s="9"/>
      <c r="N2085" s="9"/>
      <c r="O2085" s="9"/>
    </row>
    <row r="2086" spans="7:15" x14ac:dyDescent="0.2">
      <c r="G2086" s="11"/>
      <c r="H2086" s="12"/>
      <c r="I2086" s="12"/>
      <c r="J2086" s="17"/>
      <c r="K2086" s="17"/>
      <c r="L2086" s="11"/>
      <c r="M2086" s="9"/>
      <c r="N2086" s="9"/>
      <c r="O2086" s="9"/>
    </row>
    <row r="2087" spans="7:15" x14ac:dyDescent="0.2">
      <c r="G2087" s="11"/>
      <c r="H2087" s="12"/>
      <c r="I2087" s="12"/>
      <c r="J2087" s="17"/>
      <c r="K2087" s="17"/>
      <c r="L2087" s="11"/>
      <c r="M2087" s="9"/>
      <c r="N2087" s="9"/>
      <c r="O2087" s="9"/>
    </row>
    <row r="2088" spans="7:15" x14ac:dyDescent="0.2">
      <c r="G2088" s="11"/>
      <c r="H2088" s="12"/>
      <c r="I2088" s="12"/>
      <c r="J2088" s="17"/>
      <c r="K2088" s="17"/>
      <c r="L2088" s="11"/>
      <c r="M2088" s="9"/>
      <c r="N2088" s="9"/>
      <c r="O2088" s="9"/>
    </row>
    <row r="2089" spans="7:15" x14ac:dyDescent="0.2">
      <c r="G2089" s="11"/>
      <c r="H2089" s="12"/>
      <c r="I2089" s="12"/>
      <c r="J2089" s="17"/>
      <c r="K2089" s="17"/>
      <c r="L2089" s="11"/>
      <c r="M2089" s="9"/>
      <c r="N2089" s="9"/>
      <c r="O2089" s="9"/>
    </row>
    <row r="2090" spans="7:15" x14ac:dyDescent="0.2">
      <c r="G2090" s="11"/>
      <c r="H2090" s="12"/>
      <c r="I2090" s="12"/>
      <c r="J2090" s="17"/>
      <c r="K2090" s="17"/>
      <c r="L2090" s="11"/>
      <c r="M2090" s="9"/>
      <c r="N2090" s="9"/>
      <c r="O2090" s="9"/>
    </row>
    <row r="2091" spans="7:15" x14ac:dyDescent="0.2">
      <c r="G2091" s="11"/>
      <c r="H2091" s="12"/>
      <c r="I2091" s="12"/>
      <c r="J2091" s="17"/>
      <c r="K2091" s="17"/>
      <c r="L2091" s="11"/>
      <c r="M2091" s="9"/>
      <c r="N2091" s="9"/>
      <c r="O2091" s="9"/>
    </row>
    <row r="2092" spans="7:15" x14ac:dyDescent="0.2">
      <c r="G2092" s="11"/>
      <c r="H2092" s="12"/>
      <c r="I2092" s="12"/>
      <c r="J2092" s="17"/>
      <c r="K2092" s="17"/>
      <c r="L2092" s="11"/>
      <c r="M2092" s="9"/>
      <c r="N2092" s="9"/>
      <c r="O2092" s="9"/>
    </row>
    <row r="2093" spans="7:15" x14ac:dyDescent="0.2">
      <c r="G2093" s="11"/>
      <c r="H2093" s="12"/>
      <c r="I2093" s="12"/>
      <c r="J2093" s="17"/>
      <c r="K2093" s="17"/>
      <c r="L2093" s="11"/>
      <c r="M2093" s="9"/>
      <c r="N2093" s="9"/>
      <c r="O2093" s="9"/>
    </row>
    <row r="2094" spans="7:15" x14ac:dyDescent="0.2">
      <c r="G2094" s="11"/>
      <c r="H2094" s="12"/>
      <c r="I2094" s="12"/>
      <c r="J2094" s="17"/>
      <c r="K2094" s="17"/>
      <c r="L2094" s="11"/>
      <c r="M2094" s="9"/>
      <c r="N2094" s="9"/>
      <c r="O2094" s="9"/>
    </row>
    <row r="2095" spans="7:15" x14ac:dyDescent="0.2">
      <c r="G2095" s="11"/>
      <c r="H2095" s="12"/>
      <c r="I2095" s="12"/>
      <c r="J2095" s="17"/>
      <c r="K2095" s="17"/>
      <c r="L2095" s="11"/>
      <c r="M2095" s="9"/>
      <c r="N2095" s="9"/>
      <c r="O2095" s="9"/>
    </row>
    <row r="2096" spans="7:15" x14ac:dyDescent="0.2">
      <c r="G2096" s="11"/>
      <c r="H2096" s="12"/>
      <c r="I2096" s="12"/>
      <c r="J2096" s="17"/>
      <c r="K2096" s="17"/>
      <c r="L2096" s="11"/>
      <c r="M2096" s="9"/>
      <c r="N2096" s="9"/>
      <c r="O2096" s="9"/>
    </row>
    <row r="2097" spans="7:15" x14ac:dyDescent="0.2">
      <c r="G2097" s="11"/>
      <c r="H2097" s="12"/>
      <c r="I2097" s="12"/>
      <c r="J2097" s="17"/>
      <c r="K2097" s="17"/>
      <c r="L2097" s="11"/>
      <c r="M2097" s="9"/>
      <c r="N2097" s="9"/>
      <c r="O2097" s="9"/>
    </row>
    <row r="2098" spans="7:15" x14ac:dyDescent="0.2">
      <c r="G2098" s="11"/>
      <c r="H2098" s="12"/>
      <c r="I2098" s="12"/>
      <c r="J2098" s="17"/>
      <c r="K2098" s="17"/>
      <c r="L2098" s="11"/>
      <c r="M2098" s="9"/>
      <c r="N2098" s="9"/>
      <c r="O2098" s="9"/>
    </row>
    <row r="2099" spans="7:15" x14ac:dyDescent="0.2">
      <c r="G2099" s="11"/>
      <c r="H2099" s="12"/>
      <c r="I2099" s="12"/>
      <c r="J2099" s="17"/>
      <c r="K2099" s="17"/>
      <c r="L2099" s="11"/>
      <c r="M2099" s="9"/>
      <c r="N2099" s="9"/>
      <c r="O2099" s="9"/>
    </row>
    <row r="2100" spans="7:15" x14ac:dyDescent="0.2">
      <c r="G2100" s="11"/>
      <c r="H2100" s="12"/>
      <c r="I2100" s="12"/>
      <c r="J2100" s="17"/>
      <c r="K2100" s="17"/>
      <c r="L2100" s="11"/>
      <c r="M2100" s="9"/>
      <c r="N2100" s="9"/>
      <c r="O2100" s="9"/>
    </row>
    <row r="2101" spans="7:15" x14ac:dyDescent="0.2">
      <c r="G2101" s="11"/>
      <c r="H2101" s="12"/>
      <c r="I2101" s="12"/>
      <c r="J2101" s="17"/>
      <c r="K2101" s="17"/>
      <c r="L2101" s="11"/>
      <c r="M2101" s="9"/>
      <c r="N2101" s="9"/>
      <c r="O2101" s="9"/>
    </row>
    <row r="2102" spans="7:15" x14ac:dyDescent="0.2">
      <c r="G2102" s="11"/>
      <c r="H2102" s="12"/>
      <c r="I2102" s="12"/>
      <c r="J2102" s="17"/>
      <c r="K2102" s="17"/>
      <c r="L2102" s="11"/>
      <c r="M2102" s="9"/>
      <c r="N2102" s="9"/>
      <c r="O2102" s="9"/>
    </row>
    <row r="2103" spans="7:15" x14ac:dyDescent="0.2">
      <c r="G2103" s="11"/>
      <c r="H2103" s="12"/>
      <c r="I2103" s="12"/>
      <c r="J2103" s="17"/>
      <c r="K2103" s="17"/>
      <c r="L2103" s="11"/>
      <c r="M2103" s="9"/>
      <c r="N2103" s="9"/>
      <c r="O2103" s="9"/>
    </row>
    <row r="2104" spans="7:15" x14ac:dyDescent="0.2">
      <c r="G2104" s="11"/>
      <c r="H2104" s="12"/>
      <c r="I2104" s="12"/>
      <c r="J2104" s="17"/>
      <c r="K2104" s="17"/>
      <c r="L2104" s="11"/>
      <c r="M2104" s="9"/>
      <c r="N2104" s="9"/>
      <c r="O2104" s="9"/>
    </row>
    <row r="2105" spans="7:15" x14ac:dyDescent="0.2">
      <c r="G2105" s="11"/>
      <c r="H2105" s="12"/>
      <c r="I2105" s="12"/>
      <c r="J2105" s="17"/>
      <c r="K2105" s="17"/>
      <c r="L2105" s="11"/>
      <c r="M2105" s="9"/>
      <c r="N2105" s="9"/>
      <c r="O2105" s="9"/>
    </row>
    <row r="2106" spans="7:15" x14ac:dyDescent="0.2">
      <c r="G2106" s="11"/>
      <c r="H2106" s="12"/>
      <c r="I2106" s="12"/>
      <c r="J2106" s="17"/>
      <c r="K2106" s="17"/>
      <c r="L2106" s="11"/>
      <c r="M2106" s="9"/>
      <c r="N2106" s="9"/>
      <c r="O2106" s="9"/>
    </row>
    <row r="2107" spans="7:15" x14ac:dyDescent="0.2">
      <c r="G2107" s="11"/>
      <c r="H2107" s="12"/>
      <c r="I2107" s="12"/>
      <c r="J2107" s="17"/>
      <c r="K2107" s="17"/>
      <c r="L2107" s="11"/>
      <c r="M2107" s="9"/>
      <c r="N2107" s="9"/>
      <c r="O2107" s="9"/>
    </row>
    <row r="2108" spans="7:15" x14ac:dyDescent="0.2">
      <c r="G2108" s="11"/>
      <c r="H2108" s="12"/>
      <c r="I2108" s="12"/>
      <c r="J2108" s="17"/>
      <c r="K2108" s="17"/>
      <c r="L2108" s="11"/>
      <c r="M2108" s="9"/>
      <c r="N2108" s="9"/>
      <c r="O2108" s="9"/>
    </row>
    <row r="2109" spans="7:15" x14ac:dyDescent="0.2">
      <c r="G2109" s="11"/>
      <c r="H2109" s="12"/>
      <c r="I2109" s="12"/>
      <c r="J2109" s="17"/>
      <c r="K2109" s="17"/>
      <c r="L2109" s="11"/>
      <c r="M2109" s="9"/>
      <c r="N2109" s="9"/>
      <c r="O2109" s="9"/>
    </row>
    <row r="2110" spans="7:15" x14ac:dyDescent="0.2">
      <c r="G2110" s="11"/>
      <c r="H2110" s="12"/>
      <c r="I2110" s="12"/>
      <c r="J2110" s="17"/>
      <c r="K2110" s="17"/>
      <c r="L2110" s="11"/>
      <c r="M2110" s="9"/>
      <c r="N2110" s="9"/>
      <c r="O2110" s="9"/>
    </row>
    <row r="2111" spans="7:15" x14ac:dyDescent="0.2">
      <c r="G2111" s="11"/>
      <c r="H2111" s="12"/>
      <c r="I2111" s="12"/>
      <c r="J2111" s="17"/>
      <c r="K2111" s="17"/>
      <c r="L2111" s="11"/>
      <c r="M2111" s="9"/>
      <c r="N2111" s="9"/>
      <c r="O2111" s="9"/>
    </row>
    <row r="2112" spans="7:15" x14ac:dyDescent="0.2">
      <c r="G2112" s="11"/>
      <c r="H2112" s="12"/>
      <c r="I2112" s="12"/>
      <c r="J2112" s="17"/>
      <c r="K2112" s="17"/>
      <c r="L2112" s="11"/>
      <c r="M2112" s="9"/>
      <c r="N2112" s="9"/>
      <c r="O2112" s="9"/>
    </row>
    <row r="2113" spans="7:15" x14ac:dyDescent="0.2">
      <c r="G2113" s="11"/>
      <c r="H2113" s="12"/>
      <c r="I2113" s="12"/>
      <c r="J2113" s="17"/>
      <c r="K2113" s="17"/>
      <c r="L2113" s="11"/>
      <c r="M2113" s="9"/>
      <c r="N2113" s="9"/>
      <c r="O2113" s="9"/>
    </row>
    <row r="2114" spans="7:15" x14ac:dyDescent="0.2">
      <c r="G2114" s="11"/>
      <c r="H2114" s="12"/>
      <c r="I2114" s="12"/>
      <c r="J2114" s="17"/>
      <c r="K2114" s="17"/>
      <c r="L2114" s="11"/>
      <c r="M2114" s="9"/>
      <c r="N2114" s="9"/>
      <c r="O2114" s="9"/>
    </row>
    <row r="2115" spans="7:15" x14ac:dyDescent="0.2">
      <c r="G2115" s="11"/>
      <c r="H2115" s="12"/>
      <c r="I2115" s="12"/>
      <c r="J2115" s="17"/>
      <c r="K2115" s="17"/>
      <c r="L2115" s="11"/>
      <c r="M2115" s="9"/>
      <c r="N2115" s="9"/>
      <c r="O2115" s="9"/>
    </row>
    <row r="2116" spans="7:15" x14ac:dyDescent="0.2">
      <c r="G2116" s="11"/>
      <c r="H2116" s="12"/>
      <c r="I2116" s="12"/>
      <c r="J2116" s="17"/>
      <c r="K2116" s="17"/>
      <c r="L2116" s="11"/>
      <c r="M2116" s="9"/>
      <c r="N2116" s="9"/>
      <c r="O2116" s="9"/>
    </row>
    <row r="2117" spans="7:15" x14ac:dyDescent="0.2">
      <c r="G2117" s="11"/>
      <c r="H2117" s="12"/>
      <c r="I2117" s="12"/>
      <c r="J2117" s="17"/>
      <c r="K2117" s="17"/>
      <c r="L2117" s="11"/>
      <c r="M2117" s="9"/>
      <c r="N2117" s="9"/>
      <c r="O2117" s="9"/>
    </row>
    <row r="2118" spans="7:15" x14ac:dyDescent="0.2">
      <c r="G2118" s="11"/>
      <c r="H2118" s="12"/>
      <c r="I2118" s="12"/>
      <c r="J2118" s="17"/>
      <c r="K2118" s="17"/>
      <c r="L2118" s="11"/>
      <c r="M2118" s="9"/>
      <c r="N2118" s="9"/>
      <c r="O2118" s="9"/>
    </row>
    <row r="2119" spans="7:15" x14ac:dyDescent="0.2">
      <c r="G2119" s="11"/>
      <c r="H2119" s="12"/>
      <c r="I2119" s="12"/>
      <c r="J2119" s="17"/>
      <c r="K2119" s="17"/>
      <c r="L2119" s="11"/>
      <c r="M2119" s="9"/>
      <c r="N2119" s="9"/>
      <c r="O2119" s="9"/>
    </row>
    <row r="2120" spans="7:15" x14ac:dyDescent="0.2">
      <c r="G2120" s="11"/>
      <c r="H2120" s="12"/>
      <c r="I2120" s="12"/>
      <c r="J2120" s="17"/>
      <c r="K2120" s="17"/>
      <c r="L2120" s="11"/>
      <c r="M2120" s="9"/>
      <c r="N2120" s="9"/>
      <c r="O2120" s="9"/>
    </row>
    <row r="2121" spans="7:15" x14ac:dyDescent="0.2">
      <c r="G2121" s="11"/>
      <c r="H2121" s="12"/>
      <c r="I2121" s="12"/>
      <c r="J2121" s="17"/>
      <c r="K2121" s="17"/>
      <c r="L2121" s="11"/>
      <c r="M2121" s="9"/>
      <c r="N2121" s="9"/>
      <c r="O2121" s="9"/>
    </row>
    <row r="2122" spans="7:15" x14ac:dyDescent="0.2">
      <c r="G2122" s="11"/>
      <c r="H2122" s="12"/>
      <c r="I2122" s="12"/>
      <c r="J2122" s="17"/>
      <c r="K2122" s="17"/>
      <c r="L2122" s="11"/>
      <c r="M2122" s="9"/>
      <c r="N2122" s="9"/>
      <c r="O2122" s="9"/>
    </row>
    <row r="2123" spans="7:15" x14ac:dyDescent="0.2">
      <c r="G2123" s="11"/>
      <c r="H2123" s="12"/>
      <c r="I2123" s="12"/>
      <c r="J2123" s="17"/>
      <c r="K2123" s="17"/>
      <c r="L2123" s="11"/>
      <c r="M2123" s="9"/>
      <c r="N2123" s="9"/>
      <c r="O2123" s="9"/>
    </row>
    <row r="2124" spans="7:15" x14ac:dyDescent="0.2">
      <c r="G2124" s="11"/>
      <c r="H2124" s="12"/>
      <c r="I2124" s="12"/>
      <c r="J2124" s="17"/>
      <c r="K2124" s="17"/>
      <c r="L2124" s="11"/>
      <c r="M2124" s="9"/>
      <c r="N2124" s="9"/>
      <c r="O2124" s="9"/>
    </row>
    <row r="2125" spans="7:15" x14ac:dyDescent="0.2">
      <c r="G2125" s="11"/>
      <c r="H2125" s="12"/>
      <c r="I2125" s="12"/>
      <c r="J2125" s="17"/>
      <c r="K2125" s="17"/>
      <c r="L2125" s="11"/>
      <c r="M2125" s="9"/>
      <c r="N2125" s="9"/>
      <c r="O2125" s="9"/>
    </row>
    <row r="2126" spans="7:15" x14ac:dyDescent="0.2">
      <c r="G2126" s="11"/>
      <c r="H2126" s="12"/>
      <c r="I2126" s="12"/>
      <c r="J2126" s="17"/>
      <c r="K2126" s="17"/>
      <c r="L2126" s="11"/>
      <c r="M2126" s="9"/>
      <c r="N2126" s="9"/>
      <c r="O2126" s="9"/>
    </row>
    <row r="2127" spans="7:15" x14ac:dyDescent="0.2">
      <c r="G2127" s="11"/>
      <c r="H2127" s="12"/>
      <c r="I2127" s="12"/>
      <c r="J2127" s="17"/>
      <c r="K2127" s="17"/>
      <c r="L2127" s="11"/>
      <c r="M2127" s="9"/>
      <c r="N2127" s="9"/>
      <c r="O2127" s="9"/>
    </row>
    <row r="2128" spans="7:15" x14ac:dyDescent="0.2">
      <c r="G2128" s="11"/>
      <c r="H2128" s="12"/>
      <c r="I2128" s="12"/>
      <c r="J2128" s="17"/>
      <c r="K2128" s="17"/>
      <c r="L2128" s="11"/>
      <c r="M2128" s="9"/>
      <c r="N2128" s="9"/>
      <c r="O2128" s="9"/>
    </row>
    <row r="2129" spans="7:15" x14ac:dyDescent="0.2">
      <c r="G2129" s="11"/>
      <c r="H2129" s="12"/>
      <c r="I2129" s="12"/>
      <c r="J2129" s="17"/>
      <c r="K2129" s="17"/>
      <c r="L2129" s="11"/>
      <c r="M2129" s="9"/>
      <c r="N2129" s="9"/>
      <c r="O2129" s="9"/>
    </row>
    <row r="2130" spans="7:15" x14ac:dyDescent="0.2">
      <c r="G2130" s="11"/>
      <c r="H2130" s="12"/>
      <c r="I2130" s="12"/>
      <c r="J2130" s="17"/>
      <c r="K2130" s="17"/>
      <c r="L2130" s="11"/>
      <c r="M2130" s="9"/>
      <c r="N2130" s="9"/>
      <c r="O2130" s="9"/>
    </row>
    <row r="2131" spans="7:15" x14ac:dyDescent="0.2">
      <c r="G2131" s="11"/>
      <c r="H2131" s="12"/>
      <c r="I2131" s="12"/>
      <c r="J2131" s="17"/>
      <c r="K2131" s="17"/>
      <c r="L2131" s="11"/>
      <c r="M2131" s="9"/>
      <c r="N2131" s="9"/>
      <c r="O2131" s="9"/>
    </row>
    <row r="2132" spans="7:15" x14ac:dyDescent="0.2">
      <c r="G2132" s="11"/>
      <c r="H2132" s="12"/>
      <c r="I2132" s="12"/>
      <c r="J2132" s="17"/>
      <c r="K2132" s="17"/>
      <c r="L2132" s="11"/>
      <c r="M2132" s="9"/>
      <c r="N2132" s="9"/>
      <c r="O2132" s="9"/>
    </row>
    <row r="2133" spans="7:15" x14ac:dyDescent="0.2">
      <c r="G2133" s="11"/>
      <c r="H2133" s="12"/>
      <c r="I2133" s="12"/>
      <c r="J2133" s="17"/>
      <c r="K2133" s="17"/>
      <c r="L2133" s="11"/>
      <c r="M2133" s="9"/>
      <c r="N2133" s="9"/>
      <c r="O2133" s="9"/>
    </row>
    <row r="2134" spans="7:15" x14ac:dyDescent="0.2">
      <c r="G2134" s="11"/>
      <c r="H2134" s="12"/>
      <c r="I2134" s="12"/>
      <c r="J2134" s="17"/>
      <c r="K2134" s="17"/>
      <c r="L2134" s="11"/>
      <c r="M2134" s="9"/>
      <c r="N2134" s="9"/>
      <c r="O2134" s="9"/>
    </row>
    <row r="2135" spans="7:15" x14ac:dyDescent="0.2">
      <c r="G2135" s="11"/>
      <c r="H2135" s="12"/>
      <c r="I2135" s="12"/>
      <c r="J2135" s="17"/>
      <c r="K2135" s="17"/>
      <c r="L2135" s="11"/>
      <c r="M2135" s="9"/>
      <c r="N2135" s="9"/>
      <c r="O2135" s="9"/>
    </row>
    <row r="2136" spans="7:15" x14ac:dyDescent="0.2">
      <c r="G2136" s="11"/>
      <c r="H2136" s="12"/>
      <c r="I2136" s="12"/>
      <c r="J2136" s="17"/>
      <c r="K2136" s="17"/>
      <c r="L2136" s="11"/>
      <c r="M2136" s="9"/>
      <c r="N2136" s="9"/>
      <c r="O2136" s="9"/>
    </row>
    <row r="2137" spans="7:15" x14ac:dyDescent="0.2">
      <c r="G2137" s="11"/>
      <c r="H2137" s="12"/>
      <c r="I2137" s="12"/>
      <c r="J2137" s="17"/>
      <c r="K2137" s="17"/>
      <c r="L2137" s="11"/>
      <c r="M2137" s="9"/>
      <c r="N2137" s="9"/>
      <c r="O2137" s="9"/>
    </row>
    <row r="2138" spans="7:15" x14ac:dyDescent="0.2">
      <c r="G2138" s="11"/>
      <c r="H2138" s="12"/>
      <c r="I2138" s="12"/>
      <c r="J2138" s="17"/>
      <c r="K2138" s="17"/>
      <c r="L2138" s="11"/>
      <c r="M2138" s="9"/>
      <c r="N2138" s="9"/>
      <c r="O2138" s="9"/>
    </row>
    <row r="2139" spans="7:15" x14ac:dyDescent="0.2">
      <c r="G2139" s="11"/>
      <c r="H2139" s="12"/>
      <c r="I2139" s="12"/>
      <c r="J2139" s="17"/>
      <c r="K2139" s="17"/>
      <c r="L2139" s="11"/>
      <c r="M2139" s="9"/>
      <c r="N2139" s="9"/>
      <c r="O2139" s="9"/>
    </row>
    <row r="2140" spans="7:15" x14ac:dyDescent="0.2">
      <c r="G2140" s="11"/>
      <c r="H2140" s="12"/>
      <c r="I2140" s="12"/>
      <c r="J2140" s="17"/>
      <c r="K2140" s="17"/>
      <c r="L2140" s="11"/>
      <c r="M2140" s="9"/>
      <c r="N2140" s="9"/>
      <c r="O2140" s="9"/>
    </row>
    <row r="2141" spans="7:15" x14ac:dyDescent="0.2">
      <c r="G2141" s="11"/>
      <c r="H2141" s="12"/>
      <c r="I2141" s="12"/>
      <c r="J2141" s="17"/>
      <c r="K2141" s="17"/>
      <c r="L2141" s="11"/>
      <c r="M2141" s="9"/>
      <c r="N2141" s="9"/>
      <c r="O2141" s="9"/>
    </row>
    <row r="2142" spans="7:15" x14ac:dyDescent="0.2">
      <c r="G2142" s="11"/>
      <c r="H2142" s="12"/>
      <c r="I2142" s="12"/>
      <c r="J2142" s="17"/>
      <c r="K2142" s="17"/>
      <c r="L2142" s="11"/>
      <c r="M2142" s="9"/>
      <c r="N2142" s="9"/>
      <c r="O2142" s="9"/>
    </row>
    <row r="2143" spans="7:15" x14ac:dyDescent="0.2">
      <c r="G2143" s="11"/>
      <c r="H2143" s="12"/>
      <c r="I2143" s="12"/>
      <c r="J2143" s="17"/>
      <c r="K2143" s="17"/>
      <c r="L2143" s="11"/>
      <c r="M2143" s="9"/>
      <c r="N2143" s="9"/>
      <c r="O2143" s="9"/>
    </row>
    <row r="2144" spans="7:15" x14ac:dyDescent="0.2">
      <c r="G2144" s="11"/>
      <c r="H2144" s="12"/>
      <c r="I2144" s="12"/>
      <c r="J2144" s="17"/>
      <c r="K2144" s="17"/>
      <c r="L2144" s="11"/>
      <c r="M2144" s="9"/>
      <c r="N2144" s="9"/>
      <c r="O2144" s="9"/>
    </row>
    <row r="2145" spans="7:15" x14ac:dyDescent="0.2">
      <c r="G2145" s="11"/>
      <c r="H2145" s="12"/>
      <c r="I2145" s="12"/>
      <c r="J2145" s="17"/>
      <c r="K2145" s="17"/>
      <c r="L2145" s="11"/>
      <c r="M2145" s="9"/>
      <c r="N2145" s="9"/>
      <c r="O2145" s="9"/>
    </row>
    <row r="2146" spans="7:15" x14ac:dyDescent="0.2">
      <c r="G2146" s="11"/>
      <c r="H2146" s="12"/>
      <c r="I2146" s="12"/>
      <c r="J2146" s="17"/>
      <c r="K2146" s="17"/>
      <c r="L2146" s="11"/>
      <c r="M2146" s="9"/>
      <c r="N2146" s="9"/>
      <c r="O2146" s="9"/>
    </row>
    <row r="2147" spans="7:15" x14ac:dyDescent="0.2">
      <c r="G2147" s="11"/>
      <c r="H2147" s="12"/>
      <c r="I2147" s="12"/>
      <c r="J2147" s="17"/>
      <c r="K2147" s="17"/>
      <c r="L2147" s="11"/>
      <c r="M2147" s="9"/>
      <c r="N2147" s="9"/>
      <c r="O2147" s="9"/>
    </row>
    <row r="2148" spans="7:15" x14ac:dyDescent="0.2">
      <c r="G2148" s="11"/>
      <c r="H2148" s="12"/>
      <c r="I2148" s="12"/>
      <c r="J2148" s="17"/>
      <c r="K2148" s="17"/>
      <c r="L2148" s="11"/>
      <c r="M2148" s="9"/>
      <c r="N2148" s="9"/>
      <c r="O2148" s="9"/>
    </row>
    <row r="2149" spans="7:15" x14ac:dyDescent="0.2">
      <c r="G2149" s="11"/>
      <c r="H2149" s="12"/>
      <c r="I2149" s="12"/>
      <c r="J2149" s="17"/>
      <c r="K2149" s="17"/>
      <c r="L2149" s="11"/>
      <c r="M2149" s="9"/>
      <c r="N2149" s="9"/>
      <c r="O2149" s="9"/>
    </row>
    <row r="2150" spans="7:15" x14ac:dyDescent="0.2">
      <c r="G2150" s="11"/>
      <c r="H2150" s="12"/>
      <c r="I2150" s="12"/>
      <c r="J2150" s="17"/>
      <c r="K2150" s="17"/>
      <c r="L2150" s="11"/>
      <c r="M2150" s="9"/>
      <c r="N2150" s="9"/>
      <c r="O2150" s="9"/>
    </row>
    <row r="2151" spans="7:15" x14ac:dyDescent="0.2">
      <c r="G2151" s="11"/>
      <c r="H2151" s="12"/>
      <c r="I2151" s="12"/>
      <c r="J2151" s="17"/>
      <c r="K2151" s="17"/>
      <c r="L2151" s="11"/>
      <c r="M2151" s="9"/>
      <c r="N2151" s="9"/>
      <c r="O2151" s="9"/>
    </row>
    <row r="2152" spans="7:15" x14ac:dyDescent="0.2">
      <c r="G2152" s="11"/>
      <c r="H2152" s="12"/>
      <c r="I2152" s="12"/>
      <c r="J2152" s="17"/>
      <c r="K2152" s="17"/>
      <c r="L2152" s="11"/>
      <c r="M2152" s="9"/>
      <c r="N2152" s="9"/>
      <c r="O2152" s="9"/>
    </row>
    <row r="2153" spans="7:15" x14ac:dyDescent="0.2">
      <c r="G2153" s="11"/>
      <c r="H2153" s="12"/>
      <c r="I2153" s="12"/>
      <c r="J2153" s="17"/>
      <c r="K2153" s="17"/>
      <c r="L2153" s="11"/>
      <c r="M2153" s="9"/>
      <c r="N2153" s="9"/>
      <c r="O2153" s="9"/>
    </row>
    <row r="2154" spans="7:15" x14ac:dyDescent="0.2">
      <c r="G2154" s="11"/>
      <c r="H2154" s="12"/>
      <c r="I2154" s="12"/>
      <c r="J2154" s="17"/>
      <c r="K2154" s="17"/>
      <c r="L2154" s="11"/>
      <c r="M2154" s="9"/>
      <c r="N2154" s="9"/>
      <c r="O2154" s="9"/>
    </row>
    <row r="2155" spans="7:15" x14ac:dyDescent="0.2">
      <c r="G2155" s="11"/>
      <c r="H2155" s="12"/>
      <c r="I2155" s="12"/>
      <c r="J2155" s="17"/>
      <c r="K2155" s="17"/>
      <c r="L2155" s="11"/>
      <c r="M2155" s="9"/>
      <c r="N2155" s="9"/>
      <c r="O2155" s="9"/>
    </row>
    <row r="2156" spans="7:15" x14ac:dyDescent="0.2">
      <c r="G2156" s="11"/>
      <c r="H2156" s="12"/>
      <c r="I2156" s="12"/>
      <c r="J2156" s="17"/>
      <c r="K2156" s="17"/>
      <c r="L2156" s="11"/>
      <c r="M2156" s="9"/>
      <c r="N2156" s="9"/>
      <c r="O2156" s="9"/>
    </row>
    <row r="2157" spans="7:15" x14ac:dyDescent="0.2">
      <c r="G2157" s="11"/>
      <c r="H2157" s="12"/>
      <c r="I2157" s="12"/>
      <c r="J2157" s="17"/>
      <c r="K2157" s="17"/>
      <c r="L2157" s="11"/>
      <c r="M2157" s="9"/>
      <c r="N2157" s="9"/>
      <c r="O2157" s="9"/>
    </row>
    <row r="2158" spans="7:15" x14ac:dyDescent="0.2">
      <c r="G2158" s="11"/>
      <c r="H2158" s="12"/>
      <c r="I2158" s="12"/>
      <c r="J2158" s="17"/>
      <c r="K2158" s="17"/>
      <c r="L2158" s="11"/>
      <c r="M2158" s="9"/>
      <c r="N2158" s="9"/>
      <c r="O2158" s="9"/>
    </row>
    <row r="2159" spans="7:15" x14ac:dyDescent="0.2">
      <c r="G2159" s="11"/>
      <c r="H2159" s="12"/>
      <c r="I2159" s="12"/>
      <c r="J2159" s="17"/>
      <c r="K2159" s="17"/>
      <c r="L2159" s="11"/>
      <c r="M2159" s="9"/>
      <c r="N2159" s="9"/>
      <c r="O2159" s="9"/>
    </row>
    <row r="2160" spans="7:15" x14ac:dyDescent="0.2">
      <c r="G2160" s="11"/>
      <c r="H2160" s="12"/>
      <c r="I2160" s="12"/>
      <c r="J2160" s="17"/>
      <c r="K2160" s="17"/>
      <c r="L2160" s="11"/>
      <c r="M2160" s="9"/>
      <c r="N2160" s="9"/>
      <c r="O2160" s="9"/>
    </row>
    <row r="2161" spans="7:15" x14ac:dyDescent="0.2">
      <c r="G2161" s="11"/>
      <c r="H2161" s="12"/>
      <c r="I2161" s="12"/>
      <c r="J2161" s="17"/>
      <c r="K2161" s="17"/>
      <c r="L2161" s="11"/>
      <c r="M2161" s="9"/>
      <c r="N2161" s="9"/>
      <c r="O2161" s="9"/>
    </row>
    <row r="2162" spans="7:15" x14ac:dyDescent="0.2">
      <c r="G2162" s="11"/>
      <c r="H2162" s="12"/>
      <c r="I2162" s="12"/>
      <c r="J2162" s="17"/>
      <c r="K2162" s="17"/>
      <c r="L2162" s="11"/>
      <c r="M2162" s="9"/>
      <c r="N2162" s="9"/>
      <c r="O2162" s="9"/>
    </row>
    <row r="2163" spans="7:15" x14ac:dyDescent="0.2">
      <c r="G2163" s="11"/>
      <c r="H2163" s="12"/>
      <c r="I2163" s="12"/>
      <c r="J2163" s="17"/>
      <c r="K2163" s="17"/>
      <c r="L2163" s="11"/>
      <c r="M2163" s="9"/>
      <c r="N2163" s="9"/>
      <c r="O2163" s="9"/>
    </row>
    <row r="2164" spans="7:15" x14ac:dyDescent="0.2">
      <c r="G2164" s="11"/>
      <c r="H2164" s="12"/>
      <c r="I2164" s="12"/>
      <c r="J2164" s="17"/>
      <c r="K2164" s="17"/>
      <c r="L2164" s="11"/>
      <c r="M2164" s="9"/>
      <c r="N2164" s="9"/>
      <c r="O2164" s="9"/>
    </row>
    <row r="2165" spans="7:15" x14ac:dyDescent="0.2">
      <c r="G2165" s="11"/>
      <c r="H2165" s="12"/>
      <c r="I2165" s="12"/>
      <c r="J2165" s="17"/>
      <c r="K2165" s="17"/>
      <c r="L2165" s="11"/>
      <c r="M2165" s="9"/>
      <c r="N2165" s="9"/>
      <c r="O2165" s="9"/>
    </row>
    <row r="2166" spans="7:15" x14ac:dyDescent="0.2">
      <c r="G2166" s="11"/>
      <c r="H2166" s="12"/>
      <c r="I2166" s="12"/>
      <c r="J2166" s="17"/>
      <c r="K2166" s="17"/>
      <c r="L2166" s="11"/>
      <c r="M2166" s="9"/>
      <c r="N2166" s="9"/>
      <c r="O2166" s="9"/>
    </row>
    <row r="2167" spans="7:15" x14ac:dyDescent="0.2">
      <c r="G2167" s="11"/>
      <c r="H2167" s="12"/>
      <c r="I2167" s="12"/>
      <c r="J2167" s="17"/>
      <c r="K2167" s="17"/>
      <c r="L2167" s="11"/>
      <c r="M2167" s="9"/>
      <c r="N2167" s="9"/>
      <c r="O2167" s="9"/>
    </row>
    <row r="2168" spans="7:15" x14ac:dyDescent="0.2">
      <c r="G2168" s="11"/>
      <c r="H2168" s="12"/>
      <c r="I2168" s="12"/>
      <c r="J2168" s="17"/>
      <c r="K2168" s="17"/>
      <c r="L2168" s="11"/>
      <c r="M2168" s="9"/>
      <c r="N2168" s="9"/>
      <c r="O2168" s="9"/>
    </row>
    <row r="2169" spans="7:15" x14ac:dyDescent="0.2">
      <c r="G2169" s="11"/>
      <c r="H2169" s="12"/>
      <c r="I2169" s="12"/>
      <c r="J2169" s="17"/>
      <c r="K2169" s="17"/>
      <c r="L2169" s="11"/>
      <c r="M2169" s="9"/>
      <c r="N2169" s="9"/>
      <c r="O2169" s="9"/>
    </row>
    <row r="2170" spans="7:15" x14ac:dyDescent="0.2">
      <c r="G2170" s="11"/>
      <c r="H2170" s="12"/>
      <c r="I2170" s="12"/>
      <c r="J2170" s="17"/>
      <c r="K2170" s="17"/>
      <c r="L2170" s="11"/>
      <c r="M2170" s="9"/>
      <c r="N2170" s="9"/>
      <c r="O2170" s="9"/>
    </row>
    <row r="2171" spans="7:15" x14ac:dyDescent="0.2">
      <c r="G2171" s="11"/>
      <c r="H2171" s="12"/>
      <c r="I2171" s="12"/>
      <c r="J2171" s="17"/>
      <c r="K2171" s="17"/>
      <c r="L2171" s="11"/>
      <c r="M2171" s="9"/>
      <c r="N2171" s="9"/>
      <c r="O2171" s="9"/>
    </row>
    <row r="2172" spans="7:15" x14ac:dyDescent="0.2">
      <c r="G2172" s="11"/>
      <c r="H2172" s="12"/>
      <c r="I2172" s="12"/>
      <c r="J2172" s="17"/>
      <c r="K2172" s="17"/>
      <c r="L2172" s="11"/>
      <c r="M2172" s="9"/>
      <c r="N2172" s="9"/>
      <c r="O2172" s="9"/>
    </row>
    <row r="2173" spans="7:15" x14ac:dyDescent="0.2">
      <c r="G2173" s="11"/>
      <c r="H2173" s="12"/>
      <c r="I2173" s="12"/>
      <c r="J2173" s="17"/>
      <c r="K2173" s="17"/>
      <c r="L2173" s="11"/>
      <c r="M2173" s="9"/>
      <c r="N2173" s="9"/>
      <c r="O2173" s="9"/>
    </row>
    <row r="2174" spans="7:15" x14ac:dyDescent="0.2">
      <c r="G2174" s="11"/>
      <c r="H2174" s="12"/>
      <c r="I2174" s="12"/>
      <c r="J2174" s="17"/>
      <c r="K2174" s="17"/>
      <c r="L2174" s="11"/>
      <c r="M2174" s="9"/>
      <c r="N2174" s="9"/>
      <c r="O2174" s="9"/>
    </row>
    <row r="2175" spans="7:15" x14ac:dyDescent="0.2">
      <c r="G2175" s="11"/>
      <c r="H2175" s="12"/>
      <c r="I2175" s="12"/>
      <c r="J2175" s="17"/>
      <c r="K2175" s="17"/>
      <c r="L2175" s="11"/>
      <c r="M2175" s="9"/>
      <c r="N2175" s="9"/>
      <c r="O2175" s="9"/>
    </row>
    <row r="2176" spans="7:15" x14ac:dyDescent="0.2">
      <c r="G2176" s="11"/>
      <c r="H2176" s="12"/>
      <c r="I2176" s="12"/>
      <c r="J2176" s="17"/>
      <c r="K2176" s="17"/>
      <c r="L2176" s="11"/>
      <c r="M2176" s="9"/>
      <c r="N2176" s="9"/>
      <c r="O2176" s="9"/>
    </row>
    <row r="2177" spans="7:15" x14ac:dyDescent="0.2">
      <c r="G2177" s="11"/>
      <c r="H2177" s="12"/>
      <c r="I2177" s="12"/>
      <c r="J2177" s="17"/>
      <c r="K2177" s="17"/>
      <c r="L2177" s="11"/>
      <c r="M2177" s="9"/>
      <c r="N2177" s="9"/>
      <c r="O2177" s="9"/>
    </row>
    <row r="2178" spans="7:15" x14ac:dyDescent="0.2">
      <c r="G2178" s="11"/>
      <c r="H2178" s="12"/>
      <c r="I2178" s="12"/>
      <c r="J2178" s="17"/>
      <c r="K2178" s="17"/>
      <c r="L2178" s="11"/>
      <c r="M2178" s="9"/>
      <c r="N2178" s="9"/>
      <c r="O2178" s="9"/>
    </row>
    <row r="2179" spans="7:15" x14ac:dyDescent="0.2">
      <c r="G2179" s="11"/>
      <c r="H2179" s="12"/>
      <c r="I2179" s="12"/>
      <c r="J2179" s="17"/>
      <c r="K2179" s="17"/>
      <c r="L2179" s="11"/>
      <c r="M2179" s="9"/>
      <c r="N2179" s="9"/>
      <c r="O2179" s="9"/>
    </row>
    <row r="2180" spans="7:15" x14ac:dyDescent="0.2">
      <c r="G2180" s="11"/>
      <c r="H2180" s="12"/>
      <c r="I2180" s="12"/>
      <c r="J2180" s="17"/>
      <c r="K2180" s="17"/>
      <c r="L2180" s="11"/>
      <c r="M2180" s="9"/>
      <c r="N2180" s="9"/>
      <c r="O2180" s="9"/>
    </row>
    <row r="2181" spans="7:15" x14ac:dyDescent="0.2">
      <c r="G2181" s="11"/>
      <c r="H2181" s="12"/>
      <c r="I2181" s="12"/>
      <c r="J2181" s="17"/>
      <c r="K2181" s="17"/>
      <c r="L2181" s="11"/>
      <c r="M2181" s="9"/>
      <c r="N2181" s="9"/>
      <c r="O2181" s="9"/>
    </row>
    <row r="2182" spans="7:15" x14ac:dyDescent="0.2">
      <c r="G2182" s="11"/>
      <c r="H2182" s="12"/>
      <c r="I2182" s="12"/>
      <c r="J2182" s="17"/>
      <c r="K2182" s="17"/>
      <c r="L2182" s="11"/>
      <c r="M2182" s="9"/>
      <c r="N2182" s="9"/>
      <c r="O2182" s="9"/>
    </row>
    <row r="2183" spans="7:15" x14ac:dyDescent="0.2">
      <c r="G2183" s="11"/>
      <c r="H2183" s="12"/>
      <c r="I2183" s="12"/>
      <c r="J2183" s="17"/>
      <c r="K2183" s="17"/>
      <c r="L2183" s="11"/>
      <c r="M2183" s="9"/>
      <c r="N2183" s="9"/>
      <c r="O2183" s="9"/>
    </row>
    <row r="2184" spans="7:15" x14ac:dyDescent="0.2">
      <c r="G2184" s="11"/>
      <c r="H2184" s="12"/>
      <c r="I2184" s="12"/>
      <c r="J2184" s="17"/>
      <c r="K2184" s="17"/>
      <c r="L2184" s="11"/>
      <c r="M2184" s="9"/>
      <c r="N2184" s="9"/>
      <c r="O2184" s="9"/>
    </row>
    <row r="2185" spans="7:15" x14ac:dyDescent="0.2">
      <c r="G2185" s="11"/>
      <c r="H2185" s="12"/>
      <c r="I2185" s="12"/>
      <c r="J2185" s="17"/>
      <c r="K2185" s="17"/>
      <c r="L2185" s="11"/>
      <c r="M2185" s="9"/>
      <c r="N2185" s="9"/>
      <c r="O2185" s="9"/>
    </row>
    <row r="2186" spans="7:15" x14ac:dyDescent="0.2">
      <c r="G2186" s="11"/>
      <c r="H2186" s="12"/>
      <c r="I2186" s="12"/>
      <c r="J2186" s="17"/>
      <c r="K2186" s="17"/>
      <c r="L2186" s="11"/>
      <c r="M2186" s="9"/>
      <c r="N2186" s="9"/>
      <c r="O2186" s="9"/>
    </row>
    <row r="2187" spans="7:15" x14ac:dyDescent="0.2">
      <c r="G2187" s="11"/>
      <c r="H2187" s="12"/>
      <c r="I2187" s="12"/>
      <c r="J2187" s="17"/>
      <c r="K2187" s="17"/>
      <c r="L2187" s="11"/>
      <c r="M2187" s="9"/>
      <c r="N2187" s="9"/>
      <c r="O2187" s="9"/>
    </row>
    <row r="2188" spans="7:15" x14ac:dyDescent="0.2">
      <c r="G2188" s="11"/>
      <c r="H2188" s="12"/>
      <c r="I2188" s="12"/>
      <c r="J2188" s="17"/>
      <c r="K2188" s="17"/>
      <c r="L2188" s="11"/>
      <c r="M2188" s="9"/>
      <c r="N2188" s="9"/>
      <c r="O2188" s="9"/>
    </row>
    <row r="2189" spans="7:15" x14ac:dyDescent="0.2">
      <c r="G2189" s="11"/>
      <c r="H2189" s="12"/>
      <c r="I2189" s="12"/>
      <c r="J2189" s="17"/>
      <c r="K2189" s="17"/>
      <c r="L2189" s="11"/>
      <c r="M2189" s="9"/>
      <c r="N2189" s="9"/>
      <c r="O2189" s="9"/>
    </row>
    <row r="2190" spans="7:15" x14ac:dyDescent="0.2">
      <c r="G2190" s="11"/>
      <c r="H2190" s="12"/>
      <c r="I2190" s="12"/>
      <c r="J2190" s="17"/>
      <c r="K2190" s="17"/>
      <c r="L2190" s="11"/>
      <c r="M2190" s="9"/>
      <c r="N2190" s="9"/>
      <c r="O2190" s="9"/>
    </row>
    <row r="2191" spans="7:15" x14ac:dyDescent="0.2">
      <c r="G2191" s="11"/>
      <c r="H2191" s="12"/>
      <c r="I2191" s="12"/>
      <c r="J2191" s="17"/>
      <c r="K2191" s="17"/>
      <c r="L2191" s="11"/>
      <c r="M2191" s="9"/>
      <c r="N2191" s="9"/>
      <c r="O2191" s="9"/>
    </row>
    <row r="2192" spans="7:15" x14ac:dyDescent="0.2">
      <c r="G2192" s="11"/>
      <c r="H2192" s="12"/>
      <c r="I2192" s="12"/>
      <c r="J2192" s="17"/>
      <c r="K2192" s="17"/>
      <c r="L2192" s="11"/>
      <c r="M2192" s="9"/>
      <c r="N2192" s="9"/>
      <c r="O2192" s="9"/>
    </row>
    <row r="2193" spans="7:15" x14ac:dyDescent="0.2">
      <c r="G2193" s="11"/>
      <c r="H2193" s="12"/>
      <c r="I2193" s="12"/>
      <c r="J2193" s="17"/>
      <c r="K2193" s="17"/>
      <c r="L2193" s="11"/>
      <c r="M2193" s="9"/>
      <c r="N2193" s="9"/>
      <c r="O2193" s="9"/>
    </row>
    <row r="2194" spans="7:15" x14ac:dyDescent="0.2">
      <c r="G2194" s="11"/>
      <c r="H2194" s="12"/>
      <c r="I2194" s="12"/>
      <c r="J2194" s="17"/>
      <c r="K2194" s="17"/>
      <c r="L2194" s="11"/>
      <c r="M2194" s="9"/>
      <c r="N2194" s="9"/>
      <c r="O2194" s="9"/>
    </row>
    <row r="2195" spans="7:15" x14ac:dyDescent="0.2">
      <c r="G2195" s="11"/>
      <c r="H2195" s="12"/>
      <c r="I2195" s="12"/>
      <c r="J2195" s="17"/>
      <c r="K2195" s="17"/>
      <c r="L2195" s="11"/>
      <c r="M2195" s="9"/>
      <c r="N2195" s="9"/>
      <c r="O2195" s="9"/>
    </row>
    <row r="2196" spans="7:15" x14ac:dyDescent="0.2">
      <c r="G2196" s="11"/>
      <c r="H2196" s="12"/>
      <c r="I2196" s="12"/>
      <c r="J2196" s="17"/>
      <c r="K2196" s="17"/>
      <c r="L2196" s="11"/>
      <c r="M2196" s="9"/>
      <c r="N2196" s="9"/>
      <c r="O2196" s="9"/>
    </row>
    <row r="2197" spans="7:15" x14ac:dyDescent="0.2">
      <c r="G2197" s="11"/>
      <c r="H2197" s="12"/>
      <c r="I2197" s="12"/>
      <c r="J2197" s="17"/>
      <c r="K2197" s="17"/>
      <c r="L2197" s="11"/>
      <c r="M2197" s="9"/>
      <c r="N2197" s="9"/>
      <c r="O2197" s="9"/>
    </row>
    <row r="2198" spans="7:15" x14ac:dyDescent="0.2">
      <c r="G2198" s="11"/>
      <c r="H2198" s="12"/>
      <c r="I2198" s="12"/>
      <c r="J2198" s="17"/>
      <c r="K2198" s="17"/>
      <c r="L2198" s="11"/>
      <c r="M2198" s="9"/>
      <c r="N2198" s="9"/>
      <c r="O2198" s="9"/>
    </row>
    <row r="2199" spans="7:15" x14ac:dyDescent="0.2">
      <c r="G2199" s="11"/>
      <c r="H2199" s="12"/>
      <c r="I2199" s="12"/>
      <c r="J2199" s="17"/>
      <c r="K2199" s="17"/>
      <c r="L2199" s="11"/>
      <c r="M2199" s="9"/>
      <c r="N2199" s="9"/>
      <c r="O2199" s="9"/>
    </row>
    <row r="2200" spans="7:15" x14ac:dyDescent="0.2">
      <c r="G2200" s="11"/>
      <c r="H2200" s="12"/>
      <c r="I2200" s="12"/>
      <c r="J2200" s="17"/>
      <c r="K2200" s="17"/>
      <c r="L2200" s="11"/>
      <c r="M2200" s="9"/>
      <c r="N2200" s="9"/>
      <c r="O2200" s="9"/>
    </row>
    <row r="2201" spans="7:15" x14ac:dyDescent="0.2">
      <c r="G2201" s="11"/>
      <c r="H2201" s="12"/>
      <c r="I2201" s="12"/>
      <c r="J2201" s="17"/>
      <c r="K2201" s="17"/>
      <c r="L2201" s="11"/>
      <c r="M2201" s="9"/>
      <c r="N2201" s="9"/>
      <c r="O2201" s="9"/>
    </row>
    <row r="2202" spans="7:15" x14ac:dyDescent="0.2">
      <c r="G2202" s="11"/>
      <c r="H2202" s="12"/>
      <c r="I2202" s="12"/>
      <c r="J2202" s="17"/>
      <c r="K2202" s="17"/>
      <c r="L2202" s="11"/>
      <c r="M2202" s="9"/>
      <c r="N2202" s="9"/>
      <c r="O2202" s="9"/>
    </row>
    <row r="2203" spans="7:15" x14ac:dyDescent="0.2">
      <c r="G2203" s="11"/>
      <c r="H2203" s="12"/>
      <c r="I2203" s="12"/>
      <c r="J2203" s="17"/>
      <c r="K2203" s="17"/>
      <c r="L2203" s="11"/>
      <c r="M2203" s="9"/>
      <c r="N2203" s="9"/>
      <c r="O2203" s="9"/>
    </row>
    <row r="2204" spans="7:15" x14ac:dyDescent="0.2">
      <c r="G2204" s="11"/>
      <c r="H2204" s="12"/>
      <c r="I2204" s="12"/>
      <c r="J2204" s="17"/>
      <c r="K2204" s="17"/>
      <c r="L2204" s="11"/>
      <c r="M2204" s="9"/>
      <c r="N2204" s="9"/>
      <c r="O2204" s="9"/>
    </row>
    <row r="2205" spans="7:15" x14ac:dyDescent="0.2">
      <c r="G2205" s="11"/>
      <c r="H2205" s="12"/>
      <c r="I2205" s="12"/>
      <c r="J2205" s="17"/>
      <c r="K2205" s="17"/>
      <c r="L2205" s="11"/>
      <c r="M2205" s="9"/>
      <c r="N2205" s="9"/>
      <c r="O2205" s="9"/>
    </row>
    <row r="2206" spans="7:15" x14ac:dyDescent="0.2">
      <c r="G2206" s="11"/>
      <c r="H2206" s="12"/>
      <c r="I2206" s="12"/>
      <c r="J2206" s="17"/>
      <c r="K2206" s="17"/>
      <c r="L2206" s="11"/>
      <c r="M2206" s="9"/>
      <c r="N2206" s="9"/>
      <c r="O2206" s="9"/>
    </row>
    <row r="2207" spans="7:15" x14ac:dyDescent="0.2">
      <c r="G2207" s="11"/>
      <c r="H2207" s="12"/>
      <c r="I2207" s="12"/>
      <c r="J2207" s="17"/>
      <c r="K2207" s="17"/>
      <c r="L2207" s="11"/>
      <c r="M2207" s="9"/>
      <c r="N2207" s="9"/>
      <c r="O2207" s="9"/>
    </row>
    <row r="2208" spans="7:15" x14ac:dyDescent="0.2">
      <c r="G2208" s="11"/>
      <c r="H2208" s="12"/>
      <c r="I2208" s="12"/>
      <c r="J2208" s="17"/>
      <c r="K2208" s="17"/>
      <c r="L2208" s="11"/>
      <c r="M2208" s="9"/>
      <c r="N2208" s="9"/>
      <c r="O2208" s="9"/>
    </row>
    <row r="2209" spans="7:15" x14ac:dyDescent="0.2">
      <c r="G2209" s="11"/>
      <c r="H2209" s="12"/>
      <c r="I2209" s="12"/>
      <c r="J2209" s="17"/>
      <c r="K2209" s="17"/>
      <c r="L2209" s="11"/>
      <c r="M2209" s="9"/>
      <c r="N2209" s="9"/>
      <c r="O2209" s="9"/>
    </row>
    <row r="2210" spans="7:15" x14ac:dyDescent="0.2">
      <c r="G2210" s="11"/>
      <c r="H2210" s="12"/>
      <c r="I2210" s="12"/>
      <c r="J2210" s="17"/>
      <c r="K2210" s="17"/>
      <c r="L2210" s="11"/>
      <c r="M2210" s="9"/>
      <c r="N2210" s="9"/>
      <c r="O2210" s="9"/>
    </row>
    <row r="2211" spans="7:15" x14ac:dyDescent="0.2">
      <c r="G2211" s="11"/>
      <c r="H2211" s="12"/>
      <c r="I2211" s="12"/>
      <c r="J2211" s="17"/>
      <c r="K2211" s="17"/>
      <c r="L2211" s="11"/>
      <c r="M2211" s="9"/>
      <c r="N2211" s="9"/>
      <c r="O2211" s="9"/>
    </row>
    <row r="2212" spans="7:15" x14ac:dyDescent="0.2">
      <c r="G2212" s="11"/>
      <c r="H2212" s="12"/>
      <c r="I2212" s="12"/>
      <c r="J2212" s="17"/>
      <c r="K2212" s="17"/>
      <c r="L2212" s="11"/>
      <c r="M2212" s="9"/>
      <c r="N2212" s="9"/>
      <c r="O2212" s="9"/>
    </row>
    <row r="2213" spans="7:15" x14ac:dyDescent="0.2">
      <c r="G2213" s="11"/>
      <c r="H2213" s="12"/>
      <c r="I2213" s="12"/>
      <c r="J2213" s="17"/>
      <c r="K2213" s="17"/>
      <c r="L2213" s="11"/>
      <c r="M2213" s="9"/>
      <c r="N2213" s="9"/>
      <c r="O2213" s="9"/>
    </row>
    <row r="2214" spans="7:15" x14ac:dyDescent="0.2">
      <c r="G2214" s="11"/>
      <c r="H2214" s="12"/>
      <c r="I2214" s="12"/>
      <c r="J2214" s="17"/>
      <c r="K2214" s="17"/>
      <c r="L2214" s="11"/>
      <c r="M2214" s="9"/>
      <c r="N2214" s="9"/>
      <c r="O2214" s="9"/>
    </row>
    <row r="2215" spans="7:15" x14ac:dyDescent="0.2">
      <c r="G2215" s="11"/>
      <c r="H2215" s="12"/>
      <c r="I2215" s="12"/>
      <c r="J2215" s="17"/>
      <c r="K2215" s="17"/>
      <c r="L2215" s="11"/>
      <c r="M2215" s="9"/>
      <c r="N2215" s="9"/>
      <c r="O2215" s="9"/>
    </row>
    <row r="2216" spans="7:15" x14ac:dyDescent="0.2">
      <c r="G2216" s="11"/>
      <c r="H2216" s="12"/>
      <c r="I2216" s="12"/>
      <c r="J2216" s="17"/>
      <c r="K2216" s="17"/>
      <c r="L2216" s="11"/>
      <c r="M2216" s="9"/>
      <c r="N2216" s="9"/>
      <c r="O2216" s="9"/>
    </row>
    <row r="2217" spans="7:15" x14ac:dyDescent="0.2">
      <c r="G2217" s="11"/>
      <c r="H2217" s="12"/>
      <c r="I2217" s="12"/>
      <c r="J2217" s="17"/>
      <c r="K2217" s="17"/>
      <c r="L2217" s="11"/>
      <c r="M2217" s="9"/>
      <c r="N2217" s="9"/>
      <c r="O2217" s="9"/>
    </row>
    <row r="2218" spans="7:15" x14ac:dyDescent="0.2">
      <c r="G2218" s="11"/>
      <c r="H2218" s="12"/>
      <c r="I2218" s="12"/>
      <c r="J2218" s="17"/>
      <c r="K2218" s="17"/>
      <c r="L2218" s="11"/>
      <c r="M2218" s="9"/>
      <c r="N2218" s="9"/>
      <c r="O2218" s="9"/>
    </row>
    <row r="2219" spans="7:15" x14ac:dyDescent="0.2">
      <c r="G2219" s="11"/>
      <c r="H2219" s="12"/>
      <c r="I2219" s="12"/>
      <c r="J2219" s="17"/>
      <c r="K2219" s="17"/>
      <c r="L2219" s="11"/>
      <c r="M2219" s="9"/>
      <c r="N2219" s="9"/>
      <c r="O2219" s="9"/>
    </row>
    <row r="2220" spans="7:15" x14ac:dyDescent="0.2">
      <c r="G2220" s="11"/>
      <c r="H2220" s="12"/>
      <c r="I2220" s="12"/>
      <c r="J2220" s="17"/>
      <c r="K2220" s="17"/>
      <c r="L2220" s="11"/>
      <c r="M2220" s="9"/>
      <c r="N2220" s="9"/>
      <c r="O2220" s="9"/>
    </row>
    <row r="2221" spans="7:15" x14ac:dyDescent="0.2">
      <c r="G2221" s="11"/>
      <c r="H2221" s="12"/>
      <c r="I2221" s="12"/>
      <c r="J2221" s="17"/>
      <c r="K2221" s="17"/>
      <c r="L2221" s="11"/>
      <c r="M2221" s="9"/>
      <c r="N2221" s="9"/>
      <c r="O2221" s="9"/>
    </row>
    <row r="2222" spans="7:15" x14ac:dyDescent="0.2">
      <c r="G2222" s="11"/>
      <c r="H2222" s="12"/>
      <c r="I2222" s="12"/>
      <c r="J2222" s="17"/>
      <c r="K2222" s="17"/>
      <c r="L2222" s="11"/>
      <c r="M2222" s="9"/>
      <c r="N2222" s="9"/>
      <c r="O2222" s="9"/>
    </row>
    <row r="2223" spans="7:15" x14ac:dyDescent="0.2">
      <c r="G2223" s="11"/>
      <c r="H2223" s="12"/>
      <c r="I2223" s="12"/>
      <c r="J2223" s="17"/>
      <c r="K2223" s="17"/>
      <c r="L2223" s="11"/>
      <c r="M2223" s="9"/>
      <c r="N2223" s="9"/>
      <c r="O2223" s="9"/>
    </row>
    <row r="2224" spans="7:15" x14ac:dyDescent="0.2">
      <c r="G2224" s="11"/>
      <c r="H2224" s="12"/>
      <c r="I2224" s="12"/>
      <c r="J2224" s="17"/>
      <c r="K2224" s="17"/>
      <c r="L2224" s="11"/>
      <c r="M2224" s="9"/>
      <c r="N2224" s="9"/>
      <c r="O2224" s="9"/>
    </row>
    <row r="2225" spans="7:15" x14ac:dyDescent="0.2">
      <c r="G2225" s="11"/>
      <c r="H2225" s="12"/>
      <c r="I2225" s="12"/>
      <c r="J2225" s="17"/>
      <c r="K2225" s="17"/>
      <c r="L2225" s="11"/>
      <c r="M2225" s="9"/>
      <c r="N2225" s="9"/>
      <c r="O2225" s="9"/>
    </row>
    <row r="2226" spans="7:15" x14ac:dyDescent="0.2">
      <c r="G2226" s="11"/>
      <c r="H2226" s="12"/>
      <c r="I2226" s="12"/>
      <c r="J2226" s="17"/>
      <c r="K2226" s="17"/>
      <c r="L2226" s="11"/>
      <c r="M2226" s="9"/>
      <c r="N2226" s="9"/>
      <c r="O2226" s="9"/>
    </row>
    <row r="2227" spans="7:15" x14ac:dyDescent="0.2">
      <c r="G2227" s="11"/>
      <c r="H2227" s="12"/>
      <c r="I2227" s="12"/>
      <c r="J2227" s="17"/>
      <c r="K2227" s="17"/>
      <c r="L2227" s="11"/>
      <c r="M2227" s="9"/>
      <c r="N2227" s="9"/>
      <c r="O2227" s="9"/>
    </row>
    <row r="2228" spans="7:15" x14ac:dyDescent="0.2">
      <c r="G2228" s="11"/>
      <c r="H2228" s="12"/>
      <c r="I2228" s="12"/>
      <c r="J2228" s="17"/>
      <c r="K2228" s="17"/>
      <c r="L2228" s="11"/>
      <c r="M2228" s="9"/>
      <c r="N2228" s="9"/>
      <c r="O2228" s="9"/>
    </row>
    <row r="2229" spans="7:15" x14ac:dyDescent="0.2">
      <c r="G2229" s="11"/>
      <c r="H2229" s="12"/>
      <c r="I2229" s="12"/>
      <c r="J2229" s="17"/>
      <c r="K2229" s="17"/>
      <c r="L2229" s="11"/>
      <c r="M2229" s="9"/>
      <c r="N2229" s="9"/>
      <c r="O2229" s="9"/>
    </row>
    <row r="2230" spans="7:15" x14ac:dyDescent="0.2">
      <c r="G2230" s="11"/>
      <c r="H2230" s="12"/>
      <c r="I2230" s="12"/>
      <c r="J2230" s="17"/>
      <c r="K2230" s="17"/>
      <c r="L2230" s="11"/>
      <c r="M2230" s="9"/>
      <c r="N2230" s="9"/>
      <c r="O2230" s="9"/>
    </row>
    <row r="2231" spans="7:15" x14ac:dyDescent="0.2">
      <c r="G2231" s="11"/>
      <c r="H2231" s="12"/>
      <c r="I2231" s="12"/>
      <c r="J2231" s="17"/>
      <c r="K2231" s="17"/>
      <c r="L2231" s="11"/>
      <c r="M2231" s="9"/>
      <c r="N2231" s="9"/>
      <c r="O2231" s="9"/>
    </row>
    <row r="2232" spans="7:15" x14ac:dyDescent="0.2">
      <c r="G2232" s="11"/>
      <c r="H2232" s="12"/>
      <c r="I2232" s="12"/>
      <c r="J2232" s="17"/>
      <c r="K2232" s="17"/>
      <c r="L2232" s="11"/>
      <c r="M2232" s="9"/>
      <c r="N2232" s="9"/>
      <c r="O2232" s="9"/>
    </row>
    <row r="2233" spans="7:15" x14ac:dyDescent="0.2">
      <c r="G2233" s="11"/>
      <c r="H2233" s="12"/>
      <c r="I2233" s="12"/>
      <c r="J2233" s="17"/>
      <c r="K2233" s="17"/>
      <c r="L2233" s="11"/>
      <c r="M2233" s="9"/>
      <c r="N2233" s="9"/>
      <c r="O2233" s="9"/>
    </row>
    <row r="2234" spans="7:15" x14ac:dyDescent="0.2">
      <c r="G2234" s="11"/>
      <c r="H2234" s="12"/>
      <c r="I2234" s="12"/>
      <c r="J2234" s="17"/>
      <c r="K2234" s="17"/>
      <c r="L2234" s="11"/>
      <c r="M2234" s="9"/>
      <c r="N2234" s="9"/>
      <c r="O2234" s="9"/>
    </row>
    <row r="2235" spans="7:15" x14ac:dyDescent="0.2">
      <c r="G2235" s="11"/>
      <c r="H2235" s="12"/>
      <c r="I2235" s="12"/>
      <c r="J2235" s="17"/>
      <c r="K2235" s="17"/>
      <c r="L2235" s="11"/>
      <c r="M2235" s="9"/>
      <c r="N2235" s="9"/>
      <c r="O2235" s="9"/>
    </row>
    <row r="2236" spans="7:15" x14ac:dyDescent="0.2">
      <c r="G2236" s="11"/>
      <c r="H2236" s="12"/>
      <c r="I2236" s="12"/>
      <c r="J2236" s="17"/>
      <c r="K2236" s="17"/>
      <c r="L2236" s="11"/>
      <c r="M2236" s="9"/>
      <c r="N2236" s="9"/>
      <c r="O2236" s="9"/>
    </row>
    <row r="2237" spans="7:15" x14ac:dyDescent="0.2">
      <c r="G2237" s="11"/>
      <c r="H2237" s="12"/>
      <c r="I2237" s="12"/>
      <c r="J2237" s="17"/>
      <c r="K2237" s="17"/>
      <c r="L2237" s="11"/>
      <c r="M2237" s="9"/>
      <c r="N2237" s="9"/>
      <c r="O2237" s="9"/>
    </row>
    <row r="2238" spans="7:15" x14ac:dyDescent="0.2">
      <c r="G2238" s="11"/>
      <c r="H2238" s="12"/>
      <c r="I2238" s="12"/>
      <c r="J2238" s="17"/>
      <c r="K2238" s="17"/>
      <c r="L2238" s="11"/>
      <c r="M2238" s="9"/>
      <c r="N2238" s="9"/>
      <c r="O2238" s="9"/>
    </row>
    <row r="2239" spans="7:15" x14ac:dyDescent="0.2">
      <c r="G2239" s="11"/>
      <c r="H2239" s="12"/>
      <c r="I2239" s="12"/>
      <c r="J2239" s="17"/>
      <c r="K2239" s="17"/>
      <c r="L2239" s="11"/>
      <c r="M2239" s="9"/>
      <c r="N2239" s="9"/>
      <c r="O2239" s="9"/>
    </row>
    <row r="2240" spans="7:15" x14ac:dyDescent="0.2">
      <c r="G2240" s="11"/>
      <c r="H2240" s="12"/>
      <c r="I2240" s="12"/>
      <c r="J2240" s="17"/>
      <c r="K2240" s="17"/>
      <c r="L2240" s="11"/>
      <c r="M2240" s="9"/>
      <c r="N2240" s="9"/>
      <c r="O2240" s="9"/>
    </row>
    <row r="2241" spans="7:15" x14ac:dyDescent="0.2">
      <c r="G2241" s="11"/>
      <c r="H2241" s="12"/>
      <c r="I2241" s="12"/>
      <c r="J2241" s="17"/>
      <c r="K2241" s="17"/>
      <c r="L2241" s="11"/>
      <c r="M2241" s="9"/>
      <c r="N2241" s="9"/>
      <c r="O2241" s="9"/>
    </row>
    <row r="2242" spans="7:15" x14ac:dyDescent="0.2">
      <c r="G2242" s="11"/>
      <c r="H2242" s="12"/>
      <c r="I2242" s="12"/>
      <c r="J2242" s="17"/>
      <c r="K2242" s="17"/>
      <c r="L2242" s="11"/>
      <c r="M2242" s="9"/>
      <c r="N2242" s="9"/>
      <c r="O2242" s="9"/>
    </row>
    <row r="2243" spans="7:15" x14ac:dyDescent="0.2">
      <c r="G2243" s="11"/>
      <c r="H2243" s="12"/>
      <c r="I2243" s="12"/>
      <c r="J2243" s="17"/>
      <c r="K2243" s="17"/>
      <c r="L2243" s="11"/>
      <c r="M2243" s="9"/>
      <c r="N2243" s="9"/>
      <c r="O2243" s="9"/>
    </row>
    <row r="2244" spans="7:15" x14ac:dyDescent="0.2">
      <c r="G2244" s="11"/>
      <c r="H2244" s="12"/>
      <c r="I2244" s="12"/>
      <c r="J2244" s="17"/>
      <c r="K2244" s="17"/>
      <c r="L2244" s="11"/>
      <c r="M2244" s="9"/>
      <c r="N2244" s="9"/>
      <c r="O2244" s="9"/>
    </row>
    <row r="2245" spans="7:15" x14ac:dyDescent="0.2">
      <c r="G2245" s="11"/>
      <c r="H2245" s="12"/>
      <c r="I2245" s="12"/>
      <c r="J2245" s="17"/>
      <c r="K2245" s="17"/>
      <c r="L2245" s="11"/>
      <c r="M2245" s="9"/>
      <c r="N2245" s="9"/>
      <c r="O2245" s="9"/>
    </row>
    <row r="2246" spans="7:15" x14ac:dyDescent="0.2">
      <c r="G2246" s="11"/>
      <c r="H2246" s="12"/>
      <c r="I2246" s="12"/>
      <c r="J2246" s="17"/>
      <c r="K2246" s="17"/>
      <c r="L2246" s="11"/>
      <c r="M2246" s="9"/>
      <c r="N2246" s="9"/>
      <c r="O2246" s="9"/>
    </row>
    <row r="2247" spans="7:15" x14ac:dyDescent="0.2">
      <c r="G2247" s="11"/>
      <c r="H2247" s="12"/>
      <c r="I2247" s="12"/>
      <c r="J2247" s="17"/>
      <c r="K2247" s="17"/>
      <c r="L2247" s="11"/>
      <c r="M2247" s="9"/>
      <c r="N2247" s="9"/>
      <c r="O2247" s="9"/>
    </row>
    <row r="2248" spans="7:15" x14ac:dyDescent="0.2">
      <c r="G2248" s="11"/>
      <c r="H2248" s="12"/>
      <c r="I2248" s="12"/>
      <c r="J2248" s="17"/>
      <c r="K2248" s="17"/>
      <c r="L2248" s="11"/>
      <c r="M2248" s="9"/>
      <c r="N2248" s="9"/>
      <c r="O2248" s="9"/>
    </row>
    <row r="2249" spans="7:15" x14ac:dyDescent="0.2">
      <c r="G2249" s="11"/>
      <c r="H2249" s="12"/>
      <c r="I2249" s="12"/>
      <c r="J2249" s="17"/>
      <c r="K2249" s="17"/>
      <c r="L2249" s="11"/>
      <c r="M2249" s="9"/>
      <c r="N2249" s="9"/>
      <c r="O2249" s="9"/>
    </row>
    <row r="2250" spans="7:15" x14ac:dyDescent="0.2">
      <c r="G2250" s="11"/>
      <c r="H2250" s="12"/>
      <c r="I2250" s="12"/>
      <c r="J2250" s="17"/>
      <c r="K2250" s="17"/>
      <c r="L2250" s="11"/>
      <c r="M2250" s="9"/>
      <c r="N2250" s="9"/>
      <c r="O2250" s="9"/>
    </row>
    <row r="2251" spans="7:15" x14ac:dyDescent="0.2">
      <c r="G2251" s="11"/>
      <c r="H2251" s="12"/>
      <c r="I2251" s="12"/>
      <c r="J2251" s="17"/>
      <c r="K2251" s="17"/>
      <c r="L2251" s="11"/>
      <c r="M2251" s="9"/>
      <c r="N2251" s="9"/>
      <c r="O2251" s="9"/>
    </row>
    <row r="2252" spans="7:15" x14ac:dyDescent="0.2">
      <c r="G2252" s="11"/>
      <c r="H2252" s="12"/>
      <c r="I2252" s="12"/>
      <c r="J2252" s="17"/>
      <c r="K2252" s="17"/>
      <c r="L2252" s="11"/>
      <c r="M2252" s="9"/>
      <c r="N2252" s="9"/>
      <c r="O2252" s="9"/>
    </row>
    <row r="2253" spans="7:15" x14ac:dyDescent="0.2">
      <c r="G2253" s="11"/>
      <c r="H2253" s="12"/>
      <c r="I2253" s="12"/>
      <c r="J2253" s="17"/>
      <c r="K2253" s="17"/>
      <c r="L2253" s="11"/>
      <c r="M2253" s="9"/>
      <c r="N2253" s="9"/>
      <c r="O2253" s="9"/>
    </row>
    <row r="2254" spans="7:15" x14ac:dyDescent="0.2">
      <c r="G2254" s="11"/>
      <c r="H2254" s="12"/>
      <c r="I2254" s="12"/>
      <c r="J2254" s="17"/>
      <c r="K2254" s="17"/>
      <c r="L2254" s="11"/>
      <c r="M2254" s="9"/>
      <c r="N2254" s="9"/>
      <c r="O2254" s="9"/>
    </row>
    <row r="2255" spans="7:15" x14ac:dyDescent="0.2">
      <c r="G2255" s="11"/>
      <c r="H2255" s="12"/>
      <c r="I2255" s="12"/>
      <c r="J2255" s="17"/>
      <c r="K2255" s="17"/>
      <c r="L2255" s="11"/>
      <c r="M2255" s="9"/>
      <c r="N2255" s="9"/>
      <c r="O2255" s="9"/>
    </row>
    <row r="2256" spans="7:15" x14ac:dyDescent="0.2">
      <c r="G2256" s="11"/>
      <c r="H2256" s="12"/>
      <c r="I2256" s="12"/>
      <c r="J2256" s="17"/>
      <c r="K2256" s="17"/>
      <c r="L2256" s="11"/>
      <c r="M2256" s="9"/>
      <c r="N2256" s="9"/>
      <c r="O2256" s="9"/>
    </row>
    <row r="2257" spans="7:15" x14ac:dyDescent="0.2">
      <c r="G2257" s="11"/>
      <c r="H2257" s="12"/>
      <c r="I2257" s="12"/>
      <c r="J2257" s="17"/>
      <c r="K2257" s="17"/>
      <c r="L2257" s="11"/>
      <c r="M2257" s="9"/>
      <c r="N2257" s="9"/>
      <c r="O2257" s="9"/>
    </row>
    <row r="2258" spans="7:15" x14ac:dyDescent="0.2">
      <c r="G2258" s="11"/>
      <c r="H2258" s="12"/>
      <c r="I2258" s="12"/>
      <c r="J2258" s="17"/>
      <c r="K2258" s="17"/>
      <c r="L2258" s="11"/>
      <c r="M2258" s="9"/>
      <c r="N2258" s="9"/>
      <c r="O2258" s="9"/>
    </row>
    <row r="2259" spans="7:15" x14ac:dyDescent="0.2">
      <c r="G2259" s="11"/>
      <c r="H2259" s="12"/>
      <c r="I2259" s="12"/>
      <c r="J2259" s="17"/>
      <c r="K2259" s="17"/>
      <c r="L2259" s="11"/>
      <c r="M2259" s="9"/>
      <c r="N2259" s="9"/>
      <c r="O2259" s="9"/>
    </row>
    <row r="2260" spans="7:15" x14ac:dyDescent="0.2">
      <c r="G2260" s="11"/>
      <c r="H2260" s="12"/>
      <c r="I2260" s="12"/>
      <c r="J2260" s="17"/>
      <c r="K2260" s="17"/>
      <c r="L2260" s="11"/>
      <c r="M2260" s="9"/>
      <c r="N2260" s="9"/>
      <c r="O2260" s="9"/>
    </row>
    <row r="2261" spans="7:15" x14ac:dyDescent="0.2">
      <c r="G2261" s="11"/>
      <c r="H2261" s="12"/>
      <c r="I2261" s="12"/>
      <c r="J2261" s="17"/>
      <c r="K2261" s="17"/>
      <c r="L2261" s="11"/>
      <c r="M2261" s="9"/>
      <c r="N2261" s="9"/>
      <c r="O2261" s="9"/>
    </row>
    <row r="2262" spans="7:15" x14ac:dyDescent="0.2">
      <c r="G2262" s="11"/>
      <c r="H2262" s="12"/>
      <c r="I2262" s="12"/>
      <c r="J2262" s="17"/>
      <c r="K2262" s="17"/>
      <c r="L2262" s="11"/>
      <c r="M2262" s="9"/>
      <c r="N2262" s="9"/>
      <c r="O2262" s="9"/>
    </row>
    <row r="2263" spans="7:15" x14ac:dyDescent="0.2">
      <c r="G2263" s="11"/>
      <c r="H2263" s="12"/>
      <c r="I2263" s="12"/>
      <c r="J2263" s="17"/>
      <c r="K2263" s="17"/>
      <c r="L2263" s="11"/>
      <c r="M2263" s="9"/>
      <c r="N2263" s="9"/>
      <c r="O2263" s="9"/>
    </row>
    <row r="2264" spans="7:15" x14ac:dyDescent="0.2">
      <c r="G2264" s="11"/>
      <c r="H2264" s="12"/>
      <c r="I2264" s="12"/>
      <c r="J2264" s="17"/>
      <c r="K2264" s="17"/>
      <c r="L2264" s="11"/>
      <c r="M2264" s="9"/>
      <c r="N2264" s="9"/>
      <c r="O2264" s="9"/>
    </row>
    <row r="2265" spans="7:15" x14ac:dyDescent="0.2">
      <c r="G2265" s="11"/>
      <c r="H2265" s="12"/>
      <c r="I2265" s="12"/>
      <c r="J2265" s="17"/>
      <c r="K2265" s="17"/>
      <c r="L2265" s="11"/>
      <c r="M2265" s="9"/>
      <c r="N2265" s="9"/>
      <c r="O2265" s="9"/>
    </row>
    <row r="2266" spans="7:15" x14ac:dyDescent="0.2">
      <c r="G2266" s="11"/>
      <c r="H2266" s="12"/>
      <c r="I2266" s="12"/>
      <c r="J2266" s="17"/>
      <c r="K2266" s="17"/>
      <c r="L2266" s="11"/>
      <c r="M2266" s="9"/>
      <c r="N2266" s="9"/>
      <c r="O2266" s="9"/>
    </row>
    <row r="2267" spans="7:15" x14ac:dyDescent="0.2">
      <c r="G2267" s="11"/>
      <c r="H2267" s="12"/>
      <c r="I2267" s="12"/>
      <c r="J2267" s="17"/>
      <c r="K2267" s="17"/>
      <c r="L2267" s="11"/>
      <c r="M2267" s="9"/>
      <c r="N2267" s="9"/>
      <c r="O2267" s="9"/>
    </row>
    <row r="2268" spans="7:15" x14ac:dyDescent="0.2">
      <c r="G2268" s="11"/>
      <c r="H2268" s="12"/>
      <c r="I2268" s="12"/>
      <c r="J2268" s="17"/>
      <c r="K2268" s="17"/>
      <c r="L2268" s="11"/>
      <c r="M2268" s="9"/>
      <c r="N2268" s="9"/>
      <c r="O2268" s="9"/>
    </row>
    <row r="2269" spans="7:15" x14ac:dyDescent="0.2">
      <c r="G2269" s="11"/>
      <c r="H2269" s="12"/>
      <c r="I2269" s="12"/>
      <c r="J2269" s="17"/>
      <c r="K2269" s="17"/>
      <c r="L2269" s="11"/>
      <c r="M2269" s="9"/>
      <c r="N2269" s="9"/>
      <c r="O2269" s="9"/>
    </row>
    <row r="2270" spans="7:15" x14ac:dyDescent="0.2">
      <c r="G2270" s="11"/>
      <c r="H2270" s="12"/>
      <c r="I2270" s="12"/>
      <c r="J2270" s="17"/>
      <c r="K2270" s="17"/>
      <c r="L2270" s="11"/>
      <c r="M2270" s="9"/>
      <c r="N2270" s="9"/>
      <c r="O2270" s="9"/>
    </row>
    <row r="2271" spans="7:15" x14ac:dyDescent="0.2">
      <c r="G2271" s="11"/>
      <c r="H2271" s="12"/>
      <c r="I2271" s="12"/>
      <c r="J2271" s="17"/>
      <c r="K2271" s="17"/>
      <c r="L2271" s="11"/>
      <c r="M2271" s="9"/>
      <c r="N2271" s="9"/>
      <c r="O2271" s="9"/>
    </row>
    <row r="2272" spans="7:15" x14ac:dyDescent="0.2">
      <c r="G2272" s="11"/>
      <c r="H2272" s="12"/>
      <c r="I2272" s="12"/>
      <c r="J2272" s="17"/>
      <c r="K2272" s="17"/>
      <c r="L2272" s="11"/>
      <c r="M2272" s="9"/>
      <c r="N2272" s="9"/>
      <c r="O2272" s="9"/>
    </row>
    <row r="2273" spans="7:15" x14ac:dyDescent="0.2">
      <c r="G2273" s="11"/>
      <c r="H2273" s="12"/>
      <c r="I2273" s="12"/>
      <c r="J2273" s="17"/>
      <c r="K2273" s="17"/>
      <c r="L2273" s="11"/>
      <c r="M2273" s="9"/>
      <c r="N2273" s="9"/>
      <c r="O2273" s="9"/>
    </row>
    <row r="2274" spans="7:15" x14ac:dyDescent="0.2">
      <c r="G2274" s="11"/>
      <c r="H2274" s="12"/>
      <c r="I2274" s="12"/>
      <c r="J2274" s="17"/>
      <c r="K2274" s="17"/>
      <c r="L2274" s="11"/>
      <c r="M2274" s="9"/>
      <c r="N2274" s="9"/>
      <c r="O2274" s="9"/>
    </row>
    <row r="2275" spans="7:15" x14ac:dyDescent="0.2">
      <c r="G2275" s="11"/>
      <c r="H2275" s="12"/>
      <c r="I2275" s="12"/>
      <c r="J2275" s="17"/>
      <c r="K2275" s="17"/>
      <c r="L2275" s="11"/>
      <c r="M2275" s="9"/>
      <c r="N2275" s="9"/>
      <c r="O2275" s="9"/>
    </row>
    <row r="2276" spans="7:15" x14ac:dyDescent="0.2">
      <c r="G2276" s="11"/>
      <c r="H2276" s="12"/>
      <c r="I2276" s="12"/>
      <c r="J2276" s="17"/>
      <c r="K2276" s="17"/>
      <c r="L2276" s="11"/>
      <c r="M2276" s="9"/>
      <c r="N2276" s="9"/>
      <c r="O2276" s="9"/>
    </row>
    <row r="2277" spans="7:15" x14ac:dyDescent="0.2">
      <c r="G2277" s="11"/>
      <c r="H2277" s="12"/>
      <c r="I2277" s="12"/>
      <c r="J2277" s="17"/>
      <c r="K2277" s="17"/>
      <c r="L2277" s="11"/>
      <c r="M2277" s="9"/>
      <c r="N2277" s="9"/>
      <c r="O2277" s="9"/>
    </row>
    <row r="2278" spans="7:15" x14ac:dyDescent="0.2">
      <c r="G2278" s="11"/>
      <c r="H2278" s="12"/>
      <c r="I2278" s="12"/>
      <c r="J2278" s="17"/>
      <c r="K2278" s="17"/>
      <c r="L2278" s="11"/>
      <c r="M2278" s="9"/>
      <c r="N2278" s="9"/>
      <c r="O2278" s="9"/>
    </row>
    <row r="2279" spans="7:15" x14ac:dyDescent="0.2">
      <c r="G2279" s="11"/>
      <c r="H2279" s="12"/>
      <c r="I2279" s="12"/>
      <c r="J2279" s="17"/>
      <c r="K2279" s="17"/>
      <c r="L2279" s="11"/>
      <c r="M2279" s="9"/>
      <c r="N2279" s="9"/>
      <c r="O2279" s="9"/>
    </row>
    <row r="2280" spans="7:15" x14ac:dyDescent="0.2">
      <c r="G2280" s="11"/>
      <c r="H2280" s="12"/>
      <c r="I2280" s="12"/>
      <c r="J2280" s="17"/>
      <c r="K2280" s="17"/>
      <c r="L2280" s="11"/>
      <c r="M2280" s="9"/>
      <c r="N2280" s="9"/>
      <c r="O2280" s="9"/>
    </row>
    <row r="2281" spans="7:15" x14ac:dyDescent="0.2">
      <c r="G2281" s="11"/>
      <c r="H2281" s="12"/>
      <c r="I2281" s="12"/>
      <c r="J2281" s="17"/>
      <c r="K2281" s="17"/>
      <c r="L2281" s="11"/>
      <c r="M2281" s="9"/>
      <c r="N2281" s="9"/>
      <c r="O2281" s="9"/>
    </row>
    <row r="2282" spans="7:15" x14ac:dyDescent="0.2">
      <c r="G2282" s="11"/>
      <c r="H2282" s="12"/>
      <c r="I2282" s="12"/>
      <c r="J2282" s="17"/>
      <c r="K2282" s="17"/>
      <c r="L2282" s="11"/>
      <c r="M2282" s="9"/>
      <c r="N2282" s="9"/>
      <c r="O2282" s="9"/>
    </row>
    <row r="2283" spans="7:15" x14ac:dyDescent="0.2">
      <c r="G2283" s="11"/>
      <c r="H2283" s="12"/>
      <c r="I2283" s="12"/>
      <c r="J2283" s="17"/>
      <c r="K2283" s="17"/>
      <c r="L2283" s="11"/>
      <c r="M2283" s="9"/>
      <c r="N2283" s="9"/>
      <c r="O2283" s="9"/>
    </row>
    <row r="2284" spans="7:15" x14ac:dyDescent="0.2">
      <c r="G2284" s="11"/>
      <c r="H2284" s="12"/>
      <c r="I2284" s="12"/>
      <c r="J2284" s="17"/>
      <c r="K2284" s="17"/>
      <c r="L2284" s="11"/>
      <c r="M2284" s="9"/>
      <c r="N2284" s="9"/>
      <c r="O2284" s="9"/>
    </row>
    <row r="2285" spans="7:15" x14ac:dyDescent="0.2">
      <c r="G2285" s="11"/>
      <c r="H2285" s="12"/>
      <c r="I2285" s="12"/>
      <c r="J2285" s="17"/>
      <c r="K2285" s="17"/>
      <c r="L2285" s="11"/>
      <c r="M2285" s="9"/>
      <c r="N2285" s="9"/>
      <c r="O2285" s="9"/>
    </row>
    <row r="2286" spans="7:15" x14ac:dyDescent="0.2">
      <c r="G2286" s="11"/>
      <c r="H2286" s="12"/>
      <c r="I2286" s="12"/>
      <c r="J2286" s="17"/>
      <c r="K2286" s="17"/>
      <c r="L2286" s="11"/>
      <c r="M2286" s="9"/>
      <c r="N2286" s="9"/>
      <c r="O2286" s="9"/>
    </row>
    <row r="2287" spans="7:15" x14ac:dyDescent="0.2">
      <c r="G2287" s="11"/>
      <c r="H2287" s="12"/>
      <c r="I2287" s="12"/>
      <c r="J2287" s="17"/>
      <c r="K2287" s="17"/>
      <c r="L2287" s="11"/>
      <c r="M2287" s="9"/>
      <c r="N2287" s="9"/>
      <c r="O2287" s="9"/>
    </row>
    <row r="2288" spans="7:15" x14ac:dyDescent="0.2">
      <c r="G2288" s="11"/>
      <c r="H2288" s="12"/>
      <c r="I2288" s="12"/>
      <c r="J2288" s="17"/>
      <c r="K2288" s="17"/>
      <c r="L2288" s="11"/>
      <c r="M2288" s="9"/>
      <c r="N2288" s="9"/>
      <c r="O2288" s="9"/>
    </row>
    <row r="2289" spans="7:15" x14ac:dyDescent="0.2">
      <c r="G2289" s="11"/>
      <c r="H2289" s="12"/>
      <c r="I2289" s="12"/>
      <c r="J2289" s="17"/>
      <c r="K2289" s="17"/>
      <c r="L2289" s="11"/>
      <c r="M2289" s="9"/>
      <c r="N2289" s="9"/>
      <c r="O2289" s="9"/>
    </row>
    <row r="2290" spans="7:15" x14ac:dyDescent="0.2">
      <c r="G2290" s="11"/>
      <c r="H2290" s="12"/>
      <c r="I2290" s="12"/>
      <c r="J2290" s="17"/>
      <c r="K2290" s="17"/>
      <c r="L2290" s="11"/>
      <c r="M2290" s="9"/>
      <c r="N2290" s="9"/>
      <c r="O2290" s="9"/>
    </row>
    <row r="2291" spans="7:15" x14ac:dyDescent="0.2">
      <c r="G2291" s="11"/>
      <c r="H2291" s="12"/>
      <c r="I2291" s="12"/>
      <c r="J2291" s="17"/>
      <c r="K2291" s="17"/>
      <c r="L2291" s="11"/>
      <c r="M2291" s="9"/>
      <c r="N2291" s="9"/>
      <c r="O2291" s="9"/>
    </row>
    <row r="2292" spans="7:15" x14ac:dyDescent="0.2">
      <c r="G2292" s="11"/>
      <c r="H2292" s="12"/>
      <c r="I2292" s="12"/>
      <c r="J2292" s="17"/>
      <c r="K2292" s="17"/>
      <c r="L2292" s="11"/>
      <c r="M2292" s="9"/>
      <c r="N2292" s="9"/>
      <c r="O2292" s="9"/>
    </row>
    <row r="2293" spans="7:15" x14ac:dyDescent="0.2">
      <c r="G2293" s="11"/>
      <c r="H2293" s="12"/>
      <c r="I2293" s="12"/>
      <c r="J2293" s="17"/>
      <c r="K2293" s="17"/>
      <c r="L2293" s="11"/>
      <c r="M2293" s="9"/>
      <c r="N2293" s="9"/>
      <c r="O2293" s="9"/>
    </row>
    <row r="2294" spans="7:15" x14ac:dyDescent="0.2">
      <c r="G2294" s="11"/>
      <c r="H2294" s="12"/>
      <c r="I2294" s="12"/>
      <c r="J2294" s="17"/>
      <c r="K2294" s="17"/>
      <c r="L2294" s="11"/>
      <c r="M2294" s="9"/>
      <c r="N2294" s="9"/>
      <c r="O2294" s="9"/>
    </row>
    <row r="2295" spans="7:15" x14ac:dyDescent="0.2">
      <c r="G2295" s="11"/>
      <c r="H2295" s="12"/>
      <c r="I2295" s="12"/>
      <c r="J2295" s="17"/>
      <c r="K2295" s="17"/>
      <c r="L2295" s="11"/>
      <c r="M2295" s="9"/>
      <c r="N2295" s="9"/>
      <c r="O2295" s="9"/>
    </row>
    <row r="2296" spans="7:15" x14ac:dyDescent="0.2">
      <c r="G2296" s="11"/>
      <c r="H2296" s="12"/>
      <c r="I2296" s="12"/>
      <c r="J2296" s="17"/>
      <c r="K2296" s="17"/>
      <c r="L2296" s="11"/>
      <c r="M2296" s="9"/>
      <c r="N2296" s="9"/>
      <c r="O2296" s="9"/>
    </row>
    <row r="2297" spans="7:15" x14ac:dyDescent="0.2">
      <c r="G2297" s="11"/>
      <c r="H2297" s="12"/>
      <c r="I2297" s="12"/>
      <c r="J2297" s="17"/>
      <c r="K2297" s="17"/>
      <c r="L2297" s="11"/>
      <c r="M2297" s="9"/>
      <c r="N2297" s="9"/>
      <c r="O2297" s="9"/>
    </row>
    <row r="2298" spans="7:15" x14ac:dyDescent="0.2">
      <c r="G2298" s="11"/>
      <c r="H2298" s="12"/>
      <c r="I2298" s="12"/>
      <c r="J2298" s="17"/>
      <c r="K2298" s="17"/>
      <c r="L2298" s="11"/>
      <c r="M2298" s="9"/>
      <c r="N2298" s="9"/>
      <c r="O2298" s="9"/>
    </row>
    <row r="2299" spans="7:15" x14ac:dyDescent="0.2">
      <c r="G2299" s="11"/>
      <c r="H2299" s="12"/>
      <c r="I2299" s="12"/>
      <c r="J2299" s="17"/>
      <c r="K2299" s="17"/>
      <c r="L2299" s="11"/>
      <c r="M2299" s="9"/>
      <c r="N2299" s="9"/>
      <c r="O2299" s="9"/>
    </row>
    <row r="2300" spans="7:15" x14ac:dyDescent="0.2">
      <c r="G2300" s="11"/>
      <c r="H2300" s="12"/>
      <c r="I2300" s="12"/>
      <c r="J2300" s="17"/>
      <c r="K2300" s="17"/>
      <c r="L2300" s="11"/>
      <c r="M2300" s="9"/>
      <c r="N2300" s="9"/>
      <c r="O2300" s="9"/>
    </row>
    <row r="2301" spans="7:15" x14ac:dyDescent="0.2">
      <c r="G2301" s="11"/>
      <c r="H2301" s="12"/>
      <c r="I2301" s="12"/>
      <c r="J2301" s="17"/>
      <c r="K2301" s="17"/>
      <c r="L2301" s="11"/>
      <c r="M2301" s="9"/>
      <c r="N2301" s="9"/>
      <c r="O2301" s="9"/>
    </row>
    <row r="2302" spans="7:15" x14ac:dyDescent="0.2">
      <c r="G2302" s="11"/>
      <c r="H2302" s="12"/>
      <c r="I2302" s="12"/>
      <c r="J2302" s="17"/>
      <c r="K2302" s="17"/>
      <c r="L2302" s="11"/>
      <c r="M2302" s="9"/>
      <c r="N2302" s="9"/>
      <c r="O2302" s="9"/>
    </row>
    <row r="2303" spans="7:15" x14ac:dyDescent="0.2">
      <c r="G2303" s="11"/>
      <c r="H2303" s="12"/>
      <c r="I2303" s="12"/>
      <c r="J2303" s="17"/>
      <c r="K2303" s="17"/>
      <c r="L2303" s="11"/>
      <c r="M2303" s="9"/>
      <c r="N2303" s="9"/>
      <c r="O2303" s="9"/>
    </row>
    <row r="2304" spans="7:15" x14ac:dyDescent="0.2">
      <c r="G2304" s="11"/>
      <c r="H2304" s="12"/>
      <c r="I2304" s="12"/>
      <c r="J2304" s="17"/>
      <c r="K2304" s="17"/>
      <c r="L2304" s="11"/>
      <c r="M2304" s="9"/>
      <c r="N2304" s="9"/>
      <c r="O2304" s="9"/>
    </row>
    <row r="2305" spans="7:15" x14ac:dyDescent="0.2">
      <c r="G2305" s="11"/>
      <c r="H2305" s="12"/>
      <c r="I2305" s="12"/>
      <c r="J2305" s="17"/>
      <c r="K2305" s="17"/>
      <c r="L2305" s="11"/>
      <c r="M2305" s="9"/>
      <c r="N2305" s="9"/>
      <c r="O2305" s="9"/>
    </row>
    <row r="2306" spans="7:15" x14ac:dyDescent="0.2">
      <c r="G2306" s="11"/>
      <c r="H2306" s="12"/>
      <c r="I2306" s="12"/>
      <c r="J2306" s="17"/>
      <c r="K2306" s="17"/>
      <c r="L2306" s="11"/>
      <c r="M2306" s="9"/>
      <c r="N2306" s="9"/>
      <c r="O2306" s="9"/>
    </row>
    <row r="2307" spans="7:15" x14ac:dyDescent="0.2">
      <c r="G2307" s="11"/>
      <c r="H2307" s="12"/>
      <c r="I2307" s="12"/>
      <c r="J2307" s="17"/>
      <c r="K2307" s="17"/>
      <c r="L2307" s="11"/>
      <c r="M2307" s="9"/>
      <c r="N2307" s="9"/>
      <c r="O2307" s="9"/>
    </row>
    <row r="2308" spans="7:15" x14ac:dyDescent="0.2">
      <c r="G2308" s="11"/>
      <c r="H2308" s="12"/>
      <c r="I2308" s="12"/>
      <c r="J2308" s="17"/>
      <c r="K2308" s="17"/>
      <c r="L2308" s="11"/>
      <c r="M2308" s="9"/>
      <c r="N2308" s="9"/>
      <c r="O2308" s="9"/>
    </row>
    <row r="2309" spans="7:15" x14ac:dyDescent="0.2">
      <c r="G2309" s="11"/>
      <c r="H2309" s="12"/>
      <c r="I2309" s="12"/>
      <c r="J2309" s="17"/>
      <c r="K2309" s="17"/>
      <c r="L2309" s="11"/>
      <c r="M2309" s="9"/>
      <c r="N2309" s="9"/>
      <c r="O2309" s="9"/>
    </row>
    <row r="2310" spans="7:15" x14ac:dyDescent="0.2">
      <c r="G2310" s="11"/>
      <c r="H2310" s="12"/>
      <c r="I2310" s="12"/>
      <c r="J2310" s="17"/>
      <c r="K2310" s="17"/>
      <c r="L2310" s="11"/>
      <c r="M2310" s="9"/>
      <c r="N2310" s="9"/>
      <c r="O2310" s="9"/>
    </row>
    <row r="2311" spans="7:15" x14ac:dyDescent="0.2">
      <c r="G2311" s="11"/>
      <c r="H2311" s="12"/>
      <c r="I2311" s="12"/>
      <c r="J2311" s="17"/>
      <c r="K2311" s="17"/>
      <c r="L2311" s="11"/>
      <c r="M2311" s="9"/>
      <c r="N2311" s="9"/>
      <c r="O2311" s="9"/>
    </row>
    <row r="2312" spans="7:15" x14ac:dyDescent="0.2">
      <c r="G2312" s="11"/>
      <c r="H2312" s="12"/>
      <c r="I2312" s="12"/>
      <c r="J2312" s="17"/>
      <c r="K2312" s="17"/>
      <c r="L2312" s="11"/>
      <c r="M2312" s="9"/>
      <c r="N2312" s="9"/>
      <c r="O2312" s="9"/>
    </row>
    <row r="2313" spans="7:15" x14ac:dyDescent="0.2">
      <c r="G2313" s="11"/>
      <c r="H2313" s="12"/>
      <c r="I2313" s="12"/>
      <c r="J2313" s="17"/>
      <c r="K2313" s="17"/>
      <c r="L2313" s="11"/>
      <c r="M2313" s="9"/>
      <c r="N2313" s="9"/>
      <c r="O2313" s="9"/>
    </row>
    <row r="2314" spans="7:15" x14ac:dyDescent="0.2">
      <c r="G2314" s="11"/>
      <c r="H2314" s="12"/>
      <c r="I2314" s="12"/>
      <c r="J2314" s="17"/>
      <c r="K2314" s="17"/>
      <c r="L2314" s="11"/>
      <c r="M2314" s="9"/>
      <c r="N2314" s="9"/>
      <c r="O2314" s="9"/>
    </row>
    <row r="2315" spans="7:15" x14ac:dyDescent="0.2">
      <c r="G2315" s="11"/>
      <c r="H2315" s="12"/>
      <c r="I2315" s="12"/>
      <c r="J2315" s="17"/>
      <c r="K2315" s="17"/>
      <c r="L2315" s="11"/>
      <c r="M2315" s="9"/>
      <c r="N2315" s="9"/>
      <c r="O2315" s="9"/>
    </row>
    <row r="2316" spans="7:15" x14ac:dyDescent="0.2">
      <c r="G2316" s="11"/>
      <c r="H2316" s="12"/>
      <c r="I2316" s="12"/>
      <c r="J2316" s="17"/>
      <c r="K2316" s="17"/>
      <c r="L2316" s="11"/>
      <c r="M2316" s="9"/>
      <c r="N2316" s="9"/>
      <c r="O2316" s="9"/>
    </row>
    <row r="2317" spans="7:15" x14ac:dyDescent="0.2">
      <c r="G2317" s="11"/>
      <c r="H2317" s="12"/>
      <c r="I2317" s="12"/>
      <c r="J2317" s="17"/>
      <c r="K2317" s="17"/>
      <c r="L2317" s="11"/>
      <c r="M2317" s="9"/>
      <c r="N2317" s="9"/>
      <c r="O2317" s="9"/>
    </row>
    <row r="2318" spans="7:15" x14ac:dyDescent="0.2">
      <c r="G2318" s="11"/>
      <c r="H2318" s="12"/>
      <c r="I2318" s="12"/>
      <c r="J2318" s="17"/>
      <c r="K2318" s="17"/>
      <c r="L2318" s="11"/>
      <c r="M2318" s="9"/>
      <c r="N2318" s="9"/>
      <c r="O2318" s="9"/>
    </row>
    <row r="2319" spans="7:15" x14ac:dyDescent="0.2">
      <c r="G2319" s="11"/>
      <c r="H2319" s="12"/>
      <c r="I2319" s="12"/>
      <c r="J2319" s="17"/>
      <c r="K2319" s="17"/>
      <c r="L2319" s="11"/>
      <c r="M2319" s="9"/>
      <c r="N2319" s="9"/>
      <c r="O2319" s="9"/>
    </row>
    <row r="2320" spans="7:15" x14ac:dyDescent="0.2">
      <c r="G2320" s="11"/>
      <c r="H2320" s="12"/>
      <c r="I2320" s="12"/>
      <c r="J2320" s="17"/>
      <c r="K2320" s="17"/>
      <c r="L2320" s="11"/>
      <c r="M2320" s="9"/>
      <c r="N2320" s="9"/>
      <c r="O2320" s="9"/>
    </row>
    <row r="2321" spans="7:15" x14ac:dyDescent="0.2">
      <c r="G2321" s="11"/>
      <c r="H2321" s="12"/>
      <c r="I2321" s="12"/>
      <c r="J2321" s="17"/>
      <c r="K2321" s="17"/>
      <c r="L2321" s="11"/>
      <c r="M2321" s="9"/>
      <c r="N2321" s="9"/>
      <c r="O2321" s="9"/>
    </row>
    <row r="2322" spans="7:15" x14ac:dyDescent="0.2">
      <c r="G2322" s="11"/>
      <c r="H2322" s="12"/>
      <c r="I2322" s="12"/>
      <c r="J2322" s="17"/>
      <c r="K2322" s="17"/>
      <c r="L2322" s="11"/>
      <c r="M2322" s="9"/>
      <c r="N2322" s="9"/>
      <c r="O2322" s="9"/>
    </row>
    <row r="2323" spans="7:15" x14ac:dyDescent="0.2">
      <c r="G2323" s="11"/>
      <c r="H2323" s="12"/>
      <c r="I2323" s="12"/>
      <c r="J2323" s="17"/>
      <c r="K2323" s="17"/>
      <c r="L2323" s="11"/>
      <c r="M2323" s="9"/>
      <c r="N2323" s="9"/>
      <c r="O2323" s="9"/>
    </row>
    <row r="2324" spans="7:15" x14ac:dyDescent="0.2">
      <c r="G2324" s="11"/>
      <c r="H2324" s="12"/>
      <c r="I2324" s="12"/>
      <c r="J2324" s="17"/>
      <c r="K2324" s="17"/>
      <c r="L2324" s="11"/>
      <c r="M2324" s="9"/>
      <c r="N2324" s="9"/>
      <c r="O2324" s="9"/>
    </row>
    <row r="2325" spans="7:15" x14ac:dyDescent="0.2">
      <c r="G2325" s="11"/>
      <c r="H2325" s="12"/>
      <c r="I2325" s="12"/>
      <c r="J2325" s="17"/>
      <c r="K2325" s="17"/>
      <c r="L2325" s="11"/>
      <c r="M2325" s="9"/>
      <c r="N2325" s="9"/>
      <c r="O2325" s="9"/>
    </row>
    <row r="2326" spans="7:15" x14ac:dyDescent="0.2">
      <c r="G2326" s="11"/>
      <c r="H2326" s="12"/>
      <c r="I2326" s="12"/>
      <c r="J2326" s="17"/>
      <c r="K2326" s="17"/>
      <c r="L2326" s="11"/>
      <c r="M2326" s="9"/>
      <c r="N2326" s="9"/>
      <c r="O2326" s="9"/>
    </row>
    <row r="2327" spans="7:15" x14ac:dyDescent="0.2">
      <c r="G2327" s="11"/>
      <c r="H2327" s="12"/>
      <c r="I2327" s="12"/>
      <c r="J2327" s="17"/>
      <c r="K2327" s="17"/>
      <c r="L2327" s="11"/>
      <c r="M2327" s="9"/>
      <c r="N2327" s="9"/>
      <c r="O2327" s="9"/>
    </row>
    <row r="2328" spans="7:15" x14ac:dyDescent="0.2">
      <c r="G2328" s="11"/>
      <c r="H2328" s="12"/>
      <c r="I2328" s="12"/>
      <c r="J2328" s="17"/>
      <c r="K2328" s="17"/>
      <c r="L2328" s="11"/>
      <c r="M2328" s="9"/>
      <c r="N2328" s="9"/>
      <c r="O2328" s="9"/>
    </row>
    <row r="2329" spans="7:15" x14ac:dyDescent="0.2">
      <c r="G2329" s="11"/>
      <c r="H2329" s="12"/>
      <c r="I2329" s="12"/>
      <c r="J2329" s="17"/>
      <c r="K2329" s="17"/>
      <c r="L2329" s="11"/>
      <c r="M2329" s="9"/>
      <c r="N2329" s="9"/>
      <c r="O2329" s="9"/>
    </row>
    <row r="2330" spans="7:15" x14ac:dyDescent="0.2">
      <c r="G2330" s="11"/>
      <c r="H2330" s="12"/>
      <c r="I2330" s="12"/>
      <c r="J2330" s="17"/>
      <c r="K2330" s="17"/>
      <c r="L2330" s="11"/>
      <c r="M2330" s="9"/>
      <c r="N2330" s="9"/>
      <c r="O2330" s="9"/>
    </row>
    <row r="2331" spans="7:15" x14ac:dyDescent="0.2">
      <c r="G2331" s="11"/>
      <c r="H2331" s="12"/>
      <c r="I2331" s="12"/>
      <c r="J2331" s="17"/>
      <c r="K2331" s="17"/>
      <c r="L2331" s="11"/>
      <c r="M2331" s="9"/>
      <c r="N2331" s="9"/>
      <c r="O2331" s="9"/>
    </row>
    <row r="2332" spans="7:15" x14ac:dyDescent="0.2">
      <c r="G2332" s="11"/>
      <c r="H2332" s="12"/>
      <c r="I2332" s="12"/>
      <c r="J2332" s="17"/>
      <c r="K2332" s="17"/>
      <c r="L2332" s="11"/>
      <c r="M2332" s="9"/>
      <c r="N2332" s="9"/>
      <c r="O2332" s="9"/>
    </row>
    <row r="2333" spans="7:15" x14ac:dyDescent="0.2">
      <c r="G2333" s="11"/>
      <c r="H2333" s="12"/>
      <c r="I2333" s="12"/>
      <c r="J2333" s="17"/>
      <c r="K2333" s="17"/>
      <c r="L2333" s="11"/>
      <c r="M2333" s="9"/>
      <c r="N2333" s="9"/>
      <c r="O2333" s="9"/>
    </row>
    <row r="2334" spans="7:15" x14ac:dyDescent="0.2">
      <c r="G2334" s="11"/>
      <c r="H2334" s="12"/>
      <c r="I2334" s="12"/>
      <c r="J2334" s="17"/>
      <c r="K2334" s="17"/>
      <c r="L2334" s="11"/>
      <c r="M2334" s="9"/>
      <c r="N2334" s="9"/>
      <c r="O2334" s="9"/>
    </row>
    <row r="2335" spans="7:15" x14ac:dyDescent="0.2">
      <c r="G2335" s="11"/>
      <c r="H2335" s="12"/>
      <c r="I2335" s="12"/>
      <c r="J2335" s="17"/>
      <c r="K2335" s="17"/>
      <c r="L2335" s="11"/>
      <c r="M2335" s="9"/>
      <c r="N2335" s="9"/>
      <c r="O2335" s="9"/>
    </row>
    <row r="2336" spans="7:15" x14ac:dyDescent="0.2">
      <c r="G2336" s="11"/>
      <c r="H2336" s="12"/>
      <c r="I2336" s="12"/>
      <c r="J2336" s="17"/>
      <c r="K2336" s="17"/>
      <c r="L2336" s="11"/>
      <c r="M2336" s="9"/>
      <c r="N2336" s="9"/>
      <c r="O2336" s="9"/>
    </row>
    <row r="2337" spans="7:15" x14ac:dyDescent="0.2">
      <c r="G2337" s="11"/>
      <c r="H2337" s="12"/>
      <c r="I2337" s="12"/>
      <c r="J2337" s="17"/>
      <c r="K2337" s="17"/>
      <c r="L2337" s="11"/>
      <c r="M2337" s="9"/>
      <c r="N2337" s="9"/>
      <c r="O2337" s="9"/>
    </row>
    <row r="2338" spans="7:15" x14ac:dyDescent="0.2">
      <c r="G2338" s="11"/>
      <c r="H2338" s="12"/>
      <c r="I2338" s="12"/>
      <c r="J2338" s="17"/>
      <c r="K2338" s="17"/>
      <c r="L2338" s="11"/>
      <c r="M2338" s="9"/>
      <c r="N2338" s="9"/>
      <c r="O2338" s="9"/>
    </row>
    <row r="2339" spans="7:15" x14ac:dyDescent="0.2">
      <c r="G2339" s="11"/>
      <c r="H2339" s="12"/>
      <c r="I2339" s="12"/>
      <c r="J2339" s="17"/>
      <c r="K2339" s="17"/>
      <c r="L2339" s="11"/>
      <c r="M2339" s="9"/>
      <c r="N2339" s="9"/>
      <c r="O2339" s="9"/>
    </row>
    <row r="2340" spans="7:15" x14ac:dyDescent="0.2">
      <c r="G2340" s="11"/>
      <c r="H2340" s="12"/>
      <c r="I2340" s="12"/>
      <c r="J2340" s="17"/>
      <c r="K2340" s="17"/>
      <c r="L2340" s="11"/>
      <c r="M2340" s="9"/>
      <c r="N2340" s="9"/>
      <c r="O2340" s="9"/>
    </row>
    <row r="2341" spans="7:15" x14ac:dyDescent="0.2">
      <c r="G2341" s="11"/>
      <c r="H2341" s="12"/>
      <c r="I2341" s="12"/>
      <c r="J2341" s="17"/>
      <c r="K2341" s="17"/>
      <c r="L2341" s="11"/>
      <c r="M2341" s="9"/>
      <c r="N2341" s="9"/>
      <c r="O2341" s="9"/>
    </row>
    <row r="2342" spans="7:15" x14ac:dyDescent="0.2">
      <c r="G2342" s="11"/>
      <c r="H2342" s="12"/>
      <c r="I2342" s="12"/>
      <c r="J2342" s="17"/>
      <c r="K2342" s="17"/>
      <c r="L2342" s="11"/>
      <c r="M2342" s="9"/>
      <c r="N2342" s="9"/>
      <c r="O2342" s="9"/>
    </row>
    <row r="2343" spans="7:15" x14ac:dyDescent="0.2">
      <c r="G2343" s="11"/>
      <c r="H2343" s="12"/>
      <c r="I2343" s="12"/>
      <c r="J2343" s="17"/>
      <c r="K2343" s="17"/>
      <c r="L2343" s="11"/>
      <c r="M2343" s="9"/>
      <c r="N2343" s="9"/>
      <c r="O2343" s="9"/>
    </row>
    <row r="2344" spans="7:15" x14ac:dyDescent="0.2">
      <c r="G2344" s="11"/>
      <c r="H2344" s="12"/>
      <c r="I2344" s="12"/>
      <c r="J2344" s="17"/>
      <c r="K2344" s="17"/>
      <c r="L2344" s="11"/>
      <c r="M2344" s="9"/>
      <c r="N2344" s="9"/>
      <c r="O2344" s="9"/>
    </row>
    <row r="2345" spans="7:15" x14ac:dyDescent="0.2">
      <c r="G2345" s="11"/>
      <c r="H2345" s="12"/>
      <c r="I2345" s="12"/>
      <c r="J2345" s="17"/>
      <c r="K2345" s="17"/>
      <c r="L2345" s="11"/>
      <c r="M2345" s="9"/>
      <c r="N2345" s="9"/>
      <c r="O2345" s="9"/>
    </row>
    <row r="2346" spans="7:15" x14ac:dyDescent="0.2">
      <c r="G2346" s="11"/>
      <c r="H2346" s="12"/>
      <c r="I2346" s="12"/>
      <c r="J2346" s="17"/>
      <c r="K2346" s="17"/>
      <c r="L2346" s="11"/>
      <c r="M2346" s="9"/>
      <c r="N2346" s="9"/>
      <c r="O2346" s="9"/>
    </row>
    <row r="2347" spans="7:15" x14ac:dyDescent="0.2">
      <c r="G2347" s="11"/>
      <c r="H2347" s="12"/>
      <c r="I2347" s="12"/>
      <c r="J2347" s="17"/>
      <c r="K2347" s="17"/>
      <c r="L2347" s="11"/>
      <c r="M2347" s="9"/>
      <c r="N2347" s="9"/>
      <c r="O2347" s="9"/>
    </row>
  </sheetData>
  <mergeCells count="1">
    <mergeCell ref="A2:N2"/>
  </mergeCells>
  <pageMargins left="0.70866141732283472" right="0.70866141732283472" top="0.74803149606299213" bottom="0.74803149606299213" header="0.31496062992125984" footer="0.31496062992125984"/>
  <pageSetup paperSize="9" scale="65" orientation="landscape" r:id="rId1"/>
  <headerFooter>
    <oddFooter>Page &amp;P of &amp;N</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7" tint="0.79998168889431442"/>
    <pageSetUpPr fitToPage="1"/>
  </sheetPr>
  <dimension ref="A2:K36"/>
  <sheetViews>
    <sheetView showGridLines="0" zoomScale="80" zoomScaleNormal="80" workbookViewId="0"/>
  </sheetViews>
  <sheetFormatPr defaultColWidth="8.7109375" defaultRowHeight="15.75" x14ac:dyDescent="0.2"/>
  <cols>
    <col min="1" max="1" width="20.42578125" style="281" customWidth="1"/>
    <col min="2" max="2" width="44.5703125" style="141" customWidth="1"/>
    <col min="3" max="3" width="18.85546875" style="142" customWidth="1"/>
    <col min="4" max="4" width="22.42578125" style="142" customWidth="1"/>
    <col min="5" max="5" width="18.28515625" style="142" customWidth="1"/>
    <col min="6" max="6" width="18.140625" style="142" customWidth="1"/>
    <col min="7" max="7" width="25.28515625" style="143" customWidth="1"/>
    <col min="8" max="8" width="24.140625" style="141" customWidth="1"/>
    <col min="9" max="9" width="18.28515625" style="141" customWidth="1"/>
    <col min="10" max="10" width="14.42578125" style="141" customWidth="1"/>
    <col min="11" max="11" width="20.28515625" style="141" customWidth="1"/>
    <col min="12" max="12" width="19.85546875" style="141" customWidth="1"/>
    <col min="13" max="13" width="16.42578125" style="141" customWidth="1"/>
    <col min="14" max="14" width="18.140625" style="141" customWidth="1"/>
    <col min="15" max="15" width="16.42578125" style="141" bestFit="1" customWidth="1"/>
    <col min="16" max="16" width="18.140625" style="141" bestFit="1" customWidth="1"/>
    <col min="17" max="17" width="27.140625" style="141" bestFit="1" customWidth="1"/>
    <col min="18" max="29" width="6.7109375" style="141" bestFit="1" customWidth="1"/>
    <col min="30" max="34" width="7.7109375" style="141" bestFit="1" customWidth="1"/>
    <col min="35" max="39" width="9.28515625" style="141" bestFit="1" customWidth="1"/>
    <col min="40" max="40" width="10.28515625" style="141" bestFit="1" customWidth="1"/>
    <col min="41" max="41" width="15" style="141" bestFit="1" customWidth="1"/>
    <col min="42" max="42" width="13.140625" style="141" bestFit="1" customWidth="1"/>
    <col min="43" max="44" width="5.7109375" style="141" bestFit="1" customWidth="1"/>
    <col min="45" max="55" width="6.7109375" style="141" bestFit="1" customWidth="1"/>
    <col min="56" max="65" width="7.7109375" style="141" bestFit="1" customWidth="1"/>
    <col min="66" max="71" width="9.28515625" style="141" bestFit="1" customWidth="1"/>
    <col min="72" max="72" width="10.28515625" style="141" bestFit="1" customWidth="1"/>
    <col min="73" max="73" width="16.42578125" style="141" bestFit="1" customWidth="1"/>
    <col min="74" max="74" width="11.7109375" style="141" bestFit="1" customWidth="1"/>
    <col min="75" max="16384" width="8.7109375" style="141"/>
  </cols>
  <sheetData>
    <row r="2" spans="1:11" ht="21" x14ac:dyDescent="0.2">
      <c r="A2" s="315" t="s">
        <v>223</v>
      </c>
      <c r="B2" s="316"/>
      <c r="C2" s="316"/>
      <c r="D2" s="316"/>
      <c r="E2" s="316"/>
      <c r="F2" s="316"/>
      <c r="G2" s="317"/>
      <c r="H2" s="318"/>
      <c r="I2" s="318"/>
      <c r="J2" s="318"/>
      <c r="K2" s="318"/>
    </row>
    <row r="3" spans="1:11" x14ac:dyDescent="0.2">
      <c r="G3" s="141"/>
      <c r="J3" s="169" t="s">
        <v>383</v>
      </c>
      <c r="K3" s="189">
        <f>GETPIVOTDATA(" Total Costs",$A$5)+K4</f>
        <v>109886.696</v>
      </c>
    </row>
    <row r="4" spans="1:11" ht="18.600000000000001" customHeight="1" x14ac:dyDescent="0.2">
      <c r="C4" s="141"/>
      <c r="D4" s="141"/>
      <c r="E4" s="141"/>
      <c r="F4" s="141"/>
      <c r="H4" s="319" t="s">
        <v>382</v>
      </c>
      <c r="I4" s="320"/>
      <c r="J4" s="320"/>
      <c r="K4" s="188">
        <f>sfonsacosts</f>
        <v>5220</v>
      </c>
    </row>
    <row r="5" spans="1:11" hidden="1" x14ac:dyDescent="0.2">
      <c r="A5" s="355"/>
      <c r="B5" s="356"/>
      <c r="C5" s="350" t="s">
        <v>76</v>
      </c>
      <c r="D5" s="348"/>
      <c r="E5" s="351"/>
      <c r="F5" s="351"/>
      <c r="G5" s="351"/>
      <c r="H5" s="351"/>
      <c r="I5" s="351"/>
      <c r="J5" s="351"/>
      <c r="K5" s="349"/>
    </row>
    <row r="6" spans="1:11" s="128" customFormat="1" ht="31.5" x14ac:dyDescent="0.2">
      <c r="A6" s="357" t="s">
        <v>507</v>
      </c>
      <c r="B6" s="352" t="s">
        <v>438</v>
      </c>
      <c r="C6" s="354" t="s">
        <v>361</v>
      </c>
      <c r="D6" s="352" t="s">
        <v>405</v>
      </c>
      <c r="E6" s="352" t="s">
        <v>406</v>
      </c>
      <c r="F6" s="354" t="s">
        <v>207</v>
      </c>
      <c r="G6" s="352" t="s">
        <v>407</v>
      </c>
      <c r="H6" s="352" t="s">
        <v>362</v>
      </c>
      <c r="I6" s="354" t="s">
        <v>354</v>
      </c>
      <c r="J6" s="352" t="s">
        <v>388</v>
      </c>
      <c r="K6" s="354" t="s">
        <v>355</v>
      </c>
    </row>
    <row r="7" spans="1:11" x14ac:dyDescent="0.2">
      <c r="A7" s="357">
        <v>1</v>
      </c>
      <c r="B7" s="352" t="s">
        <v>118</v>
      </c>
      <c r="C7" s="353"/>
      <c r="D7" s="353"/>
      <c r="E7" s="353">
        <v>1236</v>
      </c>
      <c r="F7" s="353">
        <v>1236</v>
      </c>
      <c r="G7" s="353">
        <v>1105.7999999999997</v>
      </c>
      <c r="H7" s="353">
        <v>0</v>
      </c>
      <c r="I7" s="353">
        <v>468.36000000000013</v>
      </c>
      <c r="J7" s="353"/>
      <c r="K7" s="353">
        <v>2810.16</v>
      </c>
    </row>
    <row r="8" spans="1:11" x14ac:dyDescent="0.2">
      <c r="A8" s="357">
        <v>2</v>
      </c>
      <c r="B8" s="352" t="s">
        <v>127</v>
      </c>
      <c r="C8" s="353">
        <v>2175</v>
      </c>
      <c r="D8" s="353">
        <v>545</v>
      </c>
      <c r="E8" s="353">
        <v>2798</v>
      </c>
      <c r="F8" s="353">
        <v>5518</v>
      </c>
      <c r="G8" s="353">
        <v>2658.1000000000004</v>
      </c>
      <c r="H8" s="353">
        <v>2066.25</v>
      </c>
      <c r="I8" s="353">
        <v>1939.4700000000005</v>
      </c>
      <c r="J8" s="353"/>
      <c r="K8" s="353">
        <v>12181.82</v>
      </c>
    </row>
    <row r="9" spans="1:11" x14ac:dyDescent="0.2">
      <c r="A9" s="357">
        <v>3</v>
      </c>
      <c r="B9" s="352" t="s">
        <v>152</v>
      </c>
      <c r="C9" s="353"/>
      <c r="D9" s="353"/>
      <c r="E9" s="353">
        <v>3240</v>
      </c>
      <c r="F9" s="353">
        <v>3240</v>
      </c>
      <c r="G9" s="353">
        <v>3078</v>
      </c>
      <c r="H9" s="353">
        <v>0</v>
      </c>
      <c r="I9" s="353">
        <v>1263.6000000000001</v>
      </c>
      <c r="J9" s="353"/>
      <c r="K9" s="353">
        <v>7581.5999999999995</v>
      </c>
    </row>
    <row r="10" spans="1:11" x14ac:dyDescent="0.2">
      <c r="A10" s="357">
        <v>4</v>
      </c>
      <c r="B10" s="352" t="s">
        <v>99</v>
      </c>
      <c r="C10" s="353"/>
      <c r="D10" s="353">
        <v>200</v>
      </c>
      <c r="E10" s="353">
        <v>5778</v>
      </c>
      <c r="F10" s="353">
        <v>5978</v>
      </c>
      <c r="G10" s="353">
        <v>5489.0999999999995</v>
      </c>
      <c r="H10" s="353">
        <v>0</v>
      </c>
      <c r="I10" s="353">
        <v>2253.4200000000005</v>
      </c>
      <c r="J10" s="353"/>
      <c r="K10" s="353">
        <v>13720.52</v>
      </c>
    </row>
    <row r="11" spans="1:11" x14ac:dyDescent="0.2">
      <c r="A11" s="357">
        <v>5</v>
      </c>
      <c r="B11" s="352" t="s">
        <v>141</v>
      </c>
      <c r="C11" s="353"/>
      <c r="D11" s="353">
        <v>49.65</v>
      </c>
      <c r="E11" s="353">
        <v>2370</v>
      </c>
      <c r="F11" s="353">
        <v>2419.65</v>
      </c>
      <c r="G11" s="353">
        <v>2251.5</v>
      </c>
      <c r="H11" s="353">
        <v>0</v>
      </c>
      <c r="I11" s="353">
        <v>934.23000000000013</v>
      </c>
      <c r="J11" s="353"/>
      <c r="K11" s="353">
        <v>5605.3799999999992</v>
      </c>
    </row>
    <row r="12" spans="1:11" x14ac:dyDescent="0.2">
      <c r="A12" s="357">
        <v>6</v>
      </c>
      <c r="B12" s="352" t="s">
        <v>145</v>
      </c>
      <c r="C12" s="353"/>
      <c r="D12" s="353">
        <v>3100</v>
      </c>
      <c r="E12" s="353">
        <v>1920</v>
      </c>
      <c r="F12" s="353">
        <v>5020</v>
      </c>
      <c r="G12" s="353">
        <v>1823.9999999999998</v>
      </c>
      <c r="H12" s="353">
        <v>0</v>
      </c>
      <c r="I12" s="353">
        <v>748.8</v>
      </c>
      <c r="J12" s="353"/>
      <c r="K12" s="353">
        <v>7592.7999999999993</v>
      </c>
    </row>
    <row r="13" spans="1:11" x14ac:dyDescent="0.2">
      <c r="A13" s="357">
        <v>7</v>
      </c>
      <c r="B13" s="352" t="s">
        <v>432</v>
      </c>
      <c r="C13" s="353"/>
      <c r="D13" s="353"/>
      <c r="E13" s="353">
        <v>1800</v>
      </c>
      <c r="F13" s="353">
        <v>1800</v>
      </c>
      <c r="G13" s="353">
        <v>1710</v>
      </c>
      <c r="H13" s="353">
        <v>0</v>
      </c>
      <c r="I13" s="353">
        <v>702</v>
      </c>
      <c r="J13" s="353"/>
      <c r="K13" s="353">
        <v>4212</v>
      </c>
    </row>
    <row r="14" spans="1:11" x14ac:dyDescent="0.2">
      <c r="A14" s="357">
        <v>8</v>
      </c>
      <c r="B14" s="352" t="s">
        <v>166</v>
      </c>
      <c r="C14" s="353"/>
      <c r="D14" s="353"/>
      <c r="E14" s="353">
        <v>5100</v>
      </c>
      <c r="F14" s="353">
        <v>5100</v>
      </c>
      <c r="G14" s="353">
        <v>4845</v>
      </c>
      <c r="H14" s="353">
        <v>0</v>
      </c>
      <c r="I14" s="353">
        <v>1989</v>
      </c>
      <c r="J14" s="353"/>
      <c r="K14" s="353">
        <v>11934</v>
      </c>
    </row>
    <row r="15" spans="1:11" x14ac:dyDescent="0.2">
      <c r="A15" s="357">
        <v>9</v>
      </c>
      <c r="B15" s="352" t="s">
        <v>102</v>
      </c>
      <c r="C15" s="353">
        <v>5000</v>
      </c>
      <c r="D15" s="353"/>
      <c r="E15" s="353">
        <v>2100</v>
      </c>
      <c r="F15" s="353">
        <v>7100</v>
      </c>
      <c r="G15" s="353">
        <v>1995</v>
      </c>
      <c r="H15" s="353">
        <v>4750</v>
      </c>
      <c r="I15" s="353">
        <v>2769</v>
      </c>
      <c r="J15" s="353"/>
      <c r="K15" s="353">
        <v>16614</v>
      </c>
    </row>
    <row r="16" spans="1:11" x14ac:dyDescent="0.2">
      <c r="A16" s="357">
        <v>10</v>
      </c>
      <c r="B16" s="352" t="s">
        <v>123</v>
      </c>
      <c r="C16" s="353">
        <v>50</v>
      </c>
      <c r="D16" s="353"/>
      <c r="E16" s="353">
        <v>420</v>
      </c>
      <c r="F16" s="353">
        <v>470</v>
      </c>
      <c r="G16" s="353">
        <v>399</v>
      </c>
      <c r="H16" s="353">
        <v>47.5</v>
      </c>
      <c r="I16" s="353">
        <v>183.29999999999998</v>
      </c>
      <c r="J16" s="353"/>
      <c r="K16" s="353">
        <v>1099.8</v>
      </c>
    </row>
    <row r="17" spans="1:11" ht="31.5" x14ac:dyDescent="0.2">
      <c r="A17" s="357">
        <v>11</v>
      </c>
      <c r="B17" s="352" t="s">
        <v>80</v>
      </c>
      <c r="C17" s="353"/>
      <c r="D17" s="353"/>
      <c r="E17" s="353">
        <v>930</v>
      </c>
      <c r="F17" s="353">
        <v>930</v>
      </c>
      <c r="G17" s="353">
        <v>883.5</v>
      </c>
      <c r="H17" s="353">
        <v>0</v>
      </c>
      <c r="I17" s="353">
        <v>362.7</v>
      </c>
      <c r="J17" s="353"/>
      <c r="K17" s="353">
        <v>2176.1999999999998</v>
      </c>
    </row>
    <row r="18" spans="1:11" x14ac:dyDescent="0.2">
      <c r="A18" s="357">
        <v>12</v>
      </c>
      <c r="B18" s="352" t="s">
        <v>39</v>
      </c>
      <c r="C18" s="353"/>
      <c r="D18" s="353"/>
      <c r="E18" s="353">
        <v>0</v>
      </c>
      <c r="F18" s="353">
        <v>0</v>
      </c>
      <c r="G18" s="353">
        <v>0</v>
      </c>
      <c r="H18" s="353">
        <v>0</v>
      </c>
      <c r="I18" s="353">
        <v>0</v>
      </c>
      <c r="J18" s="353">
        <v>11130</v>
      </c>
      <c r="K18" s="353">
        <v>11130</v>
      </c>
    </row>
    <row r="19" spans="1:11" x14ac:dyDescent="0.2">
      <c r="A19" s="357">
        <v>13</v>
      </c>
      <c r="B19" s="352" t="s">
        <v>77</v>
      </c>
      <c r="C19" s="353"/>
      <c r="D19" s="353"/>
      <c r="E19" s="353">
        <v>2276.4</v>
      </c>
      <c r="F19" s="353">
        <v>2276.4</v>
      </c>
      <c r="G19" s="353">
        <v>2162.58</v>
      </c>
      <c r="H19" s="353">
        <v>0</v>
      </c>
      <c r="I19" s="353">
        <v>887.79600000000005</v>
      </c>
      <c r="J19" s="353"/>
      <c r="K19" s="353">
        <v>5326.7759999999998</v>
      </c>
    </row>
    <row r="20" spans="1:11" x14ac:dyDescent="0.2">
      <c r="A20" s="357">
        <v>15</v>
      </c>
      <c r="B20" s="352" t="s">
        <v>81</v>
      </c>
      <c r="C20" s="353"/>
      <c r="D20" s="353"/>
      <c r="E20" s="353">
        <v>1146</v>
      </c>
      <c r="F20" s="353">
        <v>1146</v>
      </c>
      <c r="G20" s="353">
        <v>1088.6999999999998</v>
      </c>
      <c r="H20" s="353">
        <v>0</v>
      </c>
      <c r="I20" s="353">
        <v>446.94</v>
      </c>
      <c r="J20" s="353"/>
      <c r="K20" s="353">
        <v>2681.6399999999994</v>
      </c>
    </row>
    <row r="21" spans="1:11" x14ac:dyDescent="0.2">
      <c r="A21" s="358" t="s">
        <v>17</v>
      </c>
      <c r="B21" s="359"/>
      <c r="C21" s="353">
        <v>7225</v>
      </c>
      <c r="D21" s="353">
        <v>3894.65</v>
      </c>
      <c r="E21" s="353">
        <v>31114.400000000001</v>
      </c>
      <c r="F21" s="353">
        <v>42234.05</v>
      </c>
      <c r="G21" s="353">
        <v>29490.280000000002</v>
      </c>
      <c r="H21" s="353">
        <v>6863.75</v>
      </c>
      <c r="I21" s="353">
        <v>14948.616000000004</v>
      </c>
      <c r="J21" s="353">
        <v>11130</v>
      </c>
      <c r="K21" s="353">
        <v>104666.696</v>
      </c>
    </row>
    <row r="22" spans="1:11" x14ac:dyDescent="0.2">
      <c r="A22" s="280"/>
      <c r="B22"/>
      <c r="C22"/>
      <c r="D22"/>
      <c r="E22"/>
      <c r="F22"/>
      <c r="G22"/>
      <c r="H22"/>
      <c r="I22"/>
      <c r="J22"/>
      <c r="K22"/>
    </row>
    <row r="23" spans="1:11" x14ac:dyDescent="0.2">
      <c r="A23" s="280"/>
      <c r="B23"/>
      <c r="C23"/>
      <c r="D23"/>
      <c r="E23"/>
      <c r="F23"/>
      <c r="G23"/>
      <c r="H23"/>
      <c r="I23"/>
      <c r="J23"/>
      <c r="K23"/>
    </row>
    <row r="24" spans="1:11" x14ac:dyDescent="0.2">
      <c r="A24" s="280"/>
      <c r="B24"/>
      <c r="C24"/>
      <c r="D24"/>
      <c r="E24"/>
      <c r="F24"/>
      <c r="G24"/>
      <c r="H24"/>
      <c r="I24"/>
      <c r="J24"/>
      <c r="K24"/>
    </row>
    <row r="25" spans="1:11" x14ac:dyDescent="0.2">
      <c r="A25" s="280"/>
      <c r="B25"/>
      <c r="C25"/>
      <c r="D25"/>
      <c r="E25"/>
      <c r="F25"/>
      <c r="G25"/>
      <c r="H25"/>
      <c r="I25"/>
      <c r="J25"/>
      <c r="K25"/>
    </row>
    <row r="26" spans="1:11" x14ac:dyDescent="0.2">
      <c r="A26" s="280"/>
      <c r="B26"/>
      <c r="C26"/>
      <c r="D26"/>
      <c r="E26"/>
      <c r="F26"/>
      <c r="G26"/>
      <c r="H26"/>
      <c r="I26"/>
      <c r="J26"/>
      <c r="K26"/>
    </row>
    <row r="27" spans="1:11" x14ac:dyDescent="0.2">
      <c r="A27" s="280"/>
      <c r="B27"/>
      <c r="C27"/>
      <c r="D27"/>
      <c r="E27"/>
      <c r="F27"/>
      <c r="G27"/>
      <c r="H27"/>
      <c r="I27"/>
      <c r="J27"/>
      <c r="K27"/>
    </row>
    <row r="28" spans="1:11" x14ac:dyDescent="0.2">
      <c r="A28" s="282"/>
      <c r="B28" s="131"/>
      <c r="C28" s="131"/>
      <c r="D28" s="131"/>
      <c r="E28" s="131"/>
      <c r="F28" s="131"/>
      <c r="G28" s="131"/>
      <c r="H28" s="131"/>
      <c r="I28" s="131"/>
      <c r="J28" s="131"/>
      <c r="K28" s="131"/>
    </row>
    <row r="29" spans="1:11" x14ac:dyDescent="0.2">
      <c r="A29" s="282"/>
      <c r="B29" s="131"/>
      <c r="C29" s="131"/>
      <c r="D29" s="131"/>
      <c r="E29" s="131"/>
      <c r="F29" s="131"/>
      <c r="G29" s="131"/>
      <c r="H29" s="131"/>
      <c r="I29" s="131"/>
      <c r="J29" s="131"/>
      <c r="K29" s="131"/>
    </row>
    <row r="30" spans="1:11" x14ac:dyDescent="0.2">
      <c r="A30" s="282"/>
      <c r="B30" s="131"/>
      <c r="C30" s="131"/>
      <c r="D30" s="131"/>
      <c r="E30" s="131"/>
      <c r="F30" s="131"/>
      <c r="G30" s="131"/>
      <c r="H30" s="131"/>
      <c r="I30" s="131"/>
      <c r="J30" s="131"/>
      <c r="K30" s="131"/>
    </row>
    <row r="31" spans="1:11" x14ac:dyDescent="0.2">
      <c r="A31" s="282"/>
      <c r="B31" s="131"/>
      <c r="C31" s="131"/>
      <c r="D31" s="131"/>
      <c r="E31" s="131"/>
      <c r="F31" s="131"/>
      <c r="G31" s="131"/>
      <c r="H31" s="131"/>
      <c r="I31" s="131"/>
      <c r="J31" s="131"/>
      <c r="K31" s="131"/>
    </row>
    <row r="32" spans="1:11" x14ac:dyDescent="0.2">
      <c r="A32" s="282"/>
      <c r="B32" s="131"/>
      <c r="C32" s="131"/>
      <c r="D32" s="131"/>
      <c r="E32" s="131"/>
      <c r="F32" s="131"/>
      <c r="G32" s="131"/>
      <c r="H32" s="131"/>
      <c r="I32" s="131"/>
      <c r="J32" s="131"/>
      <c r="K32" s="131"/>
    </row>
    <row r="33" spans="1:11" x14ac:dyDescent="0.2">
      <c r="A33" s="282"/>
      <c r="B33" s="131"/>
      <c r="C33" s="131"/>
      <c r="D33" s="131"/>
      <c r="E33" s="131"/>
      <c r="F33" s="131"/>
      <c r="G33" s="131"/>
      <c r="H33" s="131"/>
      <c r="I33" s="131"/>
      <c r="J33" s="131"/>
      <c r="K33" s="131"/>
    </row>
    <row r="34" spans="1:11" x14ac:dyDescent="0.2">
      <c r="A34" s="282"/>
      <c r="B34" s="131"/>
      <c r="C34" s="131"/>
      <c r="D34" s="131"/>
      <c r="E34" s="131"/>
      <c r="F34" s="131"/>
      <c r="G34" s="131"/>
      <c r="H34" s="131"/>
      <c r="I34" s="131"/>
      <c r="J34" s="131"/>
      <c r="K34" s="131"/>
    </row>
    <row r="35" spans="1:11" x14ac:dyDescent="0.2">
      <c r="A35" s="282"/>
      <c r="B35" s="131"/>
      <c r="C35" s="131"/>
      <c r="D35" s="131"/>
      <c r="E35" s="131"/>
      <c r="F35" s="131"/>
      <c r="G35" s="131"/>
      <c r="H35" s="131"/>
      <c r="I35" s="131"/>
      <c r="J35" s="131"/>
      <c r="K35" s="131"/>
    </row>
    <row r="36" spans="1:11" x14ac:dyDescent="0.2">
      <c r="A36" s="282"/>
      <c r="B36" s="131"/>
      <c r="C36" s="131"/>
      <c r="D36" s="131"/>
      <c r="E36" s="131"/>
      <c r="F36" s="131"/>
      <c r="G36" s="131"/>
      <c r="H36" s="131"/>
      <c r="I36" s="131"/>
      <c r="J36" s="131"/>
      <c r="K36" s="131"/>
    </row>
  </sheetData>
  <mergeCells count="2">
    <mergeCell ref="A2:K2"/>
    <mergeCell ref="H4:J4"/>
  </mergeCells>
  <pageMargins left="0.70866141732283472" right="0.70866141732283472" top="0.74803149606299213" bottom="0.74803149606299213" header="0.31496062992125984" footer="0.31496062992125984"/>
  <pageSetup paperSize="9" scale="54" orientation="landscape" r:id="rId2"/>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i d = " a f 8 0 0 b f 7 - 5 f a 5 - 4 3 f 2 - b 4 6 6 - c c 3 0 b 4 c f a b a 1 "   x m l n s = " h t t p : / / s c h e m a s . m i c r o s o f t . c o m / D a t a M a s h u p " > A A A A A B g D A A B Q S w M E F A A C A A g A T G D P S A d v w L a o A A A A + Q A A A B I A H A B D b 2 5 m a W c v U G F j a 2 F n Z S 5 4 b W w g o h g A K K A U A A A A A A A A A A A A A A A A A A A A A A A A A A A A h Y / B C o I w H I d f R X Z 3 m 1 M q 5 O + E O n R J C I L o O t b S k c 5 w s / l u H X q k X i G h r G 4 d f x / f 4 f s 9 b n f I h 6 Y O r q q z u j U Z i j B F g T K y P W p T Z q h 3 p 3 C B c g 5 b I c + i V M E o G 5 s O 9 p i h y r l L S o j 3 H v s Y t 1 1 J G K U R O R S b n a x U I 9 B H 1 v / l U B v r h J E K c d i / Y j j D M c U J S 2 Y 4 m r M I y M S h 0 O b r s D E Z U y A / E F Z 9 7 f p O c W X C 9 R L I N I G 8 b / A n U E s D B B Q A A g A I A E x g z 0 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M Y M 9 I K I p H u A 4 A A A A R A A A A E w A c A E Z v c m 1 1 b G F z L 1 N l Y 3 R p b 2 4 x L m 0 g o h g A K K A U A A A A A A A A A A A A A A A A A A A A A A A A A A A A K 0 5 N L s n M z 1 M I h t C G 1 g B Q S w E C L Q A U A A I A C A B M Y M 9 I B 2 / A t q g A A A D 5 A A A A E g A A A A A A A A A A A A A A A A A A A A A A Q 2 9 u Z m l n L 1 B h Y 2 t h Z 2 U u e G 1 s U E s B A i 0 A F A A C A A g A T G D P S A / K 6 a u k A A A A 6 Q A A A B M A A A A A A A A A A A A A A A A A 9 A A A A F t D b 2 5 0 Z W 5 0 X 1 R 5 c G V z X S 5 4 b W x Q S w E C L Q A U A A I A C A B M Y M 9 I 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Z A Q A A A A A A A D c 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L 0 l 0 Z W 1 z P j w v T G 9 j Y W x Q Y W N r Y W d l T W V 0 Y W R h d G F G a W x l P h Y A A A B Q S w U G A A A A A A A A A A A A A A A A A A A A A A A A J g E A A A E A A A D Q j J 3 f A R X R E Y x 6 A M B P w p f r A Q A A A C J Q f X C L A r 9 E i u F h e 4 g N p v A A A A A A A g A A A A A A E G Y A A A A B A A A g A A A A k 3 l A K z w z L m 9 Y L w i j u m T S Z / s + t T 1 m s q N l D b Y a 6 n Z o 9 2 8 A A A A A D o A A A A A C A A A g A A A A / M + Z r G H Z A 8 T U i u 6 D 8 x T n i S l + 1 3 P G u p Y 8 + 7 h 5 a t n 5 s 8 1 Q A A A A + L + f l e h H D R O M o v T V + e d Y Y b o y i j F T p 5 7 8 3 I u w 3 j 1 T 2 I O y 0 j l s 7 h q i o a 6 g S q / F o F 3 f k c K 1 n N F 6 S J F + d s h I p B X k f s o Q J e H I C g P J J V u A S s E h 2 W V A A A A A 4 w p G n 1 N 1 j n N 9 S i d C 9 q 8 e N v T v s n L z 8 k D P B + I i D 9 E 6 P 9 n 5 X G P r W 4 P 1 T s j z s 2 P I j E q m 7 2 6 s X 3 k w F r u c i y 7 U B m R / j g = = < / D a t a M a s h u p > 
</file>

<file path=customXml/itemProps1.xml><?xml version="1.0" encoding="utf-8"?>
<ds:datastoreItem xmlns:ds="http://schemas.openxmlformats.org/officeDocument/2006/customXml" ds:itemID="{BE616882-0C7D-4580-8538-C95A8A9417F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43</vt:i4>
      </vt:variant>
    </vt:vector>
  </HeadingPairs>
  <TitlesOfParts>
    <vt:vector size="61" baseType="lpstr">
      <vt:lpstr>Data Validation Source</vt:lpstr>
      <vt:lpstr>1. Front sheet</vt:lpstr>
      <vt:lpstr>2. Certificates</vt:lpstr>
      <vt:lpstr>3. Synopsis</vt:lpstr>
      <vt:lpstr>4. Chronology</vt:lpstr>
      <vt:lpstr>5. Legal Team - Rates - Csl SF</vt:lpstr>
      <vt:lpstr>6. Funding &amp; Parts</vt:lpstr>
      <vt:lpstr>7. Summarily Assessed Costs</vt:lpstr>
      <vt:lpstr>8. Main Summary by Phase</vt:lpstr>
      <vt:lpstr>9. Summary - Task, Activity</vt:lpstr>
      <vt:lpstr>10. Summary Budget v Bill</vt:lpstr>
      <vt:lpstr>11. Summary by Part</vt:lpstr>
      <vt:lpstr>12. Summary of Comms</vt:lpstr>
      <vt:lpstr>13. Bill (Print Version)</vt:lpstr>
      <vt:lpstr>14. Bill Detail</vt:lpstr>
      <vt:lpstr>15. ReferenceTable - Phase Task</vt:lpstr>
      <vt:lpstr>16 ReferenceTable - Activities</vt:lpstr>
      <vt:lpstr>17. ReferenceTable - Expenses</vt:lpstr>
      <vt:lpstr>ActivityCodeList</vt:lpstr>
      <vt:lpstr>BasePC</vt:lpstr>
      <vt:lpstr>BillDetTable1</vt:lpstr>
      <vt:lpstr>CounselBaseFees</vt:lpstr>
      <vt:lpstr>CounselSAC</vt:lpstr>
      <vt:lpstr>CounselSACSF</vt:lpstr>
      <vt:lpstr>expensenumbers</vt:lpstr>
      <vt:lpstr>FundingList</vt:lpstr>
      <vt:lpstr>'11. Summary by Part'!LTMList</vt:lpstr>
      <vt:lpstr>'8. Main Summary by Phase'!LTMList</vt:lpstr>
      <vt:lpstr>'9. Summary - Task, Activity'!LTMList</vt:lpstr>
      <vt:lpstr>LTMList</vt:lpstr>
      <vt:lpstr>'11. Summary by Part'!PartID</vt:lpstr>
      <vt:lpstr>'8. Main Summary by Phase'!PartID</vt:lpstr>
      <vt:lpstr>'9. Summary - Task, Activity'!PartID</vt:lpstr>
      <vt:lpstr>PartID</vt:lpstr>
      <vt:lpstr>phasetasklist</vt:lpstr>
      <vt:lpstr>'1. Front sheet'!Print_Area</vt:lpstr>
      <vt:lpstr>'10. Summary Budget v Bill'!Print_Area</vt:lpstr>
      <vt:lpstr>'13. Bill (Print Version)'!Print_Area</vt:lpstr>
      <vt:lpstr>'15. ReferenceTable - Phase Task'!Print_Area</vt:lpstr>
      <vt:lpstr>'16 ReferenceTable - Activities'!Print_Area</vt:lpstr>
      <vt:lpstr>'17. ReferenceTable - Expenses'!Print_Area</vt:lpstr>
      <vt:lpstr>'3. Synopsis'!Print_Area</vt:lpstr>
      <vt:lpstr>'5. Legal Team - Rates - Csl SF'!Print_Area</vt:lpstr>
      <vt:lpstr>'7. Summarily Assessed Costs'!Print_Area</vt:lpstr>
      <vt:lpstr>'9. Summary - Task, Activity'!Print_Area</vt:lpstr>
      <vt:lpstr>'12. Summary of Comms'!Print_Titles</vt:lpstr>
      <vt:lpstr>'13. Bill (Print Version)'!Print_Titles</vt:lpstr>
      <vt:lpstr>'15. ReferenceTable - Phase Task'!Print_Titles</vt:lpstr>
      <vt:lpstr>'17. ReferenceTable - Expenses'!Print_Titles</vt:lpstr>
      <vt:lpstr>'5. Legal Team - Rates - Csl SF'!Print_Titles</vt:lpstr>
      <vt:lpstr>'9. Summary - Task, Activity'!Print_Titles</vt:lpstr>
      <vt:lpstr>'11. Summary by Part'!ProfitCosts</vt:lpstr>
      <vt:lpstr>'8. Main Summary by Phase'!ProfitCosts</vt:lpstr>
      <vt:lpstr>'9. Summary - Task, Activity'!ProfitCosts</vt:lpstr>
      <vt:lpstr>ProfitCosts</vt:lpstr>
      <vt:lpstr>ProfitCosts_noInd</vt:lpstr>
      <vt:lpstr>sfonsacosts</vt:lpstr>
      <vt:lpstr>SFonSAcostsincVAT</vt:lpstr>
      <vt:lpstr>SolSAC</vt:lpstr>
      <vt:lpstr>SolSACSF</vt:lpstr>
      <vt:lpstr>tasklist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Wonnacott</dc:creator>
  <cp:lastModifiedBy>Wright, Jane</cp:lastModifiedBy>
  <cp:lastPrinted>2016-09-21T12:53:35Z</cp:lastPrinted>
  <dcterms:created xsi:type="dcterms:W3CDTF">2012-06-27T20:37:24Z</dcterms:created>
  <dcterms:modified xsi:type="dcterms:W3CDTF">2017-11-24T06:49:33Z</dcterms:modified>
</cp:coreProperties>
</file>