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U:\Statistics\Publications\Energy Trends\Tables\Renewables\"/>
    </mc:Choice>
  </mc:AlternateContent>
  <xr:revisionPtr revIDLastSave="0" documentId="13_ncr:1_{B4AE06B5-B091-412C-8E6E-34E94A7BD3F7}" xr6:coauthVersionLast="47" xr6:coauthVersionMax="47" xr10:uidLastSave="{00000000-0000-0000-0000-000000000000}"/>
  <bookViews>
    <workbookView xWindow="-110" yWindow="-110" windowWidth="19420" windowHeight="10300" xr2:uid="{00000000-000D-0000-FFFF-FFFF00000000}"/>
  </bookViews>
  <sheets>
    <sheet name="Cover sheet" sheetId="26" r:id="rId1"/>
    <sheet name="Contents" sheetId="29" r:id="rId2"/>
    <sheet name="Notes" sheetId="28" r:id="rId3"/>
    <sheet name="Commentary" sheetId="27" r:id="rId4"/>
    <sheet name="Main Table" sheetId="8" r:id="rId5"/>
    <sheet name="Annual" sheetId="7" r:id="rId6"/>
    <sheet name="Quarter" sheetId="5" r:id="rId7"/>
    <sheet name="England - Annual" sheetId="18" r:id="rId8"/>
    <sheet name="England - Qtr" sheetId="13" r:id="rId9"/>
    <sheet name="Northern Ireland - Annual" sheetId="20" r:id="rId10"/>
    <sheet name="Northern Ireland - Qtr" sheetId="15" r:id="rId11"/>
    <sheet name="Scotland- Annual" sheetId="21" r:id="rId12"/>
    <sheet name="Scotland - Qtr" sheetId="14" r:id="rId13"/>
    <sheet name="Wales- Annual" sheetId="22" r:id="rId14"/>
    <sheet name="Wales - Qtr" sheetId="16" r:id="rId15"/>
    <sheet name="Calculation_HIDE" sheetId="9" state="hidden" r:id="rId16"/>
    <sheet name="checks_HIDE" sheetId="17" state="hidden" r:id="rId17"/>
  </sheets>
  <definedNames>
    <definedName name="_xlnm.Print_Area" localSheetId="7">'England - Annual'!$A$1:$E$40</definedName>
    <definedName name="_xlnm.Print_Area" localSheetId="8">'England - Qtr'!$A$1:$I$52</definedName>
    <definedName name="_xlnm.Print_Area" localSheetId="4">'Main Table'!$A$7:$O$64</definedName>
    <definedName name="_xlnm.Print_Area" localSheetId="9">'Northern Ireland - Annual'!$A$1:$E$40</definedName>
    <definedName name="_xlnm.Print_Area" localSheetId="6">Quarter!#REF!,Quarter!$A:$A,Quarter!#REF!</definedName>
    <definedName name="_xlnm.Print_Area" localSheetId="11">'Scotland- Annual'!$A$1:$E$40</definedName>
    <definedName name="_xlnm.Print_Area" localSheetId="13">'Wales- Annual'!$A$1:$E$40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3" i="5" l="1"/>
  <c r="K63" i="5"/>
  <c r="L63" i="5"/>
  <c r="M63" i="5"/>
  <c r="N63" i="5"/>
  <c r="O63" i="5"/>
  <c r="C63" i="5"/>
  <c r="D63" i="5"/>
  <c r="E63" i="5"/>
  <c r="F63" i="5"/>
  <c r="G63" i="5"/>
  <c r="H63" i="5"/>
  <c r="I63" i="5"/>
  <c r="B63" i="5"/>
  <c r="C61" i="5"/>
  <c r="D61" i="5"/>
  <c r="E61" i="5"/>
  <c r="F61" i="5"/>
  <c r="G61" i="5"/>
  <c r="H61" i="5"/>
  <c r="I61" i="5"/>
  <c r="J61" i="5"/>
  <c r="K61" i="5"/>
  <c r="L61" i="5"/>
  <c r="M61" i="5"/>
  <c r="N61" i="5"/>
  <c r="O61" i="5"/>
  <c r="P61" i="5"/>
  <c r="Q61" i="5"/>
  <c r="R61" i="5"/>
  <c r="S61" i="5"/>
  <c r="T61" i="5"/>
  <c r="U61" i="5"/>
  <c r="V61" i="5"/>
  <c r="W61" i="5"/>
  <c r="X61" i="5"/>
  <c r="Y61" i="5"/>
  <c r="B61" i="5"/>
  <c r="C57" i="5"/>
  <c r="D57" i="5"/>
  <c r="E57" i="5"/>
  <c r="F57" i="5"/>
  <c r="G57" i="5"/>
  <c r="H57" i="5"/>
  <c r="I57" i="5"/>
  <c r="J57" i="5"/>
  <c r="K57" i="5"/>
  <c r="L57" i="5"/>
  <c r="M57" i="5"/>
  <c r="N57" i="5"/>
  <c r="O57" i="5"/>
  <c r="P57" i="5"/>
  <c r="Q57" i="5"/>
  <c r="R57" i="5"/>
  <c r="S57" i="5"/>
  <c r="T57" i="5"/>
  <c r="U57" i="5"/>
  <c r="V57" i="5"/>
  <c r="W57" i="5"/>
  <c r="X57" i="5"/>
  <c r="Y57" i="5"/>
  <c r="C58" i="5"/>
  <c r="D58" i="5"/>
  <c r="E58" i="5"/>
  <c r="F58" i="5"/>
  <c r="G58" i="5"/>
  <c r="H58" i="5"/>
  <c r="I58" i="5"/>
  <c r="J58" i="5"/>
  <c r="K58" i="5"/>
  <c r="L58" i="5"/>
  <c r="M58" i="5"/>
  <c r="N58" i="5"/>
  <c r="O58" i="5"/>
  <c r="P58" i="5"/>
  <c r="Q58" i="5"/>
  <c r="R58" i="5"/>
  <c r="S58" i="5"/>
  <c r="T58" i="5"/>
  <c r="U58" i="5"/>
  <c r="V58" i="5"/>
  <c r="W58" i="5"/>
  <c r="X58" i="5"/>
  <c r="Y58" i="5"/>
  <c r="C59" i="5"/>
  <c r="D59" i="5"/>
  <c r="E59" i="5"/>
  <c r="F59" i="5"/>
  <c r="G59" i="5"/>
  <c r="H59" i="5"/>
  <c r="I59" i="5"/>
  <c r="J59" i="5"/>
  <c r="K59" i="5"/>
  <c r="L59" i="5"/>
  <c r="M59" i="5"/>
  <c r="N59" i="5"/>
  <c r="O59" i="5"/>
  <c r="P59" i="5"/>
  <c r="Q59" i="5"/>
  <c r="R59" i="5"/>
  <c r="S59" i="5"/>
  <c r="T59" i="5"/>
  <c r="U59" i="5"/>
  <c r="V59" i="5"/>
  <c r="W59" i="5"/>
  <c r="X59" i="5"/>
  <c r="Y59" i="5"/>
  <c r="C60" i="5"/>
  <c r="D60" i="5"/>
  <c r="E60" i="5"/>
  <c r="F60" i="5"/>
  <c r="G60" i="5"/>
  <c r="H60" i="5"/>
  <c r="I60" i="5"/>
  <c r="J60" i="5"/>
  <c r="K60" i="5"/>
  <c r="L60" i="5"/>
  <c r="M60" i="5"/>
  <c r="N60" i="5"/>
  <c r="O60" i="5"/>
  <c r="P60" i="5"/>
  <c r="Q60" i="5"/>
  <c r="R60" i="5"/>
  <c r="S60" i="5"/>
  <c r="T60" i="5"/>
  <c r="U60" i="5"/>
  <c r="V60" i="5"/>
  <c r="W60" i="5"/>
  <c r="X60" i="5"/>
  <c r="Y60" i="5"/>
  <c r="B58" i="5"/>
  <c r="B59" i="5"/>
  <c r="B60" i="5"/>
  <c r="B57" i="5"/>
  <c r="BK8" i="17"/>
  <c r="BK9" i="17"/>
  <c r="BK10" i="17"/>
  <c r="BK11" i="17"/>
  <c r="BK12" i="17"/>
  <c r="BK13" i="17"/>
  <c r="BK14" i="17"/>
  <c r="BK15" i="17"/>
  <c r="BK16" i="17"/>
  <c r="BK17" i="17"/>
  <c r="BK18" i="17"/>
  <c r="BK19" i="17"/>
  <c r="BK23" i="17"/>
  <c r="BK24" i="17"/>
  <c r="BK25" i="17"/>
  <c r="BK26" i="17"/>
  <c r="BK27" i="17"/>
  <c r="BK28" i="17"/>
  <c r="BK29" i="17"/>
  <c r="BK30" i="17"/>
  <c r="DV30" i="17" s="1"/>
  <c r="CH8" i="9"/>
  <c r="CH9" i="9"/>
  <c r="CH10" i="9"/>
  <c r="CH11" i="9"/>
  <c r="CH12" i="9"/>
  <c r="CH13" i="9"/>
  <c r="CH14" i="9"/>
  <c r="CH15" i="9"/>
  <c r="CH16" i="9"/>
  <c r="CH17" i="9"/>
  <c r="CH18" i="9"/>
  <c r="CH19" i="9"/>
  <c r="CH20" i="9"/>
  <c r="CH21" i="9"/>
  <c r="CH22" i="9"/>
  <c r="CH23" i="9"/>
  <c r="CH26" i="9"/>
  <c r="CH27" i="9"/>
  <c r="CH28" i="9"/>
  <c r="CH29" i="9"/>
  <c r="CH30" i="9"/>
  <c r="CH31" i="9"/>
  <c r="CH32" i="9"/>
  <c r="CH33" i="9"/>
  <c r="CH34" i="9"/>
  <c r="CH35" i="9"/>
  <c r="CH36" i="9"/>
  <c r="CH37" i="9"/>
  <c r="CH38" i="9"/>
  <c r="CH39" i="9"/>
  <c r="CH40" i="9"/>
  <c r="CH42" i="9"/>
  <c r="CH43" i="9"/>
  <c r="CH44" i="9"/>
  <c r="CH45" i="9"/>
  <c r="CH46" i="9"/>
  <c r="CH47" i="9"/>
  <c r="CH48" i="9"/>
  <c r="CH49" i="9"/>
  <c r="CH50" i="9"/>
  <c r="CH51" i="9"/>
  <c r="CH52" i="9"/>
  <c r="CH53" i="9"/>
  <c r="CH54" i="9"/>
  <c r="CH56" i="9"/>
  <c r="CH57" i="9"/>
  <c r="CH58" i="9"/>
  <c r="CH59" i="9"/>
  <c r="CH60" i="9"/>
  <c r="CH61" i="9"/>
  <c r="CH62" i="9"/>
  <c r="CH63" i="9"/>
  <c r="CH64" i="9"/>
  <c r="CC5" i="9"/>
  <c r="CD5" i="9"/>
  <c r="CE5" i="9"/>
  <c r="CF5" i="9"/>
  <c r="CG5" i="9"/>
  <c r="CH5" i="9"/>
  <c r="M38" i="8"/>
  <c r="M34" i="8"/>
  <c r="M35" i="8"/>
  <c r="M64" i="8"/>
  <c r="M33" i="8"/>
  <c r="M37" i="8"/>
  <c r="M36" i="8"/>
  <c r="BN26" i="5" l="1"/>
  <c r="BN57" i="5" s="1"/>
  <c r="BN27" i="5"/>
  <c r="BN58" i="5" s="1"/>
  <c r="BN28" i="5"/>
  <c r="BN59" i="5" s="1"/>
  <c r="BN29" i="5"/>
  <c r="BN60" i="5" s="1"/>
  <c r="BN30" i="5"/>
  <c r="BN61" i="5" s="1"/>
  <c r="BN31" i="5"/>
  <c r="BN32" i="5"/>
  <c r="BN8" i="5"/>
  <c r="BN9" i="5"/>
  <c r="BN10" i="5"/>
  <c r="BN11" i="5"/>
  <c r="BN12" i="5"/>
  <c r="BN13" i="5"/>
  <c r="BN14" i="5"/>
  <c r="BN15" i="5"/>
  <c r="BN16" i="5"/>
  <c r="BN17" i="5"/>
  <c r="BN18" i="5"/>
  <c r="BN19" i="5"/>
  <c r="BN20" i="5"/>
  <c r="BN21" i="5"/>
  <c r="BK36" i="16"/>
  <c r="BK37" i="16"/>
  <c r="BK38" i="16"/>
  <c r="BK39" i="16"/>
  <c r="BK40" i="16"/>
  <c r="BK33" i="16"/>
  <c r="BK22" i="16"/>
  <c r="BK36" i="14"/>
  <c r="BK37" i="14"/>
  <c r="BK38" i="14"/>
  <c r="BK39" i="14"/>
  <c r="BK40" i="14"/>
  <c r="BK33" i="14"/>
  <c r="BK22" i="14"/>
  <c r="BK36" i="15"/>
  <c r="BK38" i="15"/>
  <c r="BK39" i="15"/>
  <c r="BK40" i="15"/>
  <c r="BK33" i="15"/>
  <c r="BK22" i="15"/>
  <c r="BK36" i="13"/>
  <c r="BK37" i="13"/>
  <c r="BK38" i="13"/>
  <c r="BK39" i="13"/>
  <c r="BK40" i="13"/>
  <c r="BK41" i="13"/>
  <c r="BK33" i="13"/>
  <c r="BK22" i="13"/>
  <c r="S24" i="22"/>
  <c r="S23" i="22"/>
  <c r="S22" i="22"/>
  <c r="S21" i="22"/>
  <c r="S20" i="22"/>
  <c r="S19" i="22"/>
  <c r="S18" i="22"/>
  <c r="S24" i="18"/>
  <c r="S23" i="18"/>
  <c r="S22" i="18"/>
  <c r="S21" i="18"/>
  <c r="S20" i="18"/>
  <c r="S19" i="18"/>
  <c r="S18" i="18"/>
  <c r="S24" i="20"/>
  <c r="S23" i="20"/>
  <c r="S22" i="20"/>
  <c r="S21" i="20"/>
  <c r="S20" i="20"/>
  <c r="S19" i="20"/>
  <c r="S18" i="20"/>
  <c r="S24" i="21"/>
  <c r="S23" i="21"/>
  <c r="S22" i="21"/>
  <c r="S21" i="21"/>
  <c r="S20" i="21"/>
  <c r="S19" i="21"/>
  <c r="S18" i="21"/>
  <c r="BJ36" i="13"/>
  <c r="BJ37" i="13"/>
  <c r="BJ38" i="13"/>
  <c r="BJ39" i="13"/>
  <c r="BJ40" i="13"/>
  <c r="BJ41" i="13"/>
  <c r="BI11" i="5"/>
  <c r="BH11" i="5"/>
  <c r="BG11" i="5"/>
  <c r="M12" i="8"/>
  <c r="M17" i="8"/>
  <c r="M26" i="8"/>
  <c r="M20" i="8"/>
  <c r="M15" i="8"/>
  <c r="M29" i="8"/>
  <c r="M16" i="8"/>
  <c r="M11" i="8"/>
  <c r="M13" i="8"/>
  <c r="M27" i="8"/>
  <c r="M31" i="8"/>
  <c r="M19" i="8"/>
  <c r="M10" i="8"/>
  <c r="M8" i="8"/>
  <c r="M18" i="8"/>
  <c r="M32" i="8"/>
  <c r="M9" i="8"/>
  <c r="M21" i="8"/>
  <c r="M28" i="8"/>
  <c r="M30" i="8"/>
  <c r="M14" i="8"/>
  <c r="M62" i="8" l="1"/>
  <c r="M57" i="8"/>
  <c r="M60" i="8"/>
  <c r="M58" i="8"/>
  <c r="M59" i="8"/>
  <c r="M61" i="8"/>
  <c r="M22" i="8"/>
  <c r="DV29" i="17"/>
  <c r="DV17" i="17"/>
  <c r="DV28" i="17"/>
  <c r="DV18" i="17"/>
  <c r="DV16" i="17"/>
  <c r="DV27" i="17"/>
  <c r="DV15" i="17"/>
  <c r="DV26" i="17"/>
  <c r="DV25" i="17"/>
  <c r="BK20" i="17"/>
  <c r="DV12" i="17"/>
  <c r="DV23" i="17"/>
  <c r="BN39" i="5"/>
  <c r="BN63" i="5" s="1"/>
  <c r="BN62" i="5" s="1"/>
  <c r="DV24" i="17"/>
  <c r="BK31" i="17"/>
  <c r="DV11" i="17"/>
  <c r="DV19" i="17"/>
  <c r="BN22" i="5"/>
  <c r="DV8" i="17"/>
  <c r="DV14" i="17"/>
  <c r="DV13" i="17"/>
  <c r="DV10" i="17"/>
  <c r="DV9" i="17"/>
  <c r="BJ33" i="13"/>
  <c r="BJ8" i="17"/>
  <c r="BJ9" i="17"/>
  <c r="BJ10" i="17"/>
  <c r="BJ11" i="17"/>
  <c r="BJ12" i="17"/>
  <c r="BJ13" i="17"/>
  <c r="BJ14" i="17"/>
  <c r="BJ15" i="17"/>
  <c r="BJ16" i="17"/>
  <c r="BJ17" i="17"/>
  <c r="BJ18" i="17"/>
  <c r="BJ19" i="17"/>
  <c r="BJ23" i="17"/>
  <c r="BJ24" i="17"/>
  <c r="BJ25" i="17"/>
  <c r="BJ26" i="17"/>
  <c r="BJ27" i="17"/>
  <c r="BJ28" i="17"/>
  <c r="BJ29" i="17"/>
  <c r="BJ30" i="17"/>
  <c r="DU30" i="17" s="1"/>
  <c r="S14" i="20"/>
  <c r="S13" i="20"/>
  <c r="S12" i="20"/>
  <c r="S11" i="20"/>
  <c r="S10" i="20"/>
  <c r="S9" i="20"/>
  <c r="S8" i="20"/>
  <c r="S14" i="22"/>
  <c r="S13" i="22"/>
  <c r="S12" i="22"/>
  <c r="S11" i="22"/>
  <c r="S10" i="22"/>
  <c r="S9" i="22"/>
  <c r="S8" i="22"/>
  <c r="S14" i="18"/>
  <c r="S13" i="18"/>
  <c r="S12" i="18"/>
  <c r="S11" i="18"/>
  <c r="S10" i="18"/>
  <c r="S9" i="18"/>
  <c r="S8" i="18"/>
  <c r="S14" i="21"/>
  <c r="S13" i="21"/>
  <c r="S12" i="21"/>
  <c r="S11" i="21"/>
  <c r="S10" i="21"/>
  <c r="S9" i="21"/>
  <c r="S8" i="21"/>
  <c r="R40" i="7"/>
  <c r="R38" i="7"/>
  <c r="R37" i="7"/>
  <c r="R36" i="7"/>
  <c r="R35" i="7"/>
  <c r="R34" i="7"/>
  <c r="R33" i="7"/>
  <c r="R64" i="7"/>
  <c r="BM26" i="5"/>
  <c r="BM57" i="5" s="1"/>
  <c r="BM27" i="5"/>
  <c r="BM58" i="5" s="1"/>
  <c r="BM28" i="5"/>
  <c r="BM59" i="5" s="1"/>
  <c r="BM29" i="5"/>
  <c r="BM60" i="5" s="1"/>
  <c r="BM30" i="5"/>
  <c r="BM61" i="5" s="1"/>
  <c r="BM31" i="5"/>
  <c r="BM32" i="5"/>
  <c r="BM8" i="5"/>
  <c r="R8" i="7" s="1"/>
  <c r="BM9" i="5"/>
  <c r="R9" i="7" s="1"/>
  <c r="BM10" i="5"/>
  <c r="R10" i="7" s="1"/>
  <c r="BM11" i="5"/>
  <c r="R11" i="7" s="1"/>
  <c r="BM12" i="5"/>
  <c r="R12" i="7" s="1"/>
  <c r="BM13" i="5"/>
  <c r="BM14" i="5"/>
  <c r="R14" i="7" s="1"/>
  <c r="BM15" i="5"/>
  <c r="BM16" i="5"/>
  <c r="R16" i="7" s="1"/>
  <c r="BM17" i="5"/>
  <c r="BM18" i="5"/>
  <c r="BM19" i="5"/>
  <c r="BM20" i="5"/>
  <c r="BM21" i="5"/>
  <c r="BJ36" i="16"/>
  <c r="BJ37" i="16"/>
  <c r="BJ38" i="16"/>
  <c r="BJ39" i="16"/>
  <c r="BJ40" i="16"/>
  <c r="BJ33" i="16"/>
  <c r="BJ22" i="16"/>
  <c r="BJ36" i="14"/>
  <c r="BJ37" i="14"/>
  <c r="BJ38" i="14"/>
  <c r="BJ39" i="14"/>
  <c r="BJ40" i="14"/>
  <c r="BJ33" i="14"/>
  <c r="BJ22" i="14"/>
  <c r="BJ36" i="15"/>
  <c r="BJ38" i="15"/>
  <c r="BJ39" i="15"/>
  <c r="BJ40" i="15"/>
  <c r="BJ33" i="15"/>
  <c r="BG23" i="17"/>
  <c r="BD33" i="15"/>
  <c r="BE33" i="15"/>
  <c r="BF33" i="15"/>
  <c r="BI24" i="17"/>
  <c r="BF25" i="17"/>
  <c r="BG25" i="17"/>
  <c r="BH25" i="17"/>
  <c r="BI25" i="17"/>
  <c r="BG26" i="17"/>
  <c r="BK29" i="5"/>
  <c r="BK60" i="5" s="1"/>
  <c r="BI26" i="17"/>
  <c r="BE27" i="17"/>
  <c r="BF27" i="17"/>
  <c r="BH38" i="15"/>
  <c r="BL30" i="5"/>
  <c r="BL61" i="5" s="1"/>
  <c r="BH39" i="15"/>
  <c r="BL31" i="5"/>
  <c r="BE29" i="17"/>
  <c r="BF29" i="17"/>
  <c r="BI40" i="15"/>
  <c r="BE30" i="17"/>
  <c r="DP30" i="17" s="1"/>
  <c r="BF30" i="17"/>
  <c r="DQ30" i="17" s="1"/>
  <c r="BH30" i="17"/>
  <c r="DS30" i="17" s="1"/>
  <c r="BK32" i="5"/>
  <c r="BG29" i="17"/>
  <c r="BH28" i="17"/>
  <c r="BG28" i="17"/>
  <c r="BF28" i="17"/>
  <c r="BC33" i="15"/>
  <c r="BL26" i="5"/>
  <c r="BL57" i="5" s="1"/>
  <c r="BH36" i="15"/>
  <c r="BJ22" i="15"/>
  <c r="BJ22" i="13"/>
  <c r="T8" i="9"/>
  <c r="T9" i="9"/>
  <c r="T10" i="9"/>
  <c r="T11" i="9"/>
  <c r="T12" i="9"/>
  <c r="T13" i="9"/>
  <c r="T14" i="9"/>
  <c r="T15" i="9"/>
  <c r="T16" i="9"/>
  <c r="T17" i="9"/>
  <c r="T18" i="9"/>
  <c r="T19" i="9"/>
  <c r="T20" i="9"/>
  <c r="T21" i="9"/>
  <c r="T22" i="9"/>
  <c r="T23" i="9"/>
  <c r="T26" i="9"/>
  <c r="T27" i="9"/>
  <c r="T28" i="9"/>
  <c r="T29" i="9"/>
  <c r="T30" i="9"/>
  <c r="T31" i="9"/>
  <c r="T32" i="9"/>
  <c r="T33" i="9"/>
  <c r="T34" i="9"/>
  <c r="T35" i="9"/>
  <c r="T36" i="9"/>
  <c r="T37" i="9"/>
  <c r="T38" i="9"/>
  <c r="T39" i="9"/>
  <c r="T40" i="9"/>
  <c r="T42" i="9"/>
  <c r="T43" i="9"/>
  <c r="T44" i="9"/>
  <c r="T45" i="9"/>
  <c r="T46" i="9"/>
  <c r="T47" i="9"/>
  <c r="T48" i="9"/>
  <c r="T49" i="9"/>
  <c r="T50" i="9"/>
  <c r="T51" i="9"/>
  <c r="T52" i="9"/>
  <c r="T53" i="9"/>
  <c r="T54" i="9"/>
  <c r="T56" i="9"/>
  <c r="T57" i="9"/>
  <c r="T58" i="9"/>
  <c r="T59" i="9"/>
  <c r="T60" i="9"/>
  <c r="T61" i="9"/>
  <c r="T62" i="9"/>
  <c r="T63" i="9"/>
  <c r="T64" i="9"/>
  <c r="CG8" i="9"/>
  <c r="CG9" i="9"/>
  <c r="CG10" i="9"/>
  <c r="CG11" i="9"/>
  <c r="CG12" i="9"/>
  <c r="CG13" i="9"/>
  <c r="CG14" i="9"/>
  <c r="CG15" i="9"/>
  <c r="CG16" i="9"/>
  <c r="CG17" i="9"/>
  <c r="CG18" i="9"/>
  <c r="CG19" i="9"/>
  <c r="CG20" i="9"/>
  <c r="CG21" i="9"/>
  <c r="CG22" i="9"/>
  <c r="CG23" i="9"/>
  <c r="CG26" i="9"/>
  <c r="CG27" i="9"/>
  <c r="CG28" i="9"/>
  <c r="CG29" i="9"/>
  <c r="CG30" i="9"/>
  <c r="CG31" i="9"/>
  <c r="CG32" i="9"/>
  <c r="CG33" i="9"/>
  <c r="CG34" i="9"/>
  <c r="CG35" i="9"/>
  <c r="CG36" i="9"/>
  <c r="CG37" i="9"/>
  <c r="CG38" i="9"/>
  <c r="CG39" i="9"/>
  <c r="CG40" i="9"/>
  <c r="CG42" i="9"/>
  <c r="CG43" i="9"/>
  <c r="CG44" i="9"/>
  <c r="CG45" i="9"/>
  <c r="CG46" i="9"/>
  <c r="CG47" i="9"/>
  <c r="CG48" i="9"/>
  <c r="CG49" i="9"/>
  <c r="CG50" i="9"/>
  <c r="CG51" i="9"/>
  <c r="CG52" i="9"/>
  <c r="CG53" i="9"/>
  <c r="CG54" i="9"/>
  <c r="CG56" i="9"/>
  <c r="CG57" i="9"/>
  <c r="CG58" i="9"/>
  <c r="CG59" i="9"/>
  <c r="CG60" i="9"/>
  <c r="CG61" i="9"/>
  <c r="CG62" i="9"/>
  <c r="CG63" i="9"/>
  <c r="CG64" i="9"/>
  <c r="BE8" i="17"/>
  <c r="BF8" i="17"/>
  <c r="BG8" i="17"/>
  <c r="BH8" i="17"/>
  <c r="BI8" i="17"/>
  <c r="BE9" i="17"/>
  <c r="BF9" i="17"/>
  <c r="BG9" i="17"/>
  <c r="BH9" i="17"/>
  <c r="BI9" i="17"/>
  <c r="BE10" i="17"/>
  <c r="BF10" i="17"/>
  <c r="BG10" i="17"/>
  <c r="BH10" i="17"/>
  <c r="BI10" i="17"/>
  <c r="BE11" i="17"/>
  <c r="BF11" i="17"/>
  <c r="BG11" i="17"/>
  <c r="BH11" i="17"/>
  <c r="BI11" i="17"/>
  <c r="BE12" i="17"/>
  <c r="BF12" i="17"/>
  <c r="BG12" i="17"/>
  <c r="BH12" i="17"/>
  <c r="BI12" i="17"/>
  <c r="BE13" i="17"/>
  <c r="BF13" i="17"/>
  <c r="BG13" i="17"/>
  <c r="BH13" i="17"/>
  <c r="BI13" i="17"/>
  <c r="BE14" i="17"/>
  <c r="BF14" i="17"/>
  <c r="BG14" i="17"/>
  <c r="BH14" i="17"/>
  <c r="BI14" i="17"/>
  <c r="BE15" i="17"/>
  <c r="BF15" i="17"/>
  <c r="BG15" i="17"/>
  <c r="BH15" i="17"/>
  <c r="BI15" i="17"/>
  <c r="BE16" i="17"/>
  <c r="BF16" i="17"/>
  <c r="BG16" i="17"/>
  <c r="BH16" i="17"/>
  <c r="BI16" i="17"/>
  <c r="BE17" i="17"/>
  <c r="BF17" i="17"/>
  <c r="BG17" i="17"/>
  <c r="BH17" i="17"/>
  <c r="BI17" i="17"/>
  <c r="BE18" i="17"/>
  <c r="BF18" i="17"/>
  <c r="BG18" i="17"/>
  <c r="BH18" i="17"/>
  <c r="BI18" i="17"/>
  <c r="BE19" i="17"/>
  <c r="BF19" i="17"/>
  <c r="BG19" i="17"/>
  <c r="BH19" i="17"/>
  <c r="BI19" i="17"/>
  <c r="BE23" i="17"/>
  <c r="BF23" i="17"/>
  <c r="BG24" i="17"/>
  <c r="BH24" i="17"/>
  <c r="BE26" i="17"/>
  <c r="BF26" i="17"/>
  <c r="BG27" i="17"/>
  <c r="BH27" i="17"/>
  <c r="BI27" i="17"/>
  <c r="BE28" i="17"/>
  <c r="BG30" i="17"/>
  <c r="DR30" i="17" s="1"/>
  <c r="BI30" i="17"/>
  <c r="DT30" i="17" s="1"/>
  <c r="F22" i="15"/>
  <c r="G22" i="15"/>
  <c r="H22" i="15"/>
  <c r="I22" i="15"/>
  <c r="J22" i="15"/>
  <c r="K22" i="15"/>
  <c r="L22" i="15"/>
  <c r="M22" i="15"/>
  <c r="N22" i="15"/>
  <c r="O22" i="15"/>
  <c r="P22" i="15"/>
  <c r="Q22" i="15"/>
  <c r="R22" i="15"/>
  <c r="S22" i="15"/>
  <c r="T22" i="15"/>
  <c r="U22" i="15"/>
  <c r="V22" i="15"/>
  <c r="W22" i="15"/>
  <c r="X22" i="15"/>
  <c r="Y22" i="15"/>
  <c r="Z22" i="15"/>
  <c r="AA22" i="15"/>
  <c r="AB22" i="15"/>
  <c r="AC22" i="15"/>
  <c r="AD22" i="15"/>
  <c r="AE22" i="15"/>
  <c r="AF22" i="15"/>
  <c r="AG22" i="15"/>
  <c r="AH22" i="15"/>
  <c r="AI22" i="15"/>
  <c r="AJ22" i="15"/>
  <c r="AK22" i="15"/>
  <c r="AL22" i="15"/>
  <c r="AM22" i="15"/>
  <c r="AN22" i="15"/>
  <c r="AO22" i="15"/>
  <c r="AP22" i="15"/>
  <c r="AQ22" i="15"/>
  <c r="AR22" i="15"/>
  <c r="AS22" i="15"/>
  <c r="AT22" i="15"/>
  <c r="AU22" i="15"/>
  <c r="AV22" i="15"/>
  <c r="AW22" i="15"/>
  <c r="AX22" i="15"/>
  <c r="AY22" i="15"/>
  <c r="AZ22" i="15"/>
  <c r="BA22" i="15"/>
  <c r="BB22" i="15"/>
  <c r="BC22" i="15"/>
  <c r="BD22" i="15"/>
  <c r="BE22" i="15"/>
  <c r="BF22" i="15"/>
  <c r="BG22" i="15"/>
  <c r="BH22" i="15"/>
  <c r="BI22" i="15"/>
  <c r="AW33" i="15"/>
  <c r="AX33" i="15"/>
  <c r="AY33" i="15"/>
  <c r="AZ33" i="15"/>
  <c r="BA33" i="15"/>
  <c r="BB33" i="15"/>
  <c r="AT22" i="14"/>
  <c r="AU22" i="14"/>
  <c r="AV22" i="14"/>
  <c r="AW22" i="14"/>
  <c r="AX22" i="14"/>
  <c r="AY22" i="14"/>
  <c r="AZ22" i="14"/>
  <c r="BA22" i="14"/>
  <c r="BB22" i="14"/>
  <c r="BC22" i="14"/>
  <c r="BD22" i="14"/>
  <c r="BE22" i="14"/>
  <c r="BF22" i="14"/>
  <c r="BG22" i="14"/>
  <c r="BH22" i="14"/>
  <c r="AC22" i="16"/>
  <c r="AD22" i="16"/>
  <c r="AE22" i="16"/>
  <c r="AF22" i="16"/>
  <c r="AG22" i="16"/>
  <c r="AH22" i="16"/>
  <c r="AI22" i="16"/>
  <c r="AJ22" i="16"/>
  <c r="AK22" i="16"/>
  <c r="AL22" i="16"/>
  <c r="AM22" i="16"/>
  <c r="AN22" i="16"/>
  <c r="AO22" i="16"/>
  <c r="AP22" i="16"/>
  <c r="AQ22" i="16"/>
  <c r="AR22" i="16"/>
  <c r="AS22" i="16"/>
  <c r="AT22" i="16"/>
  <c r="AU22" i="16"/>
  <c r="AV22" i="16"/>
  <c r="AW22" i="16"/>
  <c r="AX22" i="16"/>
  <c r="AY22" i="16"/>
  <c r="AZ22" i="16"/>
  <c r="BA22" i="16"/>
  <c r="BB22" i="16"/>
  <c r="BC22" i="16"/>
  <c r="BD22" i="16"/>
  <c r="BE22" i="16"/>
  <c r="BF22" i="16"/>
  <c r="BG22" i="16"/>
  <c r="BH22" i="16"/>
  <c r="BI22" i="16"/>
  <c r="P22" i="13"/>
  <c r="Q22" i="13"/>
  <c r="R22" i="13"/>
  <c r="S22" i="13"/>
  <c r="T22" i="13"/>
  <c r="U22" i="13"/>
  <c r="V22" i="13"/>
  <c r="W22" i="13"/>
  <c r="X22" i="13"/>
  <c r="Y22" i="13"/>
  <c r="Z22" i="13"/>
  <c r="AA22" i="13"/>
  <c r="AB22" i="13"/>
  <c r="AC22" i="13"/>
  <c r="AD22" i="13"/>
  <c r="AE22" i="13"/>
  <c r="AF22" i="13"/>
  <c r="AG22" i="13"/>
  <c r="AH22" i="13"/>
  <c r="AI22" i="13"/>
  <c r="AJ22" i="13"/>
  <c r="AK22" i="13"/>
  <c r="AL22" i="13"/>
  <c r="AM22" i="13"/>
  <c r="AN22" i="13"/>
  <c r="AO22" i="13"/>
  <c r="AP22" i="13"/>
  <c r="AQ22" i="13"/>
  <c r="AR22" i="13"/>
  <c r="AS22" i="13"/>
  <c r="AT22" i="13"/>
  <c r="AU22" i="13"/>
  <c r="AV22" i="13"/>
  <c r="AW22" i="13"/>
  <c r="AX22" i="13"/>
  <c r="AY22" i="13"/>
  <c r="AZ22" i="13"/>
  <c r="BA22" i="13"/>
  <c r="BB22" i="13"/>
  <c r="BC22" i="13"/>
  <c r="BD22" i="13"/>
  <c r="BE22" i="13"/>
  <c r="BF22" i="13"/>
  <c r="BG22" i="13"/>
  <c r="BH22" i="13"/>
  <c r="CF8" i="9"/>
  <c r="CF9" i="9"/>
  <c r="CF10" i="9"/>
  <c r="CF11" i="9"/>
  <c r="CF12" i="9"/>
  <c r="CF13" i="9"/>
  <c r="CF14" i="9"/>
  <c r="CF15" i="9"/>
  <c r="CF16" i="9"/>
  <c r="CF17" i="9"/>
  <c r="CF18" i="9"/>
  <c r="CF19" i="9"/>
  <c r="CF20" i="9"/>
  <c r="CF21" i="9"/>
  <c r="CF22" i="9"/>
  <c r="CF23" i="9"/>
  <c r="CF26" i="9"/>
  <c r="CF27" i="9"/>
  <c r="CF28" i="9"/>
  <c r="CF29" i="9"/>
  <c r="CF30" i="9"/>
  <c r="CF31" i="9"/>
  <c r="CF32" i="9"/>
  <c r="CF33" i="9"/>
  <c r="CF34" i="9"/>
  <c r="CF35" i="9"/>
  <c r="CF36" i="9"/>
  <c r="CF37" i="9"/>
  <c r="CF38" i="9"/>
  <c r="CF39" i="9"/>
  <c r="CF40" i="9"/>
  <c r="CF42" i="9"/>
  <c r="CF43" i="9"/>
  <c r="CF44" i="9"/>
  <c r="CF45" i="9"/>
  <c r="CF46" i="9"/>
  <c r="CF47" i="9"/>
  <c r="CF48" i="9"/>
  <c r="CF49" i="9"/>
  <c r="CF50" i="9"/>
  <c r="CF51" i="9"/>
  <c r="CF52" i="9"/>
  <c r="CF53" i="9"/>
  <c r="CF54" i="9"/>
  <c r="CF56" i="9"/>
  <c r="CF57" i="9"/>
  <c r="CF58" i="9"/>
  <c r="CF59" i="9"/>
  <c r="CF60" i="9"/>
  <c r="CF61" i="9"/>
  <c r="CF62" i="9"/>
  <c r="CF63" i="9"/>
  <c r="CF64" i="9"/>
  <c r="BL8" i="5"/>
  <c r="BL9" i="5"/>
  <c r="BL10" i="5"/>
  <c r="BL11" i="5"/>
  <c r="BL12" i="5"/>
  <c r="BL13" i="5"/>
  <c r="BL14" i="5"/>
  <c r="BL15" i="5"/>
  <c r="BL16" i="5"/>
  <c r="BL17" i="5"/>
  <c r="BL18" i="5"/>
  <c r="BL19" i="5"/>
  <c r="BL20" i="5"/>
  <c r="BL21" i="5"/>
  <c r="BK19" i="5"/>
  <c r="BK17" i="5"/>
  <c r="BI38" i="15"/>
  <c r="BK10" i="5"/>
  <c r="BK8" i="5"/>
  <c r="BI37" i="13"/>
  <c r="BK11" i="5"/>
  <c r="BK12" i="5"/>
  <c r="BI39" i="13"/>
  <c r="BK14" i="5"/>
  <c r="BI40" i="13"/>
  <c r="BI41" i="13"/>
  <c r="BK18" i="5"/>
  <c r="BK16" i="5"/>
  <c r="BH40" i="13"/>
  <c r="BH39" i="13"/>
  <c r="BI33" i="14"/>
  <c r="BI33" i="16"/>
  <c r="BI36" i="14"/>
  <c r="BI37" i="14"/>
  <c r="BI38" i="14"/>
  <c r="BI39" i="14"/>
  <c r="BI40" i="14"/>
  <c r="BI36" i="16"/>
  <c r="BI37" i="16"/>
  <c r="BI38" i="16"/>
  <c r="BI39" i="16"/>
  <c r="BI40" i="16"/>
  <c r="BI22" i="14"/>
  <c r="BI33" i="13"/>
  <c r="BI38" i="13"/>
  <c r="BK27" i="5"/>
  <c r="BK58" i="5" s="1"/>
  <c r="BK28" i="5"/>
  <c r="BK59" i="5" s="1"/>
  <c r="BK9" i="5"/>
  <c r="BK13" i="5"/>
  <c r="BK20" i="5"/>
  <c r="BH36" i="16"/>
  <c r="BH37" i="16"/>
  <c r="BH38" i="16"/>
  <c r="BH39" i="16"/>
  <c r="BH40" i="16"/>
  <c r="BH33" i="16"/>
  <c r="BH36" i="14"/>
  <c r="BH37" i="14"/>
  <c r="BH38" i="14"/>
  <c r="BH39" i="14"/>
  <c r="BH40" i="14"/>
  <c r="BH33" i="14"/>
  <c r="BH41" i="13"/>
  <c r="BH33" i="13"/>
  <c r="CE8" i="9"/>
  <c r="CE9" i="9"/>
  <c r="CE10" i="9"/>
  <c r="CE11" i="9"/>
  <c r="CE12" i="9"/>
  <c r="CE13" i="9"/>
  <c r="CE14" i="9"/>
  <c r="CE15" i="9"/>
  <c r="CE16" i="9"/>
  <c r="CE17" i="9"/>
  <c r="CE18" i="9"/>
  <c r="CE19" i="9"/>
  <c r="CE20" i="9"/>
  <c r="CE21" i="9"/>
  <c r="CE22" i="9"/>
  <c r="CE23" i="9"/>
  <c r="CE26" i="9"/>
  <c r="CE27" i="9"/>
  <c r="CE28" i="9"/>
  <c r="CE29" i="9"/>
  <c r="CE30" i="9"/>
  <c r="CE31" i="9"/>
  <c r="CE32" i="9"/>
  <c r="CE33" i="9"/>
  <c r="CE34" i="9"/>
  <c r="CE35" i="9"/>
  <c r="CE36" i="9"/>
  <c r="CE37" i="9"/>
  <c r="CE38" i="9"/>
  <c r="CE39" i="9"/>
  <c r="CE40" i="9"/>
  <c r="CE42" i="9"/>
  <c r="CE43" i="9"/>
  <c r="CE44" i="9"/>
  <c r="CE45" i="9"/>
  <c r="CE46" i="9"/>
  <c r="CE47" i="9"/>
  <c r="CE48" i="9"/>
  <c r="CE49" i="9"/>
  <c r="CE50" i="9"/>
  <c r="CE51" i="9"/>
  <c r="CE52" i="9"/>
  <c r="CE53" i="9"/>
  <c r="CE54" i="9"/>
  <c r="CE56" i="9"/>
  <c r="CE57" i="9"/>
  <c r="CE58" i="9"/>
  <c r="CE59" i="9"/>
  <c r="CE60" i="9"/>
  <c r="CE61" i="9"/>
  <c r="CE62" i="9"/>
  <c r="CE63" i="9"/>
  <c r="CE64" i="9"/>
  <c r="K49" i="5"/>
  <c r="L49" i="5"/>
  <c r="M49" i="5"/>
  <c r="N49" i="5"/>
  <c r="O49" i="5"/>
  <c r="P49" i="5"/>
  <c r="Q49" i="5"/>
  <c r="R49" i="5"/>
  <c r="S49" i="5"/>
  <c r="T49" i="5"/>
  <c r="U49" i="5"/>
  <c r="D49" i="5"/>
  <c r="E49" i="5"/>
  <c r="F49" i="5"/>
  <c r="G49" i="5"/>
  <c r="H49" i="5"/>
  <c r="I49" i="5"/>
  <c r="J49" i="5"/>
  <c r="C49" i="5"/>
  <c r="B49" i="5"/>
  <c r="B49" i="7"/>
  <c r="C9" i="8"/>
  <c r="K9" i="8"/>
  <c r="L26" i="8"/>
  <c r="K19" i="8"/>
  <c r="C38" i="8"/>
  <c r="C8" i="8"/>
  <c r="C33" i="8"/>
  <c r="K26" i="8"/>
  <c r="L19" i="8"/>
  <c r="L29" i="8"/>
  <c r="C40" i="8"/>
  <c r="C11" i="8"/>
  <c r="L20" i="8"/>
  <c r="C16" i="8"/>
  <c r="L28" i="8"/>
  <c r="K36" i="8"/>
  <c r="L10" i="8"/>
  <c r="K37" i="8"/>
  <c r="J18" i="8"/>
  <c r="J11" i="8"/>
  <c r="K35" i="8"/>
  <c r="L37" i="8"/>
  <c r="K10" i="8"/>
  <c r="L9" i="8"/>
  <c r="K15" i="8"/>
  <c r="L33" i="8"/>
  <c r="L27" i="8"/>
  <c r="K11" i="8"/>
  <c r="K31" i="8"/>
  <c r="L35" i="8"/>
  <c r="K12" i="8"/>
  <c r="K21" i="8"/>
  <c r="L21" i="8"/>
  <c r="K20" i="8"/>
  <c r="M39" i="8"/>
  <c r="M40" i="8"/>
  <c r="C34" i="8"/>
  <c r="L64" i="8"/>
  <c r="L40" i="8"/>
  <c r="J14" i="8"/>
  <c r="C64" i="8"/>
  <c r="J17" i="8"/>
  <c r="J19" i="8"/>
  <c r="J38" i="8"/>
  <c r="C10" i="8"/>
  <c r="J64" i="8"/>
  <c r="J10" i="8"/>
  <c r="L15" i="8"/>
  <c r="C36" i="8"/>
  <c r="C12" i="8"/>
  <c r="J37" i="8"/>
  <c r="K38" i="8"/>
  <c r="K8" i="8"/>
  <c r="L32" i="8"/>
  <c r="L30" i="8"/>
  <c r="L31" i="8"/>
  <c r="L34" i="8"/>
  <c r="L12" i="8"/>
  <c r="C23" i="8"/>
  <c r="L11" i="8"/>
  <c r="L18" i="8"/>
  <c r="J35" i="8"/>
  <c r="C35" i="8"/>
  <c r="L14" i="8"/>
  <c r="C37" i="8"/>
  <c r="J34" i="8"/>
  <c r="K30" i="8"/>
  <c r="K18" i="8"/>
  <c r="K34" i="8"/>
  <c r="K64" i="8"/>
  <c r="J13" i="8"/>
  <c r="J29" i="8"/>
  <c r="J36" i="8"/>
  <c r="L36" i="8"/>
  <c r="J16" i="8"/>
  <c r="J32" i="8"/>
  <c r="K16" i="8"/>
  <c r="L8" i="8"/>
  <c r="L38" i="8"/>
  <c r="J33" i="8"/>
  <c r="L13" i="8"/>
  <c r="L16" i="8"/>
  <c r="L17" i="8"/>
  <c r="K17" i="8"/>
  <c r="J20" i="8"/>
  <c r="K13" i="8"/>
  <c r="J8" i="8"/>
  <c r="J27" i="8"/>
  <c r="C14" i="8"/>
  <c r="J28" i="8"/>
  <c r="K33" i="8"/>
  <c r="K14" i="8"/>
  <c r="J9" i="8"/>
  <c r="J12" i="8"/>
  <c r="M63" i="8" l="1"/>
  <c r="L62" i="8"/>
  <c r="J59" i="8"/>
  <c r="L58" i="8"/>
  <c r="L59" i="8"/>
  <c r="L60" i="8"/>
  <c r="J58" i="8"/>
  <c r="K57" i="8"/>
  <c r="K61" i="8"/>
  <c r="L61" i="8"/>
  <c r="J60" i="8"/>
  <c r="L57" i="8"/>
  <c r="DV20" i="17"/>
  <c r="DV31" i="17"/>
  <c r="BN45" i="5"/>
  <c r="BN48" i="5"/>
  <c r="R21" i="7"/>
  <c r="BN53" i="5"/>
  <c r="R20" i="7"/>
  <c r="BN52" i="5"/>
  <c r="BN44" i="5"/>
  <c r="R19" i="7"/>
  <c r="BN51" i="5"/>
  <c r="R18" i="7"/>
  <c r="BN50" i="5"/>
  <c r="R17" i="7"/>
  <c r="R49" i="7" s="1"/>
  <c r="BN49" i="5"/>
  <c r="R15" i="7"/>
  <c r="BN47" i="5"/>
  <c r="R13" i="7"/>
  <c r="BN46" i="5"/>
  <c r="BN43" i="5"/>
  <c r="DU11" i="17"/>
  <c r="BL52" i="5"/>
  <c r="DU14" i="17"/>
  <c r="DU12" i="17"/>
  <c r="BJ20" i="17"/>
  <c r="BM46" i="5"/>
  <c r="DU13" i="17"/>
  <c r="S25" i="20"/>
  <c r="DU10" i="17"/>
  <c r="DU29" i="17"/>
  <c r="DU9" i="17"/>
  <c r="BM43" i="5"/>
  <c r="BM53" i="5"/>
  <c r="BM52" i="5"/>
  <c r="BJ31" i="17"/>
  <c r="DU19" i="17"/>
  <c r="BM51" i="5"/>
  <c r="DU28" i="17"/>
  <c r="DU27" i="17"/>
  <c r="DU26" i="17"/>
  <c r="DU25" i="17"/>
  <c r="DU23" i="17"/>
  <c r="DU8" i="17"/>
  <c r="DU18" i="17"/>
  <c r="BL49" i="5"/>
  <c r="BL50" i="5"/>
  <c r="BM47" i="5"/>
  <c r="DU17" i="17"/>
  <c r="BM49" i="5"/>
  <c r="DU16" i="17"/>
  <c r="DU15" i="17"/>
  <c r="BM50" i="5"/>
  <c r="DU24" i="17"/>
  <c r="BL51" i="5"/>
  <c r="BM44" i="5"/>
  <c r="BM48" i="5"/>
  <c r="BM45" i="5"/>
  <c r="S25" i="21"/>
  <c r="S15" i="20"/>
  <c r="BL46" i="5"/>
  <c r="BM39" i="5"/>
  <c r="BM63" i="5" s="1"/>
  <c r="S15" i="21"/>
  <c r="S15" i="18"/>
  <c r="BL43" i="5"/>
  <c r="BM22" i="5"/>
  <c r="S15" i="22"/>
  <c r="S25" i="22"/>
  <c r="S25" i="18"/>
  <c r="L22" i="8"/>
  <c r="BF24" i="17"/>
  <c r="BI28" i="17"/>
  <c r="DT28" i="17" s="1"/>
  <c r="BE24" i="17"/>
  <c r="BL27" i="5"/>
  <c r="BH40" i="15"/>
  <c r="BL32" i="5"/>
  <c r="BL48" i="5" s="1"/>
  <c r="BE25" i="17"/>
  <c r="BH29" i="17"/>
  <c r="DS29" i="17" s="1"/>
  <c r="BI33" i="15"/>
  <c r="BI31" i="17" s="1"/>
  <c r="BK31" i="5"/>
  <c r="BI36" i="15"/>
  <c r="BI23" i="17"/>
  <c r="DT23" i="17" s="1"/>
  <c r="BK30" i="5"/>
  <c r="BK61" i="5" s="1"/>
  <c r="BH23" i="17"/>
  <c r="BK26" i="5"/>
  <c r="BK57" i="5" s="1"/>
  <c r="BH33" i="15"/>
  <c r="BH31" i="17" s="1"/>
  <c r="BG33" i="15"/>
  <c r="BI29" i="17"/>
  <c r="BL29" i="5"/>
  <c r="BL60" i="5" s="1"/>
  <c r="BI39" i="15"/>
  <c r="BL28" i="5"/>
  <c r="BL59" i="5" s="1"/>
  <c r="BH26" i="17"/>
  <c r="DS26" i="17" s="1"/>
  <c r="DS18" i="17"/>
  <c r="DS19" i="17"/>
  <c r="DT9" i="17"/>
  <c r="DS24" i="17"/>
  <c r="DT18" i="17"/>
  <c r="DS10" i="17"/>
  <c r="DT13" i="17"/>
  <c r="DS12" i="17"/>
  <c r="DT14" i="17"/>
  <c r="DS11" i="17"/>
  <c r="DS25" i="17"/>
  <c r="DT19" i="17"/>
  <c r="DS13" i="17"/>
  <c r="DT10" i="17"/>
  <c r="DT12" i="17"/>
  <c r="DT27" i="17"/>
  <c r="BH20" i="17"/>
  <c r="DS15" i="17"/>
  <c r="DS9" i="17"/>
  <c r="DT15" i="17"/>
  <c r="DT17" i="17"/>
  <c r="DS17" i="17"/>
  <c r="DT11" i="17"/>
  <c r="DT8" i="17"/>
  <c r="DS8" i="17"/>
  <c r="BG20" i="17"/>
  <c r="DT16" i="17"/>
  <c r="DS16" i="17"/>
  <c r="BF20" i="17"/>
  <c r="BE20" i="17"/>
  <c r="BL22" i="5"/>
  <c r="K22" i="8"/>
  <c r="BK15" i="5"/>
  <c r="BL47" i="5" s="1"/>
  <c r="BH38" i="13"/>
  <c r="BH36" i="13"/>
  <c r="BH37" i="13"/>
  <c r="BI36" i="13"/>
  <c r="BK21" i="5"/>
  <c r="BL53" i="5" s="1"/>
  <c r="BI22" i="13"/>
  <c r="BI20" i="17" s="1"/>
  <c r="AX26" i="5"/>
  <c r="AX57" i="5" s="1"/>
  <c r="AY26" i="5"/>
  <c r="AY57" i="5" s="1"/>
  <c r="AZ26" i="5"/>
  <c r="AZ57" i="5" s="1"/>
  <c r="BA26" i="5"/>
  <c r="BA57" i="5" s="1"/>
  <c r="BB26" i="5"/>
  <c r="BB57" i="5" s="1"/>
  <c r="BC26" i="5"/>
  <c r="BC57" i="5" s="1"/>
  <c r="BD26" i="5"/>
  <c r="BD57" i="5" s="1"/>
  <c r="BE26" i="5"/>
  <c r="BE57" i="5" s="1"/>
  <c r="BF26" i="5"/>
  <c r="BF57" i="5" s="1"/>
  <c r="BG26" i="5"/>
  <c r="BG57" i="5" s="1"/>
  <c r="BH26" i="5"/>
  <c r="BI26" i="5"/>
  <c r="AX27" i="5"/>
  <c r="AX58" i="5" s="1"/>
  <c r="AY27" i="5"/>
  <c r="AY58" i="5" s="1"/>
  <c r="AZ27" i="5"/>
  <c r="AZ58" i="5" s="1"/>
  <c r="BA27" i="5"/>
  <c r="BA58" i="5" s="1"/>
  <c r="BB27" i="5"/>
  <c r="BB58" i="5" s="1"/>
  <c r="BC27" i="5"/>
  <c r="BC58" i="5" s="1"/>
  <c r="BD27" i="5"/>
  <c r="BD58" i="5" s="1"/>
  <c r="BE27" i="5"/>
  <c r="BE58" i="5" s="1"/>
  <c r="BF27" i="5"/>
  <c r="BF58" i="5" s="1"/>
  <c r="BG27" i="5"/>
  <c r="BG58" i="5" s="1"/>
  <c r="BH27" i="5"/>
  <c r="BH58" i="5" s="1"/>
  <c r="BI27" i="5"/>
  <c r="BI58" i="5" s="1"/>
  <c r="AX28" i="5"/>
  <c r="AX59" i="5" s="1"/>
  <c r="AY28" i="5"/>
  <c r="AY59" i="5" s="1"/>
  <c r="AZ28" i="5"/>
  <c r="AZ59" i="5" s="1"/>
  <c r="BA28" i="5"/>
  <c r="BA59" i="5" s="1"/>
  <c r="BB28" i="5"/>
  <c r="BB59" i="5" s="1"/>
  <c r="BC28" i="5"/>
  <c r="BC59" i="5" s="1"/>
  <c r="BD28" i="5"/>
  <c r="BD59" i="5" s="1"/>
  <c r="BE28" i="5"/>
  <c r="BE59" i="5" s="1"/>
  <c r="BF28" i="5"/>
  <c r="BF59" i="5" s="1"/>
  <c r="BG28" i="5"/>
  <c r="BG59" i="5" s="1"/>
  <c r="BH28" i="5"/>
  <c r="BH59" i="5" s="1"/>
  <c r="BI28" i="5"/>
  <c r="AX29" i="5"/>
  <c r="AX60" i="5" s="1"/>
  <c r="AY29" i="5"/>
  <c r="AY60" i="5" s="1"/>
  <c r="AZ29" i="5"/>
  <c r="AZ60" i="5" s="1"/>
  <c r="BA29" i="5"/>
  <c r="BA60" i="5" s="1"/>
  <c r="BB29" i="5"/>
  <c r="BB60" i="5" s="1"/>
  <c r="BC29" i="5"/>
  <c r="BC60" i="5" s="1"/>
  <c r="BD29" i="5"/>
  <c r="BD60" i="5" s="1"/>
  <c r="BE29" i="5"/>
  <c r="BE60" i="5" s="1"/>
  <c r="BF29" i="5"/>
  <c r="BF60" i="5" s="1"/>
  <c r="BG29" i="5"/>
  <c r="BG60" i="5" s="1"/>
  <c r="BH29" i="5"/>
  <c r="BI29" i="5"/>
  <c r="AX30" i="5"/>
  <c r="AX61" i="5" s="1"/>
  <c r="AY30" i="5"/>
  <c r="AY61" i="5" s="1"/>
  <c r="AZ30" i="5"/>
  <c r="AZ61" i="5" s="1"/>
  <c r="BA30" i="5"/>
  <c r="BA61" i="5" s="1"/>
  <c r="BB30" i="5"/>
  <c r="BB61" i="5" s="1"/>
  <c r="BC30" i="5"/>
  <c r="BC61" i="5" s="1"/>
  <c r="BD30" i="5"/>
  <c r="BD61" i="5" s="1"/>
  <c r="BE30" i="5"/>
  <c r="BE61" i="5" s="1"/>
  <c r="BF30" i="5"/>
  <c r="BF61" i="5" s="1"/>
  <c r="BG30" i="5"/>
  <c r="BG61" i="5" s="1"/>
  <c r="BH30" i="5"/>
  <c r="BI30" i="5"/>
  <c r="AX31" i="5"/>
  <c r="AY31" i="5"/>
  <c r="AZ31" i="5"/>
  <c r="BA31" i="5"/>
  <c r="BB31" i="5"/>
  <c r="BC31" i="5"/>
  <c r="BD31" i="5"/>
  <c r="BE31" i="5"/>
  <c r="BF31" i="5"/>
  <c r="BG31" i="5"/>
  <c r="BH31" i="5"/>
  <c r="DP28" i="17" s="1"/>
  <c r="BI31" i="5"/>
  <c r="DQ28" i="17" s="1"/>
  <c r="BJ26" i="5"/>
  <c r="BJ57" i="5" s="1"/>
  <c r="BJ27" i="5"/>
  <c r="BJ58" i="5" s="1"/>
  <c r="BJ28" i="5"/>
  <c r="BJ59" i="5" s="1"/>
  <c r="BJ29" i="5"/>
  <c r="BJ60" i="5" s="1"/>
  <c r="BJ30" i="5"/>
  <c r="BJ61" i="5" s="1"/>
  <c r="BJ31" i="5"/>
  <c r="BJ32" i="5"/>
  <c r="BJ8" i="5"/>
  <c r="BJ9" i="5"/>
  <c r="DR9" i="17" s="1"/>
  <c r="BJ10" i="5"/>
  <c r="BJ11" i="5"/>
  <c r="DR10" i="17" s="1"/>
  <c r="BJ12" i="5"/>
  <c r="DR11" i="17" s="1"/>
  <c r="BJ13" i="5"/>
  <c r="DR12" i="17" s="1"/>
  <c r="BJ14" i="5"/>
  <c r="DR13" i="17" s="1"/>
  <c r="BJ15" i="5"/>
  <c r="DR14" i="17" s="1"/>
  <c r="BJ16" i="5"/>
  <c r="BK48" i="5" s="1"/>
  <c r="BJ17" i="5"/>
  <c r="BJ18" i="5"/>
  <c r="BJ19" i="5"/>
  <c r="BK51" i="5" s="1"/>
  <c r="BJ20" i="5"/>
  <c r="BK52" i="5" s="1"/>
  <c r="BJ21" i="5"/>
  <c r="CD8" i="9"/>
  <c r="CD9" i="9"/>
  <c r="CD10" i="9"/>
  <c r="CD11" i="9"/>
  <c r="CD12" i="9"/>
  <c r="CD13" i="9"/>
  <c r="CD14" i="9"/>
  <c r="CD15" i="9"/>
  <c r="CD16" i="9"/>
  <c r="CD17" i="9"/>
  <c r="CD18" i="9"/>
  <c r="CD19" i="9"/>
  <c r="CD20" i="9"/>
  <c r="CD21" i="9"/>
  <c r="CD22" i="9"/>
  <c r="CD23" i="9"/>
  <c r="CD26" i="9"/>
  <c r="CD27" i="9"/>
  <c r="CD28" i="9"/>
  <c r="CD29" i="9"/>
  <c r="CD30" i="9"/>
  <c r="CD31" i="9"/>
  <c r="CD32" i="9"/>
  <c r="CD33" i="9"/>
  <c r="CD34" i="9"/>
  <c r="CD35" i="9"/>
  <c r="CD36" i="9"/>
  <c r="CD37" i="9"/>
  <c r="CD38" i="9"/>
  <c r="CD39" i="9"/>
  <c r="CD40" i="9"/>
  <c r="CD42" i="9"/>
  <c r="CD43" i="9"/>
  <c r="CD44" i="9"/>
  <c r="CD45" i="9"/>
  <c r="CD46" i="9"/>
  <c r="CD47" i="9"/>
  <c r="CD48" i="9"/>
  <c r="CD49" i="9"/>
  <c r="CD50" i="9"/>
  <c r="CD51" i="9"/>
  <c r="CD52" i="9"/>
  <c r="CD53" i="9"/>
  <c r="CD54" i="9"/>
  <c r="CD56" i="9"/>
  <c r="CD57" i="9"/>
  <c r="CD58" i="9"/>
  <c r="CD59" i="9"/>
  <c r="CD60" i="9"/>
  <c r="CD61" i="9"/>
  <c r="CD62" i="9"/>
  <c r="CD63" i="9"/>
  <c r="CD64" i="9"/>
  <c r="BG36" i="14"/>
  <c r="BG37" i="14"/>
  <c r="BG38" i="14"/>
  <c r="BG39" i="14"/>
  <c r="BG40" i="14"/>
  <c r="BG36" i="16"/>
  <c r="BG37" i="16"/>
  <c r="BG38" i="16"/>
  <c r="BG39" i="16"/>
  <c r="BG40" i="16"/>
  <c r="BG33" i="16"/>
  <c r="BG33" i="14"/>
  <c r="BG36" i="15"/>
  <c r="BG38" i="15"/>
  <c r="BG39" i="15"/>
  <c r="BG40" i="15"/>
  <c r="BG33" i="13"/>
  <c r="BG36" i="13"/>
  <c r="BG37" i="13"/>
  <c r="BG38" i="13"/>
  <c r="BG39" i="13"/>
  <c r="BG40" i="13"/>
  <c r="BG41" i="13"/>
  <c r="P14" i="18"/>
  <c r="O14" i="18"/>
  <c r="N14" i="18"/>
  <c r="M14" i="18"/>
  <c r="L14" i="18"/>
  <c r="L43" i="8"/>
  <c r="L39" i="8"/>
  <c r="M43" i="8"/>
  <c r="J30" i="8"/>
  <c r="L49" i="8"/>
  <c r="L51" i="8"/>
  <c r="I17" i="8"/>
  <c r="L48" i="8"/>
  <c r="C19" i="8"/>
  <c r="K46" i="8"/>
  <c r="M47" i="8"/>
  <c r="C20" i="8"/>
  <c r="I29" i="8"/>
  <c r="I21" i="8"/>
  <c r="M45" i="8"/>
  <c r="L45" i="8"/>
  <c r="I15" i="8"/>
  <c r="L50" i="8"/>
  <c r="K28" i="8"/>
  <c r="I14" i="8"/>
  <c r="K43" i="8"/>
  <c r="L52" i="8"/>
  <c r="M51" i="8"/>
  <c r="M44" i="8"/>
  <c r="J31" i="8"/>
  <c r="J48" i="8"/>
  <c r="M49" i="8"/>
  <c r="L47" i="8"/>
  <c r="L53" i="8"/>
  <c r="K47" i="8"/>
  <c r="J52" i="8"/>
  <c r="J26" i="8"/>
  <c r="I20" i="8"/>
  <c r="C17" i="8"/>
  <c r="M50" i="8"/>
  <c r="K32" i="8"/>
  <c r="C21" i="8"/>
  <c r="I12" i="8"/>
  <c r="K27" i="8"/>
  <c r="I13" i="8"/>
  <c r="K52" i="8"/>
  <c r="K49" i="8"/>
  <c r="C18" i="8"/>
  <c r="K48" i="8"/>
  <c r="I31" i="8"/>
  <c r="J21" i="8"/>
  <c r="I27" i="8"/>
  <c r="K51" i="8"/>
  <c r="K29" i="8"/>
  <c r="I36" i="8"/>
  <c r="M52" i="8"/>
  <c r="J51" i="8"/>
  <c r="C15" i="8"/>
  <c r="L46" i="8"/>
  <c r="J15" i="8"/>
  <c r="M48" i="8"/>
  <c r="M53" i="8"/>
  <c r="K50" i="8"/>
  <c r="M46" i="8"/>
  <c r="C49" i="8"/>
  <c r="C13" i="8"/>
  <c r="L44" i="8"/>
  <c r="I64" i="8"/>
  <c r="I28" i="8"/>
  <c r="I37" i="8"/>
  <c r="I11" i="8"/>
  <c r="K53" i="8"/>
  <c r="I16" i="8"/>
  <c r="I8" i="8"/>
  <c r="I30" i="8"/>
  <c r="I35" i="8"/>
  <c r="I38" i="8"/>
  <c r="I32" i="8"/>
  <c r="I34" i="8"/>
  <c r="I33" i="8"/>
  <c r="I18" i="8"/>
  <c r="I19" i="8"/>
  <c r="I9" i="8"/>
  <c r="K40" i="8"/>
  <c r="I26" i="8"/>
  <c r="I10" i="8"/>
  <c r="DQ26" i="17" l="1"/>
  <c r="BI60" i="5"/>
  <c r="DQ27" i="17"/>
  <c r="BI61" i="5"/>
  <c r="DQ25" i="17"/>
  <c r="BI59" i="5"/>
  <c r="DP27" i="17"/>
  <c r="BH61" i="5"/>
  <c r="DP26" i="17"/>
  <c r="BH60" i="5"/>
  <c r="BL44" i="5"/>
  <c r="BL58" i="5"/>
  <c r="DP23" i="17"/>
  <c r="BH57" i="5"/>
  <c r="DQ23" i="17"/>
  <c r="BI57" i="5"/>
  <c r="L63" i="8"/>
  <c r="K62" i="8"/>
  <c r="I62" i="8"/>
  <c r="N62" i="8" s="1"/>
  <c r="J62" i="8"/>
  <c r="I61" i="8"/>
  <c r="N61" i="8" s="1"/>
  <c r="I59" i="8"/>
  <c r="N59" i="8" s="1"/>
  <c r="I58" i="8"/>
  <c r="N58" i="8" s="1"/>
  <c r="K58" i="8"/>
  <c r="I57" i="8"/>
  <c r="N57" i="8" s="1"/>
  <c r="I60" i="8"/>
  <c r="N60" i="8" s="1"/>
  <c r="K59" i="8"/>
  <c r="K60" i="8"/>
  <c r="J61" i="8"/>
  <c r="J57" i="8"/>
  <c r="R22" i="7"/>
  <c r="BN54" i="5"/>
  <c r="N37" i="8"/>
  <c r="N30" i="8"/>
  <c r="N29" i="8"/>
  <c r="N27" i="8"/>
  <c r="N26" i="8"/>
  <c r="N28" i="8"/>
  <c r="N32" i="8"/>
  <c r="N33" i="8"/>
  <c r="N31" i="8"/>
  <c r="N35" i="8"/>
  <c r="N36" i="8"/>
  <c r="N19" i="8"/>
  <c r="N16" i="8"/>
  <c r="N15" i="8"/>
  <c r="N14" i="8"/>
  <c r="N13" i="8"/>
  <c r="N10" i="8"/>
  <c r="N8" i="8"/>
  <c r="N9" i="8"/>
  <c r="N11" i="8"/>
  <c r="N18" i="8"/>
  <c r="N17" i="8"/>
  <c r="N21" i="8"/>
  <c r="N12" i="8"/>
  <c r="N20" i="8"/>
  <c r="DU31" i="17"/>
  <c r="BL39" i="5"/>
  <c r="BM54" i="5"/>
  <c r="DU20" i="17"/>
  <c r="DR25" i="17"/>
  <c r="R28" i="7"/>
  <c r="DT26" i="17"/>
  <c r="BL45" i="5"/>
  <c r="DR23" i="17"/>
  <c r="R26" i="7"/>
  <c r="DR27" i="17"/>
  <c r="R30" i="7"/>
  <c r="DR26" i="17"/>
  <c r="R29" i="7"/>
  <c r="DR24" i="17"/>
  <c r="R27" i="7"/>
  <c r="DR29" i="17"/>
  <c r="R32" i="7"/>
  <c r="BM62" i="5"/>
  <c r="DR28" i="17"/>
  <c r="R31" i="7"/>
  <c r="DQ24" i="17"/>
  <c r="DT29" i="17"/>
  <c r="DP24" i="17"/>
  <c r="DP25" i="17"/>
  <c r="DT24" i="17"/>
  <c r="DS23" i="17"/>
  <c r="DT25" i="17"/>
  <c r="BK43" i="5"/>
  <c r="DS27" i="17"/>
  <c r="BK39" i="5"/>
  <c r="BK63" i="5" s="1"/>
  <c r="DS28" i="17"/>
  <c r="BG31" i="17"/>
  <c r="DT20" i="17"/>
  <c r="DR8" i="17"/>
  <c r="BK50" i="5"/>
  <c r="DR17" i="17"/>
  <c r="BK49" i="5"/>
  <c r="DR16" i="17"/>
  <c r="DR15" i="17"/>
  <c r="DR19" i="17"/>
  <c r="DR18" i="17"/>
  <c r="DS14" i="17"/>
  <c r="BK45" i="5"/>
  <c r="BK47" i="5"/>
  <c r="BK46" i="5"/>
  <c r="J22" i="8"/>
  <c r="BK22" i="5"/>
  <c r="BK53" i="5"/>
  <c r="BK44" i="5"/>
  <c r="BJ39" i="5"/>
  <c r="BJ63" i="5" s="1"/>
  <c r="BJ22" i="5"/>
  <c r="DR20" i="17" s="1"/>
  <c r="I22" i="8"/>
  <c r="Q64" i="7"/>
  <c r="L54" i="8"/>
  <c r="C26" i="8"/>
  <c r="J49" i="8"/>
  <c r="J50" i="8"/>
  <c r="C22" i="8"/>
  <c r="J44" i="8"/>
  <c r="J46" i="8"/>
  <c r="C30" i="8"/>
  <c r="J47" i="8"/>
  <c r="C28" i="8"/>
  <c r="J45" i="8"/>
  <c r="C32" i="8"/>
  <c r="K44" i="8"/>
  <c r="C29" i="8"/>
  <c r="J43" i="8"/>
  <c r="C31" i="8"/>
  <c r="J39" i="8"/>
  <c r="I39" i="8"/>
  <c r="K45" i="8"/>
  <c r="M54" i="8"/>
  <c r="C27" i="8"/>
  <c r="J53" i="8"/>
  <c r="K39" i="8"/>
  <c r="R60" i="7" l="1"/>
  <c r="R61" i="7"/>
  <c r="R57" i="7"/>
  <c r="R59" i="7"/>
  <c r="R58" i="7"/>
  <c r="DT31" i="17"/>
  <c r="BL63" i="5"/>
  <c r="BL62" i="5" s="1"/>
  <c r="I63" i="8"/>
  <c r="N63" i="8" s="1"/>
  <c r="J63" i="8"/>
  <c r="K63" i="8"/>
  <c r="C62" i="8"/>
  <c r="C61" i="8"/>
  <c r="C60" i="8"/>
  <c r="C58" i="8"/>
  <c r="C59" i="8"/>
  <c r="C57" i="8"/>
  <c r="N22" i="8"/>
  <c r="N39" i="8"/>
  <c r="BL54" i="5"/>
  <c r="R39" i="7"/>
  <c r="BK62" i="5"/>
  <c r="DS31" i="17"/>
  <c r="DR31" i="17"/>
  <c r="DS20" i="17"/>
  <c r="BK54" i="5"/>
  <c r="BJ62" i="5"/>
  <c r="AR33" i="16"/>
  <c r="AS33" i="16"/>
  <c r="AT33" i="16"/>
  <c r="AU33" i="16"/>
  <c r="AV33" i="16"/>
  <c r="AW33" i="16"/>
  <c r="AX33" i="16"/>
  <c r="AY33" i="16"/>
  <c r="AZ33" i="16"/>
  <c r="BA33" i="16"/>
  <c r="BB33" i="16"/>
  <c r="BC33" i="16"/>
  <c r="BD33" i="16"/>
  <c r="BE33" i="16"/>
  <c r="BF33" i="16"/>
  <c r="AQ33" i="16"/>
  <c r="AR33" i="14"/>
  <c r="AS33" i="14"/>
  <c r="AT33" i="14"/>
  <c r="AU33" i="14"/>
  <c r="AV33" i="14"/>
  <c r="AW33" i="14"/>
  <c r="AX33" i="14"/>
  <c r="AY33" i="14"/>
  <c r="AZ33" i="14"/>
  <c r="BA33" i="14"/>
  <c r="BB33" i="14"/>
  <c r="BC33" i="14"/>
  <c r="BD33" i="14"/>
  <c r="BE33" i="14"/>
  <c r="BF33" i="14"/>
  <c r="AQ33" i="14"/>
  <c r="AR33" i="15"/>
  <c r="AS33" i="15"/>
  <c r="AT33" i="15"/>
  <c r="AU33" i="15"/>
  <c r="AV33" i="15"/>
  <c r="AQ33" i="15"/>
  <c r="AR33" i="13"/>
  <c r="AS33" i="13"/>
  <c r="AT33" i="13"/>
  <c r="AU33" i="13"/>
  <c r="AV33" i="13"/>
  <c r="AW33" i="13"/>
  <c r="AX33" i="13"/>
  <c r="AY33" i="13"/>
  <c r="AZ33" i="13"/>
  <c r="BA33" i="13"/>
  <c r="BB33" i="13"/>
  <c r="BC33" i="13"/>
  <c r="BD33" i="13"/>
  <c r="BE33" i="13"/>
  <c r="BF33" i="13"/>
  <c r="AQ33" i="13"/>
  <c r="R24" i="22"/>
  <c r="R23" i="22"/>
  <c r="R22" i="22"/>
  <c r="R21" i="22"/>
  <c r="R20" i="22"/>
  <c r="R19" i="22"/>
  <c r="R18" i="22"/>
  <c r="R14" i="22"/>
  <c r="R13" i="22"/>
  <c r="S31" i="22" s="1"/>
  <c r="R12" i="22"/>
  <c r="S30" i="22" s="1"/>
  <c r="R11" i="22"/>
  <c r="S29" i="22" s="1"/>
  <c r="R10" i="22"/>
  <c r="R9" i="22"/>
  <c r="R8" i="22"/>
  <c r="S28" i="22" s="1"/>
  <c r="R24" i="21"/>
  <c r="R23" i="21"/>
  <c r="R22" i="21"/>
  <c r="R21" i="21"/>
  <c r="R20" i="21"/>
  <c r="R19" i="21"/>
  <c r="R18" i="21"/>
  <c r="R14" i="21"/>
  <c r="R13" i="21"/>
  <c r="S31" i="21" s="1"/>
  <c r="R12" i="21"/>
  <c r="S30" i="21" s="1"/>
  <c r="R11" i="21"/>
  <c r="S29" i="21" s="1"/>
  <c r="R10" i="21"/>
  <c r="R9" i="21"/>
  <c r="R8" i="21"/>
  <c r="S28" i="21" s="1"/>
  <c r="R24" i="20"/>
  <c r="R23" i="20"/>
  <c r="R22" i="20"/>
  <c r="R21" i="20"/>
  <c r="R20" i="20"/>
  <c r="R19" i="20"/>
  <c r="R18" i="20"/>
  <c r="R14" i="20"/>
  <c r="R13" i="20"/>
  <c r="S31" i="20" s="1"/>
  <c r="R12" i="20"/>
  <c r="S30" i="20" s="1"/>
  <c r="R11" i="20"/>
  <c r="S29" i="20" s="1"/>
  <c r="R10" i="20"/>
  <c r="R9" i="20"/>
  <c r="R8" i="20"/>
  <c r="S28" i="20" s="1"/>
  <c r="R24" i="18"/>
  <c r="R23" i="18"/>
  <c r="R22" i="18"/>
  <c r="R21" i="18"/>
  <c r="R20" i="18"/>
  <c r="R19" i="18"/>
  <c r="R18" i="18"/>
  <c r="R14" i="18"/>
  <c r="R13" i="18"/>
  <c r="S31" i="18" s="1"/>
  <c r="R12" i="18"/>
  <c r="S30" i="18" s="1"/>
  <c r="R11" i="18"/>
  <c r="S29" i="18" s="1"/>
  <c r="R10" i="18"/>
  <c r="R9" i="18"/>
  <c r="R8" i="18"/>
  <c r="S28" i="18" s="1"/>
  <c r="Q40" i="7"/>
  <c r="Q38" i="7"/>
  <c r="Q37" i="7"/>
  <c r="Q36" i="7"/>
  <c r="Q35" i="7"/>
  <c r="Q34" i="7"/>
  <c r="Q33" i="7"/>
  <c r="Q23" i="7"/>
  <c r="CC8" i="9"/>
  <c r="CC9" i="9"/>
  <c r="CC10" i="9"/>
  <c r="CC11" i="9"/>
  <c r="CC12" i="9"/>
  <c r="CC13" i="9"/>
  <c r="CC14" i="9"/>
  <c r="CC15" i="9"/>
  <c r="CC16" i="9"/>
  <c r="CC17" i="9"/>
  <c r="CC18" i="9"/>
  <c r="CC19" i="9"/>
  <c r="CC20" i="9"/>
  <c r="CC21" i="9"/>
  <c r="CC22" i="9"/>
  <c r="CC23" i="9"/>
  <c r="CC26" i="9"/>
  <c r="CC27" i="9"/>
  <c r="CC28" i="9"/>
  <c r="CC29" i="9"/>
  <c r="CC30" i="9"/>
  <c r="CC31" i="9"/>
  <c r="CC32" i="9"/>
  <c r="CC33" i="9"/>
  <c r="CC34" i="9"/>
  <c r="CC35" i="9"/>
  <c r="CC36" i="9"/>
  <c r="CC37" i="9"/>
  <c r="CC38" i="9"/>
  <c r="CC39" i="9"/>
  <c r="CC40" i="9"/>
  <c r="CC42" i="9"/>
  <c r="CC43" i="9"/>
  <c r="CC44" i="9"/>
  <c r="CC45" i="9"/>
  <c r="CC46" i="9"/>
  <c r="CC47" i="9"/>
  <c r="CC48" i="9"/>
  <c r="CC49" i="9"/>
  <c r="CC50" i="9"/>
  <c r="CC51" i="9"/>
  <c r="CC52" i="9"/>
  <c r="CC53" i="9"/>
  <c r="CC54" i="9"/>
  <c r="CC56" i="9"/>
  <c r="CC57" i="9"/>
  <c r="CC58" i="9"/>
  <c r="CC59" i="9"/>
  <c r="CC60" i="9"/>
  <c r="CC61" i="9"/>
  <c r="CC62" i="9"/>
  <c r="CC63" i="9"/>
  <c r="CC64" i="9"/>
  <c r="S8" i="9"/>
  <c r="S9" i="9"/>
  <c r="S10" i="9"/>
  <c r="S11" i="9"/>
  <c r="S12" i="9"/>
  <c r="S13" i="9"/>
  <c r="S14" i="9"/>
  <c r="S15" i="9"/>
  <c r="S16" i="9"/>
  <c r="S17" i="9"/>
  <c r="S18" i="9"/>
  <c r="S19" i="9"/>
  <c r="S20" i="9"/>
  <c r="S21" i="9"/>
  <c r="S22" i="9"/>
  <c r="S23" i="9"/>
  <c r="S26" i="9"/>
  <c r="S27" i="9"/>
  <c r="S28" i="9"/>
  <c r="S29" i="9"/>
  <c r="S30" i="9"/>
  <c r="S31" i="9"/>
  <c r="S32" i="9"/>
  <c r="S33" i="9"/>
  <c r="S34" i="9"/>
  <c r="S35" i="9"/>
  <c r="S36" i="9"/>
  <c r="S37" i="9"/>
  <c r="S38" i="9"/>
  <c r="S39" i="9"/>
  <c r="S40" i="9"/>
  <c r="S42" i="9"/>
  <c r="S43" i="9"/>
  <c r="S44" i="9"/>
  <c r="S45" i="9"/>
  <c r="S46" i="9"/>
  <c r="S47" i="9"/>
  <c r="S48" i="9"/>
  <c r="S49" i="9"/>
  <c r="S50" i="9"/>
  <c r="S51" i="9"/>
  <c r="S52" i="9"/>
  <c r="S53" i="9"/>
  <c r="S54" i="9"/>
  <c r="S56" i="9"/>
  <c r="S57" i="9"/>
  <c r="S58" i="9"/>
  <c r="S59" i="9"/>
  <c r="S60" i="9"/>
  <c r="S61" i="9"/>
  <c r="S62" i="9"/>
  <c r="S63" i="9"/>
  <c r="S64" i="9"/>
  <c r="BF36" i="16"/>
  <c r="BF37" i="16"/>
  <c r="BF38" i="16"/>
  <c r="BF39" i="16"/>
  <c r="BF40" i="16"/>
  <c r="BF36" i="14"/>
  <c r="BF37" i="14"/>
  <c r="BF38" i="14"/>
  <c r="BF39" i="14"/>
  <c r="BF40" i="14"/>
  <c r="BF36" i="15"/>
  <c r="BF38" i="15"/>
  <c r="BF39" i="15"/>
  <c r="BF40" i="15"/>
  <c r="BF36" i="13"/>
  <c r="BF37" i="13"/>
  <c r="BF38" i="13"/>
  <c r="BF39" i="13"/>
  <c r="BF40" i="13"/>
  <c r="BF41" i="13"/>
  <c r="BI32" i="5"/>
  <c r="DQ29" i="17" s="1"/>
  <c r="BI8" i="5"/>
  <c r="DQ8" i="17" s="1"/>
  <c r="BI9" i="5"/>
  <c r="DQ9" i="17" s="1"/>
  <c r="BI10" i="5"/>
  <c r="DQ10" i="17"/>
  <c r="BI12" i="5"/>
  <c r="DQ11" i="17" s="1"/>
  <c r="BI13" i="5"/>
  <c r="DQ12" i="17" s="1"/>
  <c r="BI14" i="5"/>
  <c r="DQ13" i="17" s="1"/>
  <c r="BI15" i="5"/>
  <c r="DQ14" i="17" s="1"/>
  <c r="BI16" i="5"/>
  <c r="DQ15" i="17" s="1"/>
  <c r="BI17" i="5"/>
  <c r="BI18" i="5"/>
  <c r="DQ17" i="17" s="1"/>
  <c r="BI19" i="5"/>
  <c r="DQ18" i="17" s="1"/>
  <c r="BI20" i="5"/>
  <c r="DQ19" i="17" s="1"/>
  <c r="BI21" i="5"/>
  <c r="H31" i="8"/>
  <c r="H35" i="8"/>
  <c r="H21" i="8"/>
  <c r="H16" i="8"/>
  <c r="H12" i="8"/>
  <c r="B37" i="8"/>
  <c r="H20" i="8"/>
  <c r="H36" i="8"/>
  <c r="B38" i="8"/>
  <c r="J40" i="8"/>
  <c r="H17" i="8"/>
  <c r="B33" i="8"/>
  <c r="H38" i="8"/>
  <c r="H8" i="8"/>
  <c r="H37" i="8"/>
  <c r="K54" i="8"/>
  <c r="H64" i="8"/>
  <c r="H34" i="8"/>
  <c r="H15" i="8"/>
  <c r="H11" i="8"/>
  <c r="B64" i="8"/>
  <c r="H32" i="8"/>
  <c r="B40" i="8"/>
  <c r="H33" i="8"/>
  <c r="B34" i="8"/>
  <c r="C39" i="8"/>
  <c r="J54" i="8"/>
  <c r="B35" i="8"/>
  <c r="H30" i="8"/>
  <c r="H13" i="8"/>
  <c r="H14" i="8"/>
  <c r="H9" i="8"/>
  <c r="H18" i="8"/>
  <c r="B23" i="8"/>
  <c r="H19" i="8"/>
  <c r="H29" i="8"/>
  <c r="H27" i="8"/>
  <c r="H10" i="8"/>
  <c r="H26" i="8"/>
  <c r="H28" i="8"/>
  <c r="B36" i="8"/>
  <c r="R63" i="7" l="1"/>
  <c r="R62" i="7" s="1"/>
  <c r="H62" i="8"/>
  <c r="H57" i="8"/>
  <c r="H59" i="8"/>
  <c r="H60" i="8"/>
  <c r="H61" i="8"/>
  <c r="H58" i="8"/>
  <c r="C63" i="8"/>
  <c r="R54" i="7"/>
  <c r="BE31" i="17"/>
  <c r="BF31" i="17"/>
  <c r="BJ49" i="5"/>
  <c r="DQ16" i="17"/>
  <c r="Q14" i="7"/>
  <c r="Q10" i="7"/>
  <c r="Q11" i="7"/>
  <c r="Q21" i="7"/>
  <c r="BJ53" i="5"/>
  <c r="Q20" i="7"/>
  <c r="BJ52" i="5"/>
  <c r="Q19" i="7"/>
  <c r="BJ51" i="5"/>
  <c r="Q18" i="7"/>
  <c r="BJ50" i="5"/>
  <c r="Q16" i="7"/>
  <c r="BJ48" i="5"/>
  <c r="Q15" i="7"/>
  <c r="BJ47" i="5"/>
  <c r="Q9" i="7"/>
  <c r="BJ44" i="5"/>
  <c r="Q13" i="7"/>
  <c r="BJ46" i="5"/>
  <c r="Q8" i="7"/>
  <c r="BJ43" i="5"/>
  <c r="Q17" i="7"/>
  <c r="Q12" i="7"/>
  <c r="BJ45" i="5"/>
  <c r="R25" i="22"/>
  <c r="R15" i="18"/>
  <c r="R15" i="21"/>
  <c r="R25" i="18"/>
  <c r="R25" i="20"/>
  <c r="R15" i="20"/>
  <c r="R15" i="22"/>
  <c r="R25" i="21"/>
  <c r="H22" i="8"/>
  <c r="BI22" i="5"/>
  <c r="BI39" i="5"/>
  <c r="BI63" i="5" s="1"/>
  <c r="I52" i="8"/>
  <c r="B21" i="8"/>
  <c r="B9" i="8"/>
  <c r="I51" i="8"/>
  <c r="I49" i="8"/>
  <c r="I53" i="8"/>
  <c r="B16" i="8"/>
  <c r="B14" i="8"/>
  <c r="B18" i="8"/>
  <c r="I46" i="8"/>
  <c r="I45" i="8"/>
  <c r="B13" i="8"/>
  <c r="B15" i="8"/>
  <c r="I47" i="8"/>
  <c r="B12" i="8"/>
  <c r="I43" i="8"/>
  <c r="B10" i="8"/>
  <c r="H39" i="8"/>
  <c r="B17" i="8"/>
  <c r="B19" i="8"/>
  <c r="B20" i="8"/>
  <c r="B8" i="8"/>
  <c r="I50" i="8"/>
  <c r="I48" i="8"/>
  <c r="I44" i="8"/>
  <c r="C54" i="8"/>
  <c r="B11" i="8"/>
  <c r="H63" i="8" l="1"/>
  <c r="N49" i="8"/>
  <c r="N48" i="8"/>
  <c r="N51" i="8"/>
  <c r="N44" i="8"/>
  <c r="N52" i="8"/>
  <c r="N47" i="8"/>
  <c r="N53" i="8"/>
  <c r="N43" i="8"/>
  <c r="N46" i="8"/>
  <c r="N50" i="8"/>
  <c r="N45" i="8"/>
  <c r="R48" i="7"/>
  <c r="R45" i="7"/>
  <c r="Q49" i="7"/>
  <c r="R50" i="7"/>
  <c r="R44" i="7"/>
  <c r="R47" i="7"/>
  <c r="R43" i="7"/>
  <c r="R51" i="7"/>
  <c r="R46" i="7"/>
  <c r="R52" i="7"/>
  <c r="DQ31" i="17"/>
  <c r="BJ54" i="5"/>
  <c r="DQ20" i="17"/>
  <c r="Q22" i="7"/>
  <c r="BI62" i="5"/>
  <c r="BH32" i="5"/>
  <c r="DP29" i="17" s="1"/>
  <c r="BH8" i="5"/>
  <c r="DP8" i="17" s="1"/>
  <c r="BH9" i="5"/>
  <c r="DP9" i="17" s="1"/>
  <c r="BH10" i="5"/>
  <c r="DP10" i="17"/>
  <c r="BH12" i="5"/>
  <c r="DP11" i="17" s="1"/>
  <c r="BH13" i="5"/>
  <c r="DP12" i="17" s="1"/>
  <c r="BH14" i="5"/>
  <c r="DP13" i="17" s="1"/>
  <c r="BH15" i="5"/>
  <c r="DP14" i="17" s="1"/>
  <c r="BH16" i="5"/>
  <c r="DP15" i="17" s="1"/>
  <c r="BH17" i="5"/>
  <c r="BH18" i="5"/>
  <c r="DP17" i="17" s="1"/>
  <c r="BH19" i="5"/>
  <c r="DP18" i="17" s="1"/>
  <c r="BH20" i="5"/>
  <c r="DP19" i="17" s="1"/>
  <c r="BH21" i="5"/>
  <c r="CB5" i="9"/>
  <c r="CB8" i="9"/>
  <c r="CB9" i="9"/>
  <c r="CB10" i="9"/>
  <c r="CB11" i="9"/>
  <c r="CB12" i="9"/>
  <c r="CB13" i="9"/>
  <c r="CB14" i="9"/>
  <c r="CB15" i="9"/>
  <c r="CB16" i="9"/>
  <c r="CB17" i="9"/>
  <c r="CB18" i="9"/>
  <c r="CB19" i="9"/>
  <c r="CB20" i="9"/>
  <c r="CB21" i="9"/>
  <c r="CB22" i="9"/>
  <c r="CB23" i="9"/>
  <c r="CB26" i="9"/>
  <c r="CB27" i="9"/>
  <c r="CB28" i="9"/>
  <c r="CB29" i="9"/>
  <c r="CB30" i="9"/>
  <c r="CB31" i="9"/>
  <c r="CB32" i="9"/>
  <c r="CB33" i="9"/>
  <c r="CB34" i="9"/>
  <c r="CB35" i="9"/>
  <c r="CB36" i="9"/>
  <c r="CB37" i="9"/>
  <c r="CB38" i="9"/>
  <c r="CB39" i="9"/>
  <c r="CB40" i="9"/>
  <c r="CB42" i="9"/>
  <c r="CB43" i="9"/>
  <c r="CB44" i="9"/>
  <c r="CB45" i="9"/>
  <c r="CB46" i="9"/>
  <c r="CB47" i="9"/>
  <c r="CB48" i="9"/>
  <c r="CB49" i="9"/>
  <c r="CB50" i="9"/>
  <c r="CB51" i="9"/>
  <c r="CB52" i="9"/>
  <c r="CB53" i="9"/>
  <c r="CB54" i="9"/>
  <c r="CB56" i="9"/>
  <c r="CB57" i="9"/>
  <c r="CB58" i="9"/>
  <c r="CB59" i="9"/>
  <c r="CB60" i="9"/>
  <c r="CB61" i="9"/>
  <c r="CB62" i="9"/>
  <c r="CB63" i="9"/>
  <c r="CB64" i="9"/>
  <c r="BE36" i="16"/>
  <c r="BE37" i="16"/>
  <c r="BE38" i="16"/>
  <c r="BE39" i="16"/>
  <c r="BE40" i="16"/>
  <c r="BE36" i="14"/>
  <c r="BE37" i="14"/>
  <c r="BE38" i="14"/>
  <c r="BE39" i="14"/>
  <c r="BE40" i="14"/>
  <c r="BE36" i="15"/>
  <c r="BE38" i="15"/>
  <c r="BE39" i="15"/>
  <c r="BE40" i="15"/>
  <c r="BE36" i="13"/>
  <c r="BE37" i="13"/>
  <c r="BE38" i="13"/>
  <c r="BE39" i="13"/>
  <c r="BE40" i="13"/>
  <c r="BE41" i="13"/>
  <c r="C46" i="8"/>
  <c r="G32" i="8"/>
  <c r="C51" i="8"/>
  <c r="B49" i="8"/>
  <c r="G10" i="8"/>
  <c r="C45" i="8"/>
  <c r="G29" i="8"/>
  <c r="G64" i="8"/>
  <c r="G16" i="8"/>
  <c r="C47" i="8"/>
  <c r="B22" i="8"/>
  <c r="I54" i="8"/>
  <c r="G11" i="8"/>
  <c r="C43" i="8"/>
  <c r="G34" i="8"/>
  <c r="C48" i="8"/>
  <c r="G26" i="8"/>
  <c r="C50" i="8"/>
  <c r="G18" i="8"/>
  <c r="G21" i="8"/>
  <c r="G38" i="8"/>
  <c r="G13" i="8"/>
  <c r="G28" i="8"/>
  <c r="G27" i="8"/>
  <c r="C44" i="8"/>
  <c r="G31" i="8"/>
  <c r="G37" i="8"/>
  <c r="G8" i="8"/>
  <c r="G15" i="8"/>
  <c r="I40" i="8"/>
  <c r="C52" i="8"/>
  <c r="G17" i="8"/>
  <c r="G33" i="8"/>
  <c r="G9" i="8"/>
  <c r="G14" i="8"/>
  <c r="G35" i="8"/>
  <c r="G12" i="8"/>
  <c r="G30" i="8"/>
  <c r="G20" i="8"/>
  <c r="G19" i="8"/>
  <c r="G36" i="8"/>
  <c r="G62" i="8" l="1"/>
  <c r="G61" i="8"/>
  <c r="G60" i="8"/>
  <c r="G59" i="8"/>
  <c r="G57" i="8"/>
  <c r="G58" i="8"/>
  <c r="N40" i="8"/>
  <c r="N54" i="8"/>
  <c r="BI49" i="5"/>
  <c r="DP16" i="17"/>
  <c r="BI51" i="5"/>
  <c r="BI47" i="5"/>
  <c r="BI45" i="5"/>
  <c r="BI53" i="5"/>
  <c r="BI50" i="5"/>
  <c r="BI48" i="5"/>
  <c r="BI52" i="5"/>
  <c r="BI43" i="5"/>
  <c r="BI46" i="5"/>
  <c r="BI44" i="5"/>
  <c r="BH39" i="5"/>
  <c r="BH22" i="5"/>
  <c r="G22" i="8"/>
  <c r="BD8" i="17"/>
  <c r="BD9" i="17"/>
  <c r="BD10" i="17"/>
  <c r="BD11" i="17"/>
  <c r="BD12" i="17"/>
  <c r="BD13" i="17"/>
  <c r="BD14" i="17"/>
  <c r="BD15" i="17"/>
  <c r="BD16" i="17"/>
  <c r="BD17" i="17"/>
  <c r="BD18" i="17"/>
  <c r="BD19" i="17"/>
  <c r="BD20" i="17"/>
  <c r="BD23" i="17"/>
  <c r="BD24" i="17"/>
  <c r="BD25" i="17"/>
  <c r="BD26" i="17"/>
  <c r="BD27" i="17"/>
  <c r="BD28" i="17"/>
  <c r="BD29" i="17"/>
  <c r="BD30" i="17"/>
  <c r="DO30" i="17" s="1"/>
  <c r="BD31" i="17"/>
  <c r="H45" i="8"/>
  <c r="H49" i="8"/>
  <c r="H53" i="8"/>
  <c r="H52" i="8"/>
  <c r="H51" i="8"/>
  <c r="G39" i="8"/>
  <c r="H50" i="8"/>
  <c r="H44" i="8"/>
  <c r="H48" i="8"/>
  <c r="H46" i="8"/>
  <c r="H43" i="8"/>
  <c r="H47" i="8"/>
  <c r="DP31" i="17" l="1"/>
  <c r="BH63" i="5"/>
  <c r="BH62" i="5" s="1"/>
  <c r="G63" i="8"/>
  <c r="BI54" i="5"/>
  <c r="DP20" i="17"/>
  <c r="BG8" i="5"/>
  <c r="BG9" i="5"/>
  <c r="BG10" i="5"/>
  <c r="BG12" i="5"/>
  <c r="BG13" i="5"/>
  <c r="BG14" i="5"/>
  <c r="BG15" i="5"/>
  <c r="BG16" i="5"/>
  <c r="BG17" i="5"/>
  <c r="BH49" i="5" s="1"/>
  <c r="BG18" i="5"/>
  <c r="BG19" i="5"/>
  <c r="BG20" i="5"/>
  <c r="BG21" i="5"/>
  <c r="H54" i="8"/>
  <c r="DO13" i="17" l="1"/>
  <c r="BH53" i="5"/>
  <c r="DO10" i="17"/>
  <c r="DO18" i="17"/>
  <c r="BH51" i="5"/>
  <c r="DO15" i="17"/>
  <c r="BH48" i="5"/>
  <c r="DO16" i="17"/>
  <c r="DO11" i="17"/>
  <c r="BH45" i="5"/>
  <c r="DO17" i="17"/>
  <c r="BH50" i="5"/>
  <c r="DO14" i="17"/>
  <c r="BH47" i="5"/>
  <c r="DO12" i="17"/>
  <c r="BH46" i="5"/>
  <c r="DO9" i="17"/>
  <c r="BH44" i="5"/>
  <c r="DO19" i="17"/>
  <c r="BH52" i="5"/>
  <c r="DO8" i="17"/>
  <c r="BH43" i="5"/>
  <c r="BG22" i="5"/>
  <c r="BH54" i="5" s="1"/>
  <c r="BG32" i="5"/>
  <c r="BD36" i="16"/>
  <c r="BD37" i="16"/>
  <c r="BD38" i="16"/>
  <c r="BD39" i="16"/>
  <c r="BD40" i="16"/>
  <c r="CA5" i="9"/>
  <c r="CA8" i="9"/>
  <c r="CA9" i="9"/>
  <c r="CA10" i="9"/>
  <c r="CA11" i="9"/>
  <c r="CA12" i="9"/>
  <c r="CA13" i="9"/>
  <c r="CA14" i="9"/>
  <c r="CA15" i="9"/>
  <c r="CA16" i="9"/>
  <c r="CA17" i="9"/>
  <c r="CA18" i="9"/>
  <c r="CA19" i="9"/>
  <c r="CA20" i="9"/>
  <c r="CA21" i="9"/>
  <c r="CA22" i="9"/>
  <c r="CA23" i="9"/>
  <c r="CA26" i="9"/>
  <c r="CA27" i="9"/>
  <c r="CA28" i="9"/>
  <c r="CA29" i="9"/>
  <c r="CA30" i="9"/>
  <c r="CA31" i="9"/>
  <c r="CA32" i="9"/>
  <c r="CA33" i="9"/>
  <c r="CA34" i="9"/>
  <c r="CA35" i="9"/>
  <c r="CA36" i="9"/>
  <c r="CA37" i="9"/>
  <c r="CA38" i="9"/>
  <c r="CA39" i="9"/>
  <c r="CA40" i="9"/>
  <c r="CA42" i="9"/>
  <c r="CA43" i="9"/>
  <c r="CA44" i="9"/>
  <c r="CA45" i="9"/>
  <c r="CA46" i="9"/>
  <c r="CA47" i="9"/>
  <c r="CA48" i="9"/>
  <c r="CA49" i="9"/>
  <c r="CA50" i="9"/>
  <c r="CA51" i="9"/>
  <c r="CA52" i="9"/>
  <c r="CA53" i="9"/>
  <c r="CA54" i="9"/>
  <c r="CA56" i="9"/>
  <c r="CA57" i="9"/>
  <c r="CA58" i="9"/>
  <c r="CA59" i="9"/>
  <c r="CA60" i="9"/>
  <c r="CA61" i="9"/>
  <c r="CA62" i="9"/>
  <c r="CA63" i="9"/>
  <c r="CA64" i="9"/>
  <c r="BD36" i="14"/>
  <c r="BD37" i="14"/>
  <c r="BD38" i="14"/>
  <c r="BD39" i="14"/>
  <c r="BD40" i="14"/>
  <c r="BD36" i="15"/>
  <c r="BD38" i="15"/>
  <c r="BD39" i="15"/>
  <c r="BD40" i="15"/>
  <c r="BD36" i="13"/>
  <c r="BD37" i="13"/>
  <c r="BD38" i="13"/>
  <c r="BD39" i="13"/>
  <c r="BD40" i="13"/>
  <c r="BD41" i="13"/>
  <c r="Q14" i="18"/>
  <c r="AN22" i="14"/>
  <c r="AO22" i="14"/>
  <c r="AP22" i="14"/>
  <c r="AQ22" i="14"/>
  <c r="AR22" i="14"/>
  <c r="AS22" i="14"/>
  <c r="AM22" i="14"/>
  <c r="H40" i="8"/>
  <c r="G53" i="8"/>
  <c r="F36" i="8"/>
  <c r="F21" i="8"/>
  <c r="F11" i="8"/>
  <c r="F13" i="8"/>
  <c r="G46" i="8"/>
  <c r="F26" i="8"/>
  <c r="G52" i="8"/>
  <c r="F37" i="8"/>
  <c r="F38" i="8"/>
  <c r="F30" i="8"/>
  <c r="F17" i="8"/>
  <c r="G43" i="8"/>
  <c r="F27" i="8"/>
  <c r="F28" i="8"/>
  <c r="G49" i="8"/>
  <c r="G48" i="8"/>
  <c r="G47" i="8"/>
  <c r="F19" i="8"/>
  <c r="F10" i="8"/>
  <c r="F14" i="8"/>
  <c r="F9" i="8"/>
  <c r="F20" i="8"/>
  <c r="F16" i="8"/>
  <c r="F8" i="8"/>
  <c r="F18" i="8"/>
  <c r="F12" i="8"/>
  <c r="G44" i="8"/>
  <c r="G50" i="8"/>
  <c r="G51" i="8"/>
  <c r="F33" i="8"/>
  <c r="G45" i="8"/>
  <c r="F29" i="8"/>
  <c r="F15" i="8"/>
  <c r="F31" i="8"/>
  <c r="F34" i="8"/>
  <c r="F64" i="8"/>
  <c r="F35" i="8"/>
  <c r="F32" i="8"/>
  <c r="F62" i="8" l="1"/>
  <c r="F58" i="8"/>
  <c r="F57" i="8"/>
  <c r="F61" i="8"/>
  <c r="F60" i="8"/>
  <c r="F59" i="8"/>
  <c r="BG39" i="5"/>
  <c r="BG63" i="5" s="1"/>
  <c r="DO20" i="17"/>
  <c r="F22" i="8"/>
  <c r="DO29" i="17"/>
  <c r="DO28" i="17"/>
  <c r="DO27" i="17"/>
  <c r="DO26" i="17"/>
  <c r="DO25" i="17"/>
  <c r="DO24" i="17"/>
  <c r="DO23" i="17"/>
  <c r="BZ5" i="9"/>
  <c r="BZ8" i="9"/>
  <c r="BZ9" i="9"/>
  <c r="BZ10" i="9"/>
  <c r="BZ11" i="9"/>
  <c r="BZ12" i="9"/>
  <c r="BZ13" i="9"/>
  <c r="BZ14" i="9"/>
  <c r="BZ15" i="9"/>
  <c r="BZ16" i="9"/>
  <c r="BZ17" i="9"/>
  <c r="BZ18" i="9"/>
  <c r="BZ19" i="9"/>
  <c r="BZ20" i="9"/>
  <c r="BZ21" i="9"/>
  <c r="BZ22" i="9"/>
  <c r="BZ23" i="9"/>
  <c r="BZ26" i="9"/>
  <c r="BZ27" i="9"/>
  <c r="BZ28" i="9"/>
  <c r="BZ29" i="9"/>
  <c r="BZ30" i="9"/>
  <c r="BZ31" i="9"/>
  <c r="BZ32" i="9"/>
  <c r="BZ33" i="9"/>
  <c r="BZ34" i="9"/>
  <c r="BZ35" i="9"/>
  <c r="BZ36" i="9"/>
  <c r="BZ37" i="9"/>
  <c r="BZ38" i="9"/>
  <c r="BZ39" i="9"/>
  <c r="BZ40" i="9"/>
  <c r="BZ42" i="9"/>
  <c r="BZ43" i="9"/>
  <c r="BZ44" i="9"/>
  <c r="BZ45" i="9"/>
  <c r="BZ46" i="9"/>
  <c r="BZ47" i="9"/>
  <c r="BZ48" i="9"/>
  <c r="BZ49" i="9"/>
  <c r="BZ50" i="9"/>
  <c r="BZ51" i="9"/>
  <c r="BZ52" i="9"/>
  <c r="BZ53" i="9"/>
  <c r="BZ54" i="9"/>
  <c r="BZ56" i="9"/>
  <c r="BZ57" i="9"/>
  <c r="BZ58" i="9"/>
  <c r="BZ59" i="9"/>
  <c r="BZ60" i="9"/>
  <c r="BZ61" i="9"/>
  <c r="BZ62" i="9"/>
  <c r="BZ63" i="9"/>
  <c r="BZ64" i="9"/>
  <c r="BC17" i="17"/>
  <c r="BC25" i="17"/>
  <c r="BC40" i="13"/>
  <c r="E38" i="8"/>
  <c r="E37" i="8"/>
  <c r="F39" i="8"/>
  <c r="G54" i="8"/>
  <c r="E35" i="8"/>
  <c r="G40" i="8"/>
  <c r="E36" i="8"/>
  <c r="E64" i="8"/>
  <c r="E33" i="8"/>
  <c r="E34" i="8"/>
  <c r="F63" i="8" l="1"/>
  <c r="BG62" i="5"/>
  <c r="DO31" i="17"/>
  <c r="BC39" i="15"/>
  <c r="BC40" i="16"/>
  <c r="BC39" i="16"/>
  <c r="BC38" i="15"/>
  <c r="BF12" i="5"/>
  <c r="BC19" i="17"/>
  <c r="BF14" i="5"/>
  <c r="BC14" i="17"/>
  <c r="BF11" i="5"/>
  <c r="BC29" i="17"/>
  <c r="BF9" i="5"/>
  <c r="BF13" i="5"/>
  <c r="BF8" i="5"/>
  <c r="BF10" i="5"/>
  <c r="BC39" i="14"/>
  <c r="BF15" i="5"/>
  <c r="BC18" i="17"/>
  <c r="BC40" i="15"/>
  <c r="BC40" i="14"/>
  <c r="BF21" i="5"/>
  <c r="BC15" i="17"/>
  <c r="BC16" i="17"/>
  <c r="BF20" i="5"/>
  <c r="BF32" i="5"/>
  <c r="BC30" i="17"/>
  <c r="DN30" i="17" s="1"/>
  <c r="BC11" i="17"/>
  <c r="BF19" i="5"/>
  <c r="Q31" i="7"/>
  <c r="BF18" i="5"/>
  <c r="Q28" i="7"/>
  <c r="BC10" i="17"/>
  <c r="BC8" i="17"/>
  <c r="BF17" i="5"/>
  <c r="BG49" i="5" s="1"/>
  <c r="BC28" i="17"/>
  <c r="BC13" i="17"/>
  <c r="BC12" i="17"/>
  <c r="BC41" i="13"/>
  <c r="BC9" i="17"/>
  <c r="BF16" i="5"/>
  <c r="AT39" i="15"/>
  <c r="AT20" i="17"/>
  <c r="AU20" i="17"/>
  <c r="AV20" i="17"/>
  <c r="AW20" i="17"/>
  <c r="AX20" i="17"/>
  <c r="AY20" i="17"/>
  <c r="AZ20" i="17"/>
  <c r="BA20" i="17"/>
  <c r="BB20" i="17"/>
  <c r="BA8" i="17"/>
  <c r="BB8" i="17"/>
  <c r="BA9" i="17"/>
  <c r="BB9" i="17"/>
  <c r="BA10" i="17"/>
  <c r="BB10" i="17"/>
  <c r="BA11" i="17"/>
  <c r="BB11" i="17"/>
  <c r="BA12" i="17"/>
  <c r="BB12" i="17"/>
  <c r="BA13" i="17"/>
  <c r="BB13" i="17"/>
  <c r="BA14" i="17"/>
  <c r="BB14" i="17"/>
  <c r="BA15" i="17"/>
  <c r="BB15" i="17"/>
  <c r="BA16" i="17"/>
  <c r="BB16" i="17"/>
  <c r="BA17" i="17"/>
  <c r="BB17" i="17"/>
  <c r="BA18" i="17"/>
  <c r="BB18" i="17"/>
  <c r="BA19" i="17"/>
  <c r="BB19" i="17"/>
  <c r="BA23" i="17"/>
  <c r="BB23" i="17"/>
  <c r="BA24" i="17"/>
  <c r="BB24" i="17"/>
  <c r="BA25" i="17"/>
  <c r="BB25" i="17"/>
  <c r="BA26" i="17"/>
  <c r="BB26" i="17"/>
  <c r="BA27" i="17"/>
  <c r="BB27" i="17"/>
  <c r="BA28" i="17"/>
  <c r="BB28" i="17"/>
  <c r="BA29" i="17"/>
  <c r="BB29" i="17"/>
  <c r="BA30" i="17"/>
  <c r="DL30" i="17" s="1"/>
  <c r="BB30" i="17"/>
  <c r="DM30" i="17" s="1"/>
  <c r="BA31" i="17"/>
  <c r="BB31" i="17"/>
  <c r="E19" i="8"/>
  <c r="E28" i="8"/>
  <c r="E20" i="8"/>
  <c r="B28" i="8"/>
  <c r="E9" i="8"/>
  <c r="E8" i="8"/>
  <c r="E12" i="8"/>
  <c r="E17" i="8"/>
  <c r="E21" i="8"/>
  <c r="E10" i="8"/>
  <c r="E16" i="8"/>
  <c r="E13" i="8"/>
  <c r="E18" i="8"/>
  <c r="E14" i="8"/>
  <c r="E32" i="8"/>
  <c r="E31" i="8"/>
  <c r="E11" i="8"/>
  <c r="B31" i="8"/>
  <c r="E15" i="8"/>
  <c r="Q59" i="7" l="1"/>
  <c r="E62" i="8"/>
  <c r="E59" i="8"/>
  <c r="BG45" i="5"/>
  <c r="BG47" i="5"/>
  <c r="BG51" i="5"/>
  <c r="BG52" i="5"/>
  <c r="BG48" i="5"/>
  <c r="Q32" i="7"/>
  <c r="BG43" i="5"/>
  <c r="BG53" i="5"/>
  <c r="BG46" i="5"/>
  <c r="DN17" i="17"/>
  <c r="BG50" i="5"/>
  <c r="BG44" i="5"/>
  <c r="DN13" i="17"/>
  <c r="BC20" i="17"/>
  <c r="DN25" i="17"/>
  <c r="DN11" i="17"/>
  <c r="DN12" i="17"/>
  <c r="DN9" i="17"/>
  <c r="DN28" i="17"/>
  <c r="DN8" i="17"/>
  <c r="DN10" i="17"/>
  <c r="DN15" i="17"/>
  <c r="DN14" i="17"/>
  <c r="E22" i="8"/>
  <c r="DN16" i="17"/>
  <c r="DN18" i="17"/>
  <c r="BF22" i="5"/>
  <c r="BG54" i="5" s="1"/>
  <c r="DN29" i="17"/>
  <c r="DN19" i="17"/>
  <c r="P64" i="7"/>
  <c r="P40" i="7"/>
  <c r="P38" i="7"/>
  <c r="P37" i="7"/>
  <c r="P36" i="7"/>
  <c r="P35" i="7"/>
  <c r="P34" i="7"/>
  <c r="P33" i="7"/>
  <c r="P23" i="7"/>
  <c r="Q24" i="22"/>
  <c r="Q23" i="22"/>
  <c r="Q22" i="22"/>
  <c r="Q21" i="22"/>
  <c r="Q20" i="22"/>
  <c r="Q19" i="22"/>
  <c r="Q18" i="22"/>
  <c r="Q24" i="21"/>
  <c r="Q23" i="21"/>
  <c r="Q22" i="21"/>
  <c r="Q21" i="21"/>
  <c r="Q20" i="21"/>
  <c r="Q19" i="21"/>
  <c r="Q18" i="21"/>
  <c r="Q24" i="20"/>
  <c r="Q23" i="20"/>
  <c r="Q22" i="20"/>
  <c r="Q21" i="20"/>
  <c r="Q20" i="20"/>
  <c r="Q19" i="20"/>
  <c r="Q18" i="20"/>
  <c r="Q24" i="18"/>
  <c r="Q23" i="18"/>
  <c r="Q22" i="18"/>
  <c r="Q21" i="18"/>
  <c r="Q20" i="18"/>
  <c r="Q19" i="18"/>
  <c r="Q18" i="18"/>
  <c r="Q14" i="21"/>
  <c r="Q13" i="21"/>
  <c r="R31" i="21" s="1"/>
  <c r="Q12" i="21"/>
  <c r="R30" i="21" s="1"/>
  <c r="Q11" i="21"/>
  <c r="R29" i="21" s="1"/>
  <c r="Q10" i="21"/>
  <c r="Q9" i="21"/>
  <c r="Q8" i="21"/>
  <c r="R28" i="21" s="1"/>
  <c r="Q14" i="22"/>
  <c r="Q13" i="22"/>
  <c r="R31" i="22" s="1"/>
  <c r="Q12" i="22"/>
  <c r="R30" i="22" s="1"/>
  <c r="Q11" i="22"/>
  <c r="R29" i="22" s="1"/>
  <c r="Q10" i="22"/>
  <c r="Q9" i="22"/>
  <c r="Q8" i="22"/>
  <c r="R28" i="22" s="1"/>
  <c r="Q14" i="20"/>
  <c r="Q13" i="20"/>
  <c r="R31" i="20" s="1"/>
  <c r="Q12" i="20"/>
  <c r="R30" i="20" s="1"/>
  <c r="Q11" i="20"/>
  <c r="R29" i="20" s="1"/>
  <c r="Q10" i="20"/>
  <c r="Q9" i="20"/>
  <c r="Q8" i="20"/>
  <c r="R28" i="20" s="1"/>
  <c r="Q13" i="18"/>
  <c r="R31" i="18" s="1"/>
  <c r="Q12" i="18"/>
  <c r="R30" i="18" s="1"/>
  <c r="Q11" i="18"/>
  <c r="R29" i="18" s="1"/>
  <c r="Q10" i="18"/>
  <c r="Q9" i="18"/>
  <c r="Q8" i="18"/>
  <c r="R28" i="18" s="1"/>
  <c r="BE32" i="5"/>
  <c r="BE8" i="5"/>
  <c r="BE9" i="5"/>
  <c r="BE10" i="5"/>
  <c r="BE11" i="5"/>
  <c r="BE12" i="5"/>
  <c r="BE13" i="5"/>
  <c r="BE14" i="5"/>
  <c r="BE15" i="5"/>
  <c r="BE16" i="5"/>
  <c r="BE17" i="5"/>
  <c r="BF49" i="5" s="1"/>
  <c r="BE18" i="5"/>
  <c r="BE19" i="5"/>
  <c r="BE20" i="5"/>
  <c r="BE21" i="5"/>
  <c r="BB36" i="16"/>
  <c r="BB37" i="16"/>
  <c r="BB38" i="16"/>
  <c r="BB39" i="16"/>
  <c r="BB40" i="16"/>
  <c r="BB36" i="14"/>
  <c r="BB37" i="14"/>
  <c r="BB38" i="14"/>
  <c r="BB39" i="14"/>
  <c r="BB40" i="14"/>
  <c r="BB36" i="15"/>
  <c r="BB38" i="15"/>
  <c r="BB39" i="15"/>
  <c r="BB40" i="15"/>
  <c r="BB36" i="13"/>
  <c r="BB37" i="13"/>
  <c r="BB38" i="13"/>
  <c r="BB39" i="13"/>
  <c r="BB40" i="13"/>
  <c r="BB41" i="13"/>
  <c r="R8" i="9"/>
  <c r="R9" i="9"/>
  <c r="R10" i="9"/>
  <c r="R11" i="9"/>
  <c r="R12" i="9"/>
  <c r="R13" i="9"/>
  <c r="R14" i="9"/>
  <c r="R15" i="9"/>
  <c r="R16" i="9"/>
  <c r="R17" i="9"/>
  <c r="R18" i="9"/>
  <c r="R19" i="9"/>
  <c r="R20" i="9"/>
  <c r="R21" i="9"/>
  <c r="R22" i="9"/>
  <c r="R23" i="9"/>
  <c r="R26" i="9"/>
  <c r="R27" i="9"/>
  <c r="R28" i="9"/>
  <c r="R29" i="9"/>
  <c r="R30" i="9"/>
  <c r="R31" i="9"/>
  <c r="R32" i="9"/>
  <c r="R33" i="9"/>
  <c r="R34" i="9"/>
  <c r="R35" i="9"/>
  <c r="R36" i="9"/>
  <c r="R37" i="9"/>
  <c r="R38" i="9"/>
  <c r="R39" i="9"/>
  <c r="R40" i="9"/>
  <c r="R42" i="9"/>
  <c r="R43" i="9"/>
  <c r="R44" i="9"/>
  <c r="R45" i="9"/>
  <c r="R46" i="9"/>
  <c r="R47" i="9"/>
  <c r="R48" i="9"/>
  <c r="R49" i="9"/>
  <c r="R50" i="9"/>
  <c r="R51" i="9"/>
  <c r="R52" i="9"/>
  <c r="R53" i="9"/>
  <c r="R54" i="9"/>
  <c r="R56" i="9"/>
  <c r="R57" i="9"/>
  <c r="R58" i="9"/>
  <c r="R59" i="9"/>
  <c r="R60" i="9"/>
  <c r="R61" i="9"/>
  <c r="R62" i="9"/>
  <c r="R63" i="9"/>
  <c r="R64" i="9"/>
  <c r="BY5" i="9"/>
  <c r="BY8" i="9"/>
  <c r="BY9" i="9"/>
  <c r="BY10" i="9"/>
  <c r="BY11" i="9"/>
  <c r="BY12" i="9"/>
  <c r="BY13" i="9"/>
  <c r="BY14" i="9"/>
  <c r="BY15" i="9"/>
  <c r="BY16" i="9"/>
  <c r="BY17" i="9"/>
  <c r="BY18" i="9"/>
  <c r="BY19" i="9"/>
  <c r="BY20" i="9"/>
  <c r="BY21" i="9"/>
  <c r="BY22" i="9"/>
  <c r="BY23" i="9"/>
  <c r="BY26" i="9"/>
  <c r="BY27" i="9"/>
  <c r="BY28" i="9"/>
  <c r="BY29" i="9"/>
  <c r="BY30" i="9"/>
  <c r="BY31" i="9"/>
  <c r="BY32" i="9"/>
  <c r="BY33" i="9"/>
  <c r="BY34" i="9"/>
  <c r="BY35" i="9"/>
  <c r="BY36" i="9"/>
  <c r="BY37" i="9"/>
  <c r="BY38" i="9"/>
  <c r="BY39" i="9"/>
  <c r="BY40" i="9"/>
  <c r="BY42" i="9"/>
  <c r="BY43" i="9"/>
  <c r="BY44" i="9"/>
  <c r="BY45" i="9"/>
  <c r="BY46" i="9"/>
  <c r="BY47" i="9"/>
  <c r="BY48" i="9"/>
  <c r="BY49" i="9"/>
  <c r="BY50" i="9"/>
  <c r="BY51" i="9"/>
  <c r="BY52" i="9"/>
  <c r="BY53" i="9"/>
  <c r="BY54" i="9"/>
  <c r="BY56" i="9"/>
  <c r="BY57" i="9"/>
  <c r="BY58" i="9"/>
  <c r="BY59" i="9"/>
  <c r="BY60" i="9"/>
  <c r="BY61" i="9"/>
  <c r="BY62" i="9"/>
  <c r="BY63" i="9"/>
  <c r="BY64" i="9"/>
  <c r="BA36" i="16"/>
  <c r="BA37" i="16"/>
  <c r="BA38" i="16"/>
  <c r="BA39" i="16"/>
  <c r="BA40" i="16"/>
  <c r="BA36" i="14"/>
  <c r="BA37" i="14"/>
  <c r="BA38" i="14"/>
  <c r="BA39" i="14"/>
  <c r="BA40" i="14"/>
  <c r="BA36" i="15"/>
  <c r="BA38" i="15"/>
  <c r="BA39" i="15"/>
  <c r="BA40" i="15"/>
  <c r="BA38" i="13"/>
  <c r="BA36" i="13"/>
  <c r="BA37" i="13"/>
  <c r="BA39" i="13"/>
  <c r="BA40" i="13"/>
  <c r="BA41" i="13"/>
  <c r="BD32" i="5"/>
  <c r="BD8" i="5"/>
  <c r="BD9" i="5"/>
  <c r="BD10" i="5"/>
  <c r="BD11" i="5"/>
  <c r="BD12" i="5"/>
  <c r="BD13" i="5"/>
  <c r="BD14" i="5"/>
  <c r="BD15" i="5"/>
  <c r="BD16" i="5"/>
  <c r="BD17" i="5"/>
  <c r="BD18" i="5"/>
  <c r="BD19" i="5"/>
  <c r="BD20" i="5"/>
  <c r="BD21" i="5"/>
  <c r="BC12" i="5"/>
  <c r="BX5" i="9"/>
  <c r="BX8" i="9"/>
  <c r="BX9" i="9"/>
  <c r="BX10" i="9"/>
  <c r="BX11" i="9"/>
  <c r="BX12" i="9"/>
  <c r="BX13" i="9"/>
  <c r="BX14" i="9"/>
  <c r="BX15" i="9"/>
  <c r="BX16" i="9"/>
  <c r="BX17" i="9"/>
  <c r="BX18" i="9"/>
  <c r="BX19" i="9"/>
  <c r="BX20" i="9"/>
  <c r="BX21" i="9"/>
  <c r="BX22" i="9"/>
  <c r="BX23" i="9"/>
  <c r="BX26" i="9"/>
  <c r="BX27" i="9"/>
  <c r="BX28" i="9"/>
  <c r="BX29" i="9"/>
  <c r="BX30" i="9"/>
  <c r="BX31" i="9"/>
  <c r="BX32" i="9"/>
  <c r="BX33" i="9"/>
  <c r="BX34" i="9"/>
  <c r="BX35" i="9"/>
  <c r="BX36" i="9"/>
  <c r="BX37" i="9"/>
  <c r="BX38" i="9"/>
  <c r="BX39" i="9"/>
  <c r="BX40" i="9"/>
  <c r="BX42" i="9"/>
  <c r="BX43" i="9"/>
  <c r="BX44" i="9"/>
  <c r="BX45" i="9"/>
  <c r="BX46" i="9"/>
  <c r="BX47" i="9"/>
  <c r="BX48" i="9"/>
  <c r="BX49" i="9"/>
  <c r="BX50" i="9"/>
  <c r="BX51" i="9"/>
  <c r="BX52" i="9"/>
  <c r="BX53" i="9"/>
  <c r="BX54" i="9"/>
  <c r="BX56" i="9"/>
  <c r="BX57" i="9"/>
  <c r="BX58" i="9"/>
  <c r="BX59" i="9"/>
  <c r="BX60" i="9"/>
  <c r="BX61" i="9"/>
  <c r="BX62" i="9"/>
  <c r="BX63" i="9"/>
  <c r="BX64" i="9"/>
  <c r="O20" i="22"/>
  <c r="O21" i="22"/>
  <c r="O22" i="22"/>
  <c r="O23" i="22"/>
  <c r="O24" i="22"/>
  <c r="O19" i="22"/>
  <c r="O18" i="22"/>
  <c r="O20" i="21"/>
  <c r="O21" i="21"/>
  <c r="O22" i="21"/>
  <c r="O23" i="21"/>
  <c r="O24" i="21"/>
  <c r="O19" i="21"/>
  <c r="O18" i="21"/>
  <c r="O23" i="20"/>
  <c r="O24" i="20"/>
  <c r="O20" i="20"/>
  <c r="O21" i="20"/>
  <c r="O22" i="20"/>
  <c r="O19" i="20"/>
  <c r="O18" i="20"/>
  <c r="O24" i="18"/>
  <c r="O23" i="18"/>
  <c r="O22" i="18"/>
  <c r="O21" i="18"/>
  <c r="BW5" i="9"/>
  <c r="BW8" i="9"/>
  <c r="BW9" i="9"/>
  <c r="BW10" i="9"/>
  <c r="BW11" i="9"/>
  <c r="BW12" i="9"/>
  <c r="BW13" i="9"/>
  <c r="BW14" i="9"/>
  <c r="BW15" i="9"/>
  <c r="BW16" i="9"/>
  <c r="BW17" i="9"/>
  <c r="BW18" i="9"/>
  <c r="BW19" i="9"/>
  <c r="BW20" i="9"/>
  <c r="BW21" i="9"/>
  <c r="BW22" i="9"/>
  <c r="BW23" i="9"/>
  <c r="BW26" i="9"/>
  <c r="BW27" i="9"/>
  <c r="BW28" i="9"/>
  <c r="BW29" i="9"/>
  <c r="BW30" i="9"/>
  <c r="BW31" i="9"/>
  <c r="BW32" i="9"/>
  <c r="BW33" i="9"/>
  <c r="BW34" i="9"/>
  <c r="BW35" i="9"/>
  <c r="BW36" i="9"/>
  <c r="BW37" i="9"/>
  <c r="BW38" i="9"/>
  <c r="BW39" i="9"/>
  <c r="BW40" i="9"/>
  <c r="BW42" i="9"/>
  <c r="BW43" i="9"/>
  <c r="BW44" i="9"/>
  <c r="BW45" i="9"/>
  <c r="BW46" i="9"/>
  <c r="BW47" i="9"/>
  <c r="BW48" i="9"/>
  <c r="BW49" i="9"/>
  <c r="BW50" i="9"/>
  <c r="BW51" i="9"/>
  <c r="BW52" i="9"/>
  <c r="BW53" i="9"/>
  <c r="BW54" i="9"/>
  <c r="BW56" i="9"/>
  <c r="BW57" i="9"/>
  <c r="BW58" i="9"/>
  <c r="BW59" i="9"/>
  <c r="BW60" i="9"/>
  <c r="BW61" i="9"/>
  <c r="BW62" i="9"/>
  <c r="BW63" i="9"/>
  <c r="BW64" i="9"/>
  <c r="AZ8" i="17"/>
  <c r="AZ9" i="17"/>
  <c r="AZ10" i="17"/>
  <c r="AZ11" i="17"/>
  <c r="AZ12" i="17"/>
  <c r="AZ13" i="17"/>
  <c r="AZ14" i="17"/>
  <c r="AZ15" i="17"/>
  <c r="AZ16" i="17"/>
  <c r="AZ17" i="17"/>
  <c r="AZ18" i="17"/>
  <c r="AZ19" i="17"/>
  <c r="AZ23" i="17"/>
  <c r="AZ24" i="17"/>
  <c r="AZ25" i="17"/>
  <c r="AZ26" i="17"/>
  <c r="AZ27" i="17"/>
  <c r="AZ28" i="17"/>
  <c r="AZ29" i="17"/>
  <c r="AZ30" i="17"/>
  <c r="DK30" i="17" s="1"/>
  <c r="AZ31" i="17"/>
  <c r="BC32" i="5"/>
  <c r="BC8" i="5"/>
  <c r="BC9" i="5"/>
  <c r="BC10" i="5"/>
  <c r="BC11" i="5"/>
  <c r="BC13" i="5"/>
  <c r="BC14" i="5"/>
  <c r="BC15" i="5"/>
  <c r="BC16" i="5"/>
  <c r="BC17" i="5"/>
  <c r="BC18" i="5"/>
  <c r="BC19" i="5"/>
  <c r="BC20" i="5"/>
  <c r="BC21" i="5"/>
  <c r="AZ36" i="16"/>
  <c r="AZ37" i="16"/>
  <c r="AZ38" i="16"/>
  <c r="AZ39" i="16"/>
  <c r="AZ40" i="16"/>
  <c r="AZ36" i="14"/>
  <c r="AZ37" i="14"/>
  <c r="AZ38" i="14"/>
  <c r="AZ39" i="14"/>
  <c r="AZ40" i="14"/>
  <c r="AZ36" i="15"/>
  <c r="AZ38" i="15"/>
  <c r="AZ39" i="15"/>
  <c r="AZ40" i="15"/>
  <c r="AZ38" i="13"/>
  <c r="AZ36" i="13"/>
  <c r="AZ37" i="13"/>
  <c r="AZ39" i="13"/>
  <c r="AZ40" i="13"/>
  <c r="AZ41" i="13"/>
  <c r="O38" i="7"/>
  <c r="AU8" i="5"/>
  <c r="AU9" i="5"/>
  <c r="AU10" i="5"/>
  <c r="AU11" i="5"/>
  <c r="AU12" i="5"/>
  <c r="AU13" i="5"/>
  <c r="AU14" i="5"/>
  <c r="AU15" i="5"/>
  <c r="AU16" i="5"/>
  <c r="AU17" i="5"/>
  <c r="AU18" i="5"/>
  <c r="AU19" i="5"/>
  <c r="AU20" i="5"/>
  <c r="AU21" i="5"/>
  <c r="Q39" i="5"/>
  <c r="Q63" i="5" s="1"/>
  <c r="R39" i="5"/>
  <c r="R63" i="5" s="1"/>
  <c r="S39" i="5"/>
  <c r="S63" i="5" s="1"/>
  <c r="T39" i="5"/>
  <c r="T63" i="5" s="1"/>
  <c r="U39" i="5"/>
  <c r="U63" i="5" s="1"/>
  <c r="V39" i="5"/>
  <c r="V63" i="5" s="1"/>
  <c r="W39" i="5"/>
  <c r="W63" i="5" s="1"/>
  <c r="X39" i="5"/>
  <c r="X63" i="5" s="1"/>
  <c r="Y39" i="5"/>
  <c r="Y63" i="5" s="1"/>
  <c r="P39" i="5"/>
  <c r="P63" i="5" s="1"/>
  <c r="U22" i="5"/>
  <c r="T22" i="5"/>
  <c r="S22" i="5"/>
  <c r="R22" i="5"/>
  <c r="Q22" i="5"/>
  <c r="P22" i="5"/>
  <c r="O22" i="5"/>
  <c r="N22" i="5"/>
  <c r="M22" i="5"/>
  <c r="L22" i="5"/>
  <c r="K22" i="5"/>
  <c r="J22" i="5"/>
  <c r="I22" i="5"/>
  <c r="H22" i="5"/>
  <c r="G22" i="5"/>
  <c r="F22" i="5"/>
  <c r="E22" i="5"/>
  <c r="D22" i="5"/>
  <c r="C22" i="5"/>
  <c r="B22" i="5"/>
  <c r="AH21" i="5"/>
  <c r="AI21" i="5"/>
  <c r="AJ21" i="5"/>
  <c r="AK21" i="5"/>
  <c r="AL21" i="5"/>
  <c r="AM21" i="5"/>
  <c r="AN21" i="5"/>
  <c r="AO21" i="5"/>
  <c r="AP21" i="5"/>
  <c r="AQ21" i="5"/>
  <c r="AR21" i="5"/>
  <c r="AS21" i="5"/>
  <c r="AT21" i="5"/>
  <c r="AV21" i="5"/>
  <c r="AW21" i="5"/>
  <c r="AX21" i="5"/>
  <c r="AY21" i="5"/>
  <c r="AZ21" i="5"/>
  <c r="BA21" i="5"/>
  <c r="BB21" i="5"/>
  <c r="O20" i="18"/>
  <c r="O19" i="18"/>
  <c r="O18" i="18"/>
  <c r="J14" i="18"/>
  <c r="I14" i="18"/>
  <c r="H14" i="18"/>
  <c r="G14" i="18"/>
  <c r="F14" i="18"/>
  <c r="F51" i="8"/>
  <c r="F47" i="8"/>
  <c r="F52" i="8"/>
  <c r="B32" i="8"/>
  <c r="F40" i="8"/>
  <c r="F53" i="8"/>
  <c r="F44" i="8"/>
  <c r="F43" i="8"/>
  <c r="F49" i="8"/>
  <c r="F45" i="8"/>
  <c r="F50" i="8"/>
  <c r="F48" i="8"/>
  <c r="E40" i="8"/>
  <c r="F46" i="8"/>
  <c r="F54" i="8"/>
  <c r="H54" i="5" l="1"/>
  <c r="BE49" i="5"/>
  <c r="K54" i="5"/>
  <c r="M54" i="5"/>
  <c r="D54" i="5"/>
  <c r="F54" i="5"/>
  <c r="G54" i="5"/>
  <c r="Q54" i="5"/>
  <c r="E54" i="5"/>
  <c r="I54" i="5"/>
  <c r="P54" i="5"/>
  <c r="L54" i="5"/>
  <c r="O54" i="5"/>
  <c r="J54" i="5"/>
  <c r="N54" i="5"/>
  <c r="U54" i="5"/>
  <c r="S54" i="5"/>
  <c r="BD49" i="5"/>
  <c r="T54" i="5"/>
  <c r="C54" i="5"/>
  <c r="R54" i="5"/>
  <c r="P12" i="7"/>
  <c r="DL13" i="17"/>
  <c r="DM16" i="17"/>
  <c r="P21" i="7"/>
  <c r="DM8" i="17"/>
  <c r="DL9" i="17"/>
  <c r="AH53" i="5"/>
  <c r="DL29" i="17"/>
  <c r="DM15" i="17"/>
  <c r="DL12" i="17"/>
  <c r="P10" i="7"/>
  <c r="P19" i="7"/>
  <c r="BE53" i="5"/>
  <c r="DM17" i="17"/>
  <c r="DM14" i="17"/>
  <c r="O21" i="7"/>
  <c r="DM29" i="17"/>
  <c r="DM13" i="17"/>
  <c r="DL14" i="17"/>
  <c r="DL11" i="17"/>
  <c r="DM19" i="17"/>
  <c r="DM12" i="17"/>
  <c r="D35" i="8"/>
  <c r="D36" i="8"/>
  <c r="D38" i="8"/>
  <c r="D37" i="8"/>
  <c r="D40" i="8"/>
  <c r="D33" i="8"/>
  <c r="BE50" i="5"/>
  <c r="BE51" i="5"/>
  <c r="DN20" i="17"/>
  <c r="DL10" i="17"/>
  <c r="P11" i="7"/>
  <c r="DM27" i="17"/>
  <c r="DM26" i="17"/>
  <c r="DL24" i="17"/>
  <c r="DM24" i="17"/>
  <c r="BF51" i="5"/>
  <c r="DL23" i="17"/>
  <c r="DM23" i="17"/>
  <c r="BF48" i="5"/>
  <c r="BF50" i="5"/>
  <c r="BF52" i="5"/>
  <c r="BF47" i="5"/>
  <c r="BF53" i="5"/>
  <c r="DM9" i="17"/>
  <c r="DL28" i="17"/>
  <c r="DM28" i="17"/>
  <c r="Q15" i="20"/>
  <c r="BE43" i="5"/>
  <c r="Q25" i="18"/>
  <c r="DL26" i="17"/>
  <c r="Q25" i="22"/>
  <c r="BC39" i="5"/>
  <c r="BC63" i="5" s="1"/>
  <c r="Q25" i="21"/>
  <c r="DL25" i="17"/>
  <c r="Q25" i="20"/>
  <c r="DM25" i="17"/>
  <c r="BE48" i="5"/>
  <c r="P13" i="7"/>
  <c r="DL27" i="17"/>
  <c r="BD39" i="5"/>
  <c r="BD63" i="5" s="1"/>
  <c r="BE39" i="5"/>
  <c r="BE63" i="5" s="1"/>
  <c r="Q15" i="22"/>
  <c r="P14" i="7"/>
  <c r="BE47" i="5"/>
  <c r="DL16" i="17"/>
  <c r="BE46" i="5"/>
  <c r="BE45" i="5"/>
  <c r="P15" i="7"/>
  <c r="DL17" i="17"/>
  <c r="P16" i="7"/>
  <c r="DL18" i="17"/>
  <c r="P17" i="7"/>
  <c r="P49" i="7" s="1"/>
  <c r="DM18" i="17"/>
  <c r="P18" i="7"/>
  <c r="DL15" i="17"/>
  <c r="DL8" i="17"/>
  <c r="Q15" i="21"/>
  <c r="P20" i="7"/>
  <c r="DM11" i="17"/>
  <c r="P8" i="7"/>
  <c r="P9" i="7"/>
  <c r="DM10" i="17"/>
  <c r="BE52" i="5"/>
  <c r="DL19" i="17"/>
  <c r="Q15" i="18"/>
  <c r="BE44" i="5"/>
  <c r="BE22" i="5"/>
  <c r="BD52" i="5"/>
  <c r="BD51" i="5"/>
  <c r="BD50" i="5"/>
  <c r="BD53" i="5"/>
  <c r="BD48" i="5"/>
  <c r="BD46" i="5"/>
  <c r="BD47" i="5"/>
  <c r="BD43" i="5"/>
  <c r="BD45" i="5"/>
  <c r="BD44" i="5"/>
  <c r="BD22" i="5"/>
  <c r="DL20" i="17" s="1"/>
  <c r="BC53" i="5"/>
  <c r="DK15" i="17"/>
  <c r="DK8" i="17"/>
  <c r="DK28" i="17"/>
  <c r="DK17" i="17"/>
  <c r="DK16" i="17"/>
  <c r="DK24" i="17"/>
  <c r="DK27" i="17"/>
  <c r="DK29" i="17"/>
  <c r="DK19" i="17"/>
  <c r="DK11" i="17"/>
  <c r="DK18" i="17"/>
  <c r="DK10" i="17"/>
  <c r="DK26" i="17"/>
  <c r="DK25" i="17"/>
  <c r="DK14" i="17"/>
  <c r="DK23" i="17"/>
  <c r="DK13" i="17"/>
  <c r="DK12" i="17"/>
  <c r="DK9" i="17"/>
  <c r="BC22" i="5"/>
  <c r="AV53" i="5"/>
  <c r="AM53" i="5"/>
  <c r="AU53" i="5"/>
  <c r="AY53" i="5"/>
  <c r="AQ53" i="5"/>
  <c r="AI53" i="5"/>
  <c r="AX53" i="5"/>
  <c r="AP53" i="5"/>
  <c r="AN53" i="5"/>
  <c r="AT53" i="5"/>
  <c r="AL53" i="5"/>
  <c r="BA53" i="5"/>
  <c r="AS53" i="5"/>
  <c r="AK53" i="5"/>
  <c r="N21" i="7"/>
  <c r="AW53" i="5"/>
  <c r="AO53" i="5"/>
  <c r="M21" i="7"/>
  <c r="L21" i="7"/>
  <c r="K21" i="7"/>
  <c r="BB53" i="5"/>
  <c r="AZ53" i="5"/>
  <c r="AR53" i="5"/>
  <c r="AJ53" i="5"/>
  <c r="E51" i="8"/>
  <c r="E52" i="8"/>
  <c r="E53" i="8"/>
  <c r="E49" i="8"/>
  <c r="E50" i="8"/>
  <c r="E48" i="8"/>
  <c r="E47" i="8"/>
  <c r="BE62" i="5" l="1"/>
  <c r="BE54" i="5"/>
  <c r="BC62" i="5"/>
  <c r="BD62" i="5"/>
  <c r="BD54" i="5"/>
  <c r="D12" i="8"/>
  <c r="D21" i="8"/>
  <c r="D19" i="8"/>
  <c r="D10" i="8"/>
  <c r="Q48" i="7"/>
  <c r="Q52" i="7"/>
  <c r="Q50" i="7"/>
  <c r="Q51" i="7"/>
  <c r="Q47" i="7"/>
  <c r="D13" i="8"/>
  <c r="D20" i="8"/>
  <c r="D17" i="8"/>
  <c r="D16" i="8"/>
  <c r="D11" i="8"/>
  <c r="D18" i="8"/>
  <c r="D14" i="8"/>
  <c r="D15" i="8"/>
  <c r="D8" i="8"/>
  <c r="D9" i="8"/>
  <c r="DM31" i="17"/>
  <c r="DK31" i="17"/>
  <c r="DL31" i="17"/>
  <c r="DM20" i="17"/>
  <c r="P22" i="7"/>
  <c r="DK20" i="17"/>
  <c r="D53" i="9"/>
  <c r="F53" i="9"/>
  <c r="G53" i="9"/>
  <c r="H53" i="9"/>
  <c r="I53" i="9"/>
  <c r="J53" i="9"/>
  <c r="K53" i="9"/>
  <c r="L53" i="9"/>
  <c r="M53" i="9"/>
  <c r="N53" i="9"/>
  <c r="O53" i="9"/>
  <c r="P53" i="9"/>
  <c r="Q53" i="9"/>
  <c r="V53" i="9"/>
  <c r="BE53" i="9"/>
  <c r="BH53" i="9"/>
  <c r="BI53" i="9"/>
  <c r="BJ53" i="9"/>
  <c r="BK53" i="9"/>
  <c r="BL53" i="9"/>
  <c r="BM53" i="9"/>
  <c r="BN53" i="9"/>
  <c r="BO53" i="9"/>
  <c r="BP53" i="9"/>
  <c r="BQ53" i="9"/>
  <c r="BR53" i="9"/>
  <c r="BS53" i="9"/>
  <c r="BT53" i="9"/>
  <c r="BU53" i="9"/>
  <c r="BV53" i="9"/>
  <c r="D38" i="9"/>
  <c r="F38" i="9"/>
  <c r="G38" i="9"/>
  <c r="H38" i="9"/>
  <c r="I38" i="9"/>
  <c r="J38" i="9"/>
  <c r="K38" i="9"/>
  <c r="L38" i="9"/>
  <c r="M38" i="9"/>
  <c r="N38" i="9"/>
  <c r="O38" i="9"/>
  <c r="P38" i="9"/>
  <c r="Q38" i="9"/>
  <c r="V38" i="9"/>
  <c r="BE38" i="9"/>
  <c r="BH38" i="9"/>
  <c r="BI38" i="9"/>
  <c r="BJ38" i="9"/>
  <c r="BK38" i="9"/>
  <c r="BL38" i="9"/>
  <c r="BM38" i="9"/>
  <c r="BN38" i="9"/>
  <c r="BO38" i="9"/>
  <c r="BP38" i="9"/>
  <c r="BQ38" i="9"/>
  <c r="BR38" i="9"/>
  <c r="BS38" i="9"/>
  <c r="BT38" i="9"/>
  <c r="BU38" i="9"/>
  <c r="BV38" i="9"/>
  <c r="D39" i="9"/>
  <c r="F39" i="9"/>
  <c r="G39" i="9"/>
  <c r="H39" i="9"/>
  <c r="I39" i="9"/>
  <c r="J39" i="9"/>
  <c r="K39" i="9"/>
  <c r="L39" i="9"/>
  <c r="M39" i="9"/>
  <c r="N39" i="9"/>
  <c r="O39" i="9"/>
  <c r="P39" i="9"/>
  <c r="Q39" i="9"/>
  <c r="V39" i="9"/>
  <c r="BE39" i="9"/>
  <c r="BH39" i="9"/>
  <c r="BI39" i="9"/>
  <c r="BJ39" i="9"/>
  <c r="BK39" i="9"/>
  <c r="BL39" i="9"/>
  <c r="BM39" i="9"/>
  <c r="BN39" i="9"/>
  <c r="BO39" i="9"/>
  <c r="BP39" i="9"/>
  <c r="BQ39" i="9"/>
  <c r="BR39" i="9"/>
  <c r="BS39" i="9"/>
  <c r="BT39" i="9"/>
  <c r="BU39" i="9"/>
  <c r="BV39" i="9"/>
  <c r="D21" i="9"/>
  <c r="F21" i="9"/>
  <c r="G21" i="9"/>
  <c r="H21" i="9"/>
  <c r="I21" i="9"/>
  <c r="J21" i="9"/>
  <c r="K21" i="9"/>
  <c r="L21" i="9"/>
  <c r="M21" i="9"/>
  <c r="N21" i="9"/>
  <c r="O21" i="9"/>
  <c r="P21" i="9"/>
  <c r="Q21" i="9"/>
  <c r="V21" i="9"/>
  <c r="BE21" i="9"/>
  <c r="BH21" i="9"/>
  <c r="BI21" i="9"/>
  <c r="BJ21" i="9"/>
  <c r="BK21" i="9"/>
  <c r="BL21" i="9"/>
  <c r="BM21" i="9"/>
  <c r="BN21" i="9"/>
  <c r="BO21" i="9"/>
  <c r="BP21" i="9"/>
  <c r="BQ21" i="9"/>
  <c r="BR21" i="9"/>
  <c r="BS21" i="9"/>
  <c r="BT21" i="9"/>
  <c r="BU21" i="9"/>
  <c r="BV21" i="9"/>
  <c r="C38" i="7"/>
  <c r="D38" i="7"/>
  <c r="E38" i="7"/>
  <c r="F38" i="7"/>
  <c r="G38" i="7"/>
  <c r="H38" i="7"/>
  <c r="I38" i="7"/>
  <c r="J38" i="7"/>
  <c r="K38" i="7"/>
  <c r="L38" i="7"/>
  <c r="M38" i="7"/>
  <c r="N38" i="7"/>
  <c r="C21" i="7"/>
  <c r="D21" i="7"/>
  <c r="E21" i="7"/>
  <c r="F21" i="7"/>
  <c r="G21" i="7"/>
  <c r="H21" i="7"/>
  <c r="I21" i="7"/>
  <c r="J21" i="7"/>
  <c r="B47" i="8"/>
  <c r="B48" i="8"/>
  <c r="B50" i="8"/>
  <c r="B52" i="8"/>
  <c r="B51" i="8"/>
  <c r="C53" i="8"/>
  <c r="B53" i="8"/>
  <c r="D22" i="8" l="1"/>
  <c r="D53" i="8"/>
  <c r="AY8" i="17"/>
  <c r="AY9" i="17"/>
  <c r="AY10" i="17"/>
  <c r="AY11" i="17"/>
  <c r="AY12" i="17"/>
  <c r="AY13" i="17"/>
  <c r="AY14" i="17"/>
  <c r="AY15" i="17"/>
  <c r="AY16" i="17"/>
  <c r="AY17" i="17"/>
  <c r="AY18" i="17"/>
  <c r="AY19" i="17"/>
  <c r="AY23" i="17"/>
  <c r="AY24" i="17"/>
  <c r="AY25" i="17"/>
  <c r="AY26" i="17"/>
  <c r="AY27" i="17"/>
  <c r="AY28" i="17"/>
  <c r="AY29" i="17"/>
  <c r="AY30" i="17"/>
  <c r="DJ30" i="17" s="1"/>
  <c r="AY36" i="16"/>
  <c r="AY37" i="16"/>
  <c r="AY38" i="16"/>
  <c r="AY39" i="16"/>
  <c r="AY40" i="16"/>
  <c r="AY36" i="14"/>
  <c r="AY37" i="14"/>
  <c r="AY38" i="14"/>
  <c r="AY39" i="14"/>
  <c r="AY40" i="14"/>
  <c r="AY36" i="15"/>
  <c r="AY38" i="15"/>
  <c r="AY39" i="15"/>
  <c r="AY40" i="15"/>
  <c r="P29" i="7"/>
  <c r="BB32" i="5"/>
  <c r="BB8" i="5"/>
  <c r="BB9" i="5"/>
  <c r="BB10" i="5"/>
  <c r="BB11" i="5"/>
  <c r="BB12" i="5"/>
  <c r="BB13" i="5"/>
  <c r="BB14" i="5"/>
  <c r="BB15" i="5"/>
  <c r="BB16" i="5"/>
  <c r="BB17" i="5"/>
  <c r="BC49" i="5" s="1"/>
  <c r="BB18" i="5"/>
  <c r="BB19" i="5"/>
  <c r="BB20" i="5"/>
  <c r="AT36" i="13"/>
  <c r="AU36" i="13"/>
  <c r="AV36" i="13"/>
  <c r="AW36" i="13"/>
  <c r="AX36" i="13"/>
  <c r="AY36" i="13"/>
  <c r="AT37" i="13"/>
  <c r="AU37" i="13"/>
  <c r="AV37" i="13"/>
  <c r="AW37" i="13"/>
  <c r="AX37" i="13"/>
  <c r="AY37" i="13"/>
  <c r="AT38" i="13"/>
  <c r="AU38" i="13"/>
  <c r="AV38" i="13"/>
  <c r="AW38" i="13"/>
  <c r="AX38" i="13"/>
  <c r="AY38" i="13"/>
  <c r="AT39" i="13"/>
  <c r="AU39" i="13"/>
  <c r="AV39" i="13"/>
  <c r="AW39" i="13"/>
  <c r="AX39" i="13"/>
  <c r="AY39" i="13"/>
  <c r="AT40" i="13"/>
  <c r="AU40" i="13"/>
  <c r="AV40" i="13"/>
  <c r="AW40" i="13"/>
  <c r="AX40" i="13"/>
  <c r="AY40" i="13"/>
  <c r="AT41" i="13"/>
  <c r="AU41" i="13"/>
  <c r="AV41" i="13"/>
  <c r="AW41" i="13"/>
  <c r="AX41" i="13"/>
  <c r="AY41" i="13"/>
  <c r="P60" i="7" l="1"/>
  <c r="BC52" i="5"/>
  <c r="BC43" i="5"/>
  <c r="BC48" i="5"/>
  <c r="BC47" i="5"/>
  <c r="BC51" i="5"/>
  <c r="P32" i="7"/>
  <c r="BC45" i="5"/>
  <c r="BC50" i="5"/>
  <c r="P31" i="7"/>
  <c r="P30" i="7"/>
  <c r="P28" i="7"/>
  <c r="P27" i="7"/>
  <c r="BB39" i="5"/>
  <c r="BB63" i="5" s="1"/>
  <c r="P26" i="7"/>
  <c r="BC46" i="5"/>
  <c r="BC44" i="5"/>
  <c r="BB22" i="5"/>
  <c r="BC54" i="5" s="1"/>
  <c r="DJ13" i="17"/>
  <c r="DJ17" i="17"/>
  <c r="DJ9" i="17"/>
  <c r="DJ15" i="17"/>
  <c r="DJ14" i="17"/>
  <c r="DJ19" i="17"/>
  <c r="DJ11" i="17"/>
  <c r="DJ12" i="17"/>
  <c r="DJ18" i="17"/>
  <c r="DJ10" i="17"/>
  <c r="DJ16" i="17"/>
  <c r="DJ8" i="17"/>
  <c r="DJ26" i="17"/>
  <c r="DJ24" i="17"/>
  <c r="DJ29" i="17"/>
  <c r="DJ28" i="17"/>
  <c r="DJ23" i="17"/>
  <c r="AY31" i="17"/>
  <c r="DJ25" i="17"/>
  <c r="DJ27" i="17"/>
  <c r="BV5" i="9"/>
  <c r="BV8" i="9"/>
  <c r="BV9" i="9"/>
  <c r="BV10" i="9"/>
  <c r="BV11" i="9"/>
  <c r="BV12" i="9"/>
  <c r="BV13" i="9"/>
  <c r="BV14" i="9"/>
  <c r="BV15" i="9"/>
  <c r="BV16" i="9"/>
  <c r="BV17" i="9"/>
  <c r="BV18" i="9"/>
  <c r="BV19" i="9"/>
  <c r="BV20" i="9"/>
  <c r="BV22" i="9"/>
  <c r="BV23" i="9"/>
  <c r="BV26" i="9"/>
  <c r="BV27" i="9"/>
  <c r="BV28" i="9"/>
  <c r="BV29" i="9"/>
  <c r="BV30" i="9"/>
  <c r="BV31" i="9"/>
  <c r="BV32" i="9"/>
  <c r="BV33" i="9"/>
  <c r="BV34" i="9"/>
  <c r="BV35" i="9"/>
  <c r="BV36" i="9"/>
  <c r="BV37" i="9"/>
  <c r="BV40" i="9"/>
  <c r="BV42" i="9"/>
  <c r="BV43" i="9"/>
  <c r="BV44" i="9"/>
  <c r="BV45" i="9"/>
  <c r="BV46" i="9"/>
  <c r="BV47" i="9"/>
  <c r="BV48" i="9"/>
  <c r="BV49" i="9"/>
  <c r="BV50" i="9"/>
  <c r="BV51" i="9"/>
  <c r="BV52" i="9"/>
  <c r="BV54" i="9"/>
  <c r="BV56" i="9"/>
  <c r="BV57" i="9"/>
  <c r="BV58" i="9"/>
  <c r="BV59" i="9"/>
  <c r="BV60" i="9"/>
  <c r="BV61" i="9"/>
  <c r="BV62" i="9"/>
  <c r="BV63" i="9"/>
  <c r="BV64" i="9"/>
  <c r="P8" i="21"/>
  <c r="Q28" i="21" s="1"/>
  <c r="O8" i="21"/>
  <c r="N8" i="21"/>
  <c r="M8" i="21"/>
  <c r="L8" i="21"/>
  <c r="K8" i="21"/>
  <c r="J8" i="21"/>
  <c r="I8" i="21"/>
  <c r="H8" i="21"/>
  <c r="G8" i="21"/>
  <c r="F8" i="21"/>
  <c r="E8" i="21"/>
  <c r="P8" i="20"/>
  <c r="Q28" i="20" s="1"/>
  <c r="O8" i="20"/>
  <c r="N8" i="20"/>
  <c r="M8" i="20"/>
  <c r="L8" i="20"/>
  <c r="K8" i="20"/>
  <c r="J8" i="20"/>
  <c r="I8" i="20"/>
  <c r="H8" i="20"/>
  <c r="G8" i="20"/>
  <c r="F8" i="20"/>
  <c r="E8" i="20"/>
  <c r="P8" i="18"/>
  <c r="Q28" i="18" s="1"/>
  <c r="O8" i="18"/>
  <c r="N8" i="18"/>
  <c r="M8" i="18"/>
  <c r="L8" i="18"/>
  <c r="K8" i="18"/>
  <c r="J8" i="18"/>
  <c r="I8" i="18"/>
  <c r="H8" i="18"/>
  <c r="G8" i="18"/>
  <c r="F8" i="18"/>
  <c r="E8" i="18"/>
  <c r="AT38" i="14"/>
  <c r="F44" i="5"/>
  <c r="J44" i="5"/>
  <c r="N44" i="5"/>
  <c r="R44" i="5"/>
  <c r="U44" i="5"/>
  <c r="T44" i="5"/>
  <c r="S44" i="5"/>
  <c r="Q44" i="5"/>
  <c r="P44" i="5"/>
  <c r="O44" i="5"/>
  <c r="K44" i="5"/>
  <c r="G44" i="5"/>
  <c r="M44" i="5"/>
  <c r="L44" i="5"/>
  <c r="E44" i="5"/>
  <c r="D44" i="5"/>
  <c r="I44" i="5"/>
  <c r="H44" i="5"/>
  <c r="E43" i="5"/>
  <c r="E45" i="5"/>
  <c r="E46" i="5"/>
  <c r="E47" i="5"/>
  <c r="E48" i="5"/>
  <c r="E50" i="5"/>
  <c r="E51" i="5"/>
  <c r="E52" i="5"/>
  <c r="D52" i="5"/>
  <c r="D51" i="5"/>
  <c r="D50" i="5"/>
  <c r="D48" i="5"/>
  <c r="D47" i="5"/>
  <c r="D46" i="5"/>
  <c r="D45" i="5"/>
  <c r="D43" i="5"/>
  <c r="R52" i="5"/>
  <c r="N52" i="5"/>
  <c r="F52" i="5"/>
  <c r="B52" i="5"/>
  <c r="R51" i="5"/>
  <c r="N51" i="5"/>
  <c r="F51" i="5"/>
  <c r="B51" i="5"/>
  <c r="R50" i="5"/>
  <c r="N50" i="5"/>
  <c r="F50" i="5"/>
  <c r="B50" i="5"/>
  <c r="R48" i="5"/>
  <c r="N48" i="5"/>
  <c r="F48" i="5"/>
  <c r="B48" i="5"/>
  <c r="R47" i="5"/>
  <c r="N47" i="5"/>
  <c r="F47" i="5"/>
  <c r="B47" i="5"/>
  <c r="R46" i="5"/>
  <c r="N46" i="5"/>
  <c r="F46" i="5"/>
  <c r="B46" i="5"/>
  <c r="R45" i="5"/>
  <c r="N45" i="5"/>
  <c r="F45" i="5"/>
  <c r="B45" i="5"/>
  <c r="B44" i="5"/>
  <c r="R43" i="5"/>
  <c r="N43" i="5"/>
  <c r="F43" i="5"/>
  <c r="B43" i="5"/>
  <c r="C10" i="7"/>
  <c r="D10" i="7"/>
  <c r="E10" i="7"/>
  <c r="F10" i="7"/>
  <c r="G10" i="7"/>
  <c r="D10" i="9"/>
  <c r="F10" i="9"/>
  <c r="G10" i="9"/>
  <c r="H10" i="9"/>
  <c r="I10" i="9"/>
  <c r="J10" i="9"/>
  <c r="K10" i="9"/>
  <c r="L10" i="9"/>
  <c r="M10" i="9"/>
  <c r="N10" i="9"/>
  <c r="O10" i="9"/>
  <c r="P10" i="9"/>
  <c r="Q10" i="9"/>
  <c r="V10" i="9"/>
  <c r="BE10" i="9"/>
  <c r="BH10" i="9"/>
  <c r="BI10" i="9"/>
  <c r="BJ10" i="9"/>
  <c r="BK10" i="9"/>
  <c r="BL10" i="9"/>
  <c r="BM10" i="9"/>
  <c r="BN10" i="9"/>
  <c r="BO10" i="9"/>
  <c r="BP10" i="9"/>
  <c r="BQ10" i="9"/>
  <c r="BR10" i="9"/>
  <c r="BS10" i="9"/>
  <c r="BT10" i="9"/>
  <c r="BU10" i="9"/>
  <c r="C44" i="5"/>
  <c r="V10" i="5"/>
  <c r="W10" i="5"/>
  <c r="X10" i="5"/>
  <c r="Y10" i="5"/>
  <c r="Z10" i="5"/>
  <c r="AA10" i="5"/>
  <c r="AB10" i="5"/>
  <c r="AC10" i="5"/>
  <c r="AD10" i="5"/>
  <c r="AE10" i="5"/>
  <c r="AF10" i="5"/>
  <c r="AG10" i="5"/>
  <c r="AH10" i="5"/>
  <c r="AI10" i="5"/>
  <c r="AJ10" i="5"/>
  <c r="AK10" i="5"/>
  <c r="AL10" i="5"/>
  <c r="AM10" i="5"/>
  <c r="AN10" i="5"/>
  <c r="AO10" i="5"/>
  <c r="AP10" i="5"/>
  <c r="AQ10" i="5"/>
  <c r="AR10" i="5"/>
  <c r="AS10" i="5"/>
  <c r="AT10" i="5"/>
  <c r="AV10" i="5"/>
  <c r="AW10" i="5"/>
  <c r="AX10" i="5"/>
  <c r="AY10" i="5"/>
  <c r="AZ10" i="5"/>
  <c r="BA10" i="5"/>
  <c r="AI37" i="14"/>
  <c r="AJ37" i="14"/>
  <c r="AK37" i="14"/>
  <c r="AL37" i="14"/>
  <c r="AM37" i="14"/>
  <c r="AN37" i="14"/>
  <c r="AO37" i="14"/>
  <c r="AP37" i="14"/>
  <c r="AQ37" i="14"/>
  <c r="AR37" i="14"/>
  <c r="AS37" i="14"/>
  <c r="AT37" i="14"/>
  <c r="AU37" i="14"/>
  <c r="AV37" i="14"/>
  <c r="AW37" i="14"/>
  <c r="AX37" i="14"/>
  <c r="K37" i="14"/>
  <c r="L37" i="14"/>
  <c r="M37" i="14"/>
  <c r="N37" i="14"/>
  <c r="O37" i="14"/>
  <c r="P37" i="14"/>
  <c r="Q37" i="14"/>
  <c r="R37" i="14"/>
  <c r="S37" i="14"/>
  <c r="T37" i="14"/>
  <c r="U37" i="14"/>
  <c r="V37" i="14"/>
  <c r="W37" i="14"/>
  <c r="X37" i="14"/>
  <c r="Y37" i="14"/>
  <c r="Z37" i="14"/>
  <c r="AA37" i="14"/>
  <c r="AB37" i="14"/>
  <c r="AC37" i="14"/>
  <c r="AD37" i="14"/>
  <c r="AE37" i="14"/>
  <c r="AF37" i="14"/>
  <c r="AG37" i="14"/>
  <c r="AH37" i="14"/>
  <c r="F37" i="14"/>
  <c r="G37" i="14"/>
  <c r="H37" i="14"/>
  <c r="I37" i="14"/>
  <c r="J37" i="14"/>
  <c r="E37" i="14"/>
  <c r="D37" i="14"/>
  <c r="P61" i="7" l="1"/>
  <c r="P57" i="7"/>
  <c r="P58" i="7"/>
  <c r="P59" i="7"/>
  <c r="B62" i="8"/>
  <c r="D62" i="8" s="1"/>
  <c r="B59" i="8"/>
  <c r="D59" i="8" s="1"/>
  <c r="D32" i="8"/>
  <c r="J10" i="7"/>
  <c r="K10" i="7"/>
  <c r="L10" i="7"/>
  <c r="I10" i="7"/>
  <c r="H10" i="7"/>
  <c r="D31" i="8"/>
  <c r="D28" i="8"/>
  <c r="P39" i="7"/>
  <c r="DJ20" i="17"/>
  <c r="DJ31" i="17"/>
  <c r="O10" i="7"/>
  <c r="M10" i="7"/>
  <c r="N10" i="7"/>
  <c r="P54" i="7" l="1"/>
  <c r="P63" i="7"/>
  <c r="P62" i="7" s="1"/>
  <c r="BB62" i="5"/>
  <c r="AX8" i="17"/>
  <c r="AX9" i="17"/>
  <c r="AX10" i="17"/>
  <c r="AX11" i="17"/>
  <c r="AX12" i="17"/>
  <c r="AX13" i="17"/>
  <c r="AX14" i="17"/>
  <c r="AX15" i="17"/>
  <c r="AX16" i="17"/>
  <c r="AX17" i="17"/>
  <c r="AX18" i="17"/>
  <c r="AX19" i="17"/>
  <c r="AX23" i="17"/>
  <c r="AX24" i="17"/>
  <c r="AX25" i="17"/>
  <c r="AX26" i="17"/>
  <c r="AX27" i="17"/>
  <c r="AX28" i="17"/>
  <c r="AX29" i="17"/>
  <c r="AX30" i="17"/>
  <c r="DI30" i="17" s="1"/>
  <c r="AX36" i="16"/>
  <c r="AX37" i="16"/>
  <c r="AX38" i="16"/>
  <c r="AX39" i="16"/>
  <c r="AX40" i="16"/>
  <c r="P24" i="22"/>
  <c r="P23" i="22"/>
  <c r="P22" i="22"/>
  <c r="P21" i="22"/>
  <c r="P20" i="22"/>
  <c r="P19" i="22"/>
  <c r="P18" i="22"/>
  <c r="P14" i="22"/>
  <c r="P13" i="22"/>
  <c r="Q31" i="22" s="1"/>
  <c r="P12" i="22"/>
  <c r="Q30" i="22" s="1"/>
  <c r="P11" i="22"/>
  <c r="Q29" i="22" s="1"/>
  <c r="P10" i="22"/>
  <c r="P9" i="22"/>
  <c r="P8" i="22"/>
  <c r="Q28" i="22" s="1"/>
  <c r="P24" i="21"/>
  <c r="P23" i="21"/>
  <c r="P22" i="21"/>
  <c r="P21" i="21"/>
  <c r="P20" i="21"/>
  <c r="P19" i="21"/>
  <c r="P18" i="21"/>
  <c r="P14" i="21"/>
  <c r="P13" i="21"/>
  <c r="Q31" i="21" s="1"/>
  <c r="P12" i="21"/>
  <c r="Q30" i="21" s="1"/>
  <c r="P11" i="21"/>
  <c r="Q29" i="21" s="1"/>
  <c r="P10" i="21"/>
  <c r="P9" i="21"/>
  <c r="D28" i="22"/>
  <c r="D29" i="22"/>
  <c r="D30" i="22"/>
  <c r="D31" i="22"/>
  <c r="C31" i="22"/>
  <c r="C30" i="22"/>
  <c r="C29" i="22"/>
  <c r="C28" i="22"/>
  <c r="D28" i="21"/>
  <c r="D29" i="21"/>
  <c r="D30" i="21"/>
  <c r="D31" i="21"/>
  <c r="C31" i="21"/>
  <c r="C30" i="21"/>
  <c r="C29" i="21"/>
  <c r="C28" i="21"/>
  <c r="D28" i="20"/>
  <c r="D29" i="20"/>
  <c r="D30" i="20"/>
  <c r="C30" i="20"/>
  <c r="C29" i="20"/>
  <c r="C28" i="20"/>
  <c r="D28" i="18"/>
  <c r="D29" i="18"/>
  <c r="D30" i="18"/>
  <c r="D31" i="18"/>
  <c r="C31" i="18"/>
  <c r="C30" i="18"/>
  <c r="C29" i="18"/>
  <c r="C28" i="18"/>
  <c r="AX36" i="15"/>
  <c r="AX38" i="15"/>
  <c r="AX39" i="15"/>
  <c r="AX40" i="15"/>
  <c r="P24" i="20"/>
  <c r="P23" i="20"/>
  <c r="P22" i="20"/>
  <c r="P21" i="20"/>
  <c r="P20" i="20"/>
  <c r="P19" i="20"/>
  <c r="P18" i="20"/>
  <c r="P14" i="20"/>
  <c r="P13" i="20"/>
  <c r="Q31" i="20" s="1"/>
  <c r="P12" i="20"/>
  <c r="Q30" i="20" s="1"/>
  <c r="P11" i="20"/>
  <c r="Q29" i="20" s="1"/>
  <c r="P10" i="20"/>
  <c r="P9" i="20"/>
  <c r="P13" i="18"/>
  <c r="Q31" i="18" s="1"/>
  <c r="P12" i="18"/>
  <c r="Q30" i="18" s="1"/>
  <c r="P11" i="18"/>
  <c r="Q29" i="18" s="1"/>
  <c r="P10" i="18"/>
  <c r="P9" i="18"/>
  <c r="P24" i="18"/>
  <c r="P23" i="18"/>
  <c r="P22" i="18"/>
  <c r="P21" i="18"/>
  <c r="P20" i="18"/>
  <c r="P19" i="18"/>
  <c r="P18" i="18"/>
  <c r="P25" i="18" l="1"/>
  <c r="P15" i="20"/>
  <c r="P25" i="20"/>
  <c r="P15" i="21"/>
  <c r="P25" i="22"/>
  <c r="P15" i="22"/>
  <c r="P25" i="21"/>
  <c r="Q8" i="9"/>
  <c r="Q9" i="9"/>
  <c r="Q11" i="9"/>
  <c r="Q12" i="9"/>
  <c r="Q13" i="9"/>
  <c r="Q14" i="9"/>
  <c r="Q15" i="9"/>
  <c r="Q16" i="9"/>
  <c r="Q17" i="9"/>
  <c r="Q18" i="9"/>
  <c r="Q19" i="9"/>
  <c r="Q20" i="9"/>
  <c r="Q22" i="9"/>
  <c r="Q23" i="9"/>
  <c r="Q26" i="9"/>
  <c r="Q27" i="9"/>
  <c r="Q28" i="9"/>
  <c r="Q29" i="9"/>
  <c r="Q30" i="9"/>
  <c r="Q31" i="9"/>
  <c r="Q32" i="9"/>
  <c r="Q33" i="9"/>
  <c r="Q34" i="9"/>
  <c r="Q35" i="9"/>
  <c r="Q36" i="9"/>
  <c r="Q37" i="9"/>
  <c r="Q40" i="9"/>
  <c r="Q42" i="9"/>
  <c r="Q43" i="9"/>
  <c r="Q44" i="9"/>
  <c r="Q45" i="9"/>
  <c r="Q46" i="9"/>
  <c r="Q47" i="9"/>
  <c r="Q48" i="9"/>
  <c r="Q49" i="9"/>
  <c r="Q50" i="9"/>
  <c r="Q51" i="9"/>
  <c r="Q52" i="9"/>
  <c r="Q54" i="9"/>
  <c r="Q56" i="9"/>
  <c r="Q57" i="9"/>
  <c r="Q58" i="9"/>
  <c r="Q59" i="9"/>
  <c r="Q60" i="9"/>
  <c r="Q61" i="9"/>
  <c r="Q62" i="9"/>
  <c r="Q63" i="9"/>
  <c r="Q64" i="9"/>
  <c r="O40" i="7"/>
  <c r="O37" i="7"/>
  <c r="O36" i="7"/>
  <c r="O35" i="7"/>
  <c r="O34" i="7"/>
  <c r="O33" i="7"/>
  <c r="O64" i="7"/>
  <c r="P15" i="18"/>
  <c r="BA32" i="5"/>
  <c r="BA8" i="5"/>
  <c r="BA9" i="5"/>
  <c r="BA11" i="5"/>
  <c r="BA12" i="5"/>
  <c r="BA13" i="5"/>
  <c r="BA14" i="5"/>
  <c r="BA15" i="5"/>
  <c r="BA16" i="5"/>
  <c r="BA17" i="5"/>
  <c r="BB49" i="5" s="1"/>
  <c r="BA18" i="5"/>
  <c r="BA19" i="5"/>
  <c r="BA20" i="5"/>
  <c r="O23" i="7"/>
  <c r="BU5" i="9"/>
  <c r="BU8" i="9"/>
  <c r="BU9" i="9"/>
  <c r="BU11" i="9"/>
  <c r="BU12" i="9"/>
  <c r="BU13" i="9"/>
  <c r="BU14" i="9"/>
  <c r="BU15" i="9"/>
  <c r="BU16" i="9"/>
  <c r="BU17" i="9"/>
  <c r="BU18" i="9"/>
  <c r="BU19" i="9"/>
  <c r="BU20" i="9"/>
  <c r="BU22" i="9"/>
  <c r="BU23" i="9"/>
  <c r="BU26" i="9"/>
  <c r="BU27" i="9"/>
  <c r="BU28" i="9"/>
  <c r="BU29" i="9"/>
  <c r="BU30" i="9"/>
  <c r="BU31" i="9"/>
  <c r="BU32" i="9"/>
  <c r="BU33" i="9"/>
  <c r="BU34" i="9"/>
  <c r="BU35" i="9"/>
  <c r="BU36" i="9"/>
  <c r="BU37" i="9"/>
  <c r="BU40" i="9"/>
  <c r="BU42" i="9"/>
  <c r="BU43" i="9"/>
  <c r="BU44" i="9"/>
  <c r="BU45" i="9"/>
  <c r="BU46" i="9"/>
  <c r="BU47" i="9"/>
  <c r="BU48" i="9"/>
  <c r="BU49" i="9"/>
  <c r="BU50" i="9"/>
  <c r="BU51" i="9"/>
  <c r="BU52" i="9"/>
  <c r="BU54" i="9"/>
  <c r="BU56" i="9"/>
  <c r="BU57" i="9"/>
  <c r="BU58" i="9"/>
  <c r="BU59" i="9"/>
  <c r="BU60" i="9"/>
  <c r="BU61" i="9"/>
  <c r="BU62" i="9"/>
  <c r="BU63" i="9"/>
  <c r="BU64" i="9"/>
  <c r="AX36" i="14"/>
  <c r="AX38" i="14"/>
  <c r="AX39" i="14"/>
  <c r="AX40" i="14"/>
  <c r="D38" i="13"/>
  <c r="E38" i="13"/>
  <c r="F38" i="13"/>
  <c r="G38" i="13"/>
  <c r="H38" i="13"/>
  <c r="I38" i="13"/>
  <c r="J38" i="13"/>
  <c r="K38" i="13"/>
  <c r="L38" i="13"/>
  <c r="M38" i="13"/>
  <c r="N38" i="13"/>
  <c r="O38" i="13"/>
  <c r="P38" i="13"/>
  <c r="Q38" i="13"/>
  <c r="R38" i="13"/>
  <c r="S38" i="13"/>
  <c r="T38" i="13"/>
  <c r="U38" i="13"/>
  <c r="V38" i="13"/>
  <c r="W38" i="13"/>
  <c r="X38" i="13"/>
  <c r="Y38" i="13"/>
  <c r="Z38" i="13"/>
  <c r="AA38" i="13"/>
  <c r="AB38" i="13"/>
  <c r="AC38" i="13"/>
  <c r="AD38" i="13"/>
  <c r="AE38" i="13"/>
  <c r="AF38" i="13"/>
  <c r="AG38" i="13"/>
  <c r="AH38" i="13"/>
  <c r="AI38" i="13"/>
  <c r="AJ38" i="13"/>
  <c r="AK38" i="13"/>
  <c r="AL38" i="13"/>
  <c r="AM38" i="13"/>
  <c r="AN38" i="13"/>
  <c r="AO38" i="13"/>
  <c r="AP38" i="13"/>
  <c r="AQ38" i="13"/>
  <c r="AR38" i="13"/>
  <c r="AS38" i="13"/>
  <c r="C38" i="13"/>
  <c r="C39" i="13"/>
  <c r="AU8" i="17"/>
  <c r="AV8" i="17"/>
  <c r="AW8" i="17"/>
  <c r="AU9" i="17"/>
  <c r="AV9" i="17"/>
  <c r="AW9" i="17"/>
  <c r="AU10" i="17"/>
  <c r="AV10" i="17"/>
  <c r="AW10" i="17"/>
  <c r="AU11" i="17"/>
  <c r="AV11" i="17"/>
  <c r="AW11" i="17"/>
  <c r="AU12" i="17"/>
  <c r="AV12" i="17"/>
  <c r="AW12" i="17"/>
  <c r="AU13" i="17"/>
  <c r="AV13" i="17"/>
  <c r="AW13" i="17"/>
  <c r="AU14" i="17"/>
  <c r="AV14" i="17"/>
  <c r="AW14" i="17"/>
  <c r="AU15" i="17"/>
  <c r="AV15" i="17"/>
  <c r="AW15" i="17"/>
  <c r="AU16" i="17"/>
  <c r="AV16" i="17"/>
  <c r="AW16" i="17"/>
  <c r="AU17" i="17"/>
  <c r="AV17" i="17"/>
  <c r="AW17" i="17"/>
  <c r="AU18" i="17"/>
  <c r="AV18" i="17"/>
  <c r="AW18" i="17"/>
  <c r="AU19" i="17"/>
  <c r="AV19" i="17"/>
  <c r="AW19" i="17"/>
  <c r="AU23" i="17"/>
  <c r="AV23" i="17"/>
  <c r="AW23" i="17"/>
  <c r="AU24" i="17"/>
  <c r="AV24" i="17"/>
  <c r="AW24" i="17"/>
  <c r="AU25" i="17"/>
  <c r="AV25" i="17"/>
  <c r="AW25" i="17"/>
  <c r="AU26" i="17"/>
  <c r="AV26" i="17"/>
  <c r="AW26" i="17"/>
  <c r="AU27" i="17"/>
  <c r="AV27" i="17"/>
  <c r="AW27" i="17"/>
  <c r="AU28" i="17"/>
  <c r="AV28" i="17"/>
  <c r="AW28" i="17"/>
  <c r="AU29" i="17"/>
  <c r="AV29" i="17"/>
  <c r="AW29" i="17"/>
  <c r="AU30" i="17"/>
  <c r="DF30" i="17" s="1"/>
  <c r="AV30" i="17"/>
  <c r="DG30" i="17" s="1"/>
  <c r="AW30" i="17"/>
  <c r="DH30" i="17" s="1"/>
  <c r="E36" i="14"/>
  <c r="F36" i="14"/>
  <c r="G36" i="14"/>
  <c r="H36" i="14"/>
  <c r="I36" i="14"/>
  <c r="J36" i="14"/>
  <c r="K36" i="14"/>
  <c r="L36" i="14"/>
  <c r="M36" i="14"/>
  <c r="N36" i="14"/>
  <c r="O36" i="14"/>
  <c r="P36" i="14"/>
  <c r="Q36" i="14"/>
  <c r="R36" i="14"/>
  <c r="S36" i="14"/>
  <c r="T36" i="14"/>
  <c r="U36" i="14"/>
  <c r="V36" i="14"/>
  <c r="W36" i="14"/>
  <c r="X36" i="14"/>
  <c r="Y36" i="14"/>
  <c r="Z36" i="14"/>
  <c r="AA36" i="14"/>
  <c r="AB36" i="14"/>
  <c r="AC36" i="14"/>
  <c r="AD36" i="14"/>
  <c r="AE36" i="14"/>
  <c r="AF36" i="14"/>
  <c r="AG36" i="14"/>
  <c r="AH36" i="14"/>
  <c r="AI36" i="14"/>
  <c r="AJ36" i="14"/>
  <c r="AK36" i="14"/>
  <c r="AL36" i="14"/>
  <c r="AM36" i="14"/>
  <c r="AN36" i="14"/>
  <c r="AO36" i="14"/>
  <c r="AP36" i="14"/>
  <c r="AQ36" i="14"/>
  <c r="AR36" i="14"/>
  <c r="AS36" i="14"/>
  <c r="AT36" i="14"/>
  <c r="AU36" i="14"/>
  <c r="AV36" i="14"/>
  <c r="AW36" i="14"/>
  <c r="E38" i="14"/>
  <c r="F38" i="14"/>
  <c r="G38" i="14"/>
  <c r="H38" i="14"/>
  <c r="I38" i="14"/>
  <c r="J38" i="14"/>
  <c r="K38" i="14"/>
  <c r="L38" i="14"/>
  <c r="M38" i="14"/>
  <c r="N38" i="14"/>
  <c r="O38" i="14"/>
  <c r="P38" i="14"/>
  <c r="Q38" i="14"/>
  <c r="R38" i="14"/>
  <c r="S38" i="14"/>
  <c r="T38" i="14"/>
  <c r="U38" i="14"/>
  <c r="V38" i="14"/>
  <c r="W38" i="14"/>
  <c r="X38" i="14"/>
  <c r="Y38" i="14"/>
  <c r="Z38" i="14"/>
  <c r="AA38" i="14"/>
  <c r="AB38" i="14"/>
  <c r="AC38" i="14"/>
  <c r="AD38" i="14"/>
  <c r="AE38" i="14"/>
  <c r="AF38" i="14"/>
  <c r="AG38" i="14"/>
  <c r="AH38" i="14"/>
  <c r="AI38" i="14"/>
  <c r="AJ38" i="14"/>
  <c r="AK38" i="14"/>
  <c r="AL38" i="14"/>
  <c r="AM38" i="14"/>
  <c r="AN38" i="14"/>
  <c r="AO38" i="14"/>
  <c r="AP38" i="14"/>
  <c r="AQ38" i="14"/>
  <c r="AR38" i="14"/>
  <c r="AS38" i="14"/>
  <c r="AU38" i="14"/>
  <c r="AV38" i="14"/>
  <c r="AW38" i="14"/>
  <c r="E39" i="14"/>
  <c r="F39" i="14"/>
  <c r="G39" i="14"/>
  <c r="H39" i="14"/>
  <c r="I39" i="14"/>
  <c r="J39" i="14"/>
  <c r="K39" i="14"/>
  <c r="L39" i="14"/>
  <c r="M39" i="14"/>
  <c r="N39" i="14"/>
  <c r="O39" i="14"/>
  <c r="P39" i="14"/>
  <c r="Q39" i="14"/>
  <c r="R39" i="14"/>
  <c r="S39" i="14"/>
  <c r="T39" i="14"/>
  <c r="U39" i="14"/>
  <c r="V39" i="14"/>
  <c r="W39" i="14"/>
  <c r="X39" i="14"/>
  <c r="Y39" i="14"/>
  <c r="Z39" i="14"/>
  <c r="AA39" i="14"/>
  <c r="AB39" i="14"/>
  <c r="AC39" i="14"/>
  <c r="AD39" i="14"/>
  <c r="AE39" i="14"/>
  <c r="AF39" i="14"/>
  <c r="AG39" i="14"/>
  <c r="AH39" i="14"/>
  <c r="AI39" i="14"/>
  <c r="AJ39" i="14"/>
  <c r="AK39" i="14"/>
  <c r="AL39" i="14"/>
  <c r="AM39" i="14"/>
  <c r="AN39" i="14"/>
  <c r="AO39" i="14"/>
  <c r="AP39" i="14"/>
  <c r="AQ39" i="14"/>
  <c r="AR39" i="14"/>
  <c r="AS39" i="14"/>
  <c r="AT39" i="14"/>
  <c r="AU39" i="14"/>
  <c r="AV39" i="14"/>
  <c r="AW39" i="14"/>
  <c r="E40" i="14"/>
  <c r="F40" i="14"/>
  <c r="G40" i="14"/>
  <c r="H40" i="14"/>
  <c r="I40" i="14"/>
  <c r="J40" i="14"/>
  <c r="K40" i="14"/>
  <c r="L40" i="14"/>
  <c r="M40" i="14"/>
  <c r="N40" i="14"/>
  <c r="O40" i="14"/>
  <c r="P40" i="14"/>
  <c r="Q40" i="14"/>
  <c r="R40" i="14"/>
  <c r="S40" i="14"/>
  <c r="T40" i="14"/>
  <c r="U40" i="14"/>
  <c r="V40" i="14"/>
  <c r="W40" i="14"/>
  <c r="X40" i="14"/>
  <c r="Y40" i="14"/>
  <c r="Z40" i="14"/>
  <c r="AA40" i="14"/>
  <c r="AB40" i="14"/>
  <c r="AC40" i="14"/>
  <c r="AD40" i="14"/>
  <c r="AE40" i="14"/>
  <c r="AF40" i="14"/>
  <c r="AG40" i="14"/>
  <c r="AH40" i="14"/>
  <c r="AI40" i="14"/>
  <c r="AJ40" i="14"/>
  <c r="AK40" i="14"/>
  <c r="AL40" i="14"/>
  <c r="AM40" i="14"/>
  <c r="AN40" i="14"/>
  <c r="AO40" i="14"/>
  <c r="AP40" i="14"/>
  <c r="AQ40" i="14"/>
  <c r="AR40" i="14"/>
  <c r="AS40" i="14"/>
  <c r="AT40" i="14"/>
  <c r="AU40" i="14"/>
  <c r="AV40" i="14"/>
  <c r="AW40" i="14"/>
  <c r="D40" i="14"/>
  <c r="D39" i="14"/>
  <c r="D38" i="14"/>
  <c r="D36" i="14"/>
  <c r="BB47" i="5" l="1"/>
  <c r="BB44" i="5"/>
  <c r="BB52" i="5"/>
  <c r="BB51" i="5"/>
  <c r="BB50" i="5"/>
  <c r="BB48" i="5"/>
  <c r="O11" i="7"/>
  <c r="BA39" i="5"/>
  <c r="BA63" i="5" s="1"/>
  <c r="BB43" i="5"/>
  <c r="BA22" i="5"/>
  <c r="BB54" i="5" s="1"/>
  <c r="BB45" i="5"/>
  <c r="BB46" i="5"/>
  <c r="DI14" i="17"/>
  <c r="DI13" i="17"/>
  <c r="DI27" i="17"/>
  <c r="O13" i="7"/>
  <c r="DI26" i="17"/>
  <c r="O20" i="7"/>
  <c r="DI11" i="17"/>
  <c r="DI9" i="17"/>
  <c r="DI23" i="17"/>
  <c r="O17" i="7"/>
  <c r="O49" i="7" s="1"/>
  <c r="DI8" i="17"/>
  <c r="O15" i="7"/>
  <c r="O12" i="7"/>
  <c r="O14" i="7"/>
  <c r="O9" i="7"/>
  <c r="AX31" i="17"/>
  <c r="DI12" i="17"/>
  <c r="O19" i="7"/>
  <c r="DI18" i="17"/>
  <c r="DI16" i="17"/>
  <c r="O16" i="7"/>
  <c r="DI15" i="17"/>
  <c r="DI24" i="17"/>
  <c r="DI28" i="17"/>
  <c r="DI29" i="17"/>
  <c r="DI17" i="17"/>
  <c r="DI10" i="17"/>
  <c r="DI25" i="17"/>
  <c r="DI19" i="17"/>
  <c r="O18" i="7"/>
  <c r="O8" i="7"/>
  <c r="AZ32" i="5"/>
  <c r="AZ8" i="5"/>
  <c r="AZ9" i="5"/>
  <c r="AZ11" i="5"/>
  <c r="AZ12" i="5"/>
  <c r="AZ13" i="5"/>
  <c r="AZ14" i="5"/>
  <c r="AZ15" i="5"/>
  <c r="AZ16" i="5"/>
  <c r="AZ17" i="5"/>
  <c r="BA49" i="5" s="1"/>
  <c r="AZ18" i="5"/>
  <c r="AZ19" i="5"/>
  <c r="AZ20" i="5"/>
  <c r="BT5" i="9"/>
  <c r="BT8" i="9"/>
  <c r="BT9" i="9"/>
  <c r="BT11" i="9"/>
  <c r="BT12" i="9"/>
  <c r="BT13" i="9"/>
  <c r="BT14" i="9"/>
  <c r="BT15" i="9"/>
  <c r="BT16" i="9"/>
  <c r="BT17" i="9"/>
  <c r="BT18" i="9"/>
  <c r="BT19" i="9"/>
  <c r="BT20" i="9"/>
  <c r="BT22" i="9"/>
  <c r="BT23" i="9"/>
  <c r="BT26" i="9"/>
  <c r="BT27" i="9"/>
  <c r="BT28" i="9"/>
  <c r="BT29" i="9"/>
  <c r="BT30" i="9"/>
  <c r="BT31" i="9"/>
  <c r="BT32" i="9"/>
  <c r="BT33" i="9"/>
  <c r="BT34" i="9"/>
  <c r="BT35" i="9"/>
  <c r="BT36" i="9"/>
  <c r="BT37" i="9"/>
  <c r="BT40" i="9"/>
  <c r="BT42" i="9"/>
  <c r="BT43" i="9"/>
  <c r="BT44" i="9"/>
  <c r="BT45" i="9"/>
  <c r="BT46" i="9"/>
  <c r="BT47" i="9"/>
  <c r="BT48" i="9"/>
  <c r="BT49" i="9"/>
  <c r="BT50" i="9"/>
  <c r="BT51" i="9"/>
  <c r="BT52" i="9"/>
  <c r="BT54" i="9"/>
  <c r="BT56" i="9"/>
  <c r="BT57" i="9"/>
  <c r="BT58" i="9"/>
  <c r="BT59" i="9"/>
  <c r="BT60" i="9"/>
  <c r="BT61" i="9"/>
  <c r="BT62" i="9"/>
  <c r="BT63" i="9"/>
  <c r="BT64" i="9"/>
  <c r="P51" i="7" l="1"/>
  <c r="P44" i="7"/>
  <c r="P43" i="7"/>
  <c r="P47" i="7"/>
  <c r="P52" i="7"/>
  <c r="BA44" i="5"/>
  <c r="P45" i="7"/>
  <c r="P50" i="7"/>
  <c r="P48" i="7"/>
  <c r="P46" i="7"/>
  <c r="AZ39" i="5"/>
  <c r="AZ63" i="5" s="1"/>
  <c r="AZ22" i="5"/>
  <c r="BA54" i="5" s="1"/>
  <c r="O22" i="7"/>
  <c r="DH16" i="17"/>
  <c r="DH8" i="17"/>
  <c r="DH15" i="17"/>
  <c r="DH29" i="17"/>
  <c r="DH13" i="17"/>
  <c r="DH28" i="17"/>
  <c r="DH12" i="17"/>
  <c r="DH14" i="17"/>
  <c r="DH19" i="17"/>
  <c r="DH11" i="17"/>
  <c r="DH18" i="17"/>
  <c r="DH10" i="17"/>
  <c r="DH17" i="17"/>
  <c r="DH9" i="17"/>
  <c r="DI31" i="17"/>
  <c r="DI20" i="17"/>
  <c r="BA50" i="5"/>
  <c r="BA48" i="5"/>
  <c r="BA52" i="5"/>
  <c r="BA45" i="5"/>
  <c r="BA46" i="5"/>
  <c r="BA47" i="5"/>
  <c r="BA51" i="5"/>
  <c r="BA43" i="5"/>
  <c r="DH24" i="17"/>
  <c r="DH27" i="17"/>
  <c r="DH25" i="17"/>
  <c r="DH26" i="17"/>
  <c r="DH23" i="17"/>
  <c r="D48" i="8" l="1"/>
  <c r="D51" i="8"/>
  <c r="D49" i="8"/>
  <c r="D52" i="8"/>
  <c r="D47" i="8"/>
  <c r="D50" i="8"/>
  <c r="AZ62" i="5"/>
  <c r="BA62" i="5"/>
  <c r="AW36" i="16" l="1"/>
  <c r="AW37" i="16"/>
  <c r="AW38" i="16"/>
  <c r="AW39" i="16"/>
  <c r="AW40" i="16"/>
  <c r="AW36" i="15"/>
  <c r="AW38" i="15"/>
  <c r="AW39" i="15"/>
  <c r="AW40" i="15"/>
  <c r="AY8" i="5"/>
  <c r="AY9" i="5"/>
  <c r="AY11" i="5"/>
  <c r="AY12" i="5"/>
  <c r="AY13" i="5"/>
  <c r="AY14" i="5"/>
  <c r="AY15" i="5"/>
  <c r="AY16" i="5"/>
  <c r="AY17" i="5"/>
  <c r="AZ49" i="5" s="1"/>
  <c r="AY18" i="5"/>
  <c r="AY19" i="5"/>
  <c r="AY20" i="5"/>
  <c r="AY22" i="5" l="1"/>
  <c r="AZ54" i="5" s="1"/>
  <c r="AZ44" i="5"/>
  <c r="DG13" i="17"/>
  <c r="DG12" i="17"/>
  <c r="AZ45" i="5"/>
  <c r="DG10" i="17"/>
  <c r="DH20" i="17"/>
  <c r="AZ50" i="5"/>
  <c r="DG17" i="17"/>
  <c r="DG9" i="17"/>
  <c r="AZ43" i="5"/>
  <c r="DG8" i="17"/>
  <c r="AZ48" i="5"/>
  <c r="DG15" i="17"/>
  <c r="AZ51" i="5"/>
  <c r="DG18" i="17"/>
  <c r="AZ47" i="5"/>
  <c r="DG14" i="17"/>
  <c r="DG16" i="17"/>
  <c r="AZ52" i="5"/>
  <c r="DG19" i="17"/>
  <c r="DG11" i="17"/>
  <c r="AW31" i="17"/>
  <c r="DH31" i="17" s="1"/>
  <c r="AZ46" i="5"/>
  <c r="BS5" i="9"/>
  <c r="BS8" i="9"/>
  <c r="BS9" i="9"/>
  <c r="BS11" i="9"/>
  <c r="BS12" i="9"/>
  <c r="BS13" i="9"/>
  <c r="BS14" i="9"/>
  <c r="BS15" i="9"/>
  <c r="BS16" i="9"/>
  <c r="BS17" i="9"/>
  <c r="BS18" i="9"/>
  <c r="BS19" i="9"/>
  <c r="BS20" i="9"/>
  <c r="BS22" i="9"/>
  <c r="BS23" i="9"/>
  <c r="BS26" i="9"/>
  <c r="BS27" i="9"/>
  <c r="BS28" i="9"/>
  <c r="BS29" i="9"/>
  <c r="BS30" i="9"/>
  <c r="BS31" i="9"/>
  <c r="BS32" i="9"/>
  <c r="BS33" i="9"/>
  <c r="BS34" i="9"/>
  <c r="BS35" i="9"/>
  <c r="BS36" i="9"/>
  <c r="BS37" i="9"/>
  <c r="BS40" i="9"/>
  <c r="BS42" i="9"/>
  <c r="BS43" i="9"/>
  <c r="BS44" i="9"/>
  <c r="BS45" i="9"/>
  <c r="BS46" i="9"/>
  <c r="BS47" i="9"/>
  <c r="BS48" i="9"/>
  <c r="BS49" i="9"/>
  <c r="BS50" i="9"/>
  <c r="BS51" i="9"/>
  <c r="BS52" i="9"/>
  <c r="BS54" i="9"/>
  <c r="BS56" i="9"/>
  <c r="BS57" i="9"/>
  <c r="BS58" i="9"/>
  <c r="BS59" i="9"/>
  <c r="BS60" i="9"/>
  <c r="BS61" i="9"/>
  <c r="BS62" i="9"/>
  <c r="BS63" i="9"/>
  <c r="BS64" i="9"/>
  <c r="AY32" i="5" l="1"/>
  <c r="AY39" i="5" l="1"/>
  <c r="AY63" i="5" s="1"/>
  <c r="DG24" i="17"/>
  <c r="DG23" i="17"/>
  <c r="DG25" i="17"/>
  <c r="DG26" i="17"/>
  <c r="DG27" i="17"/>
  <c r="DG28" i="17"/>
  <c r="DG29" i="17"/>
  <c r="AV36" i="16"/>
  <c r="AV37" i="16"/>
  <c r="AV38" i="16"/>
  <c r="AV39" i="16"/>
  <c r="AV40" i="16"/>
  <c r="AV36" i="15"/>
  <c r="AV38" i="15"/>
  <c r="AV39" i="15"/>
  <c r="AV40" i="15"/>
  <c r="D36" i="16"/>
  <c r="E36" i="16"/>
  <c r="F36" i="16"/>
  <c r="G36" i="16"/>
  <c r="H36" i="16"/>
  <c r="I36" i="16"/>
  <c r="J36" i="16"/>
  <c r="K36" i="16"/>
  <c r="L36" i="16"/>
  <c r="M36" i="16"/>
  <c r="N36" i="16"/>
  <c r="O36" i="16"/>
  <c r="P36" i="16"/>
  <c r="Q36" i="16"/>
  <c r="R36" i="16"/>
  <c r="S36" i="16"/>
  <c r="T36" i="16"/>
  <c r="U36" i="16"/>
  <c r="V36" i="16"/>
  <c r="W36" i="16"/>
  <c r="X36" i="16"/>
  <c r="Y36" i="16"/>
  <c r="Z36" i="16"/>
  <c r="AA36" i="16"/>
  <c r="AB36" i="16"/>
  <c r="AC36" i="16"/>
  <c r="AD36" i="16"/>
  <c r="AE36" i="16"/>
  <c r="AF36" i="16"/>
  <c r="AG36" i="16"/>
  <c r="AH36" i="16"/>
  <c r="AI36" i="16"/>
  <c r="AJ36" i="16"/>
  <c r="AK36" i="16"/>
  <c r="AL36" i="16"/>
  <c r="AM36" i="16"/>
  <c r="AN36" i="16"/>
  <c r="AO36" i="16"/>
  <c r="AP36" i="16"/>
  <c r="AQ36" i="16"/>
  <c r="AR36" i="16"/>
  <c r="AS36" i="16"/>
  <c r="AT36" i="16"/>
  <c r="AU36" i="16"/>
  <c r="D37" i="16"/>
  <c r="E37" i="16"/>
  <c r="F37" i="16"/>
  <c r="G37" i="16"/>
  <c r="H37" i="16"/>
  <c r="I37" i="16"/>
  <c r="J37" i="16"/>
  <c r="K37" i="16"/>
  <c r="L37" i="16"/>
  <c r="M37" i="16"/>
  <c r="N37" i="16"/>
  <c r="O37" i="16"/>
  <c r="P37" i="16"/>
  <c r="Q37" i="16"/>
  <c r="R37" i="16"/>
  <c r="S37" i="16"/>
  <c r="T37" i="16"/>
  <c r="U37" i="16"/>
  <c r="V37" i="16"/>
  <c r="W37" i="16"/>
  <c r="X37" i="16"/>
  <c r="Y37" i="16"/>
  <c r="Z37" i="16"/>
  <c r="AA37" i="16"/>
  <c r="AB37" i="16"/>
  <c r="AC37" i="16"/>
  <c r="AD37" i="16"/>
  <c r="AE37" i="16"/>
  <c r="AF37" i="16"/>
  <c r="AG37" i="16"/>
  <c r="AH37" i="16"/>
  <c r="AI37" i="16"/>
  <c r="AJ37" i="16"/>
  <c r="AK37" i="16"/>
  <c r="AL37" i="16"/>
  <c r="AM37" i="16"/>
  <c r="AN37" i="16"/>
  <c r="AO37" i="16"/>
  <c r="AP37" i="16"/>
  <c r="AQ37" i="16"/>
  <c r="AR37" i="16"/>
  <c r="AS37" i="16"/>
  <c r="AT37" i="16"/>
  <c r="AU37" i="16"/>
  <c r="D38" i="16"/>
  <c r="E38" i="16"/>
  <c r="F38" i="16"/>
  <c r="G38" i="16"/>
  <c r="H38" i="16"/>
  <c r="I38" i="16"/>
  <c r="J38" i="16"/>
  <c r="K38" i="16"/>
  <c r="L38" i="16"/>
  <c r="M38" i="16"/>
  <c r="N38" i="16"/>
  <c r="O38" i="16"/>
  <c r="P38" i="16"/>
  <c r="Q38" i="16"/>
  <c r="R38" i="16"/>
  <c r="S38" i="16"/>
  <c r="T38" i="16"/>
  <c r="U38" i="16"/>
  <c r="V38" i="16"/>
  <c r="W38" i="16"/>
  <c r="X38" i="16"/>
  <c r="Y38" i="16"/>
  <c r="Z38" i="16"/>
  <c r="AA38" i="16"/>
  <c r="AB38" i="16"/>
  <c r="AC38" i="16"/>
  <c r="AD38" i="16"/>
  <c r="AE38" i="16"/>
  <c r="AF38" i="16"/>
  <c r="AG38" i="16"/>
  <c r="AH38" i="16"/>
  <c r="AI38" i="16"/>
  <c r="AJ38" i="16"/>
  <c r="AK38" i="16"/>
  <c r="AL38" i="16"/>
  <c r="AM38" i="16"/>
  <c r="AN38" i="16"/>
  <c r="AO38" i="16"/>
  <c r="AP38" i="16"/>
  <c r="AQ38" i="16"/>
  <c r="AR38" i="16"/>
  <c r="AS38" i="16"/>
  <c r="AT38" i="16"/>
  <c r="AU38" i="16"/>
  <c r="D39" i="16"/>
  <c r="E39" i="16"/>
  <c r="F39" i="16"/>
  <c r="G39" i="16"/>
  <c r="H39" i="16"/>
  <c r="I39" i="16"/>
  <c r="J39" i="16"/>
  <c r="K39" i="16"/>
  <c r="L39" i="16"/>
  <c r="M39" i="16"/>
  <c r="N39" i="16"/>
  <c r="O39" i="16"/>
  <c r="P39" i="16"/>
  <c r="Q39" i="16"/>
  <c r="R39" i="16"/>
  <c r="S39" i="16"/>
  <c r="T39" i="16"/>
  <c r="U39" i="16"/>
  <c r="V39" i="16"/>
  <c r="W39" i="16"/>
  <c r="X39" i="16"/>
  <c r="Y39" i="16"/>
  <c r="Z39" i="16"/>
  <c r="AA39" i="16"/>
  <c r="AB39" i="16"/>
  <c r="AC39" i="16"/>
  <c r="AD39" i="16"/>
  <c r="AE39" i="16"/>
  <c r="AF39" i="16"/>
  <c r="AG39" i="16"/>
  <c r="AH39" i="16"/>
  <c r="AI39" i="16"/>
  <c r="AJ39" i="16"/>
  <c r="AK39" i="16"/>
  <c r="AL39" i="16"/>
  <c r="AM39" i="16"/>
  <c r="AN39" i="16"/>
  <c r="AO39" i="16"/>
  <c r="AP39" i="16"/>
  <c r="AQ39" i="16"/>
  <c r="AR39" i="16"/>
  <c r="AS39" i="16"/>
  <c r="AT39" i="16"/>
  <c r="AU39" i="16"/>
  <c r="D40" i="16"/>
  <c r="E40" i="16"/>
  <c r="F40" i="16"/>
  <c r="G40" i="16"/>
  <c r="H40" i="16"/>
  <c r="I40" i="16"/>
  <c r="J40" i="16"/>
  <c r="K40" i="16"/>
  <c r="L40" i="16"/>
  <c r="M40" i="16"/>
  <c r="N40" i="16"/>
  <c r="O40" i="16"/>
  <c r="P40" i="16"/>
  <c r="Q40" i="16"/>
  <c r="R40" i="16"/>
  <c r="S40" i="16"/>
  <c r="T40" i="16"/>
  <c r="U40" i="16"/>
  <c r="V40" i="16"/>
  <c r="W40" i="16"/>
  <c r="X40" i="16"/>
  <c r="Y40" i="16"/>
  <c r="Z40" i="16"/>
  <c r="AA40" i="16"/>
  <c r="AB40" i="16"/>
  <c r="AC40" i="16"/>
  <c r="AD40" i="16"/>
  <c r="AE40" i="16"/>
  <c r="AF40" i="16"/>
  <c r="AG40" i="16"/>
  <c r="AH40" i="16"/>
  <c r="AI40" i="16"/>
  <c r="AJ40" i="16"/>
  <c r="AK40" i="16"/>
  <c r="AL40" i="16"/>
  <c r="AM40" i="16"/>
  <c r="AN40" i="16"/>
  <c r="AO40" i="16"/>
  <c r="AP40" i="16"/>
  <c r="AQ40" i="16"/>
  <c r="AR40" i="16"/>
  <c r="AS40" i="16"/>
  <c r="AT40" i="16"/>
  <c r="AU40" i="16"/>
  <c r="C40" i="16"/>
  <c r="C39" i="16"/>
  <c r="C38" i="16"/>
  <c r="C37" i="16"/>
  <c r="C36" i="16"/>
  <c r="D36" i="15"/>
  <c r="E36" i="15"/>
  <c r="F36" i="15"/>
  <c r="G36" i="15"/>
  <c r="H36" i="15"/>
  <c r="I36" i="15"/>
  <c r="J36" i="15"/>
  <c r="K36" i="15"/>
  <c r="L36" i="15"/>
  <c r="M36" i="15"/>
  <c r="N36" i="15"/>
  <c r="O36" i="15"/>
  <c r="P36" i="15"/>
  <c r="Q36" i="15"/>
  <c r="R36" i="15"/>
  <c r="S36" i="15"/>
  <c r="T36" i="15"/>
  <c r="U36" i="15"/>
  <c r="V36" i="15"/>
  <c r="W36" i="15"/>
  <c r="X36" i="15"/>
  <c r="Y36" i="15"/>
  <c r="Z36" i="15"/>
  <c r="AA36" i="15"/>
  <c r="AB36" i="15"/>
  <c r="AC36" i="15"/>
  <c r="AD36" i="15"/>
  <c r="AE36" i="15"/>
  <c r="AF36" i="15"/>
  <c r="AG36" i="15"/>
  <c r="AH36" i="15"/>
  <c r="AI36" i="15"/>
  <c r="AJ36" i="15"/>
  <c r="AK36" i="15"/>
  <c r="AL36" i="15"/>
  <c r="AM36" i="15"/>
  <c r="AN36" i="15"/>
  <c r="AO36" i="15"/>
  <c r="AP36" i="15"/>
  <c r="AQ36" i="15"/>
  <c r="AR36" i="15"/>
  <c r="AS36" i="15"/>
  <c r="AT36" i="15"/>
  <c r="AU36" i="15"/>
  <c r="D38" i="15"/>
  <c r="E38" i="15"/>
  <c r="F38" i="15"/>
  <c r="G38" i="15"/>
  <c r="H38" i="15"/>
  <c r="I38" i="15"/>
  <c r="J38" i="15"/>
  <c r="K38" i="15"/>
  <c r="L38" i="15"/>
  <c r="M38" i="15"/>
  <c r="N38" i="15"/>
  <c r="O38" i="15"/>
  <c r="P38" i="15"/>
  <c r="Q38" i="15"/>
  <c r="R38" i="15"/>
  <c r="S38" i="15"/>
  <c r="T38" i="15"/>
  <c r="U38" i="15"/>
  <c r="V38" i="15"/>
  <c r="W38" i="15"/>
  <c r="X38" i="15"/>
  <c r="Y38" i="15"/>
  <c r="Z38" i="15"/>
  <c r="AA38" i="15"/>
  <c r="AB38" i="15"/>
  <c r="AC38" i="15"/>
  <c r="AD38" i="15"/>
  <c r="AE38" i="15"/>
  <c r="AF38" i="15"/>
  <c r="AG38" i="15"/>
  <c r="AH38" i="15"/>
  <c r="AI38" i="15"/>
  <c r="AJ38" i="15"/>
  <c r="AK38" i="15"/>
  <c r="AL38" i="15"/>
  <c r="AM38" i="15"/>
  <c r="AN38" i="15"/>
  <c r="AO38" i="15"/>
  <c r="AP38" i="15"/>
  <c r="AQ38" i="15"/>
  <c r="AR38" i="15"/>
  <c r="AS38" i="15"/>
  <c r="AT38" i="15"/>
  <c r="AU38" i="15"/>
  <c r="D39" i="15"/>
  <c r="E39" i="15"/>
  <c r="F39" i="15"/>
  <c r="G39" i="15"/>
  <c r="H39" i="15"/>
  <c r="I39" i="15"/>
  <c r="J39" i="15"/>
  <c r="K39" i="15"/>
  <c r="L39" i="15"/>
  <c r="M39" i="15"/>
  <c r="N39" i="15"/>
  <c r="O39" i="15"/>
  <c r="P39" i="15"/>
  <c r="Q39" i="15"/>
  <c r="R39" i="15"/>
  <c r="S39" i="15"/>
  <c r="T39" i="15"/>
  <c r="U39" i="15"/>
  <c r="V39" i="15"/>
  <c r="W39" i="15"/>
  <c r="X39" i="15"/>
  <c r="Y39" i="15"/>
  <c r="Z39" i="15"/>
  <c r="AA39" i="15"/>
  <c r="AB39" i="15"/>
  <c r="AC39" i="15"/>
  <c r="AD39" i="15"/>
  <c r="AE39" i="15"/>
  <c r="AF39" i="15"/>
  <c r="AG39" i="15"/>
  <c r="AH39" i="15"/>
  <c r="AI39" i="15"/>
  <c r="AJ39" i="15"/>
  <c r="AK39" i="15"/>
  <c r="AL39" i="15"/>
  <c r="AM39" i="15"/>
  <c r="AN39" i="15"/>
  <c r="AO39" i="15"/>
  <c r="AP39" i="15"/>
  <c r="AQ39" i="15"/>
  <c r="AR39" i="15"/>
  <c r="AS39" i="15"/>
  <c r="AU39" i="15"/>
  <c r="D40" i="15"/>
  <c r="E40" i="15"/>
  <c r="F40" i="15"/>
  <c r="G40" i="15"/>
  <c r="H40" i="15"/>
  <c r="I40" i="15"/>
  <c r="J40" i="15"/>
  <c r="K40" i="15"/>
  <c r="L40" i="15"/>
  <c r="M40" i="15"/>
  <c r="N40" i="15"/>
  <c r="O40" i="15"/>
  <c r="P40" i="15"/>
  <c r="Q40" i="15"/>
  <c r="R40" i="15"/>
  <c r="S40" i="15"/>
  <c r="T40" i="15"/>
  <c r="U40" i="15"/>
  <c r="V40" i="15"/>
  <c r="W40" i="15"/>
  <c r="X40" i="15"/>
  <c r="Y40" i="15"/>
  <c r="Z40" i="15"/>
  <c r="AA40" i="15"/>
  <c r="AB40" i="15"/>
  <c r="AC40" i="15"/>
  <c r="AD40" i="15"/>
  <c r="AE40" i="15"/>
  <c r="AF40" i="15"/>
  <c r="AG40" i="15"/>
  <c r="AH40" i="15"/>
  <c r="AI40" i="15"/>
  <c r="AJ40" i="15"/>
  <c r="AK40" i="15"/>
  <c r="AL40" i="15"/>
  <c r="AM40" i="15"/>
  <c r="AN40" i="15"/>
  <c r="AO40" i="15"/>
  <c r="AP40" i="15"/>
  <c r="AQ40" i="15"/>
  <c r="AR40" i="15"/>
  <c r="AS40" i="15"/>
  <c r="AT40" i="15"/>
  <c r="AU40" i="15"/>
  <c r="C40" i="15"/>
  <c r="C39" i="15"/>
  <c r="C38" i="15"/>
  <c r="C36" i="15"/>
  <c r="AQ36" i="13"/>
  <c r="AR36" i="13"/>
  <c r="AS36" i="13"/>
  <c r="AQ37" i="13"/>
  <c r="AR37" i="13"/>
  <c r="AS37" i="13"/>
  <c r="AQ39" i="13"/>
  <c r="AR39" i="13"/>
  <c r="AS39" i="13"/>
  <c r="AQ40" i="13"/>
  <c r="AR40" i="13"/>
  <c r="AS40" i="13"/>
  <c r="AQ41" i="13"/>
  <c r="AR41" i="13"/>
  <c r="AS41" i="13"/>
  <c r="Y36" i="13"/>
  <c r="Z36" i="13"/>
  <c r="AA36" i="13"/>
  <c r="AB36" i="13"/>
  <c r="AC36" i="13"/>
  <c r="AD36" i="13"/>
  <c r="AE36" i="13"/>
  <c r="AF36" i="13"/>
  <c r="AG36" i="13"/>
  <c r="AH36" i="13"/>
  <c r="AI36" i="13"/>
  <c r="AJ36" i="13"/>
  <c r="AK36" i="13"/>
  <c r="AL36" i="13"/>
  <c r="AM36" i="13"/>
  <c r="AN36" i="13"/>
  <c r="AO36" i="13"/>
  <c r="AP36" i="13"/>
  <c r="Y37" i="13"/>
  <c r="Z37" i="13"/>
  <c r="AA37" i="13"/>
  <c r="AB37" i="13"/>
  <c r="AC37" i="13"/>
  <c r="AD37" i="13"/>
  <c r="AE37" i="13"/>
  <c r="AF37" i="13"/>
  <c r="AG37" i="13"/>
  <c r="AH37" i="13"/>
  <c r="AI37" i="13"/>
  <c r="AJ37" i="13"/>
  <c r="AK37" i="13"/>
  <c r="AL37" i="13"/>
  <c r="AM37" i="13"/>
  <c r="AN37" i="13"/>
  <c r="AO37" i="13"/>
  <c r="AP37" i="13"/>
  <c r="Y39" i="13"/>
  <c r="Z39" i="13"/>
  <c r="AA39" i="13"/>
  <c r="AB39" i="13"/>
  <c r="AC39" i="13"/>
  <c r="AD39" i="13"/>
  <c r="AE39" i="13"/>
  <c r="AF39" i="13"/>
  <c r="AG39" i="13"/>
  <c r="AH39" i="13"/>
  <c r="AI39" i="13"/>
  <c r="AJ39" i="13"/>
  <c r="AK39" i="13"/>
  <c r="AL39" i="13"/>
  <c r="AM39" i="13"/>
  <c r="AN39" i="13"/>
  <c r="AO39" i="13"/>
  <c r="AP39" i="13"/>
  <c r="Y40" i="13"/>
  <c r="Z40" i="13"/>
  <c r="AA40" i="13"/>
  <c r="AB40" i="13"/>
  <c r="AC40" i="13"/>
  <c r="AD40" i="13"/>
  <c r="AE40" i="13"/>
  <c r="AF40" i="13"/>
  <c r="AG40" i="13"/>
  <c r="AH40" i="13"/>
  <c r="AI40" i="13"/>
  <c r="AJ40" i="13"/>
  <c r="AK40" i="13"/>
  <c r="AL40" i="13"/>
  <c r="AM40" i="13"/>
  <c r="AN40" i="13"/>
  <c r="AO40" i="13"/>
  <c r="AP40" i="13"/>
  <c r="Y41" i="13"/>
  <c r="Z41" i="13"/>
  <c r="AA41" i="13"/>
  <c r="AB41" i="13"/>
  <c r="AC41" i="13"/>
  <c r="AD41" i="13"/>
  <c r="AE41" i="13"/>
  <c r="AF41" i="13"/>
  <c r="AG41" i="13"/>
  <c r="AH41" i="13"/>
  <c r="AI41" i="13"/>
  <c r="AJ41" i="13"/>
  <c r="AK41" i="13"/>
  <c r="AL41" i="13"/>
  <c r="AM41" i="13"/>
  <c r="AN41" i="13"/>
  <c r="AO41" i="13"/>
  <c r="AP41" i="13"/>
  <c r="P36" i="13"/>
  <c r="Q36" i="13"/>
  <c r="R36" i="13"/>
  <c r="S36" i="13"/>
  <c r="T36" i="13"/>
  <c r="U36" i="13"/>
  <c r="V36" i="13"/>
  <c r="W36" i="13"/>
  <c r="X36" i="13"/>
  <c r="P37" i="13"/>
  <c r="Q37" i="13"/>
  <c r="R37" i="13"/>
  <c r="S37" i="13"/>
  <c r="T37" i="13"/>
  <c r="U37" i="13"/>
  <c r="V37" i="13"/>
  <c r="W37" i="13"/>
  <c r="X37" i="13"/>
  <c r="P39" i="13"/>
  <c r="Q39" i="13"/>
  <c r="R39" i="13"/>
  <c r="S39" i="13"/>
  <c r="T39" i="13"/>
  <c r="U39" i="13"/>
  <c r="V39" i="13"/>
  <c r="W39" i="13"/>
  <c r="X39" i="13"/>
  <c r="P40" i="13"/>
  <c r="Q40" i="13"/>
  <c r="R40" i="13"/>
  <c r="S40" i="13"/>
  <c r="T40" i="13"/>
  <c r="U40" i="13"/>
  <c r="V40" i="13"/>
  <c r="W40" i="13"/>
  <c r="X40" i="13"/>
  <c r="P41" i="13"/>
  <c r="Q41" i="13"/>
  <c r="R41" i="13"/>
  <c r="S41" i="13"/>
  <c r="T41" i="13"/>
  <c r="U41" i="13"/>
  <c r="V41" i="13"/>
  <c r="W41" i="13"/>
  <c r="X41" i="13"/>
  <c r="J36" i="13"/>
  <c r="K36" i="13"/>
  <c r="L36" i="13"/>
  <c r="M36" i="13"/>
  <c r="N36" i="13"/>
  <c r="O36" i="13"/>
  <c r="J37" i="13"/>
  <c r="K37" i="13"/>
  <c r="L37" i="13"/>
  <c r="M37" i="13"/>
  <c r="N37" i="13"/>
  <c r="O37" i="13"/>
  <c r="J39" i="13"/>
  <c r="K39" i="13"/>
  <c r="L39" i="13"/>
  <c r="M39" i="13"/>
  <c r="N39" i="13"/>
  <c r="O39" i="13"/>
  <c r="J40" i="13"/>
  <c r="K40" i="13"/>
  <c r="L40" i="13"/>
  <c r="M40" i="13"/>
  <c r="N40" i="13"/>
  <c r="O40" i="13"/>
  <c r="J41" i="13"/>
  <c r="K41" i="13"/>
  <c r="L41" i="13"/>
  <c r="M41" i="13"/>
  <c r="N41" i="13"/>
  <c r="O41" i="13"/>
  <c r="G36" i="13"/>
  <c r="H36" i="13"/>
  <c r="I36" i="13"/>
  <c r="G37" i="13"/>
  <c r="H37" i="13"/>
  <c r="I37" i="13"/>
  <c r="G39" i="13"/>
  <c r="H39" i="13"/>
  <c r="I39" i="13"/>
  <c r="G40" i="13"/>
  <c r="H40" i="13"/>
  <c r="I40" i="13"/>
  <c r="G41" i="13"/>
  <c r="H41" i="13"/>
  <c r="I41" i="13"/>
  <c r="E36" i="13"/>
  <c r="F36" i="13"/>
  <c r="E37" i="13"/>
  <c r="F37" i="13"/>
  <c r="E39" i="13"/>
  <c r="F39" i="13"/>
  <c r="E40" i="13"/>
  <c r="F40" i="13"/>
  <c r="E41" i="13"/>
  <c r="F41" i="13"/>
  <c r="D36" i="13"/>
  <c r="D37" i="13"/>
  <c r="D39" i="13"/>
  <c r="D40" i="13"/>
  <c r="D41" i="13"/>
  <c r="C41" i="13"/>
  <c r="C40" i="13"/>
  <c r="C37" i="13"/>
  <c r="C36" i="13"/>
  <c r="J52" i="5"/>
  <c r="J51" i="5"/>
  <c r="J50" i="5"/>
  <c r="J48" i="5"/>
  <c r="J47" i="5"/>
  <c r="J46" i="5"/>
  <c r="J45" i="5"/>
  <c r="J43" i="5"/>
  <c r="U52" i="5"/>
  <c r="T52" i="5"/>
  <c r="S52" i="5"/>
  <c r="U51" i="5"/>
  <c r="T51" i="5"/>
  <c r="S51" i="5"/>
  <c r="U50" i="5"/>
  <c r="T50" i="5"/>
  <c r="S50" i="5"/>
  <c r="U48" i="5"/>
  <c r="T48" i="5"/>
  <c r="S48" i="5"/>
  <c r="U47" i="5"/>
  <c r="T47" i="5"/>
  <c r="S47" i="5"/>
  <c r="U46" i="5"/>
  <c r="T46" i="5"/>
  <c r="S46" i="5"/>
  <c r="U45" i="5"/>
  <c r="T45" i="5"/>
  <c r="S45" i="5"/>
  <c r="U43" i="5"/>
  <c r="T43" i="5"/>
  <c r="S43" i="5"/>
  <c r="Q52" i="5"/>
  <c r="P52" i="5"/>
  <c r="O52" i="5"/>
  <c r="Q51" i="5"/>
  <c r="P51" i="5"/>
  <c r="O51" i="5"/>
  <c r="Q50" i="5"/>
  <c r="P50" i="5"/>
  <c r="O50" i="5"/>
  <c r="Q48" i="5"/>
  <c r="P48" i="5"/>
  <c r="O48" i="5"/>
  <c r="Q47" i="5"/>
  <c r="P47" i="5"/>
  <c r="O47" i="5"/>
  <c r="Q46" i="5"/>
  <c r="P46" i="5"/>
  <c r="O46" i="5"/>
  <c r="Q45" i="5"/>
  <c r="P45" i="5"/>
  <c r="O45" i="5"/>
  <c r="Q43" i="5"/>
  <c r="P43" i="5"/>
  <c r="O43" i="5"/>
  <c r="M52" i="5"/>
  <c r="L52" i="5"/>
  <c r="K52" i="5"/>
  <c r="M51" i="5"/>
  <c r="L51" i="5"/>
  <c r="K51" i="5"/>
  <c r="M50" i="5"/>
  <c r="L50" i="5"/>
  <c r="K50" i="5"/>
  <c r="M48" i="5"/>
  <c r="L48" i="5"/>
  <c r="K48" i="5"/>
  <c r="M47" i="5"/>
  <c r="L47" i="5"/>
  <c r="K47" i="5"/>
  <c r="M46" i="5"/>
  <c r="L46" i="5"/>
  <c r="K46" i="5"/>
  <c r="M45" i="5"/>
  <c r="L45" i="5"/>
  <c r="K45" i="5"/>
  <c r="M43" i="5"/>
  <c r="L43" i="5"/>
  <c r="K43" i="5"/>
  <c r="I52" i="5"/>
  <c r="H52" i="5"/>
  <c r="I51" i="5"/>
  <c r="H51" i="5"/>
  <c r="I50" i="5"/>
  <c r="H50" i="5"/>
  <c r="I48" i="5"/>
  <c r="H48" i="5"/>
  <c r="I47" i="5"/>
  <c r="H47" i="5"/>
  <c r="I46" i="5"/>
  <c r="H46" i="5"/>
  <c r="I45" i="5"/>
  <c r="H45" i="5"/>
  <c r="I43" i="5"/>
  <c r="H43" i="5"/>
  <c r="G43" i="5"/>
  <c r="G45" i="5"/>
  <c r="G46" i="5"/>
  <c r="G47" i="5"/>
  <c r="G48" i="5"/>
  <c r="G50" i="5"/>
  <c r="G51" i="5"/>
  <c r="G52" i="5"/>
  <c r="AV31" i="17" l="1"/>
  <c r="K23" i="7"/>
  <c r="N23" i="7"/>
  <c r="BR5" i="9"/>
  <c r="BR8" i="9"/>
  <c r="BR9" i="9"/>
  <c r="BR11" i="9"/>
  <c r="BR12" i="9"/>
  <c r="BR13" i="9"/>
  <c r="BR14" i="9"/>
  <c r="BR15" i="9"/>
  <c r="BR16" i="9"/>
  <c r="BR17" i="9"/>
  <c r="BR18" i="9"/>
  <c r="BR19" i="9"/>
  <c r="BR20" i="9"/>
  <c r="BR22" i="9"/>
  <c r="BR23" i="9"/>
  <c r="BR26" i="9"/>
  <c r="BR27" i="9"/>
  <c r="BR28" i="9"/>
  <c r="BR29" i="9"/>
  <c r="BR30" i="9"/>
  <c r="BR31" i="9"/>
  <c r="BR32" i="9"/>
  <c r="BR33" i="9"/>
  <c r="BR34" i="9"/>
  <c r="BR35" i="9"/>
  <c r="BR36" i="9"/>
  <c r="BR37" i="9"/>
  <c r="BR40" i="9"/>
  <c r="BR42" i="9"/>
  <c r="BR43" i="9"/>
  <c r="BR44" i="9"/>
  <c r="BR45" i="9"/>
  <c r="BR46" i="9"/>
  <c r="BR47" i="9"/>
  <c r="BR48" i="9"/>
  <c r="BR49" i="9"/>
  <c r="BR50" i="9"/>
  <c r="BR51" i="9"/>
  <c r="BR52" i="9"/>
  <c r="BR54" i="9"/>
  <c r="BR56" i="9"/>
  <c r="BR57" i="9"/>
  <c r="BR58" i="9"/>
  <c r="BR59" i="9"/>
  <c r="BR60" i="9"/>
  <c r="BR61" i="9"/>
  <c r="BR62" i="9"/>
  <c r="BR63" i="9"/>
  <c r="BR64" i="9"/>
  <c r="AX32" i="5"/>
  <c r="AX8" i="5"/>
  <c r="AX9" i="5"/>
  <c r="AX11" i="5"/>
  <c r="AX12" i="5"/>
  <c r="AX13" i="5"/>
  <c r="AX14" i="5"/>
  <c r="AX15" i="5"/>
  <c r="AX16" i="5"/>
  <c r="AX17" i="5"/>
  <c r="AY49" i="5" s="1"/>
  <c r="AX18" i="5"/>
  <c r="AX19" i="5"/>
  <c r="AX20" i="5"/>
  <c r="AX39" i="5" l="1"/>
  <c r="AX63" i="5" s="1"/>
  <c r="AX22" i="5"/>
  <c r="AY54" i="5" s="1"/>
  <c r="AY44" i="5"/>
  <c r="DF13" i="17"/>
  <c r="DF12" i="17"/>
  <c r="DF10" i="17"/>
  <c r="DF29" i="17"/>
  <c r="O32" i="7"/>
  <c r="DF26" i="17"/>
  <c r="O29" i="7"/>
  <c r="DF28" i="17"/>
  <c r="O31" i="7"/>
  <c r="DF27" i="17"/>
  <c r="O30" i="7"/>
  <c r="DF25" i="17"/>
  <c r="O28" i="7"/>
  <c r="DF24" i="17"/>
  <c r="O27" i="7"/>
  <c r="DF23" i="17"/>
  <c r="O26" i="7"/>
  <c r="AU31" i="17"/>
  <c r="AY43" i="5"/>
  <c r="DF8" i="17"/>
  <c r="DF16" i="17"/>
  <c r="AY48" i="5"/>
  <c r="DF15" i="17"/>
  <c r="AY47" i="5"/>
  <c r="DF14" i="17"/>
  <c r="AY52" i="5"/>
  <c r="DF19" i="17"/>
  <c r="AY45" i="5"/>
  <c r="DF11" i="17"/>
  <c r="AY51" i="5"/>
  <c r="DF18" i="17"/>
  <c r="AY50" i="5"/>
  <c r="DF17" i="17"/>
  <c r="DF9" i="17"/>
  <c r="AY46" i="5"/>
  <c r="O58" i="7" l="1"/>
  <c r="O60" i="7"/>
  <c r="O57" i="7"/>
  <c r="O59" i="7"/>
  <c r="O61" i="7"/>
  <c r="O39" i="7"/>
  <c r="DF31" i="17"/>
  <c r="DG31" i="17"/>
  <c r="DF20" i="17"/>
  <c r="DG20" i="17"/>
  <c r="C52" i="5"/>
  <c r="C51" i="5"/>
  <c r="C50" i="5"/>
  <c r="C48" i="5"/>
  <c r="C47" i="5"/>
  <c r="C46" i="5"/>
  <c r="C45" i="5"/>
  <c r="C43" i="5"/>
  <c r="B52" i="7"/>
  <c r="B51" i="7"/>
  <c r="B50" i="7"/>
  <c r="B48" i="7"/>
  <c r="B47" i="7"/>
  <c r="B46" i="7"/>
  <c r="B45" i="7"/>
  <c r="B44" i="7"/>
  <c r="B43" i="7"/>
  <c r="O54" i="7" l="1"/>
  <c r="O63" i="7"/>
  <c r="O62" i="7" s="1"/>
  <c r="AX62" i="5"/>
  <c r="AY62" i="5"/>
  <c r="F62" i="5"/>
  <c r="D62" i="5"/>
  <c r="I62" i="5"/>
  <c r="E62" i="5"/>
  <c r="K62" i="5"/>
  <c r="J62" i="5"/>
  <c r="B62" i="5"/>
  <c r="G62" i="5"/>
  <c r="O62" i="5"/>
  <c r="L62" i="5"/>
  <c r="H62" i="5"/>
  <c r="C62" i="5"/>
  <c r="N62" i="5"/>
  <c r="M62" i="5"/>
  <c r="N64" i="7"/>
  <c r="BQ5" i="9" l="1"/>
  <c r="BQ8" i="9"/>
  <c r="BQ9" i="9"/>
  <c r="BQ11" i="9"/>
  <c r="BQ12" i="9"/>
  <c r="BQ13" i="9"/>
  <c r="BQ14" i="9"/>
  <c r="BQ15" i="9"/>
  <c r="BQ16" i="9"/>
  <c r="BQ17" i="9"/>
  <c r="BQ18" i="9"/>
  <c r="BQ19" i="9"/>
  <c r="BQ20" i="9"/>
  <c r="BQ22" i="9"/>
  <c r="BQ23" i="9"/>
  <c r="BQ26" i="9"/>
  <c r="BQ27" i="9"/>
  <c r="BQ28" i="9"/>
  <c r="BQ29" i="9"/>
  <c r="BQ30" i="9"/>
  <c r="BQ31" i="9"/>
  <c r="BQ32" i="9"/>
  <c r="BQ33" i="9"/>
  <c r="BQ34" i="9"/>
  <c r="BQ35" i="9"/>
  <c r="BQ36" i="9"/>
  <c r="BQ37" i="9"/>
  <c r="BQ40" i="9"/>
  <c r="BQ42" i="9"/>
  <c r="BQ43" i="9"/>
  <c r="BQ44" i="9"/>
  <c r="BQ45" i="9"/>
  <c r="BQ46" i="9"/>
  <c r="BQ47" i="9"/>
  <c r="BQ48" i="9"/>
  <c r="BQ49" i="9"/>
  <c r="BQ50" i="9"/>
  <c r="BQ51" i="9"/>
  <c r="BQ52" i="9"/>
  <c r="BQ54" i="9"/>
  <c r="BQ56" i="9"/>
  <c r="BQ57" i="9"/>
  <c r="BQ58" i="9"/>
  <c r="BQ59" i="9"/>
  <c r="BQ60" i="9"/>
  <c r="BQ61" i="9"/>
  <c r="BQ62" i="9"/>
  <c r="BQ63" i="9"/>
  <c r="BQ64" i="9"/>
  <c r="P8" i="9" l="1"/>
  <c r="P9" i="9"/>
  <c r="P11" i="9"/>
  <c r="P12" i="9"/>
  <c r="P13" i="9"/>
  <c r="P14" i="9"/>
  <c r="P15" i="9"/>
  <c r="P16" i="9"/>
  <c r="P17" i="9"/>
  <c r="P18" i="9"/>
  <c r="P19" i="9"/>
  <c r="P20" i="9"/>
  <c r="P22" i="9"/>
  <c r="P23" i="9"/>
  <c r="P26" i="9"/>
  <c r="P27" i="9"/>
  <c r="P28" i="9"/>
  <c r="P29" i="9"/>
  <c r="P30" i="9"/>
  <c r="P31" i="9"/>
  <c r="P32" i="9"/>
  <c r="P33" i="9"/>
  <c r="P34" i="9"/>
  <c r="P35" i="9"/>
  <c r="P36" i="9"/>
  <c r="P37" i="9"/>
  <c r="P40" i="9"/>
  <c r="P42" i="9"/>
  <c r="P43" i="9"/>
  <c r="P44" i="9"/>
  <c r="P45" i="9"/>
  <c r="P46" i="9"/>
  <c r="P47" i="9"/>
  <c r="P48" i="9"/>
  <c r="P49" i="9"/>
  <c r="P50" i="9"/>
  <c r="P51" i="9"/>
  <c r="P52" i="9"/>
  <c r="P54" i="9"/>
  <c r="P56" i="9"/>
  <c r="P57" i="9"/>
  <c r="P58" i="9"/>
  <c r="P59" i="9"/>
  <c r="P60" i="9"/>
  <c r="P61" i="9"/>
  <c r="P62" i="9"/>
  <c r="P63" i="9"/>
  <c r="P64" i="9"/>
  <c r="AT8" i="17"/>
  <c r="AT9" i="17"/>
  <c r="AT10" i="17"/>
  <c r="AT11" i="17"/>
  <c r="AT12" i="17"/>
  <c r="AT13" i="17"/>
  <c r="AT14" i="17"/>
  <c r="AT15" i="17"/>
  <c r="AT16" i="17"/>
  <c r="AT17" i="17"/>
  <c r="AT18" i="17"/>
  <c r="AT19" i="17"/>
  <c r="AT23" i="17"/>
  <c r="AT24" i="17"/>
  <c r="AT25" i="17"/>
  <c r="AT26" i="17"/>
  <c r="AT27" i="17"/>
  <c r="AT28" i="17"/>
  <c r="AT29" i="17"/>
  <c r="AT30" i="17"/>
  <c r="DE30" i="17" s="1"/>
  <c r="O14" i="21"/>
  <c r="O13" i="21"/>
  <c r="P31" i="21" s="1"/>
  <c r="O12" i="21"/>
  <c r="P30" i="21" s="1"/>
  <c r="O11" i="21"/>
  <c r="P29" i="21" s="1"/>
  <c r="O10" i="21"/>
  <c r="O9" i="21"/>
  <c r="O14" i="22"/>
  <c r="O13" i="22"/>
  <c r="P31" i="22" s="1"/>
  <c r="O12" i="22"/>
  <c r="P30" i="22" s="1"/>
  <c r="O11" i="22"/>
  <c r="P29" i="22" s="1"/>
  <c r="O10" i="22"/>
  <c r="O9" i="22"/>
  <c r="O8" i="22"/>
  <c r="P28" i="22" s="1"/>
  <c r="O14" i="20"/>
  <c r="O13" i="20"/>
  <c r="O12" i="20"/>
  <c r="O11" i="20"/>
  <c r="O10" i="20"/>
  <c r="O9" i="20"/>
  <c r="O13" i="18"/>
  <c r="O12" i="18"/>
  <c r="O11" i="18"/>
  <c r="O10" i="18"/>
  <c r="O9" i="18"/>
  <c r="AW26" i="5"/>
  <c r="AW57" i="5" s="1"/>
  <c r="AW27" i="5"/>
  <c r="AW58" i="5" s="1"/>
  <c r="AW28" i="5"/>
  <c r="AW59" i="5" s="1"/>
  <c r="AW29" i="5"/>
  <c r="AW60" i="5" s="1"/>
  <c r="AW30" i="5"/>
  <c r="AW61" i="5" s="1"/>
  <c r="AW31" i="5"/>
  <c r="AW32" i="5"/>
  <c r="AW8" i="5"/>
  <c r="AW9" i="5"/>
  <c r="AW11" i="5"/>
  <c r="AW12" i="5"/>
  <c r="AW13" i="5"/>
  <c r="AW14" i="5"/>
  <c r="AW15" i="5"/>
  <c r="AW16" i="5"/>
  <c r="AW17" i="5"/>
  <c r="AX49" i="5" s="1"/>
  <c r="AW18" i="5"/>
  <c r="AW19" i="5"/>
  <c r="AW20" i="5"/>
  <c r="N40" i="7"/>
  <c r="N37" i="7"/>
  <c r="N36" i="7"/>
  <c r="N35" i="7"/>
  <c r="N34" i="7"/>
  <c r="N33" i="7"/>
  <c r="AS8" i="17"/>
  <c r="AS9" i="17"/>
  <c r="AS10" i="17"/>
  <c r="AS11" i="17"/>
  <c r="AS12" i="17"/>
  <c r="AS13" i="17"/>
  <c r="AS14" i="17"/>
  <c r="AS15" i="17"/>
  <c r="AS16" i="17"/>
  <c r="AS17" i="17"/>
  <c r="AS18" i="17"/>
  <c r="AS19" i="17"/>
  <c r="AS23" i="17"/>
  <c r="AS24" i="17"/>
  <c r="AS25" i="17"/>
  <c r="AS26" i="17"/>
  <c r="AS27" i="17"/>
  <c r="AS28" i="17"/>
  <c r="AS29" i="17"/>
  <c r="AS30" i="17"/>
  <c r="DD30" i="17" s="1"/>
  <c r="AX52" i="5" l="1"/>
  <c r="AX48" i="5"/>
  <c r="AX47" i="5"/>
  <c r="AX51" i="5"/>
  <c r="AX50" i="5"/>
  <c r="AW39" i="5"/>
  <c r="AW63" i="5" s="1"/>
  <c r="AX43" i="5"/>
  <c r="AW22" i="5"/>
  <c r="AX54" i="5" s="1"/>
  <c r="AX45" i="5"/>
  <c r="AX46" i="5"/>
  <c r="N11" i="7"/>
  <c r="AX44" i="5"/>
  <c r="P28" i="21"/>
  <c r="P28" i="18"/>
  <c r="P29" i="18"/>
  <c r="P30" i="18"/>
  <c r="P31" i="18"/>
  <c r="P30" i="20"/>
  <c r="P31" i="20"/>
  <c r="P28" i="20"/>
  <c r="P29" i="20"/>
  <c r="N20" i="7"/>
  <c r="N12" i="7"/>
  <c r="N13" i="7"/>
  <c r="N19" i="7"/>
  <c r="N18" i="7"/>
  <c r="N17" i="7"/>
  <c r="N49" i="7" s="1"/>
  <c r="N8" i="7"/>
  <c r="N16" i="7"/>
  <c r="N15" i="7"/>
  <c r="N14" i="7"/>
  <c r="O15" i="20"/>
  <c r="AT31" i="17"/>
  <c r="DE28" i="17"/>
  <c r="O25" i="21"/>
  <c r="O25" i="22"/>
  <c r="DE23" i="17"/>
  <c r="O15" i="22"/>
  <c r="DE16" i="17"/>
  <c r="DE29" i="17"/>
  <c r="DE26" i="17"/>
  <c r="DE24" i="17"/>
  <c r="DE18" i="17"/>
  <c r="DE10" i="17"/>
  <c r="O15" i="21"/>
  <c r="DE27" i="17"/>
  <c r="O25" i="20"/>
  <c r="DE9" i="17"/>
  <c r="DE14" i="17"/>
  <c r="DE13" i="17"/>
  <c r="DE12" i="17"/>
  <c r="DE19" i="17"/>
  <c r="DE11" i="17"/>
  <c r="O25" i="18"/>
  <c r="DE25" i="17"/>
  <c r="DE17" i="17"/>
  <c r="O15" i="18"/>
  <c r="DE8" i="17"/>
  <c r="DE15" i="17"/>
  <c r="N9" i="7"/>
  <c r="BP5" i="9"/>
  <c r="BP8" i="9"/>
  <c r="BP9" i="9"/>
  <c r="BP11" i="9"/>
  <c r="BP12" i="9"/>
  <c r="BP13" i="9"/>
  <c r="BP14" i="9"/>
  <c r="BP15" i="9"/>
  <c r="BP16" i="9"/>
  <c r="BP17" i="9"/>
  <c r="BP18" i="9"/>
  <c r="BP19" i="9"/>
  <c r="BP20" i="9"/>
  <c r="BP22" i="9"/>
  <c r="BP23" i="9"/>
  <c r="BP26" i="9"/>
  <c r="BP27" i="9"/>
  <c r="BP28" i="9"/>
  <c r="BP29" i="9"/>
  <c r="BP30" i="9"/>
  <c r="BP31" i="9"/>
  <c r="BP32" i="9"/>
  <c r="BP33" i="9"/>
  <c r="BP34" i="9"/>
  <c r="BP35" i="9"/>
  <c r="BP36" i="9"/>
  <c r="BP37" i="9"/>
  <c r="BP40" i="9"/>
  <c r="BP42" i="9"/>
  <c r="BP43" i="9"/>
  <c r="BP44" i="9"/>
  <c r="BP45" i="9"/>
  <c r="BP46" i="9"/>
  <c r="BP47" i="9"/>
  <c r="BP48" i="9"/>
  <c r="BP49" i="9"/>
  <c r="BP50" i="9"/>
  <c r="BP51" i="9"/>
  <c r="BP52" i="9"/>
  <c r="BP54" i="9"/>
  <c r="BP56" i="9"/>
  <c r="BP57" i="9"/>
  <c r="BP58" i="9"/>
  <c r="BP59" i="9"/>
  <c r="BP60" i="9"/>
  <c r="BP61" i="9"/>
  <c r="BP62" i="9"/>
  <c r="BP63" i="9"/>
  <c r="BP64" i="9"/>
  <c r="O50" i="7" l="1"/>
  <c r="O44" i="7"/>
  <c r="O46" i="7"/>
  <c r="O45" i="7"/>
  <c r="O52" i="7"/>
  <c r="O48" i="7"/>
  <c r="O43" i="7"/>
  <c r="O47" i="7"/>
  <c r="O51" i="7"/>
  <c r="DE31" i="17"/>
  <c r="N22" i="7"/>
  <c r="DE20" i="17"/>
  <c r="AS20" i="17"/>
  <c r="AS31" i="17"/>
  <c r="AV26" i="5"/>
  <c r="AV57" i="5" s="1"/>
  <c r="AV27" i="5"/>
  <c r="AV58" i="5" s="1"/>
  <c r="AV28" i="5"/>
  <c r="AV59" i="5" s="1"/>
  <c r="AV29" i="5"/>
  <c r="AV60" i="5" s="1"/>
  <c r="AV30" i="5"/>
  <c r="AV61" i="5" s="1"/>
  <c r="AV31" i="5"/>
  <c r="AV32" i="5"/>
  <c r="AV39" i="5" l="1"/>
  <c r="AV63" i="5" s="1"/>
  <c r="AW62" i="5"/>
  <c r="DD25" i="17"/>
  <c r="DD29" i="17"/>
  <c r="DD26" i="17"/>
  <c r="DD24" i="17"/>
  <c r="DD28" i="17"/>
  <c r="DD27" i="17"/>
  <c r="DD23" i="17"/>
  <c r="AV8" i="5"/>
  <c r="AV9" i="5"/>
  <c r="AV11" i="5"/>
  <c r="AV12" i="5"/>
  <c r="AV13" i="5"/>
  <c r="AV14" i="5"/>
  <c r="AV15" i="5"/>
  <c r="AV16" i="5"/>
  <c r="AV17" i="5"/>
  <c r="AV18" i="5"/>
  <c r="AV19" i="5"/>
  <c r="AV20" i="5"/>
  <c r="AW49" i="5" l="1"/>
  <c r="AV49" i="5"/>
  <c r="AV22" i="5"/>
  <c r="AW54" i="5" s="1"/>
  <c r="AW44" i="5"/>
  <c r="AW50" i="5"/>
  <c r="AW52" i="5"/>
  <c r="AW48" i="5"/>
  <c r="AW47" i="5"/>
  <c r="AW43" i="5"/>
  <c r="AW45" i="5"/>
  <c r="AW51" i="5"/>
  <c r="AW46" i="5"/>
  <c r="DD13" i="17"/>
  <c r="DD12" i="17"/>
  <c r="DD19" i="17"/>
  <c r="DD11" i="17"/>
  <c r="DD18" i="17"/>
  <c r="DD17" i="17"/>
  <c r="DD9" i="17"/>
  <c r="DD14" i="17"/>
  <c r="DD10" i="17"/>
  <c r="DD16" i="17"/>
  <c r="DD8" i="17"/>
  <c r="DD15" i="17"/>
  <c r="DD31" i="17"/>
  <c r="AT26" i="5"/>
  <c r="AT57" i="5" s="1"/>
  <c r="AU26" i="5"/>
  <c r="AU57" i="5" s="1"/>
  <c r="AT27" i="5"/>
  <c r="AT58" i="5" s="1"/>
  <c r="AU27" i="5"/>
  <c r="AU58" i="5" s="1"/>
  <c r="AT28" i="5"/>
  <c r="AT59" i="5" s="1"/>
  <c r="AU28" i="5"/>
  <c r="AU59" i="5" s="1"/>
  <c r="AT29" i="5"/>
  <c r="AT60" i="5" s="1"/>
  <c r="AU29" i="5"/>
  <c r="AU60" i="5" s="1"/>
  <c r="AT30" i="5"/>
  <c r="AT61" i="5" s="1"/>
  <c r="AU30" i="5"/>
  <c r="AU61" i="5" s="1"/>
  <c r="AT31" i="5"/>
  <c r="AU31" i="5"/>
  <c r="AT32" i="5"/>
  <c r="AU32" i="5"/>
  <c r="AT8" i="5"/>
  <c r="AT9" i="5"/>
  <c r="AV44" i="5"/>
  <c r="AT11" i="5"/>
  <c r="AT12" i="5"/>
  <c r="AT13" i="5"/>
  <c r="AT14" i="5"/>
  <c r="AT15" i="5"/>
  <c r="AT16" i="5"/>
  <c r="AT17" i="5"/>
  <c r="AU49" i="5" s="1"/>
  <c r="AT18" i="5"/>
  <c r="AT19" i="5"/>
  <c r="AT20" i="5"/>
  <c r="AR8" i="17"/>
  <c r="AR9" i="17"/>
  <c r="AR10" i="17"/>
  <c r="AR11" i="17"/>
  <c r="AR12" i="17"/>
  <c r="AR13" i="17"/>
  <c r="AR14" i="17"/>
  <c r="AR15" i="17"/>
  <c r="AR16" i="17"/>
  <c r="AR17" i="17"/>
  <c r="AR18" i="17"/>
  <c r="AR19" i="17"/>
  <c r="AR23" i="17"/>
  <c r="AR24" i="17"/>
  <c r="AR25" i="17"/>
  <c r="AR26" i="17"/>
  <c r="AR27" i="17"/>
  <c r="AR28" i="17"/>
  <c r="AR29" i="17"/>
  <c r="AR30" i="17"/>
  <c r="DC30" i="17" s="1"/>
  <c r="BO5" i="9"/>
  <c r="BO8" i="9"/>
  <c r="BO9" i="9"/>
  <c r="BO11" i="9"/>
  <c r="BO12" i="9"/>
  <c r="BO13" i="9"/>
  <c r="BO14" i="9"/>
  <c r="BO15" i="9"/>
  <c r="BO16" i="9"/>
  <c r="BO17" i="9"/>
  <c r="BO18" i="9"/>
  <c r="BO19" i="9"/>
  <c r="BO20" i="9"/>
  <c r="BO22" i="9"/>
  <c r="BO23" i="9"/>
  <c r="BO26" i="9"/>
  <c r="BO27" i="9"/>
  <c r="BO28" i="9"/>
  <c r="BO29" i="9"/>
  <c r="BO30" i="9"/>
  <c r="BO31" i="9"/>
  <c r="BO32" i="9"/>
  <c r="BO33" i="9"/>
  <c r="BO34" i="9"/>
  <c r="BO35" i="9"/>
  <c r="BO36" i="9"/>
  <c r="BO37" i="9"/>
  <c r="BO40" i="9"/>
  <c r="BO42" i="9"/>
  <c r="BO43" i="9"/>
  <c r="BO44" i="9"/>
  <c r="BO45" i="9"/>
  <c r="BO46" i="9"/>
  <c r="BO47" i="9"/>
  <c r="BO48" i="9"/>
  <c r="BO49" i="9"/>
  <c r="BO50" i="9"/>
  <c r="BO51" i="9"/>
  <c r="BO52" i="9"/>
  <c r="BO54" i="9"/>
  <c r="BO56" i="9"/>
  <c r="BO57" i="9"/>
  <c r="BO58" i="9"/>
  <c r="BO59" i="9"/>
  <c r="BO60" i="9"/>
  <c r="BO61" i="9"/>
  <c r="BO62" i="9"/>
  <c r="BO63" i="9"/>
  <c r="BO64" i="9"/>
  <c r="N22" i="18"/>
  <c r="L22" i="18"/>
  <c r="AN30" i="5"/>
  <c r="AN61" i="5" s="1"/>
  <c r="N20" i="18"/>
  <c r="AH26" i="17"/>
  <c r="AP28" i="5"/>
  <c r="AP59" i="5" s="1"/>
  <c r="AE25" i="17"/>
  <c r="AM27" i="5"/>
  <c r="AM58" i="5" s="1"/>
  <c r="AG23" i="17"/>
  <c r="B20" i="17"/>
  <c r="C20" i="17"/>
  <c r="D20" i="17"/>
  <c r="E20" i="17"/>
  <c r="F20" i="17"/>
  <c r="G20" i="17"/>
  <c r="H20" i="17"/>
  <c r="I20" i="17"/>
  <c r="J20" i="17"/>
  <c r="K20" i="17"/>
  <c r="L20" i="17"/>
  <c r="M20" i="17"/>
  <c r="N20" i="17"/>
  <c r="O20" i="17"/>
  <c r="P20" i="17"/>
  <c r="Q20" i="17"/>
  <c r="R20" i="17"/>
  <c r="S20" i="17"/>
  <c r="T20" i="17"/>
  <c r="U20" i="17"/>
  <c r="V20" i="17"/>
  <c r="W20" i="17"/>
  <c r="X20" i="17"/>
  <c r="Y20" i="17"/>
  <c r="Z20" i="17"/>
  <c r="AA20" i="17"/>
  <c r="AB20" i="17"/>
  <c r="AC20" i="17"/>
  <c r="AD20" i="17"/>
  <c r="H31" i="17"/>
  <c r="BS31" i="17" s="1"/>
  <c r="P31" i="17"/>
  <c r="X31" i="17"/>
  <c r="AE33" i="16"/>
  <c r="AF33" i="16"/>
  <c r="AG33" i="16"/>
  <c r="AH33" i="16"/>
  <c r="AI33" i="16"/>
  <c r="AJ33" i="16"/>
  <c r="AK33" i="16"/>
  <c r="AL33" i="16"/>
  <c r="AH26" i="5"/>
  <c r="AH57" i="5" s="1"/>
  <c r="AI26" i="5"/>
  <c r="AI57" i="5" s="1"/>
  <c r="AK26" i="5"/>
  <c r="AK57" i="5" s="1"/>
  <c r="AL26" i="5"/>
  <c r="AL57" i="5" s="1"/>
  <c r="AM26" i="5"/>
  <c r="AM57" i="5" s="1"/>
  <c r="AN26" i="5"/>
  <c r="AN57" i="5" s="1"/>
  <c r="AO26" i="5"/>
  <c r="AO57" i="5" s="1"/>
  <c r="AP26" i="5"/>
  <c r="AP57" i="5" s="1"/>
  <c r="AQ26" i="5"/>
  <c r="AQ57" i="5" s="1"/>
  <c r="AS26" i="5"/>
  <c r="AS57" i="5" s="1"/>
  <c r="AH27" i="5"/>
  <c r="AH58" i="5" s="1"/>
  <c r="AI27" i="5"/>
  <c r="AI58" i="5" s="1"/>
  <c r="AJ27" i="5"/>
  <c r="AJ58" i="5" s="1"/>
  <c r="AK27" i="5"/>
  <c r="AK58" i="5" s="1"/>
  <c r="AL27" i="5"/>
  <c r="AL58" i="5" s="1"/>
  <c r="AN27" i="5"/>
  <c r="AN58" i="5" s="1"/>
  <c r="AO27" i="5"/>
  <c r="AO58" i="5" s="1"/>
  <c r="AP27" i="5"/>
  <c r="AP58" i="5" s="1"/>
  <c r="AQ27" i="5"/>
  <c r="AQ58" i="5" s="1"/>
  <c r="AR27" i="5"/>
  <c r="AR58" i="5" s="1"/>
  <c r="AS27" i="5"/>
  <c r="AS58" i="5" s="1"/>
  <c r="AI28" i="5"/>
  <c r="AI59" i="5" s="1"/>
  <c r="AJ28" i="5"/>
  <c r="AJ59" i="5" s="1"/>
  <c r="AK28" i="5"/>
  <c r="AK59" i="5" s="1"/>
  <c r="AL28" i="5"/>
  <c r="AL59" i="5" s="1"/>
  <c r="AM28" i="5"/>
  <c r="AM59" i="5" s="1"/>
  <c r="AN28" i="5"/>
  <c r="AN59" i="5" s="1"/>
  <c r="AO28" i="5"/>
  <c r="AO59" i="5" s="1"/>
  <c r="AQ28" i="5"/>
  <c r="AQ59" i="5" s="1"/>
  <c r="AR28" i="5"/>
  <c r="AR59" i="5" s="1"/>
  <c r="AS28" i="5"/>
  <c r="AS59" i="5" s="1"/>
  <c r="AH29" i="5"/>
  <c r="AH60" i="5" s="1"/>
  <c r="AI29" i="5"/>
  <c r="AI60" i="5" s="1"/>
  <c r="AJ29" i="5"/>
  <c r="AJ60" i="5" s="1"/>
  <c r="AL29" i="5"/>
  <c r="AL60" i="5" s="1"/>
  <c r="AM29" i="5"/>
  <c r="AM60" i="5" s="1"/>
  <c r="AN29" i="5"/>
  <c r="AN60" i="5" s="1"/>
  <c r="AO29" i="5"/>
  <c r="AO60" i="5" s="1"/>
  <c r="AP29" i="5"/>
  <c r="AP60" i="5" s="1"/>
  <c r="AQ29" i="5"/>
  <c r="AQ60" i="5" s="1"/>
  <c r="AR29" i="5"/>
  <c r="AR60" i="5" s="1"/>
  <c r="AH30" i="5"/>
  <c r="AH61" i="5" s="1"/>
  <c r="AI30" i="5"/>
  <c r="AI61" i="5" s="1"/>
  <c r="AJ30" i="5"/>
  <c r="AJ61" i="5" s="1"/>
  <c r="AK30" i="5"/>
  <c r="AK61" i="5" s="1"/>
  <c r="AL30" i="5"/>
  <c r="AL61" i="5" s="1"/>
  <c r="AM30" i="5"/>
  <c r="AM61" i="5" s="1"/>
  <c r="AO30" i="5"/>
  <c r="AO61" i="5" s="1"/>
  <c r="AP30" i="5"/>
  <c r="AP61" i="5" s="1"/>
  <c r="AQ30" i="5"/>
  <c r="AQ61" i="5" s="1"/>
  <c r="AR30" i="5"/>
  <c r="AR61" i="5" s="1"/>
  <c r="AS30" i="5"/>
  <c r="AS61" i="5" s="1"/>
  <c r="AH31" i="5"/>
  <c r="AI31" i="5"/>
  <c r="AJ31" i="5"/>
  <c r="AK31" i="5"/>
  <c r="AL31" i="5"/>
  <c r="AM31" i="5"/>
  <c r="AN31" i="5"/>
  <c r="AO31" i="5"/>
  <c r="AP31" i="5"/>
  <c r="AR31" i="5"/>
  <c r="AS31" i="5"/>
  <c r="AH32" i="5"/>
  <c r="AI32" i="5"/>
  <c r="AJ32" i="5"/>
  <c r="AK32" i="5"/>
  <c r="AM32" i="5"/>
  <c r="AN32" i="5"/>
  <c r="AO32" i="5"/>
  <c r="AP32" i="5"/>
  <c r="AQ32" i="5"/>
  <c r="AR32" i="5"/>
  <c r="AS32" i="5"/>
  <c r="AQ8" i="17"/>
  <c r="AQ9" i="17"/>
  <c r="AQ10" i="17"/>
  <c r="AQ11" i="17"/>
  <c r="AQ12" i="17"/>
  <c r="AQ13" i="17"/>
  <c r="AQ14" i="17"/>
  <c r="AQ15" i="17"/>
  <c r="AQ16" i="17"/>
  <c r="AQ17" i="17"/>
  <c r="AQ18" i="17"/>
  <c r="AQ19" i="17"/>
  <c r="AQ23" i="17"/>
  <c r="AQ24" i="17"/>
  <c r="AQ25" i="17"/>
  <c r="AQ26" i="17"/>
  <c r="AQ27" i="17"/>
  <c r="AQ28" i="17"/>
  <c r="AQ30" i="17"/>
  <c r="DB30" i="17" s="1"/>
  <c r="BN5" i="9"/>
  <c r="BN8" i="9"/>
  <c r="BN9" i="9"/>
  <c r="BN11" i="9"/>
  <c r="BN12" i="9"/>
  <c r="BN13" i="9"/>
  <c r="BN14" i="9"/>
  <c r="BN15" i="9"/>
  <c r="BN16" i="9"/>
  <c r="BN17" i="9"/>
  <c r="BN18" i="9"/>
  <c r="BN19" i="9"/>
  <c r="BN20" i="9"/>
  <c r="BN22" i="9"/>
  <c r="BN23" i="9"/>
  <c r="BN26" i="9"/>
  <c r="BN27" i="9"/>
  <c r="BN28" i="9"/>
  <c r="BN29" i="9"/>
  <c r="BN30" i="9"/>
  <c r="BN31" i="9"/>
  <c r="BN32" i="9"/>
  <c r="BN33" i="9"/>
  <c r="BN34" i="9"/>
  <c r="BN35" i="9"/>
  <c r="BN36" i="9"/>
  <c r="BN37" i="9"/>
  <c r="BN40" i="9"/>
  <c r="BN42" i="9"/>
  <c r="BN43" i="9"/>
  <c r="BN44" i="9"/>
  <c r="BN45" i="9"/>
  <c r="BN46" i="9"/>
  <c r="BN47" i="9"/>
  <c r="BN48" i="9"/>
  <c r="BN49" i="9"/>
  <c r="BN50" i="9"/>
  <c r="BN51" i="9"/>
  <c r="BN52" i="9"/>
  <c r="BN54" i="9"/>
  <c r="BN56" i="9"/>
  <c r="BN57" i="9"/>
  <c r="BN58" i="9"/>
  <c r="BN59" i="9"/>
  <c r="BN60" i="9"/>
  <c r="BN61" i="9"/>
  <c r="BN62" i="9"/>
  <c r="BN63" i="9"/>
  <c r="BN64" i="9"/>
  <c r="O8" i="9"/>
  <c r="O9" i="9"/>
  <c r="O11" i="9"/>
  <c r="O12" i="9"/>
  <c r="O13" i="9"/>
  <c r="O14" i="9"/>
  <c r="O15" i="9"/>
  <c r="O16" i="9"/>
  <c r="O17" i="9"/>
  <c r="O18" i="9"/>
  <c r="O19" i="9"/>
  <c r="O20" i="9"/>
  <c r="O22" i="9"/>
  <c r="O23" i="9"/>
  <c r="O26" i="9"/>
  <c r="O27" i="9"/>
  <c r="O28" i="9"/>
  <c r="O29" i="9"/>
  <c r="O30" i="9"/>
  <c r="O31" i="9"/>
  <c r="O32" i="9"/>
  <c r="O33" i="9"/>
  <c r="O34" i="9"/>
  <c r="O35" i="9"/>
  <c r="O36" i="9"/>
  <c r="O37" i="9"/>
  <c r="O40" i="9"/>
  <c r="O42" i="9"/>
  <c r="O43" i="9"/>
  <c r="O44" i="9"/>
  <c r="O45" i="9"/>
  <c r="O46" i="9"/>
  <c r="O47" i="9"/>
  <c r="O48" i="9"/>
  <c r="O49" i="9"/>
  <c r="O50" i="9"/>
  <c r="O51" i="9"/>
  <c r="O52" i="9"/>
  <c r="O54" i="9"/>
  <c r="O56" i="9"/>
  <c r="O57" i="9"/>
  <c r="O58" i="9"/>
  <c r="O59" i="9"/>
  <c r="O60" i="9"/>
  <c r="O61" i="9"/>
  <c r="O62" i="9"/>
  <c r="O63" i="9"/>
  <c r="O64" i="9"/>
  <c r="M64" i="7"/>
  <c r="M40" i="7"/>
  <c r="M37" i="7"/>
  <c r="M36" i="7"/>
  <c r="M35" i="7"/>
  <c r="M34" i="7"/>
  <c r="M33" i="7"/>
  <c r="M23" i="7"/>
  <c r="D52" i="9"/>
  <c r="F52" i="9"/>
  <c r="G52" i="9"/>
  <c r="H52" i="9"/>
  <c r="I52" i="9"/>
  <c r="J52" i="9"/>
  <c r="K52" i="9"/>
  <c r="L52" i="9"/>
  <c r="M52" i="9"/>
  <c r="N52" i="9"/>
  <c r="V52" i="9"/>
  <c r="BE52" i="9"/>
  <c r="BH52" i="9"/>
  <c r="BI52" i="9"/>
  <c r="BJ52" i="9"/>
  <c r="BK52" i="9"/>
  <c r="BL52" i="9"/>
  <c r="BM52" i="9"/>
  <c r="D54" i="9"/>
  <c r="F54" i="9"/>
  <c r="G54" i="9"/>
  <c r="H54" i="9"/>
  <c r="I54" i="9"/>
  <c r="J54" i="9"/>
  <c r="K54" i="9"/>
  <c r="L54" i="9"/>
  <c r="M54" i="9"/>
  <c r="N54" i="9"/>
  <c r="V54" i="9"/>
  <c r="BE54" i="9"/>
  <c r="BH54" i="9"/>
  <c r="BI54" i="9"/>
  <c r="BJ54" i="9"/>
  <c r="BK54" i="9"/>
  <c r="BL54" i="9"/>
  <c r="BM54" i="9"/>
  <c r="AJ33" i="15"/>
  <c r="AK33" i="15"/>
  <c r="AL33" i="15"/>
  <c r="N24" i="21"/>
  <c r="N23" i="21"/>
  <c r="N22" i="21"/>
  <c r="N21" i="21"/>
  <c r="N20" i="21"/>
  <c r="N19" i="21"/>
  <c r="N18" i="21"/>
  <c r="N24" i="22"/>
  <c r="N23" i="22"/>
  <c r="N22" i="22"/>
  <c r="N21" i="22"/>
  <c r="N20" i="22"/>
  <c r="N19" i="22"/>
  <c r="N18" i="22"/>
  <c r="N24" i="18"/>
  <c r="N23" i="18"/>
  <c r="N21" i="18"/>
  <c r="N18" i="18"/>
  <c r="N24" i="20"/>
  <c r="N23" i="20"/>
  <c r="N22" i="20"/>
  <c r="N21" i="20"/>
  <c r="N20" i="20"/>
  <c r="N19" i="20"/>
  <c r="N18" i="20"/>
  <c r="N14" i="20"/>
  <c r="N13" i="20"/>
  <c r="N12" i="20"/>
  <c r="N11" i="20"/>
  <c r="N10" i="20"/>
  <c r="N9" i="20"/>
  <c r="N14" i="21"/>
  <c r="N13" i="21"/>
  <c r="O31" i="21" s="1"/>
  <c r="N12" i="21"/>
  <c r="O30" i="21" s="1"/>
  <c r="N11" i="21"/>
  <c r="O29" i="21" s="1"/>
  <c r="N10" i="21"/>
  <c r="N9" i="21"/>
  <c r="N14" i="22"/>
  <c r="N13" i="22"/>
  <c r="O31" i="22" s="1"/>
  <c r="N12" i="22"/>
  <c r="O30" i="22" s="1"/>
  <c r="N11" i="22"/>
  <c r="O29" i="22" s="1"/>
  <c r="N10" i="22"/>
  <c r="N9" i="22"/>
  <c r="N8" i="22"/>
  <c r="O28" i="22" s="1"/>
  <c r="N13" i="18"/>
  <c r="N12" i="18"/>
  <c r="N11" i="18"/>
  <c r="N10" i="18"/>
  <c r="N9" i="18"/>
  <c r="AS8" i="5"/>
  <c r="AS9" i="5"/>
  <c r="AS11" i="5"/>
  <c r="AS12" i="5"/>
  <c r="AS13" i="5"/>
  <c r="AS14" i="5"/>
  <c r="AS15" i="5"/>
  <c r="AS16" i="5"/>
  <c r="AS17" i="5"/>
  <c r="AS18" i="5"/>
  <c r="AS19" i="5"/>
  <c r="AS20" i="5"/>
  <c r="AE8" i="17"/>
  <c r="AF8" i="17"/>
  <c r="AG8" i="17"/>
  <c r="AH8" i="17"/>
  <c r="AI8" i="17"/>
  <c r="AJ8" i="17"/>
  <c r="AK8" i="17"/>
  <c r="AL8" i="17"/>
  <c r="AM8" i="17"/>
  <c r="AN8" i="17"/>
  <c r="AO8" i="17"/>
  <c r="AP8" i="17"/>
  <c r="AE9" i="17"/>
  <c r="AF9" i="17"/>
  <c r="AG9" i="17"/>
  <c r="AH9" i="17"/>
  <c r="AI9" i="17"/>
  <c r="AJ9" i="17"/>
  <c r="AK9" i="17"/>
  <c r="AL9" i="17"/>
  <c r="AM9" i="17"/>
  <c r="AN9" i="17"/>
  <c r="AO9" i="17"/>
  <c r="AP9" i="17"/>
  <c r="AE10" i="17"/>
  <c r="AF10" i="17"/>
  <c r="AG10" i="17"/>
  <c r="AH10" i="17"/>
  <c r="AI10" i="17"/>
  <c r="AJ10" i="17"/>
  <c r="AK10" i="17"/>
  <c r="AL10" i="17"/>
  <c r="AM10" i="17"/>
  <c r="AN10" i="17"/>
  <c r="AO10" i="17"/>
  <c r="AP10" i="17"/>
  <c r="AE11" i="17"/>
  <c r="AF11" i="17"/>
  <c r="AG11" i="17"/>
  <c r="AH11" i="17"/>
  <c r="AI11" i="17"/>
  <c r="AJ11" i="17"/>
  <c r="AK11" i="17"/>
  <c r="AL11" i="17"/>
  <c r="AM11" i="17"/>
  <c r="AN11" i="17"/>
  <c r="AO11" i="17"/>
  <c r="AP11" i="17"/>
  <c r="AE12" i="17"/>
  <c r="AF12" i="17"/>
  <c r="AG12" i="17"/>
  <c r="AH12" i="17"/>
  <c r="AI12" i="17"/>
  <c r="AJ12" i="17"/>
  <c r="AK12" i="17"/>
  <c r="AL12" i="17"/>
  <c r="AM12" i="17"/>
  <c r="AN12" i="17"/>
  <c r="AO12" i="17"/>
  <c r="AP12" i="17"/>
  <c r="AE13" i="17"/>
  <c r="AF13" i="17"/>
  <c r="AG13" i="17"/>
  <c r="AH13" i="17"/>
  <c r="AI13" i="17"/>
  <c r="AJ13" i="17"/>
  <c r="AK13" i="17"/>
  <c r="AL13" i="17"/>
  <c r="AM13" i="17"/>
  <c r="AN13" i="17"/>
  <c r="AO13" i="17"/>
  <c r="AP13" i="17"/>
  <c r="AE14" i="17"/>
  <c r="AF14" i="17"/>
  <c r="AG14" i="17"/>
  <c r="AH14" i="17"/>
  <c r="AI14" i="17"/>
  <c r="AJ14" i="17"/>
  <c r="AK14" i="17"/>
  <c r="AL14" i="17"/>
  <c r="AM14" i="17"/>
  <c r="AN14" i="17"/>
  <c r="AO14" i="17"/>
  <c r="AP14" i="17"/>
  <c r="AE15" i="17"/>
  <c r="AF15" i="17"/>
  <c r="AG15" i="17"/>
  <c r="AH15" i="17"/>
  <c r="AI15" i="17"/>
  <c r="AJ15" i="17"/>
  <c r="AK15" i="17"/>
  <c r="AL15" i="17"/>
  <c r="AM15" i="17"/>
  <c r="AN15" i="17"/>
  <c r="AO15" i="17"/>
  <c r="AP15" i="17"/>
  <c r="AE16" i="17"/>
  <c r="AF16" i="17"/>
  <c r="AG16" i="17"/>
  <c r="AH16" i="17"/>
  <c r="AI16" i="17"/>
  <c r="AJ16" i="17"/>
  <c r="AK16" i="17"/>
  <c r="AL16" i="17"/>
  <c r="AM16" i="17"/>
  <c r="AN16" i="17"/>
  <c r="AO16" i="17"/>
  <c r="AP16" i="17"/>
  <c r="AE17" i="17"/>
  <c r="AF17" i="17"/>
  <c r="AG17" i="17"/>
  <c r="AH17" i="17"/>
  <c r="AI17" i="17"/>
  <c r="AJ17" i="17"/>
  <c r="AK17" i="17"/>
  <c r="AL17" i="17"/>
  <c r="AM17" i="17"/>
  <c r="AN17" i="17"/>
  <c r="AO17" i="17"/>
  <c r="AP17" i="17"/>
  <c r="AE18" i="17"/>
  <c r="AF18" i="17"/>
  <c r="AG18" i="17"/>
  <c r="AH18" i="17"/>
  <c r="AI18" i="17"/>
  <c r="AJ18" i="17"/>
  <c r="AK18" i="17"/>
  <c r="AL18" i="17"/>
  <c r="AM18" i="17"/>
  <c r="AN18" i="17"/>
  <c r="AO18" i="17"/>
  <c r="AP18" i="17"/>
  <c r="AE19" i="17"/>
  <c r="AF19" i="17"/>
  <c r="AG19" i="17"/>
  <c r="AH19" i="17"/>
  <c r="AI19" i="17"/>
  <c r="AJ19" i="17"/>
  <c r="AK19" i="17"/>
  <c r="AL19" i="17"/>
  <c r="AM19" i="17"/>
  <c r="AN19" i="17"/>
  <c r="AO19" i="17"/>
  <c r="AP19" i="17"/>
  <c r="AE23" i="17"/>
  <c r="AF23" i="17"/>
  <c r="AH23" i="17"/>
  <c r="AI23" i="17"/>
  <c r="AJ23" i="17"/>
  <c r="AK23" i="17"/>
  <c r="AL23" i="17"/>
  <c r="AM23" i="17"/>
  <c r="AN23" i="17"/>
  <c r="AP23" i="17"/>
  <c r="AE24" i="17"/>
  <c r="AF24" i="17"/>
  <c r="AG24" i="17"/>
  <c r="AH24" i="17"/>
  <c r="AI24" i="17"/>
  <c r="AK24" i="17"/>
  <c r="AL24" i="17"/>
  <c r="AM24" i="17"/>
  <c r="AN24" i="17"/>
  <c r="AO24" i="17"/>
  <c r="AP24" i="17"/>
  <c r="AF25" i="17"/>
  <c r="AG25" i="17"/>
  <c r="AH25" i="17"/>
  <c r="AI25" i="17"/>
  <c r="AJ25" i="17"/>
  <c r="AK25" i="17"/>
  <c r="AL25" i="17"/>
  <c r="AN25" i="17"/>
  <c r="AO25" i="17"/>
  <c r="AP25" i="17"/>
  <c r="AE26" i="17"/>
  <c r="AF26" i="17"/>
  <c r="AG26" i="17"/>
  <c r="AI26" i="17"/>
  <c r="AJ26" i="17"/>
  <c r="AK26" i="17"/>
  <c r="AL26" i="17"/>
  <c r="AM26" i="17"/>
  <c r="AN26" i="17"/>
  <c r="AO26" i="17"/>
  <c r="AE27" i="17"/>
  <c r="AF27" i="17"/>
  <c r="AG27" i="17"/>
  <c r="AH27" i="17"/>
  <c r="AI27" i="17"/>
  <c r="AJ27" i="17"/>
  <c r="AL27" i="17"/>
  <c r="AM27" i="17"/>
  <c r="AN27" i="17"/>
  <c r="AO27" i="17"/>
  <c r="AP27" i="17"/>
  <c r="AE28" i="17"/>
  <c r="AG28" i="17"/>
  <c r="AH28" i="17"/>
  <c r="AI28" i="17"/>
  <c r="AJ28" i="17"/>
  <c r="AK28" i="17"/>
  <c r="AL28" i="17"/>
  <c r="AM28" i="17"/>
  <c r="AO28" i="17"/>
  <c r="AP28" i="17"/>
  <c r="AE29" i="17"/>
  <c r="AF29" i="17"/>
  <c r="AG29" i="17"/>
  <c r="AH29" i="17"/>
  <c r="AJ29" i="17"/>
  <c r="AK29" i="17"/>
  <c r="AL29" i="17"/>
  <c r="AM29" i="17"/>
  <c r="AN29" i="17"/>
  <c r="AO29" i="17"/>
  <c r="AP29" i="17"/>
  <c r="AE30" i="17"/>
  <c r="CP30" i="17" s="1"/>
  <c r="AF30" i="17"/>
  <c r="CQ30" i="17" s="1"/>
  <c r="AG30" i="17"/>
  <c r="CR30" i="17" s="1"/>
  <c r="AH30" i="17"/>
  <c r="CS30" i="17" s="1"/>
  <c r="AI30" i="17"/>
  <c r="CT30" i="17" s="1"/>
  <c r="AJ30" i="17"/>
  <c r="CU30" i="17" s="1"/>
  <c r="AK30" i="17"/>
  <c r="CV30" i="17" s="1"/>
  <c r="AM30" i="17"/>
  <c r="CX30" i="17" s="1"/>
  <c r="AN30" i="17"/>
  <c r="CY30" i="17" s="1"/>
  <c r="AO30" i="17"/>
  <c r="CZ30" i="17" s="1"/>
  <c r="AP30" i="17"/>
  <c r="DA30" i="17" s="1"/>
  <c r="BM5" i="9"/>
  <c r="BM8" i="9"/>
  <c r="BM9" i="9"/>
  <c r="BM11" i="9"/>
  <c r="BM12" i="9"/>
  <c r="BM13" i="9"/>
  <c r="BM14" i="9"/>
  <c r="BM15" i="9"/>
  <c r="BM16" i="9"/>
  <c r="BM17" i="9"/>
  <c r="BM18" i="9"/>
  <c r="BM19" i="9"/>
  <c r="BM20" i="9"/>
  <c r="BM22" i="9"/>
  <c r="BM23" i="9"/>
  <c r="BM26" i="9"/>
  <c r="BM27" i="9"/>
  <c r="BM28" i="9"/>
  <c r="BM29" i="9"/>
  <c r="BM30" i="9"/>
  <c r="BM31" i="9"/>
  <c r="BM32" i="9"/>
  <c r="BM33" i="9"/>
  <c r="BM34" i="9"/>
  <c r="BM35" i="9"/>
  <c r="BM36" i="9"/>
  <c r="BM37" i="9"/>
  <c r="BM40" i="9"/>
  <c r="BM42" i="9"/>
  <c r="BM43" i="9"/>
  <c r="BM44" i="9"/>
  <c r="BM45" i="9"/>
  <c r="BM46" i="9"/>
  <c r="BM47" i="9"/>
  <c r="BM48" i="9"/>
  <c r="BM49" i="9"/>
  <c r="BM50" i="9"/>
  <c r="BM51" i="9"/>
  <c r="BM56" i="9"/>
  <c r="BM57" i="9"/>
  <c r="BM58" i="9"/>
  <c r="BM59" i="9"/>
  <c r="BM60" i="9"/>
  <c r="BM61" i="9"/>
  <c r="BM62" i="9"/>
  <c r="BM63" i="9"/>
  <c r="BM64" i="9"/>
  <c r="AP8" i="5"/>
  <c r="AQ8" i="5"/>
  <c r="AR8" i="5"/>
  <c r="AP9" i="5"/>
  <c r="AQ9" i="5"/>
  <c r="AR9" i="5"/>
  <c r="AP11" i="5"/>
  <c r="AQ11" i="5"/>
  <c r="AR11" i="5"/>
  <c r="AP12" i="5"/>
  <c r="AQ12" i="5"/>
  <c r="AR12" i="5"/>
  <c r="AP13" i="5"/>
  <c r="AQ13" i="5"/>
  <c r="AR13" i="5"/>
  <c r="AP14" i="5"/>
  <c r="AQ14" i="5"/>
  <c r="AR14" i="5"/>
  <c r="AP15" i="5"/>
  <c r="AQ15" i="5"/>
  <c r="AR15" i="5"/>
  <c r="AP16" i="5"/>
  <c r="AQ16" i="5"/>
  <c r="AR16" i="5"/>
  <c r="AP17" i="5"/>
  <c r="AQ17" i="5"/>
  <c r="AR17" i="5"/>
  <c r="AP18" i="5"/>
  <c r="AQ18" i="5"/>
  <c r="AR18" i="5"/>
  <c r="AP19" i="5"/>
  <c r="AQ19" i="5"/>
  <c r="AR19" i="5"/>
  <c r="AP20" i="5"/>
  <c r="AQ20" i="5"/>
  <c r="AR20" i="5"/>
  <c r="BL5" i="9"/>
  <c r="BL8" i="9"/>
  <c r="BL9" i="9"/>
  <c r="BL11" i="9"/>
  <c r="BL12" i="9"/>
  <c r="BL13" i="9"/>
  <c r="BL14" i="9"/>
  <c r="BL15" i="9"/>
  <c r="BL16" i="9"/>
  <c r="BL17" i="9"/>
  <c r="BL18" i="9"/>
  <c r="BL19" i="9"/>
  <c r="BL20" i="9"/>
  <c r="BL22" i="9"/>
  <c r="BL23" i="9"/>
  <c r="BL26" i="9"/>
  <c r="BL27" i="9"/>
  <c r="BL28" i="9"/>
  <c r="BL29" i="9"/>
  <c r="BL30" i="9"/>
  <c r="BL31" i="9"/>
  <c r="BL32" i="9"/>
  <c r="BL33" i="9"/>
  <c r="BL34" i="9"/>
  <c r="BL35" i="9"/>
  <c r="BL36" i="9"/>
  <c r="BL37" i="9"/>
  <c r="BL40" i="9"/>
  <c r="BL42" i="9"/>
  <c r="BL43" i="9"/>
  <c r="BL44" i="9"/>
  <c r="BL45" i="9"/>
  <c r="BL46" i="9"/>
  <c r="BL47" i="9"/>
  <c r="BL48" i="9"/>
  <c r="BL49" i="9"/>
  <c r="BL50" i="9"/>
  <c r="BL51" i="9"/>
  <c r="BL56" i="9"/>
  <c r="BL57" i="9"/>
  <c r="BL58" i="9"/>
  <c r="BL59" i="9"/>
  <c r="BL60" i="9"/>
  <c r="BL61" i="9"/>
  <c r="BL62" i="9"/>
  <c r="BL63" i="9"/>
  <c r="BL64" i="9"/>
  <c r="D42" i="9"/>
  <c r="F42" i="9"/>
  <c r="G42" i="9"/>
  <c r="H42" i="9"/>
  <c r="I42" i="9"/>
  <c r="J42" i="9"/>
  <c r="K42" i="9"/>
  <c r="L42" i="9"/>
  <c r="M42" i="9"/>
  <c r="N42" i="9"/>
  <c r="V42" i="9"/>
  <c r="BE42" i="9"/>
  <c r="BH42" i="9"/>
  <c r="BI42" i="9"/>
  <c r="BJ42" i="9"/>
  <c r="BK42" i="9"/>
  <c r="D43" i="9"/>
  <c r="F43" i="9"/>
  <c r="G43" i="9"/>
  <c r="H43" i="9"/>
  <c r="I43" i="9"/>
  <c r="J43" i="9"/>
  <c r="K43" i="9"/>
  <c r="L43" i="9"/>
  <c r="M43" i="9"/>
  <c r="N43" i="9"/>
  <c r="V43" i="9"/>
  <c r="BE43" i="9"/>
  <c r="BH43" i="9"/>
  <c r="BI43" i="9"/>
  <c r="BJ43" i="9"/>
  <c r="BK43" i="9"/>
  <c r="D44" i="9"/>
  <c r="F44" i="9"/>
  <c r="G44" i="9"/>
  <c r="H44" i="9"/>
  <c r="I44" i="9"/>
  <c r="J44" i="9"/>
  <c r="K44" i="9"/>
  <c r="L44" i="9"/>
  <c r="M44" i="9"/>
  <c r="N44" i="9"/>
  <c r="V44" i="9"/>
  <c r="BE44" i="9"/>
  <c r="BH44" i="9"/>
  <c r="BI44" i="9"/>
  <c r="BJ44" i="9"/>
  <c r="BK44" i="9"/>
  <c r="D45" i="9"/>
  <c r="F45" i="9"/>
  <c r="G45" i="9"/>
  <c r="H45" i="9"/>
  <c r="I45" i="9"/>
  <c r="J45" i="9"/>
  <c r="K45" i="9"/>
  <c r="L45" i="9"/>
  <c r="M45" i="9"/>
  <c r="N45" i="9"/>
  <c r="V45" i="9"/>
  <c r="BE45" i="9"/>
  <c r="BH45" i="9"/>
  <c r="BI45" i="9"/>
  <c r="BJ45" i="9"/>
  <c r="BK45" i="9"/>
  <c r="D46" i="9"/>
  <c r="F46" i="9"/>
  <c r="G46" i="9"/>
  <c r="H46" i="9"/>
  <c r="I46" i="9"/>
  <c r="J46" i="9"/>
  <c r="K46" i="9"/>
  <c r="L46" i="9"/>
  <c r="M46" i="9"/>
  <c r="N46" i="9"/>
  <c r="V46" i="9"/>
  <c r="BE46" i="9"/>
  <c r="BH46" i="9"/>
  <c r="BI46" i="9"/>
  <c r="BJ46" i="9"/>
  <c r="BK46" i="9"/>
  <c r="D47" i="9"/>
  <c r="F47" i="9"/>
  <c r="G47" i="9"/>
  <c r="H47" i="9"/>
  <c r="I47" i="9"/>
  <c r="J47" i="9"/>
  <c r="K47" i="9"/>
  <c r="L47" i="9"/>
  <c r="M47" i="9"/>
  <c r="N47" i="9"/>
  <c r="V47" i="9"/>
  <c r="BE47" i="9"/>
  <c r="BH47" i="9"/>
  <c r="BI47" i="9"/>
  <c r="BJ47" i="9"/>
  <c r="BK47" i="9"/>
  <c r="D48" i="9"/>
  <c r="F48" i="9"/>
  <c r="G48" i="9"/>
  <c r="H48" i="9"/>
  <c r="I48" i="9"/>
  <c r="J48" i="9"/>
  <c r="K48" i="9"/>
  <c r="L48" i="9"/>
  <c r="M48" i="9"/>
  <c r="N48" i="9"/>
  <c r="V48" i="9"/>
  <c r="BE48" i="9"/>
  <c r="BH48" i="9"/>
  <c r="BI48" i="9"/>
  <c r="BJ48" i="9"/>
  <c r="BK48" i="9"/>
  <c r="D49" i="9"/>
  <c r="F49" i="9"/>
  <c r="G49" i="9"/>
  <c r="H49" i="9"/>
  <c r="I49" i="9"/>
  <c r="J49" i="9"/>
  <c r="K49" i="9"/>
  <c r="L49" i="9"/>
  <c r="M49" i="9"/>
  <c r="N49" i="9"/>
  <c r="V49" i="9"/>
  <c r="BE49" i="9"/>
  <c r="BH49" i="9"/>
  <c r="BI49" i="9"/>
  <c r="BJ49" i="9"/>
  <c r="BK49" i="9"/>
  <c r="D50" i="9"/>
  <c r="F50" i="9"/>
  <c r="G50" i="9"/>
  <c r="H50" i="9"/>
  <c r="I50" i="9"/>
  <c r="J50" i="9"/>
  <c r="K50" i="9"/>
  <c r="L50" i="9"/>
  <c r="M50" i="9"/>
  <c r="N50" i="9"/>
  <c r="V50" i="9"/>
  <c r="BE50" i="9"/>
  <c r="BH50" i="9"/>
  <c r="BI50" i="9"/>
  <c r="BJ50" i="9"/>
  <c r="BK50" i="9"/>
  <c r="D51" i="9"/>
  <c r="F51" i="9"/>
  <c r="G51" i="9"/>
  <c r="H51" i="9"/>
  <c r="I51" i="9"/>
  <c r="J51" i="9"/>
  <c r="K51" i="9"/>
  <c r="L51" i="9"/>
  <c r="M51" i="9"/>
  <c r="N51" i="9"/>
  <c r="V51" i="9"/>
  <c r="BE51" i="9"/>
  <c r="BH51" i="9"/>
  <c r="BI51" i="9"/>
  <c r="BJ51" i="9"/>
  <c r="BK51" i="9"/>
  <c r="D56" i="9"/>
  <c r="F56" i="9"/>
  <c r="G56" i="9"/>
  <c r="H56" i="9"/>
  <c r="I56" i="9"/>
  <c r="J56" i="9"/>
  <c r="K56" i="9"/>
  <c r="L56" i="9"/>
  <c r="M56" i="9"/>
  <c r="N56" i="9"/>
  <c r="V56" i="9"/>
  <c r="BE56" i="9"/>
  <c r="BH56" i="9"/>
  <c r="BI56" i="9"/>
  <c r="BJ56" i="9"/>
  <c r="BK56" i="9"/>
  <c r="D57" i="9"/>
  <c r="F57" i="9"/>
  <c r="G57" i="9"/>
  <c r="H57" i="9"/>
  <c r="I57" i="9"/>
  <c r="J57" i="9"/>
  <c r="K57" i="9"/>
  <c r="L57" i="9"/>
  <c r="M57" i="9"/>
  <c r="N57" i="9"/>
  <c r="V57" i="9"/>
  <c r="BE57" i="9"/>
  <c r="BH57" i="9"/>
  <c r="BI57" i="9"/>
  <c r="BJ57" i="9"/>
  <c r="BK57" i="9"/>
  <c r="D58" i="9"/>
  <c r="F58" i="9"/>
  <c r="G58" i="9"/>
  <c r="H58" i="9"/>
  <c r="I58" i="9"/>
  <c r="J58" i="9"/>
  <c r="K58" i="9"/>
  <c r="L58" i="9"/>
  <c r="M58" i="9"/>
  <c r="N58" i="9"/>
  <c r="V58" i="9"/>
  <c r="BE58" i="9"/>
  <c r="BH58" i="9"/>
  <c r="BI58" i="9"/>
  <c r="BJ58" i="9"/>
  <c r="BK58" i="9"/>
  <c r="D59" i="9"/>
  <c r="F59" i="9"/>
  <c r="G59" i="9"/>
  <c r="H59" i="9"/>
  <c r="I59" i="9"/>
  <c r="J59" i="9"/>
  <c r="K59" i="9"/>
  <c r="L59" i="9"/>
  <c r="M59" i="9"/>
  <c r="N59" i="9"/>
  <c r="V59" i="9"/>
  <c r="BE59" i="9"/>
  <c r="BH59" i="9"/>
  <c r="BI59" i="9"/>
  <c r="BJ59" i="9"/>
  <c r="BK59" i="9"/>
  <c r="D60" i="9"/>
  <c r="F60" i="9"/>
  <c r="G60" i="9"/>
  <c r="H60" i="9"/>
  <c r="I60" i="9"/>
  <c r="J60" i="9"/>
  <c r="K60" i="9"/>
  <c r="L60" i="9"/>
  <c r="M60" i="9"/>
  <c r="N60" i="9"/>
  <c r="V60" i="9"/>
  <c r="BE60" i="9"/>
  <c r="BH60" i="9"/>
  <c r="BI60" i="9"/>
  <c r="BJ60" i="9"/>
  <c r="BK60" i="9"/>
  <c r="D61" i="9"/>
  <c r="F61" i="9"/>
  <c r="G61" i="9"/>
  <c r="H61" i="9"/>
  <c r="I61" i="9"/>
  <c r="J61" i="9"/>
  <c r="K61" i="9"/>
  <c r="L61" i="9"/>
  <c r="M61" i="9"/>
  <c r="N61" i="9"/>
  <c r="V61" i="9"/>
  <c r="BE61" i="9"/>
  <c r="BH61" i="9"/>
  <c r="BI61" i="9"/>
  <c r="BJ61" i="9"/>
  <c r="BK61" i="9"/>
  <c r="D62" i="9"/>
  <c r="F62" i="9"/>
  <c r="G62" i="9"/>
  <c r="H62" i="9"/>
  <c r="I62" i="9"/>
  <c r="J62" i="9"/>
  <c r="K62" i="9"/>
  <c r="L62" i="9"/>
  <c r="M62" i="9"/>
  <c r="N62" i="9"/>
  <c r="V62" i="9"/>
  <c r="BE62" i="9"/>
  <c r="BH62" i="9"/>
  <c r="BI62" i="9"/>
  <c r="BJ62" i="9"/>
  <c r="BK62" i="9"/>
  <c r="D63" i="9"/>
  <c r="F63" i="9"/>
  <c r="G63" i="9"/>
  <c r="H63" i="9"/>
  <c r="I63" i="9"/>
  <c r="J63" i="9"/>
  <c r="K63" i="9"/>
  <c r="L63" i="9"/>
  <c r="M63" i="9"/>
  <c r="N63" i="9"/>
  <c r="V63" i="9"/>
  <c r="BE63" i="9"/>
  <c r="BH63" i="9"/>
  <c r="BI63" i="9"/>
  <c r="BJ63" i="9"/>
  <c r="BK63" i="9"/>
  <c r="D64" i="9"/>
  <c r="F64" i="9"/>
  <c r="G64" i="9"/>
  <c r="H64" i="9"/>
  <c r="I64" i="9"/>
  <c r="J64" i="9"/>
  <c r="K64" i="9"/>
  <c r="L64" i="9"/>
  <c r="M64" i="9"/>
  <c r="N64" i="9"/>
  <c r="V64" i="9"/>
  <c r="BE64" i="9"/>
  <c r="BH64" i="9"/>
  <c r="BI64" i="9"/>
  <c r="BJ64" i="9"/>
  <c r="BK64" i="9"/>
  <c r="G8" i="22"/>
  <c r="H8" i="22"/>
  <c r="I8" i="22"/>
  <c r="J8" i="22"/>
  <c r="K8" i="22"/>
  <c r="L8" i="22"/>
  <c r="M8" i="22"/>
  <c r="G9" i="22"/>
  <c r="H9" i="22"/>
  <c r="I9" i="22"/>
  <c r="J9" i="22"/>
  <c r="K9" i="22"/>
  <c r="L9" i="22"/>
  <c r="M9" i="22"/>
  <c r="G10" i="22"/>
  <c r="H10" i="22"/>
  <c r="I10" i="22"/>
  <c r="J10" i="22"/>
  <c r="K10" i="22"/>
  <c r="L10" i="22"/>
  <c r="M10" i="22"/>
  <c r="G11" i="22"/>
  <c r="H11" i="22"/>
  <c r="I11" i="22"/>
  <c r="J11" i="22"/>
  <c r="K11" i="22"/>
  <c r="L11" i="22"/>
  <c r="M11" i="22"/>
  <c r="G12" i="22"/>
  <c r="H12" i="22"/>
  <c r="I12" i="22"/>
  <c r="J12" i="22"/>
  <c r="K12" i="22"/>
  <c r="L12" i="22"/>
  <c r="M12" i="22"/>
  <c r="G13" i="22"/>
  <c r="H13" i="22"/>
  <c r="I13" i="22"/>
  <c r="J13" i="22"/>
  <c r="K13" i="22"/>
  <c r="L13" i="22"/>
  <c r="M13" i="22"/>
  <c r="G14" i="22"/>
  <c r="H14" i="22"/>
  <c r="I14" i="22"/>
  <c r="J14" i="22"/>
  <c r="K14" i="22"/>
  <c r="L14" i="22"/>
  <c r="M14" i="22"/>
  <c r="G18" i="22"/>
  <c r="H18" i="22"/>
  <c r="I18" i="22"/>
  <c r="J18" i="22"/>
  <c r="K18" i="22"/>
  <c r="L18" i="22"/>
  <c r="M18" i="22"/>
  <c r="G19" i="22"/>
  <c r="H19" i="22"/>
  <c r="I19" i="22"/>
  <c r="J19" i="22"/>
  <c r="K19" i="22"/>
  <c r="L19" i="22"/>
  <c r="M19" i="22"/>
  <c r="G20" i="22"/>
  <c r="H20" i="22"/>
  <c r="I20" i="22"/>
  <c r="J20" i="22"/>
  <c r="K20" i="22"/>
  <c r="L20" i="22"/>
  <c r="M20" i="22"/>
  <c r="G21" i="22"/>
  <c r="H21" i="22"/>
  <c r="I21" i="22"/>
  <c r="J21" i="22"/>
  <c r="K21" i="22"/>
  <c r="L21" i="22"/>
  <c r="M21" i="22"/>
  <c r="G22" i="22"/>
  <c r="H22" i="22"/>
  <c r="I22" i="22"/>
  <c r="J22" i="22"/>
  <c r="K22" i="22"/>
  <c r="L22" i="22"/>
  <c r="M22" i="22"/>
  <c r="G23" i="22"/>
  <c r="H23" i="22"/>
  <c r="I23" i="22"/>
  <c r="J23" i="22"/>
  <c r="K23" i="22"/>
  <c r="L23" i="22"/>
  <c r="M23" i="22"/>
  <c r="G24" i="22"/>
  <c r="H24" i="22"/>
  <c r="I24" i="22"/>
  <c r="J24" i="22"/>
  <c r="K24" i="22"/>
  <c r="L24" i="22"/>
  <c r="M24" i="22"/>
  <c r="AE33" i="14"/>
  <c r="AF33" i="14"/>
  <c r="AG33" i="14"/>
  <c r="AH33" i="14"/>
  <c r="AI33" i="14"/>
  <c r="AJ33" i="14"/>
  <c r="AK33" i="14"/>
  <c r="AL33" i="14"/>
  <c r="F9" i="21"/>
  <c r="G9" i="21"/>
  <c r="H9" i="21"/>
  <c r="I9" i="21"/>
  <c r="J9" i="21"/>
  <c r="K9" i="21"/>
  <c r="L9" i="21"/>
  <c r="M9" i="21"/>
  <c r="F10" i="21"/>
  <c r="G10" i="21"/>
  <c r="H10" i="21"/>
  <c r="I10" i="21"/>
  <c r="J10" i="21"/>
  <c r="K10" i="21"/>
  <c r="L10" i="21"/>
  <c r="M10" i="21"/>
  <c r="F11" i="21"/>
  <c r="G11" i="21"/>
  <c r="H11" i="21"/>
  <c r="I11" i="21"/>
  <c r="J11" i="21"/>
  <c r="K11" i="21"/>
  <c r="L11" i="21"/>
  <c r="M11" i="21"/>
  <c r="F12" i="21"/>
  <c r="G12" i="21"/>
  <c r="H12" i="21"/>
  <c r="I12" i="21"/>
  <c r="J12" i="21"/>
  <c r="K12" i="21"/>
  <c r="L12" i="21"/>
  <c r="M12" i="21"/>
  <c r="F13" i="21"/>
  <c r="G13" i="21"/>
  <c r="H13" i="21"/>
  <c r="I13" i="21"/>
  <c r="J13" i="21"/>
  <c r="K13" i="21"/>
  <c r="L13" i="21"/>
  <c r="M13" i="21"/>
  <c r="F14" i="21"/>
  <c r="G14" i="21"/>
  <c r="H14" i="21"/>
  <c r="I14" i="21"/>
  <c r="J14" i="21"/>
  <c r="K14" i="21"/>
  <c r="L14" i="21"/>
  <c r="M14" i="21"/>
  <c r="F18" i="21"/>
  <c r="G18" i="21"/>
  <c r="H18" i="21"/>
  <c r="I18" i="21"/>
  <c r="J18" i="21"/>
  <c r="K18" i="21"/>
  <c r="L18" i="21"/>
  <c r="M18" i="21"/>
  <c r="F19" i="21"/>
  <c r="G19" i="21"/>
  <c r="H19" i="21"/>
  <c r="I19" i="21"/>
  <c r="J19" i="21"/>
  <c r="K19" i="21"/>
  <c r="L19" i="21"/>
  <c r="M19" i="21"/>
  <c r="F20" i="21"/>
  <c r="G20" i="21"/>
  <c r="H20" i="21"/>
  <c r="I20" i="21"/>
  <c r="J20" i="21"/>
  <c r="K20" i="21"/>
  <c r="L20" i="21"/>
  <c r="M20" i="21"/>
  <c r="F21" i="21"/>
  <c r="G21" i="21"/>
  <c r="H21" i="21"/>
  <c r="I21" i="21"/>
  <c r="J21" i="21"/>
  <c r="K21" i="21"/>
  <c r="L21" i="21"/>
  <c r="M21" i="21"/>
  <c r="F22" i="21"/>
  <c r="G22" i="21"/>
  <c r="H22" i="21"/>
  <c r="I22" i="21"/>
  <c r="J22" i="21"/>
  <c r="K22" i="21"/>
  <c r="L22" i="21"/>
  <c r="M22" i="21"/>
  <c r="F23" i="21"/>
  <c r="G23" i="21"/>
  <c r="H23" i="21"/>
  <c r="I23" i="21"/>
  <c r="J23" i="21"/>
  <c r="K23" i="21"/>
  <c r="L23" i="21"/>
  <c r="M23" i="21"/>
  <c r="F24" i="21"/>
  <c r="G24" i="21"/>
  <c r="H24" i="21"/>
  <c r="I24" i="21"/>
  <c r="J24" i="21"/>
  <c r="K24" i="21"/>
  <c r="L24" i="21"/>
  <c r="M24" i="21"/>
  <c r="E9" i="18"/>
  <c r="F9" i="18"/>
  <c r="G9" i="18"/>
  <c r="H9" i="18"/>
  <c r="I9" i="18"/>
  <c r="J9" i="18"/>
  <c r="K9" i="18"/>
  <c r="L9" i="18"/>
  <c r="M9" i="18"/>
  <c r="E10" i="18"/>
  <c r="F10" i="18"/>
  <c r="G10" i="18"/>
  <c r="H10" i="18"/>
  <c r="I10" i="18"/>
  <c r="J10" i="18"/>
  <c r="K10" i="18"/>
  <c r="L10" i="18"/>
  <c r="M10" i="18"/>
  <c r="E11" i="18"/>
  <c r="F11" i="18"/>
  <c r="G11" i="18"/>
  <c r="H11" i="18"/>
  <c r="I11" i="18"/>
  <c r="J11" i="18"/>
  <c r="K11" i="18"/>
  <c r="L11" i="18"/>
  <c r="M11" i="18"/>
  <c r="E12" i="18"/>
  <c r="F12" i="18"/>
  <c r="G12" i="18"/>
  <c r="H12" i="18"/>
  <c r="I12" i="18"/>
  <c r="J12" i="18"/>
  <c r="K12" i="18"/>
  <c r="L12" i="18"/>
  <c r="M12" i="18"/>
  <c r="E13" i="18"/>
  <c r="F13" i="18"/>
  <c r="G13" i="18"/>
  <c r="H13" i="18"/>
  <c r="I13" i="18"/>
  <c r="J13" i="18"/>
  <c r="K13" i="18"/>
  <c r="L13" i="18"/>
  <c r="M13" i="18"/>
  <c r="E14" i="18"/>
  <c r="K14" i="18"/>
  <c r="D15" i="18"/>
  <c r="E18" i="18"/>
  <c r="E28" i="18" s="1"/>
  <c r="F18" i="18"/>
  <c r="G18" i="18"/>
  <c r="H18" i="18"/>
  <c r="I18" i="18"/>
  <c r="J18" i="18"/>
  <c r="J28" i="18" s="1"/>
  <c r="K18" i="18"/>
  <c r="E19" i="18"/>
  <c r="F19" i="18"/>
  <c r="G19" i="18"/>
  <c r="H19" i="18"/>
  <c r="I19" i="18"/>
  <c r="J19" i="18"/>
  <c r="K19" i="18"/>
  <c r="L19" i="18"/>
  <c r="M19" i="18"/>
  <c r="E20" i="18"/>
  <c r="F20" i="18"/>
  <c r="G20" i="18"/>
  <c r="H20" i="18"/>
  <c r="I20" i="18"/>
  <c r="J20" i="18"/>
  <c r="K20" i="18"/>
  <c r="M20" i="18"/>
  <c r="E21" i="18"/>
  <c r="F21" i="18"/>
  <c r="G21" i="18"/>
  <c r="H21" i="18"/>
  <c r="I21" i="18"/>
  <c r="J21" i="18"/>
  <c r="K21" i="18"/>
  <c r="L21" i="18"/>
  <c r="E22" i="18"/>
  <c r="F22" i="18"/>
  <c r="G22" i="18"/>
  <c r="H22" i="18"/>
  <c r="I22" i="18"/>
  <c r="J22" i="18"/>
  <c r="K22" i="18"/>
  <c r="M22" i="18"/>
  <c r="E23" i="18"/>
  <c r="F23" i="18"/>
  <c r="G23" i="18"/>
  <c r="H23" i="18"/>
  <c r="I23" i="18"/>
  <c r="J23" i="18"/>
  <c r="K23" i="18"/>
  <c r="L23" i="18"/>
  <c r="E24" i="18"/>
  <c r="F24" i="18"/>
  <c r="G24" i="18"/>
  <c r="H24" i="18"/>
  <c r="I24" i="18"/>
  <c r="J24" i="18"/>
  <c r="K24" i="18"/>
  <c r="L24" i="18"/>
  <c r="D25" i="18"/>
  <c r="Y8" i="5"/>
  <c r="Z8" i="5"/>
  <c r="AA8" i="5"/>
  <c r="AB8" i="5"/>
  <c r="AC8" i="5"/>
  <c r="AD8" i="5"/>
  <c r="AE8" i="5"/>
  <c r="AF8" i="5"/>
  <c r="AG8" i="5"/>
  <c r="AH8" i="5"/>
  <c r="AI8" i="5"/>
  <c r="AJ8" i="5"/>
  <c r="AK8" i="5"/>
  <c r="AL8" i="5"/>
  <c r="AM8" i="5"/>
  <c r="AN8" i="5"/>
  <c r="AO8" i="5"/>
  <c r="Y9" i="5"/>
  <c r="Z9" i="5"/>
  <c r="AA9" i="5"/>
  <c r="AB9" i="5"/>
  <c r="AC9" i="5"/>
  <c r="AD9" i="5"/>
  <c r="AE9" i="5"/>
  <c r="AF9" i="5"/>
  <c r="AG9" i="5"/>
  <c r="AH9" i="5"/>
  <c r="AI9" i="5"/>
  <c r="AJ9" i="5"/>
  <c r="AK9" i="5"/>
  <c r="AL9" i="5"/>
  <c r="AM9" i="5"/>
  <c r="AN9" i="5"/>
  <c r="AO9" i="5"/>
  <c r="Y11" i="5"/>
  <c r="Z11" i="5"/>
  <c r="AA11" i="5"/>
  <c r="AB11" i="5"/>
  <c r="AC11" i="5"/>
  <c r="AD11" i="5"/>
  <c r="AE11" i="5"/>
  <c r="AF11" i="5"/>
  <c r="AG11" i="5"/>
  <c r="AH11" i="5"/>
  <c r="AI11" i="5"/>
  <c r="AJ11" i="5"/>
  <c r="AK11" i="5"/>
  <c r="AL11" i="5"/>
  <c r="AM11" i="5"/>
  <c r="AN11" i="5"/>
  <c r="AO11" i="5"/>
  <c r="Y12" i="5"/>
  <c r="Z12" i="5"/>
  <c r="AA12" i="5"/>
  <c r="AB12" i="5"/>
  <c r="AC12" i="5"/>
  <c r="AD12" i="5"/>
  <c r="AE12" i="5"/>
  <c r="AF12" i="5"/>
  <c r="AG12" i="5"/>
  <c r="AH12" i="5"/>
  <c r="AI12" i="5"/>
  <c r="AJ12" i="5"/>
  <c r="AK12" i="5"/>
  <c r="AL12" i="5"/>
  <c r="AM12" i="5"/>
  <c r="AN12" i="5"/>
  <c r="AO12" i="5"/>
  <c r="Y13" i="5"/>
  <c r="Z13" i="5"/>
  <c r="AA13" i="5"/>
  <c r="AB13" i="5"/>
  <c r="AC13" i="5"/>
  <c r="AD13" i="5"/>
  <c r="AE13" i="5"/>
  <c r="AF13" i="5"/>
  <c r="AG13" i="5"/>
  <c r="AH13" i="5"/>
  <c r="AI13" i="5"/>
  <c r="AJ13" i="5"/>
  <c r="AK13" i="5"/>
  <c r="AL13" i="5"/>
  <c r="AM13" i="5"/>
  <c r="AN13" i="5"/>
  <c r="AO13" i="5"/>
  <c r="Y14" i="5"/>
  <c r="Z14" i="5"/>
  <c r="AA14" i="5"/>
  <c r="AB14" i="5"/>
  <c r="AC14" i="5"/>
  <c r="AD14" i="5"/>
  <c r="AE14" i="5"/>
  <c r="AF14" i="5"/>
  <c r="AG14" i="5"/>
  <c r="AH14" i="5"/>
  <c r="AI14" i="5"/>
  <c r="AJ14" i="5"/>
  <c r="AK14" i="5"/>
  <c r="AL14" i="5"/>
  <c r="AM14" i="5"/>
  <c r="AN14" i="5"/>
  <c r="AO14" i="5"/>
  <c r="Y15" i="5"/>
  <c r="Z15" i="5"/>
  <c r="AA15" i="5"/>
  <c r="AB15" i="5"/>
  <c r="AC15" i="5"/>
  <c r="AD15" i="5"/>
  <c r="AE15" i="5"/>
  <c r="AF15" i="5"/>
  <c r="AG15" i="5"/>
  <c r="AH15" i="5"/>
  <c r="AI15" i="5"/>
  <c r="AJ15" i="5"/>
  <c r="AK15" i="5"/>
  <c r="AL15" i="5"/>
  <c r="AM15" i="5"/>
  <c r="AN15" i="5"/>
  <c r="AO15" i="5"/>
  <c r="Y16" i="5"/>
  <c r="Z16" i="5"/>
  <c r="AA16" i="5"/>
  <c r="AB16" i="5"/>
  <c r="AC16" i="5"/>
  <c r="AD16" i="5"/>
  <c r="AE16" i="5"/>
  <c r="AF16" i="5"/>
  <c r="AG16" i="5"/>
  <c r="AH16" i="5"/>
  <c r="AI16" i="5"/>
  <c r="AJ16" i="5"/>
  <c r="AK16" i="5"/>
  <c r="AL16" i="5"/>
  <c r="AM16" i="5"/>
  <c r="AN16" i="5"/>
  <c r="AO16" i="5"/>
  <c r="Y17" i="5"/>
  <c r="Z17" i="5"/>
  <c r="AA17" i="5"/>
  <c r="AB17" i="5"/>
  <c r="AC17" i="5"/>
  <c r="AD17" i="5"/>
  <c r="AE17" i="5"/>
  <c r="AF17" i="5"/>
  <c r="AG17" i="5"/>
  <c r="AH17" i="5"/>
  <c r="AI17" i="5"/>
  <c r="AJ17" i="5"/>
  <c r="AK17" i="5"/>
  <c r="AL17" i="5"/>
  <c r="AM17" i="5"/>
  <c r="AN17" i="5"/>
  <c r="AO17" i="5"/>
  <c r="Y18" i="5"/>
  <c r="Z18" i="5"/>
  <c r="AA18" i="5"/>
  <c r="AB18" i="5"/>
  <c r="AC18" i="5"/>
  <c r="AD18" i="5"/>
  <c r="AE18" i="5"/>
  <c r="AF18" i="5"/>
  <c r="AG18" i="5"/>
  <c r="AH18" i="5"/>
  <c r="AI18" i="5"/>
  <c r="AJ18" i="5"/>
  <c r="AK18" i="5"/>
  <c r="AL18" i="5"/>
  <c r="AM18" i="5"/>
  <c r="AN18" i="5"/>
  <c r="AO18" i="5"/>
  <c r="Y19" i="5"/>
  <c r="Z19" i="5"/>
  <c r="AA19" i="5"/>
  <c r="AB19" i="5"/>
  <c r="AC19" i="5"/>
  <c r="AD19" i="5"/>
  <c r="AE19" i="5"/>
  <c r="AF19" i="5"/>
  <c r="AG19" i="5"/>
  <c r="AH19" i="5"/>
  <c r="AI19" i="5"/>
  <c r="AJ19" i="5"/>
  <c r="AK19" i="5"/>
  <c r="AL19" i="5"/>
  <c r="AM19" i="5"/>
  <c r="AN19" i="5"/>
  <c r="AO19" i="5"/>
  <c r="Y20" i="5"/>
  <c r="Z20" i="5"/>
  <c r="AA20" i="5"/>
  <c r="AB20" i="5"/>
  <c r="AC20" i="5"/>
  <c r="AD20" i="5"/>
  <c r="AE20" i="5"/>
  <c r="AF20" i="5"/>
  <c r="AG20" i="5"/>
  <c r="AH20" i="5"/>
  <c r="AI20" i="5"/>
  <c r="AJ20" i="5"/>
  <c r="AK20" i="5"/>
  <c r="AL20" i="5"/>
  <c r="AM20" i="5"/>
  <c r="AN20" i="5"/>
  <c r="AO20" i="5"/>
  <c r="H33" i="7"/>
  <c r="I33" i="7"/>
  <c r="J33" i="7"/>
  <c r="K33" i="7"/>
  <c r="L33" i="7"/>
  <c r="H34" i="7"/>
  <c r="I34" i="7"/>
  <c r="J34" i="7"/>
  <c r="K34" i="7"/>
  <c r="L34" i="7"/>
  <c r="H35" i="7"/>
  <c r="I35" i="7"/>
  <c r="J35" i="7"/>
  <c r="K35" i="7"/>
  <c r="L35" i="7"/>
  <c r="H36" i="7"/>
  <c r="I36" i="7"/>
  <c r="J36" i="7"/>
  <c r="K36" i="7"/>
  <c r="L36" i="7"/>
  <c r="H37" i="7"/>
  <c r="I37" i="7"/>
  <c r="J37" i="7"/>
  <c r="K37" i="7"/>
  <c r="L37" i="7"/>
  <c r="H40" i="7"/>
  <c r="I40" i="7"/>
  <c r="J40" i="7"/>
  <c r="K40" i="7"/>
  <c r="L40" i="7"/>
  <c r="H23" i="7"/>
  <c r="I23" i="7"/>
  <c r="J23" i="7"/>
  <c r="L23" i="7"/>
  <c r="BK5" i="9"/>
  <c r="BK8" i="9"/>
  <c r="BK9" i="9"/>
  <c r="BK11" i="9"/>
  <c r="BK12" i="9"/>
  <c r="BK13" i="9"/>
  <c r="BK14" i="9"/>
  <c r="BK15" i="9"/>
  <c r="BK16" i="9"/>
  <c r="BK17" i="9"/>
  <c r="BK18" i="9"/>
  <c r="BK19" i="9"/>
  <c r="BK20" i="9"/>
  <c r="BK22" i="9"/>
  <c r="BK23" i="9"/>
  <c r="BK26" i="9"/>
  <c r="BK27" i="9"/>
  <c r="BK28" i="9"/>
  <c r="BK29" i="9"/>
  <c r="BK30" i="9"/>
  <c r="BK31" i="9"/>
  <c r="BK32" i="9"/>
  <c r="BK33" i="9"/>
  <c r="BK34" i="9"/>
  <c r="BK35" i="9"/>
  <c r="BK36" i="9"/>
  <c r="BK37" i="9"/>
  <c r="BK40" i="9"/>
  <c r="BJ5" i="9"/>
  <c r="BJ8" i="9"/>
  <c r="BJ9" i="9"/>
  <c r="BJ11" i="9"/>
  <c r="BJ12" i="9"/>
  <c r="BJ13" i="9"/>
  <c r="BJ14" i="9"/>
  <c r="BJ15" i="9"/>
  <c r="BJ16" i="9"/>
  <c r="BJ17" i="9"/>
  <c r="BJ18" i="9"/>
  <c r="BJ19" i="9"/>
  <c r="BJ20" i="9"/>
  <c r="BJ22" i="9"/>
  <c r="BJ23" i="9"/>
  <c r="BJ26" i="9"/>
  <c r="BJ27" i="9"/>
  <c r="BJ28" i="9"/>
  <c r="BJ29" i="9"/>
  <c r="BJ30" i="9"/>
  <c r="BJ31" i="9"/>
  <c r="BJ32" i="9"/>
  <c r="BJ33" i="9"/>
  <c r="BJ34" i="9"/>
  <c r="BJ35" i="9"/>
  <c r="BJ36" i="9"/>
  <c r="BJ37" i="9"/>
  <c r="BJ40" i="9"/>
  <c r="M24" i="20"/>
  <c r="M23" i="20"/>
  <c r="M22" i="20"/>
  <c r="M21" i="20"/>
  <c r="M20" i="20"/>
  <c r="M19" i="20"/>
  <c r="M18" i="20"/>
  <c r="M14" i="20"/>
  <c r="M13" i="20"/>
  <c r="M12" i="20"/>
  <c r="M11" i="20"/>
  <c r="M10" i="20"/>
  <c r="M9" i="20"/>
  <c r="N8" i="9"/>
  <c r="N9" i="9"/>
  <c r="N11" i="9"/>
  <c r="N12" i="9"/>
  <c r="N13" i="9"/>
  <c r="N14" i="9"/>
  <c r="N15" i="9"/>
  <c r="N16" i="9"/>
  <c r="N17" i="9"/>
  <c r="N18" i="9"/>
  <c r="N19" i="9"/>
  <c r="N20" i="9"/>
  <c r="N22" i="9"/>
  <c r="N23" i="9"/>
  <c r="N26" i="9"/>
  <c r="N27" i="9"/>
  <c r="N28" i="9"/>
  <c r="N29" i="9"/>
  <c r="N30" i="9"/>
  <c r="N31" i="9"/>
  <c r="N32" i="9"/>
  <c r="N33" i="9"/>
  <c r="N34" i="9"/>
  <c r="N35" i="9"/>
  <c r="N36" i="9"/>
  <c r="N37" i="9"/>
  <c r="N40" i="9"/>
  <c r="BI5" i="9"/>
  <c r="BI8" i="9"/>
  <c r="BI9" i="9"/>
  <c r="BI11" i="9"/>
  <c r="BI12" i="9"/>
  <c r="BI13" i="9"/>
  <c r="BI14" i="9"/>
  <c r="BI15" i="9"/>
  <c r="BI16" i="9"/>
  <c r="BI17" i="9"/>
  <c r="BI18" i="9"/>
  <c r="BI19" i="9"/>
  <c r="BI20" i="9"/>
  <c r="BI22" i="9"/>
  <c r="BI23" i="9"/>
  <c r="BI26" i="9"/>
  <c r="BI27" i="9"/>
  <c r="BI28" i="9"/>
  <c r="BI29" i="9"/>
  <c r="BI30" i="9"/>
  <c r="BI31" i="9"/>
  <c r="BI32" i="9"/>
  <c r="BI33" i="9"/>
  <c r="BI34" i="9"/>
  <c r="BI35" i="9"/>
  <c r="BI36" i="9"/>
  <c r="BI37" i="9"/>
  <c r="BI40" i="9"/>
  <c r="L18" i="20"/>
  <c r="L19" i="20"/>
  <c r="L20" i="20"/>
  <c r="L21" i="20"/>
  <c r="L22" i="20"/>
  <c r="L23" i="20"/>
  <c r="L24" i="20"/>
  <c r="BH5" i="9"/>
  <c r="BH8" i="9"/>
  <c r="BH9" i="9"/>
  <c r="BH11" i="9"/>
  <c r="BH12" i="9"/>
  <c r="BH13" i="9"/>
  <c r="BH14" i="9"/>
  <c r="BH15" i="9"/>
  <c r="BH16" i="9"/>
  <c r="BH17" i="9"/>
  <c r="BH18" i="9"/>
  <c r="BH19" i="9"/>
  <c r="BH20" i="9"/>
  <c r="BH22" i="9"/>
  <c r="BH23" i="9"/>
  <c r="BH26" i="9"/>
  <c r="BH27" i="9"/>
  <c r="BH28" i="9"/>
  <c r="BH29" i="9"/>
  <c r="BH30" i="9"/>
  <c r="BH31" i="9"/>
  <c r="BH32" i="9"/>
  <c r="BH33" i="9"/>
  <c r="BH34" i="9"/>
  <c r="BH35" i="9"/>
  <c r="BH36" i="9"/>
  <c r="BH37" i="9"/>
  <c r="BH40" i="9"/>
  <c r="E31" i="17"/>
  <c r="BP31" i="17" s="1"/>
  <c r="U31" i="17"/>
  <c r="AE33" i="15"/>
  <c r="AF33" i="15"/>
  <c r="AG33" i="15"/>
  <c r="AH33" i="15"/>
  <c r="AI33" i="15"/>
  <c r="D64" i="7"/>
  <c r="AA31" i="17"/>
  <c r="AD31" i="17"/>
  <c r="Z31" i="5"/>
  <c r="AA31" i="5"/>
  <c r="AB31" i="5"/>
  <c r="AC31" i="5"/>
  <c r="AD31" i="5"/>
  <c r="AE31" i="5"/>
  <c r="AF31" i="5"/>
  <c r="AG31" i="5"/>
  <c r="BF4" i="9"/>
  <c r="B8" i="17"/>
  <c r="BM8" i="17" s="1"/>
  <c r="C8" i="17"/>
  <c r="BN8" i="17" s="1"/>
  <c r="D8" i="17"/>
  <c r="BO8" i="17" s="1"/>
  <c r="E8" i="17"/>
  <c r="BP8" i="17" s="1"/>
  <c r="F8" i="17"/>
  <c r="BQ8" i="17" s="1"/>
  <c r="G8" i="17"/>
  <c r="BR8" i="17" s="1"/>
  <c r="H8" i="17"/>
  <c r="BS8" i="17" s="1"/>
  <c r="I8" i="17"/>
  <c r="BT8" i="17" s="1"/>
  <c r="J8" i="17"/>
  <c r="BU8" i="17" s="1"/>
  <c r="K8" i="17"/>
  <c r="BV8" i="17" s="1"/>
  <c r="L8" i="17"/>
  <c r="BW8" i="17" s="1"/>
  <c r="M8" i="17"/>
  <c r="BX8" i="17" s="1"/>
  <c r="N8" i="17"/>
  <c r="BY8" i="17" s="1"/>
  <c r="O8" i="17"/>
  <c r="BZ8" i="17" s="1"/>
  <c r="P8" i="17"/>
  <c r="CA8" i="17" s="1"/>
  <c r="Q8" i="17"/>
  <c r="CB8" i="17" s="1"/>
  <c r="R8" i="17"/>
  <c r="CC8" i="17" s="1"/>
  <c r="S8" i="17"/>
  <c r="T8" i="17"/>
  <c r="U8" i="17"/>
  <c r="V8" i="17"/>
  <c r="W8" i="17"/>
  <c r="X8" i="17"/>
  <c r="Y8" i="17"/>
  <c r="Z8" i="17"/>
  <c r="AA8" i="17"/>
  <c r="AB8" i="17"/>
  <c r="AC8" i="17"/>
  <c r="AD8" i="17"/>
  <c r="B9" i="17"/>
  <c r="BM9" i="17" s="1"/>
  <c r="C9" i="17"/>
  <c r="BN9" i="17" s="1"/>
  <c r="D9" i="17"/>
  <c r="BO9" i="17" s="1"/>
  <c r="E9" i="17"/>
  <c r="BP9" i="17" s="1"/>
  <c r="F9" i="17"/>
  <c r="BQ9" i="17" s="1"/>
  <c r="G9" i="17"/>
  <c r="BR9" i="17" s="1"/>
  <c r="H9" i="17"/>
  <c r="BS9" i="17" s="1"/>
  <c r="I9" i="17"/>
  <c r="BT9" i="17" s="1"/>
  <c r="J9" i="17"/>
  <c r="BU9" i="17" s="1"/>
  <c r="K9" i="17"/>
  <c r="BV9" i="17" s="1"/>
  <c r="L9" i="17"/>
  <c r="BW9" i="17" s="1"/>
  <c r="M9" i="17"/>
  <c r="BX9" i="17" s="1"/>
  <c r="N9" i="17"/>
  <c r="BY9" i="17" s="1"/>
  <c r="O9" i="17"/>
  <c r="BZ9" i="17" s="1"/>
  <c r="P9" i="17"/>
  <c r="CA9" i="17" s="1"/>
  <c r="Q9" i="17"/>
  <c r="CB9" i="17" s="1"/>
  <c r="R9" i="17"/>
  <c r="CC9" i="17" s="1"/>
  <c r="S9" i="17"/>
  <c r="T9" i="17"/>
  <c r="U9" i="17"/>
  <c r="V9" i="17"/>
  <c r="W9" i="17"/>
  <c r="X9" i="17"/>
  <c r="Y9" i="17"/>
  <c r="Z9" i="17"/>
  <c r="AA9" i="17"/>
  <c r="AB9" i="17"/>
  <c r="AC9" i="17"/>
  <c r="AD9" i="17"/>
  <c r="B10" i="17"/>
  <c r="BM10" i="17" s="1"/>
  <c r="C10" i="17"/>
  <c r="BN10" i="17" s="1"/>
  <c r="D10" i="17"/>
  <c r="BO10" i="17" s="1"/>
  <c r="E10" i="17"/>
  <c r="BP10" i="17" s="1"/>
  <c r="F10" i="17"/>
  <c r="BQ10" i="17" s="1"/>
  <c r="G10" i="17"/>
  <c r="BR10" i="17" s="1"/>
  <c r="H10" i="17"/>
  <c r="BS10" i="17" s="1"/>
  <c r="I10" i="17"/>
  <c r="BT10" i="17" s="1"/>
  <c r="J10" i="17"/>
  <c r="BU10" i="17" s="1"/>
  <c r="K10" i="17"/>
  <c r="BV10" i="17" s="1"/>
  <c r="L10" i="17"/>
  <c r="BW10" i="17" s="1"/>
  <c r="M10" i="17"/>
  <c r="BX10" i="17" s="1"/>
  <c r="N10" i="17"/>
  <c r="BY10" i="17" s="1"/>
  <c r="O10" i="17"/>
  <c r="BZ10" i="17" s="1"/>
  <c r="P10" i="17"/>
  <c r="CA10" i="17" s="1"/>
  <c r="Q10" i="17"/>
  <c r="CB10" i="17" s="1"/>
  <c r="R10" i="17"/>
  <c r="CC10" i="17" s="1"/>
  <c r="S10" i="17"/>
  <c r="T10" i="17"/>
  <c r="U10" i="17"/>
  <c r="V10" i="17"/>
  <c r="W10" i="17"/>
  <c r="X10" i="17"/>
  <c r="Y10" i="17"/>
  <c r="Z10" i="17"/>
  <c r="AA10" i="17"/>
  <c r="AB10" i="17"/>
  <c r="AC10" i="17"/>
  <c r="AD10" i="17"/>
  <c r="B11" i="17"/>
  <c r="BM11" i="17" s="1"/>
  <c r="C11" i="17"/>
  <c r="BN11" i="17" s="1"/>
  <c r="D11" i="17"/>
  <c r="BO11" i="17" s="1"/>
  <c r="E11" i="17"/>
  <c r="BP11" i="17" s="1"/>
  <c r="F11" i="17"/>
  <c r="BQ11" i="17" s="1"/>
  <c r="G11" i="17"/>
  <c r="BR11" i="17" s="1"/>
  <c r="H11" i="17"/>
  <c r="BS11" i="17" s="1"/>
  <c r="I11" i="17"/>
  <c r="BT11" i="17" s="1"/>
  <c r="J11" i="17"/>
  <c r="BU11" i="17" s="1"/>
  <c r="K11" i="17"/>
  <c r="BV11" i="17" s="1"/>
  <c r="L11" i="17"/>
  <c r="BW11" i="17" s="1"/>
  <c r="M11" i="17"/>
  <c r="BX11" i="17" s="1"/>
  <c r="N11" i="17"/>
  <c r="BY11" i="17" s="1"/>
  <c r="O11" i="17"/>
  <c r="BZ11" i="17" s="1"/>
  <c r="P11" i="17"/>
  <c r="CA11" i="17" s="1"/>
  <c r="Q11" i="17"/>
  <c r="CB11" i="17" s="1"/>
  <c r="R11" i="17"/>
  <c r="CC11" i="17" s="1"/>
  <c r="S11" i="17"/>
  <c r="T11" i="17"/>
  <c r="U11" i="17"/>
  <c r="V11" i="17"/>
  <c r="W11" i="17"/>
  <c r="X11" i="17"/>
  <c r="Y11" i="17"/>
  <c r="Z11" i="17"/>
  <c r="AA11" i="17"/>
  <c r="AB11" i="17"/>
  <c r="AC11" i="17"/>
  <c r="AD11" i="17"/>
  <c r="B12" i="17"/>
  <c r="BM12" i="17" s="1"/>
  <c r="C12" i="17"/>
  <c r="BN12" i="17" s="1"/>
  <c r="D12" i="17"/>
  <c r="BO12" i="17" s="1"/>
  <c r="E12" i="17"/>
  <c r="BP12" i="17" s="1"/>
  <c r="F12" i="17"/>
  <c r="BQ12" i="17" s="1"/>
  <c r="G12" i="17"/>
  <c r="BR12" i="17" s="1"/>
  <c r="H12" i="17"/>
  <c r="BS12" i="17" s="1"/>
  <c r="I12" i="17"/>
  <c r="BT12" i="17" s="1"/>
  <c r="J12" i="17"/>
  <c r="BU12" i="17" s="1"/>
  <c r="K12" i="17"/>
  <c r="BV12" i="17" s="1"/>
  <c r="L12" i="17"/>
  <c r="BW12" i="17" s="1"/>
  <c r="M12" i="17"/>
  <c r="BX12" i="17" s="1"/>
  <c r="N12" i="17"/>
  <c r="BY12" i="17" s="1"/>
  <c r="O12" i="17"/>
  <c r="BZ12" i="17" s="1"/>
  <c r="P12" i="17"/>
  <c r="CA12" i="17" s="1"/>
  <c r="Q12" i="17"/>
  <c r="CB12" i="17" s="1"/>
  <c r="R12" i="17"/>
  <c r="CC12" i="17" s="1"/>
  <c r="S12" i="17"/>
  <c r="T12" i="17"/>
  <c r="U12" i="17"/>
  <c r="V12" i="17"/>
  <c r="W12" i="17"/>
  <c r="X12" i="17"/>
  <c r="Y12" i="17"/>
  <c r="Z12" i="17"/>
  <c r="AA12" i="17"/>
  <c r="AB12" i="17"/>
  <c r="AC12" i="17"/>
  <c r="AD12" i="17"/>
  <c r="B13" i="17"/>
  <c r="BM13" i="17" s="1"/>
  <c r="C13" i="17"/>
  <c r="BN13" i="17" s="1"/>
  <c r="D13" i="17"/>
  <c r="BO13" i="17" s="1"/>
  <c r="E13" i="17"/>
  <c r="BP13" i="17" s="1"/>
  <c r="F13" i="17"/>
  <c r="BQ13" i="17" s="1"/>
  <c r="G13" i="17"/>
  <c r="BR13" i="17" s="1"/>
  <c r="H13" i="17"/>
  <c r="BS13" i="17" s="1"/>
  <c r="I13" i="17"/>
  <c r="BT13" i="17" s="1"/>
  <c r="J13" i="17"/>
  <c r="BU13" i="17" s="1"/>
  <c r="K13" i="17"/>
  <c r="BV13" i="17" s="1"/>
  <c r="L13" i="17"/>
  <c r="BW13" i="17" s="1"/>
  <c r="M13" i="17"/>
  <c r="BX13" i="17" s="1"/>
  <c r="N13" i="17"/>
  <c r="BY13" i="17" s="1"/>
  <c r="O13" i="17"/>
  <c r="BZ13" i="17" s="1"/>
  <c r="P13" i="17"/>
  <c r="CA13" i="17" s="1"/>
  <c r="Q13" i="17"/>
  <c r="CB13" i="17" s="1"/>
  <c r="R13" i="17"/>
  <c r="CC13" i="17" s="1"/>
  <c r="S13" i="17"/>
  <c r="T13" i="17"/>
  <c r="U13" i="17"/>
  <c r="V13" i="17"/>
  <c r="W13" i="17"/>
  <c r="X13" i="17"/>
  <c r="Y13" i="17"/>
  <c r="Z13" i="17"/>
  <c r="AA13" i="17"/>
  <c r="AB13" i="17"/>
  <c r="AC13" i="17"/>
  <c r="AD13" i="17"/>
  <c r="B14" i="17"/>
  <c r="BM14" i="17" s="1"/>
  <c r="C14" i="17"/>
  <c r="BN14" i="17" s="1"/>
  <c r="D14" i="17"/>
  <c r="BO14" i="17" s="1"/>
  <c r="E14" i="17"/>
  <c r="BP14" i="17" s="1"/>
  <c r="F14" i="17"/>
  <c r="BQ14" i="17" s="1"/>
  <c r="G14" i="17"/>
  <c r="BR14" i="17" s="1"/>
  <c r="H14" i="17"/>
  <c r="BS14" i="17" s="1"/>
  <c r="I14" i="17"/>
  <c r="BT14" i="17" s="1"/>
  <c r="J14" i="17"/>
  <c r="BU14" i="17" s="1"/>
  <c r="K14" i="17"/>
  <c r="BV14" i="17" s="1"/>
  <c r="L14" i="17"/>
  <c r="BW14" i="17" s="1"/>
  <c r="M14" i="17"/>
  <c r="BX14" i="17" s="1"/>
  <c r="N14" i="17"/>
  <c r="BY14" i="17" s="1"/>
  <c r="O14" i="17"/>
  <c r="BZ14" i="17" s="1"/>
  <c r="P14" i="17"/>
  <c r="CA14" i="17" s="1"/>
  <c r="Q14" i="17"/>
  <c r="CB14" i="17" s="1"/>
  <c r="R14" i="17"/>
  <c r="CC14" i="17" s="1"/>
  <c r="S14" i="17"/>
  <c r="T14" i="17"/>
  <c r="U14" i="17"/>
  <c r="V14" i="17"/>
  <c r="W14" i="17"/>
  <c r="X14" i="17"/>
  <c r="Y14" i="17"/>
  <c r="Z14" i="17"/>
  <c r="AA14" i="17"/>
  <c r="AB14" i="17"/>
  <c r="AC14" i="17"/>
  <c r="AD14" i="17"/>
  <c r="B15" i="17"/>
  <c r="BM15" i="17" s="1"/>
  <c r="C15" i="17"/>
  <c r="BN15" i="17" s="1"/>
  <c r="D15" i="17"/>
  <c r="BO15" i="17" s="1"/>
  <c r="E15" i="17"/>
  <c r="BP15" i="17" s="1"/>
  <c r="F15" i="17"/>
  <c r="BQ15" i="17" s="1"/>
  <c r="G15" i="17"/>
  <c r="BR15" i="17" s="1"/>
  <c r="H15" i="17"/>
  <c r="BS15" i="17" s="1"/>
  <c r="I15" i="17"/>
  <c r="BT15" i="17" s="1"/>
  <c r="J15" i="17"/>
  <c r="BU15" i="17" s="1"/>
  <c r="K15" i="17"/>
  <c r="BV15" i="17" s="1"/>
  <c r="L15" i="17"/>
  <c r="BW15" i="17" s="1"/>
  <c r="M15" i="17"/>
  <c r="BX15" i="17" s="1"/>
  <c r="N15" i="17"/>
  <c r="BY15" i="17" s="1"/>
  <c r="O15" i="17"/>
  <c r="BZ15" i="17" s="1"/>
  <c r="P15" i="17"/>
  <c r="CA15" i="17" s="1"/>
  <c r="Q15" i="17"/>
  <c r="CB15" i="17" s="1"/>
  <c r="R15" i="17"/>
  <c r="CC15" i="17" s="1"/>
  <c r="S15" i="17"/>
  <c r="T15" i="17"/>
  <c r="U15" i="17"/>
  <c r="V15" i="17"/>
  <c r="W15" i="17"/>
  <c r="X15" i="17"/>
  <c r="Y15" i="17"/>
  <c r="Z15" i="17"/>
  <c r="AA15" i="17"/>
  <c r="AB15" i="17"/>
  <c r="AC15" i="17"/>
  <c r="AD15" i="17"/>
  <c r="B16" i="17"/>
  <c r="BM16" i="17" s="1"/>
  <c r="C16" i="17"/>
  <c r="BN16" i="17" s="1"/>
  <c r="D16" i="17"/>
  <c r="BO16" i="17" s="1"/>
  <c r="E16" i="17"/>
  <c r="BP16" i="17" s="1"/>
  <c r="F16" i="17"/>
  <c r="BQ16" i="17" s="1"/>
  <c r="G16" i="17"/>
  <c r="BR16" i="17" s="1"/>
  <c r="H16" i="17"/>
  <c r="BS16" i="17" s="1"/>
  <c r="I16" i="17"/>
  <c r="BT16" i="17" s="1"/>
  <c r="J16" i="17"/>
  <c r="BU16" i="17" s="1"/>
  <c r="K16" i="17"/>
  <c r="BV16" i="17" s="1"/>
  <c r="L16" i="17"/>
  <c r="BW16" i="17" s="1"/>
  <c r="M16" i="17"/>
  <c r="BX16" i="17" s="1"/>
  <c r="N16" i="17"/>
  <c r="BY16" i="17" s="1"/>
  <c r="O16" i="17"/>
  <c r="BZ16" i="17" s="1"/>
  <c r="P16" i="17"/>
  <c r="CA16" i="17" s="1"/>
  <c r="Q16" i="17"/>
  <c r="CB16" i="17" s="1"/>
  <c r="R16" i="17"/>
  <c r="CC16" i="17" s="1"/>
  <c r="S16" i="17"/>
  <c r="T16" i="17"/>
  <c r="U16" i="17"/>
  <c r="V16" i="17"/>
  <c r="W16" i="17"/>
  <c r="X16" i="17"/>
  <c r="Y16" i="17"/>
  <c r="Z16" i="17"/>
  <c r="AA16" i="17"/>
  <c r="AB16" i="17"/>
  <c r="AC16" i="17"/>
  <c r="AD16" i="17"/>
  <c r="B17" i="17"/>
  <c r="BM17" i="17" s="1"/>
  <c r="C17" i="17"/>
  <c r="BN17" i="17" s="1"/>
  <c r="D17" i="17"/>
  <c r="BO17" i="17" s="1"/>
  <c r="E17" i="17"/>
  <c r="BP17" i="17" s="1"/>
  <c r="F17" i="17"/>
  <c r="BQ17" i="17" s="1"/>
  <c r="G17" i="17"/>
  <c r="BR17" i="17" s="1"/>
  <c r="H17" i="17"/>
  <c r="BS17" i="17" s="1"/>
  <c r="I17" i="17"/>
  <c r="BT17" i="17" s="1"/>
  <c r="J17" i="17"/>
  <c r="BU17" i="17" s="1"/>
  <c r="K17" i="17"/>
  <c r="BV17" i="17" s="1"/>
  <c r="L17" i="17"/>
  <c r="BW17" i="17" s="1"/>
  <c r="M17" i="17"/>
  <c r="BX17" i="17" s="1"/>
  <c r="N17" i="17"/>
  <c r="BY17" i="17" s="1"/>
  <c r="O17" i="17"/>
  <c r="BZ17" i="17" s="1"/>
  <c r="P17" i="17"/>
  <c r="CA17" i="17" s="1"/>
  <c r="Q17" i="17"/>
  <c r="CB17" i="17" s="1"/>
  <c r="R17" i="17"/>
  <c r="CC17" i="17" s="1"/>
  <c r="S17" i="17"/>
  <c r="T17" i="17"/>
  <c r="U17" i="17"/>
  <c r="V17" i="17"/>
  <c r="W17" i="17"/>
  <c r="X17" i="17"/>
  <c r="Y17" i="17"/>
  <c r="Z17" i="17"/>
  <c r="AA17" i="17"/>
  <c r="AB17" i="17"/>
  <c r="AC17" i="17"/>
  <c r="AD17" i="17"/>
  <c r="B18" i="17"/>
  <c r="BM18" i="17" s="1"/>
  <c r="C18" i="17"/>
  <c r="BN18" i="17" s="1"/>
  <c r="D18" i="17"/>
  <c r="BO18" i="17" s="1"/>
  <c r="E18" i="17"/>
  <c r="BP18" i="17" s="1"/>
  <c r="F18" i="17"/>
  <c r="BQ18" i="17" s="1"/>
  <c r="G18" i="17"/>
  <c r="BR18" i="17" s="1"/>
  <c r="H18" i="17"/>
  <c r="BS18" i="17" s="1"/>
  <c r="I18" i="17"/>
  <c r="BT18" i="17" s="1"/>
  <c r="J18" i="17"/>
  <c r="BU18" i="17" s="1"/>
  <c r="K18" i="17"/>
  <c r="BV18" i="17" s="1"/>
  <c r="L18" i="17"/>
  <c r="BW18" i="17" s="1"/>
  <c r="M18" i="17"/>
  <c r="BX18" i="17" s="1"/>
  <c r="N18" i="17"/>
  <c r="BY18" i="17" s="1"/>
  <c r="O18" i="17"/>
  <c r="BZ18" i="17" s="1"/>
  <c r="P18" i="17"/>
  <c r="CA18" i="17" s="1"/>
  <c r="Q18" i="17"/>
  <c r="CB18" i="17" s="1"/>
  <c r="R18" i="17"/>
  <c r="CC18" i="17" s="1"/>
  <c r="S18" i="17"/>
  <c r="T18" i="17"/>
  <c r="U18" i="17"/>
  <c r="V18" i="17"/>
  <c r="W18" i="17"/>
  <c r="X18" i="17"/>
  <c r="Y18" i="17"/>
  <c r="Z18" i="17"/>
  <c r="AA18" i="17"/>
  <c r="AB18" i="17"/>
  <c r="AC18" i="17"/>
  <c r="AD18" i="17"/>
  <c r="B19" i="17"/>
  <c r="BM19" i="17" s="1"/>
  <c r="C19" i="17"/>
  <c r="BN19" i="17" s="1"/>
  <c r="D19" i="17"/>
  <c r="BO19" i="17" s="1"/>
  <c r="E19" i="17"/>
  <c r="BP19" i="17" s="1"/>
  <c r="F19" i="17"/>
  <c r="BQ19" i="17" s="1"/>
  <c r="G19" i="17"/>
  <c r="BR19" i="17" s="1"/>
  <c r="H19" i="17"/>
  <c r="BS19" i="17" s="1"/>
  <c r="I19" i="17"/>
  <c r="BT19" i="17" s="1"/>
  <c r="J19" i="17"/>
  <c r="BU19" i="17" s="1"/>
  <c r="K19" i="17"/>
  <c r="BV19" i="17" s="1"/>
  <c r="L19" i="17"/>
  <c r="BW19" i="17" s="1"/>
  <c r="M19" i="17"/>
  <c r="BX19" i="17" s="1"/>
  <c r="N19" i="17"/>
  <c r="BY19" i="17" s="1"/>
  <c r="O19" i="17"/>
  <c r="BZ19" i="17" s="1"/>
  <c r="P19" i="17"/>
  <c r="CA19" i="17" s="1"/>
  <c r="Q19" i="17"/>
  <c r="CB19" i="17" s="1"/>
  <c r="R19" i="17"/>
  <c r="CC19" i="17" s="1"/>
  <c r="S19" i="17"/>
  <c r="T19" i="17"/>
  <c r="U19" i="17"/>
  <c r="V19" i="17"/>
  <c r="W19" i="17"/>
  <c r="X19" i="17"/>
  <c r="Y19" i="17"/>
  <c r="Z19" i="17"/>
  <c r="AA19" i="17"/>
  <c r="AB19" i="17"/>
  <c r="AC19" i="17"/>
  <c r="AD19" i="17"/>
  <c r="C23" i="17"/>
  <c r="BN23" i="17" s="1"/>
  <c r="D23" i="17"/>
  <c r="BO23" i="17" s="1"/>
  <c r="E23" i="17"/>
  <c r="BP23" i="17" s="1"/>
  <c r="F23" i="17"/>
  <c r="BQ23" i="17" s="1"/>
  <c r="G23" i="17"/>
  <c r="BR23" i="17" s="1"/>
  <c r="H23" i="17"/>
  <c r="BS23" i="17" s="1"/>
  <c r="I23" i="17"/>
  <c r="BT23" i="17" s="1"/>
  <c r="J23" i="17"/>
  <c r="BU23" i="17" s="1"/>
  <c r="K23" i="17"/>
  <c r="BV23" i="17" s="1"/>
  <c r="L23" i="17"/>
  <c r="BW23" i="17" s="1"/>
  <c r="M23" i="17"/>
  <c r="BX23" i="17" s="1"/>
  <c r="N23" i="17"/>
  <c r="BY23" i="17" s="1"/>
  <c r="O23" i="17"/>
  <c r="BZ23" i="17" s="1"/>
  <c r="P23" i="17"/>
  <c r="CA23" i="17" s="1"/>
  <c r="Q23" i="17"/>
  <c r="CB23" i="17" s="1"/>
  <c r="R23" i="17"/>
  <c r="CC23" i="17" s="1"/>
  <c r="S23" i="17"/>
  <c r="CD23" i="17" s="1"/>
  <c r="T23" i="17"/>
  <c r="CE23" i="17" s="1"/>
  <c r="U23" i="17"/>
  <c r="CF23" i="17" s="1"/>
  <c r="V23" i="17"/>
  <c r="CG23" i="17" s="1"/>
  <c r="W23" i="17"/>
  <c r="X23" i="17"/>
  <c r="Y23" i="17"/>
  <c r="Z23" i="17"/>
  <c r="AA23" i="17"/>
  <c r="AB23" i="17"/>
  <c r="AC23" i="17"/>
  <c r="AD23" i="17"/>
  <c r="C24" i="17"/>
  <c r="BN24" i="17" s="1"/>
  <c r="D24" i="17"/>
  <c r="BO24" i="17" s="1"/>
  <c r="E24" i="17"/>
  <c r="BP24" i="17" s="1"/>
  <c r="F24" i="17"/>
  <c r="BQ24" i="17" s="1"/>
  <c r="G24" i="17"/>
  <c r="BR24" i="17" s="1"/>
  <c r="H24" i="17"/>
  <c r="BS24" i="17" s="1"/>
  <c r="I24" i="17"/>
  <c r="BT24" i="17" s="1"/>
  <c r="J24" i="17"/>
  <c r="BU24" i="17" s="1"/>
  <c r="K24" i="17"/>
  <c r="BV24" i="17" s="1"/>
  <c r="L24" i="17"/>
  <c r="BW24" i="17" s="1"/>
  <c r="M24" i="17"/>
  <c r="BX24" i="17" s="1"/>
  <c r="N24" i="17"/>
  <c r="BY24" i="17" s="1"/>
  <c r="O24" i="17"/>
  <c r="BZ24" i="17" s="1"/>
  <c r="P24" i="17"/>
  <c r="CA24" i="17" s="1"/>
  <c r="Q24" i="17"/>
  <c r="CB24" i="17" s="1"/>
  <c r="R24" i="17"/>
  <c r="CC24" i="17" s="1"/>
  <c r="S24" i="17"/>
  <c r="CD24" i="17" s="1"/>
  <c r="T24" i="17"/>
  <c r="CE24" i="17" s="1"/>
  <c r="U24" i="17"/>
  <c r="CF24" i="17" s="1"/>
  <c r="V24" i="17"/>
  <c r="CG24" i="17" s="1"/>
  <c r="W24" i="17"/>
  <c r="X24" i="17"/>
  <c r="Y24" i="17"/>
  <c r="Z24" i="17"/>
  <c r="AA24" i="17"/>
  <c r="AB24" i="17"/>
  <c r="AC24" i="17"/>
  <c r="AD24" i="17"/>
  <c r="C25" i="17"/>
  <c r="BN25" i="17" s="1"/>
  <c r="D25" i="17"/>
  <c r="BO25" i="17" s="1"/>
  <c r="E25" i="17"/>
  <c r="BP25" i="17" s="1"/>
  <c r="F25" i="17"/>
  <c r="BQ25" i="17" s="1"/>
  <c r="G25" i="17"/>
  <c r="BR25" i="17" s="1"/>
  <c r="H25" i="17"/>
  <c r="BS25" i="17" s="1"/>
  <c r="I25" i="17"/>
  <c r="BT25" i="17" s="1"/>
  <c r="J25" i="17"/>
  <c r="BU25" i="17" s="1"/>
  <c r="K25" i="17"/>
  <c r="BV25" i="17" s="1"/>
  <c r="L25" i="17"/>
  <c r="BW25" i="17" s="1"/>
  <c r="M25" i="17"/>
  <c r="BX25" i="17" s="1"/>
  <c r="N25" i="17"/>
  <c r="BY25" i="17" s="1"/>
  <c r="O25" i="17"/>
  <c r="BZ25" i="17" s="1"/>
  <c r="P25" i="17"/>
  <c r="CA25" i="17" s="1"/>
  <c r="Q25" i="17"/>
  <c r="CB25" i="17" s="1"/>
  <c r="R25" i="17"/>
  <c r="CC25" i="17" s="1"/>
  <c r="S25" i="17"/>
  <c r="CD25" i="17" s="1"/>
  <c r="T25" i="17"/>
  <c r="CE25" i="17" s="1"/>
  <c r="U25" i="17"/>
  <c r="CF25" i="17" s="1"/>
  <c r="V25" i="17"/>
  <c r="CG25" i="17" s="1"/>
  <c r="W25" i="17"/>
  <c r="X25" i="17"/>
  <c r="Y25" i="17"/>
  <c r="Z25" i="17"/>
  <c r="AA25" i="17"/>
  <c r="AB25" i="17"/>
  <c r="AC25" i="17"/>
  <c r="AD25" i="17"/>
  <c r="C26" i="17"/>
  <c r="BN26" i="17" s="1"/>
  <c r="D26" i="17"/>
  <c r="BO26" i="17" s="1"/>
  <c r="E26" i="17"/>
  <c r="BP26" i="17" s="1"/>
  <c r="F26" i="17"/>
  <c r="BQ26" i="17" s="1"/>
  <c r="G26" i="17"/>
  <c r="BR26" i="17" s="1"/>
  <c r="H26" i="17"/>
  <c r="BS26" i="17" s="1"/>
  <c r="I26" i="17"/>
  <c r="BT26" i="17" s="1"/>
  <c r="J26" i="17"/>
  <c r="BU26" i="17" s="1"/>
  <c r="K26" i="17"/>
  <c r="BV26" i="17" s="1"/>
  <c r="L26" i="17"/>
  <c r="BW26" i="17" s="1"/>
  <c r="M26" i="17"/>
  <c r="BX26" i="17" s="1"/>
  <c r="N26" i="17"/>
  <c r="BY26" i="17" s="1"/>
  <c r="O26" i="17"/>
  <c r="BZ26" i="17" s="1"/>
  <c r="P26" i="17"/>
  <c r="CA26" i="17" s="1"/>
  <c r="Q26" i="17"/>
  <c r="CB26" i="17" s="1"/>
  <c r="R26" i="17"/>
  <c r="CC26" i="17" s="1"/>
  <c r="S26" i="17"/>
  <c r="CD26" i="17" s="1"/>
  <c r="T26" i="17"/>
  <c r="CE26" i="17" s="1"/>
  <c r="U26" i="17"/>
  <c r="CF26" i="17" s="1"/>
  <c r="V26" i="17"/>
  <c r="CG26" i="17" s="1"/>
  <c r="W26" i="17"/>
  <c r="X26" i="17"/>
  <c r="Y26" i="17"/>
  <c r="Z26" i="17"/>
  <c r="AA26" i="17"/>
  <c r="AB26" i="17"/>
  <c r="AC26" i="17"/>
  <c r="AD26" i="17"/>
  <c r="C27" i="17"/>
  <c r="BN27" i="17" s="1"/>
  <c r="D27" i="17"/>
  <c r="BO27" i="17" s="1"/>
  <c r="E27" i="17"/>
  <c r="BP27" i="17" s="1"/>
  <c r="F27" i="17"/>
  <c r="BQ27" i="17" s="1"/>
  <c r="G27" i="17"/>
  <c r="BR27" i="17" s="1"/>
  <c r="H27" i="17"/>
  <c r="BS27" i="17" s="1"/>
  <c r="I27" i="17"/>
  <c r="BT27" i="17" s="1"/>
  <c r="J27" i="17"/>
  <c r="BU27" i="17" s="1"/>
  <c r="K27" i="17"/>
  <c r="BV27" i="17" s="1"/>
  <c r="L27" i="17"/>
  <c r="BW27" i="17" s="1"/>
  <c r="M27" i="17"/>
  <c r="BX27" i="17" s="1"/>
  <c r="N27" i="17"/>
  <c r="BY27" i="17" s="1"/>
  <c r="O27" i="17"/>
  <c r="BZ27" i="17" s="1"/>
  <c r="P27" i="17"/>
  <c r="CA27" i="17" s="1"/>
  <c r="Q27" i="17"/>
  <c r="CB27" i="17" s="1"/>
  <c r="R27" i="17"/>
  <c r="CC27" i="17" s="1"/>
  <c r="S27" i="17"/>
  <c r="CD27" i="17" s="1"/>
  <c r="T27" i="17"/>
  <c r="CE27" i="17" s="1"/>
  <c r="U27" i="17"/>
  <c r="CF27" i="17" s="1"/>
  <c r="V27" i="17"/>
  <c r="CG27" i="17" s="1"/>
  <c r="W27" i="17"/>
  <c r="X27" i="17"/>
  <c r="Y27" i="17"/>
  <c r="Z27" i="17"/>
  <c r="AA27" i="17"/>
  <c r="AB27" i="17"/>
  <c r="AC27" i="17"/>
  <c r="AD27" i="17"/>
  <c r="C28" i="17"/>
  <c r="BN28" i="17" s="1"/>
  <c r="D28" i="17"/>
  <c r="BO28" i="17" s="1"/>
  <c r="E28" i="17"/>
  <c r="BP28" i="17" s="1"/>
  <c r="F28" i="17"/>
  <c r="BQ28" i="17" s="1"/>
  <c r="G28" i="17"/>
  <c r="BR28" i="17" s="1"/>
  <c r="H28" i="17"/>
  <c r="BS28" i="17" s="1"/>
  <c r="I28" i="17"/>
  <c r="BT28" i="17" s="1"/>
  <c r="J28" i="17"/>
  <c r="BU28" i="17" s="1"/>
  <c r="K28" i="17"/>
  <c r="BV28" i="17" s="1"/>
  <c r="L28" i="17"/>
  <c r="BW28" i="17" s="1"/>
  <c r="M28" i="17"/>
  <c r="BX28" i="17" s="1"/>
  <c r="N28" i="17"/>
  <c r="BY28" i="17" s="1"/>
  <c r="O28" i="17"/>
  <c r="BZ28" i="17" s="1"/>
  <c r="P28" i="17"/>
  <c r="CA28" i="17" s="1"/>
  <c r="Q28" i="17"/>
  <c r="CB28" i="17" s="1"/>
  <c r="R28" i="17"/>
  <c r="CC28" i="17" s="1"/>
  <c r="S28" i="17"/>
  <c r="CD28" i="17" s="1"/>
  <c r="T28" i="17"/>
  <c r="CE28" i="17" s="1"/>
  <c r="U28" i="17"/>
  <c r="CF28" i="17" s="1"/>
  <c r="V28" i="17"/>
  <c r="CG28" i="17" s="1"/>
  <c r="W28" i="17"/>
  <c r="X28" i="17"/>
  <c r="Y28" i="17"/>
  <c r="Z28" i="17"/>
  <c r="AA28" i="17"/>
  <c r="AB28" i="17"/>
  <c r="AC28" i="17"/>
  <c r="AD28" i="17"/>
  <c r="C29" i="17"/>
  <c r="BN29" i="17" s="1"/>
  <c r="D29" i="17"/>
  <c r="BO29" i="17" s="1"/>
  <c r="E29" i="17"/>
  <c r="BP29" i="17" s="1"/>
  <c r="F29" i="17"/>
  <c r="BQ29" i="17" s="1"/>
  <c r="G29" i="17"/>
  <c r="BR29" i="17" s="1"/>
  <c r="H29" i="17"/>
  <c r="BS29" i="17" s="1"/>
  <c r="I29" i="17"/>
  <c r="BT29" i="17" s="1"/>
  <c r="J29" i="17"/>
  <c r="BU29" i="17" s="1"/>
  <c r="K29" i="17"/>
  <c r="BV29" i="17" s="1"/>
  <c r="L29" i="17"/>
  <c r="BW29" i="17" s="1"/>
  <c r="M29" i="17"/>
  <c r="BX29" i="17" s="1"/>
  <c r="N29" i="17"/>
  <c r="BY29" i="17" s="1"/>
  <c r="O29" i="17"/>
  <c r="BZ29" i="17" s="1"/>
  <c r="P29" i="17"/>
  <c r="CA29" i="17" s="1"/>
  <c r="Q29" i="17"/>
  <c r="CB29" i="17" s="1"/>
  <c r="R29" i="17"/>
  <c r="CC29" i="17" s="1"/>
  <c r="S29" i="17"/>
  <c r="CD29" i="17" s="1"/>
  <c r="T29" i="17"/>
  <c r="CE29" i="17" s="1"/>
  <c r="U29" i="17"/>
  <c r="CF29" i="17" s="1"/>
  <c r="V29" i="17"/>
  <c r="CG29" i="17" s="1"/>
  <c r="W29" i="17"/>
  <c r="X29" i="17"/>
  <c r="Y29" i="17"/>
  <c r="Z29" i="17"/>
  <c r="AA29" i="17"/>
  <c r="AB29" i="17"/>
  <c r="AC29" i="17"/>
  <c r="AD29" i="17"/>
  <c r="C30" i="17"/>
  <c r="BN30" i="17" s="1"/>
  <c r="D30" i="17"/>
  <c r="BO30" i="17" s="1"/>
  <c r="E30" i="17"/>
  <c r="BP30" i="17" s="1"/>
  <c r="F30" i="17"/>
  <c r="BQ30" i="17" s="1"/>
  <c r="G30" i="17"/>
  <c r="BR30" i="17" s="1"/>
  <c r="H30" i="17"/>
  <c r="BS30" i="17" s="1"/>
  <c r="I30" i="17"/>
  <c r="BT30" i="17" s="1"/>
  <c r="J30" i="17"/>
  <c r="BU30" i="17" s="1"/>
  <c r="K30" i="17"/>
  <c r="BV30" i="17" s="1"/>
  <c r="L30" i="17"/>
  <c r="BW30" i="17" s="1"/>
  <c r="M30" i="17"/>
  <c r="BX30" i="17" s="1"/>
  <c r="N30" i="17"/>
  <c r="BY30" i="17" s="1"/>
  <c r="O30" i="17"/>
  <c r="BZ30" i="17" s="1"/>
  <c r="P30" i="17"/>
  <c r="CA30" i="17" s="1"/>
  <c r="Q30" i="17"/>
  <c r="CB30" i="17" s="1"/>
  <c r="R30" i="17"/>
  <c r="CC30" i="17" s="1"/>
  <c r="S30" i="17"/>
  <c r="CD30" i="17" s="1"/>
  <c r="T30" i="17"/>
  <c r="CE30" i="17" s="1"/>
  <c r="U30" i="17"/>
  <c r="CF30" i="17" s="1"/>
  <c r="V30" i="17"/>
  <c r="CG30" i="17" s="1"/>
  <c r="W30" i="17"/>
  <c r="CH30" i="17" s="1"/>
  <c r="X30" i="17"/>
  <c r="CI30" i="17" s="1"/>
  <c r="Y30" i="17"/>
  <c r="CJ30" i="17" s="1"/>
  <c r="Z30" i="17"/>
  <c r="CK30" i="17" s="1"/>
  <c r="AA30" i="17"/>
  <c r="CL30" i="17" s="1"/>
  <c r="AB30" i="17"/>
  <c r="CM30" i="17" s="1"/>
  <c r="AC30" i="17"/>
  <c r="CN30" i="17" s="1"/>
  <c r="AD30" i="17"/>
  <c r="CO30" i="17" s="1"/>
  <c r="E4" i="9"/>
  <c r="W4" i="9"/>
  <c r="V5" i="9"/>
  <c r="BE5" i="9"/>
  <c r="D8" i="9"/>
  <c r="F8" i="9"/>
  <c r="G8" i="9"/>
  <c r="H8" i="9"/>
  <c r="I8" i="9"/>
  <c r="J8" i="9"/>
  <c r="K8" i="9"/>
  <c r="L8" i="9"/>
  <c r="M8" i="9"/>
  <c r="V8" i="9"/>
  <c r="BE8" i="9"/>
  <c r="D9" i="9"/>
  <c r="F9" i="9"/>
  <c r="G9" i="9"/>
  <c r="H9" i="9"/>
  <c r="I9" i="9"/>
  <c r="J9" i="9"/>
  <c r="K9" i="9"/>
  <c r="L9" i="9"/>
  <c r="M9" i="9"/>
  <c r="V9" i="9"/>
  <c r="BE9" i="9"/>
  <c r="D11" i="9"/>
  <c r="F11" i="9"/>
  <c r="G11" i="9"/>
  <c r="H11" i="9"/>
  <c r="I11" i="9"/>
  <c r="J11" i="9"/>
  <c r="K11" i="9"/>
  <c r="L11" i="9"/>
  <c r="M11" i="9"/>
  <c r="V11" i="9"/>
  <c r="BE11" i="9"/>
  <c r="D12" i="9"/>
  <c r="F12" i="9"/>
  <c r="G12" i="9"/>
  <c r="H12" i="9"/>
  <c r="I12" i="9"/>
  <c r="J12" i="9"/>
  <c r="K12" i="9"/>
  <c r="L12" i="9"/>
  <c r="M12" i="9"/>
  <c r="V12" i="9"/>
  <c r="BE12" i="9"/>
  <c r="D13" i="9"/>
  <c r="F13" i="9"/>
  <c r="G13" i="9"/>
  <c r="H13" i="9"/>
  <c r="I13" i="9"/>
  <c r="J13" i="9"/>
  <c r="K13" i="9"/>
  <c r="L13" i="9"/>
  <c r="M13" i="9"/>
  <c r="V13" i="9"/>
  <c r="BE13" i="9"/>
  <c r="D14" i="9"/>
  <c r="F14" i="9"/>
  <c r="G14" i="9"/>
  <c r="H14" i="9"/>
  <c r="I14" i="9"/>
  <c r="J14" i="9"/>
  <c r="K14" i="9"/>
  <c r="L14" i="9"/>
  <c r="M14" i="9"/>
  <c r="V14" i="9"/>
  <c r="BE14" i="9"/>
  <c r="D15" i="9"/>
  <c r="F15" i="9"/>
  <c r="G15" i="9"/>
  <c r="H15" i="9"/>
  <c r="I15" i="9"/>
  <c r="J15" i="9"/>
  <c r="K15" i="9"/>
  <c r="L15" i="9"/>
  <c r="M15" i="9"/>
  <c r="V15" i="9"/>
  <c r="BE15" i="9"/>
  <c r="D16" i="9"/>
  <c r="F16" i="9"/>
  <c r="G16" i="9"/>
  <c r="H16" i="9"/>
  <c r="I16" i="9"/>
  <c r="J16" i="9"/>
  <c r="K16" i="9"/>
  <c r="L16" i="9"/>
  <c r="M16" i="9"/>
  <c r="V16" i="9"/>
  <c r="BE16" i="9"/>
  <c r="D17" i="9"/>
  <c r="F17" i="9"/>
  <c r="G17" i="9"/>
  <c r="H17" i="9"/>
  <c r="I17" i="9"/>
  <c r="J17" i="9"/>
  <c r="K17" i="9"/>
  <c r="L17" i="9"/>
  <c r="M17" i="9"/>
  <c r="V17" i="9"/>
  <c r="BE17" i="9"/>
  <c r="D18" i="9"/>
  <c r="F18" i="9"/>
  <c r="G18" i="9"/>
  <c r="H18" i="9"/>
  <c r="I18" i="9"/>
  <c r="J18" i="9"/>
  <c r="K18" i="9"/>
  <c r="L18" i="9"/>
  <c r="M18" i="9"/>
  <c r="V18" i="9"/>
  <c r="BE18" i="9"/>
  <c r="D19" i="9"/>
  <c r="F19" i="9"/>
  <c r="G19" i="9"/>
  <c r="H19" i="9"/>
  <c r="I19" i="9"/>
  <c r="J19" i="9"/>
  <c r="K19" i="9"/>
  <c r="L19" i="9"/>
  <c r="M19" i="9"/>
  <c r="V19" i="9"/>
  <c r="BE19" i="9"/>
  <c r="D20" i="9"/>
  <c r="F20" i="9"/>
  <c r="G20" i="9"/>
  <c r="H20" i="9"/>
  <c r="I20" i="9"/>
  <c r="J20" i="9"/>
  <c r="K20" i="9"/>
  <c r="L20" i="9"/>
  <c r="M20" i="9"/>
  <c r="V20" i="9"/>
  <c r="BE20" i="9"/>
  <c r="D22" i="9"/>
  <c r="F22" i="9"/>
  <c r="G22" i="9"/>
  <c r="H22" i="9"/>
  <c r="I22" i="9"/>
  <c r="J22" i="9"/>
  <c r="K22" i="9"/>
  <c r="L22" i="9"/>
  <c r="M22" i="9"/>
  <c r="V22" i="9"/>
  <c r="BE22" i="9"/>
  <c r="D23" i="9"/>
  <c r="F23" i="9"/>
  <c r="G23" i="9"/>
  <c r="H23" i="9"/>
  <c r="I23" i="9"/>
  <c r="J23" i="9"/>
  <c r="K23" i="9"/>
  <c r="L23" i="9"/>
  <c r="M23" i="9"/>
  <c r="V23" i="9"/>
  <c r="BE23" i="9"/>
  <c r="D26" i="9"/>
  <c r="F26" i="9"/>
  <c r="G26" i="9"/>
  <c r="H26" i="9"/>
  <c r="I26" i="9"/>
  <c r="J26" i="9"/>
  <c r="K26" i="9"/>
  <c r="L26" i="9"/>
  <c r="M26" i="9"/>
  <c r="V26" i="9"/>
  <c r="BE26" i="9"/>
  <c r="D27" i="9"/>
  <c r="F27" i="9"/>
  <c r="G27" i="9"/>
  <c r="H27" i="9"/>
  <c r="I27" i="9"/>
  <c r="J27" i="9"/>
  <c r="K27" i="9"/>
  <c r="L27" i="9"/>
  <c r="M27" i="9"/>
  <c r="V27" i="9"/>
  <c r="BE27" i="9"/>
  <c r="D28" i="9"/>
  <c r="F28" i="9"/>
  <c r="G28" i="9"/>
  <c r="H28" i="9"/>
  <c r="I28" i="9"/>
  <c r="J28" i="9"/>
  <c r="K28" i="9"/>
  <c r="L28" i="9"/>
  <c r="M28" i="9"/>
  <c r="V28" i="9"/>
  <c r="BE28" i="9"/>
  <c r="D29" i="9"/>
  <c r="F29" i="9"/>
  <c r="G29" i="9"/>
  <c r="H29" i="9"/>
  <c r="I29" i="9"/>
  <c r="J29" i="9"/>
  <c r="K29" i="9"/>
  <c r="L29" i="9"/>
  <c r="M29" i="9"/>
  <c r="V29" i="9"/>
  <c r="BE29" i="9"/>
  <c r="D30" i="9"/>
  <c r="F30" i="9"/>
  <c r="G30" i="9"/>
  <c r="H30" i="9"/>
  <c r="I30" i="9"/>
  <c r="J30" i="9"/>
  <c r="K30" i="9"/>
  <c r="L30" i="9"/>
  <c r="M30" i="9"/>
  <c r="V30" i="9"/>
  <c r="BE30" i="9"/>
  <c r="D31" i="9"/>
  <c r="F31" i="9"/>
  <c r="G31" i="9"/>
  <c r="H31" i="9"/>
  <c r="I31" i="9"/>
  <c r="J31" i="9"/>
  <c r="K31" i="9"/>
  <c r="L31" i="9"/>
  <c r="M31" i="9"/>
  <c r="V31" i="9"/>
  <c r="BE31" i="9"/>
  <c r="D32" i="9"/>
  <c r="F32" i="9"/>
  <c r="G32" i="9"/>
  <c r="H32" i="9"/>
  <c r="I32" i="9"/>
  <c r="J32" i="9"/>
  <c r="K32" i="9"/>
  <c r="L32" i="9"/>
  <c r="M32" i="9"/>
  <c r="V32" i="9"/>
  <c r="BE32" i="9"/>
  <c r="D33" i="9"/>
  <c r="F33" i="9"/>
  <c r="G33" i="9"/>
  <c r="H33" i="9"/>
  <c r="I33" i="9"/>
  <c r="J33" i="9"/>
  <c r="K33" i="9"/>
  <c r="L33" i="9"/>
  <c r="M33" i="9"/>
  <c r="V33" i="9"/>
  <c r="BE33" i="9"/>
  <c r="D34" i="9"/>
  <c r="F34" i="9"/>
  <c r="G34" i="9"/>
  <c r="H34" i="9"/>
  <c r="I34" i="9"/>
  <c r="J34" i="9"/>
  <c r="K34" i="9"/>
  <c r="L34" i="9"/>
  <c r="M34" i="9"/>
  <c r="V34" i="9"/>
  <c r="BE34" i="9"/>
  <c r="D35" i="9"/>
  <c r="F35" i="9"/>
  <c r="G35" i="9"/>
  <c r="H35" i="9"/>
  <c r="I35" i="9"/>
  <c r="J35" i="9"/>
  <c r="K35" i="9"/>
  <c r="L35" i="9"/>
  <c r="M35" i="9"/>
  <c r="V35" i="9"/>
  <c r="BE35" i="9"/>
  <c r="D36" i="9"/>
  <c r="F36" i="9"/>
  <c r="G36" i="9"/>
  <c r="H36" i="9"/>
  <c r="I36" i="9"/>
  <c r="J36" i="9"/>
  <c r="K36" i="9"/>
  <c r="L36" i="9"/>
  <c r="M36" i="9"/>
  <c r="V36" i="9"/>
  <c r="BE36" i="9"/>
  <c r="D37" i="9"/>
  <c r="F37" i="9"/>
  <c r="G37" i="9"/>
  <c r="H37" i="9"/>
  <c r="I37" i="9"/>
  <c r="J37" i="9"/>
  <c r="K37" i="9"/>
  <c r="L37" i="9"/>
  <c r="M37" i="9"/>
  <c r="V37" i="9"/>
  <c r="BE37" i="9"/>
  <c r="D40" i="9"/>
  <c r="F40" i="9"/>
  <c r="G40" i="9"/>
  <c r="H40" i="9"/>
  <c r="I40" i="9"/>
  <c r="J40" i="9"/>
  <c r="K40" i="9"/>
  <c r="L40" i="9"/>
  <c r="M40" i="9"/>
  <c r="V40" i="9"/>
  <c r="BE40" i="9"/>
  <c r="E8" i="22"/>
  <c r="F8" i="22"/>
  <c r="E9" i="22"/>
  <c r="F9" i="22"/>
  <c r="E10" i="22"/>
  <c r="F10" i="22"/>
  <c r="E11" i="22"/>
  <c r="F11" i="22"/>
  <c r="E12" i="22"/>
  <c r="F12" i="22"/>
  <c r="E13" i="22"/>
  <c r="F13" i="22"/>
  <c r="E14" i="22"/>
  <c r="F14" i="22"/>
  <c r="B15" i="22"/>
  <c r="C15" i="22"/>
  <c r="D15" i="22"/>
  <c r="E18" i="22"/>
  <c r="F18" i="22"/>
  <c r="E19" i="22"/>
  <c r="F19" i="22"/>
  <c r="E20" i="22"/>
  <c r="F20" i="22"/>
  <c r="E21" i="22"/>
  <c r="F21" i="22"/>
  <c r="E22" i="22"/>
  <c r="F22" i="22"/>
  <c r="E23" i="22"/>
  <c r="F23" i="22"/>
  <c r="E24" i="22"/>
  <c r="F24" i="22"/>
  <c r="B25" i="22"/>
  <c r="C25" i="22"/>
  <c r="D25" i="22"/>
  <c r="E9" i="21"/>
  <c r="E10" i="21"/>
  <c r="E11" i="21"/>
  <c r="E12" i="21"/>
  <c r="E13" i="21"/>
  <c r="E14" i="21"/>
  <c r="B15" i="21"/>
  <c r="C15" i="21"/>
  <c r="D15" i="21"/>
  <c r="E18" i="21"/>
  <c r="E19" i="21"/>
  <c r="E20" i="21"/>
  <c r="E21" i="21"/>
  <c r="E22" i="21"/>
  <c r="E23" i="21"/>
  <c r="E24" i="21"/>
  <c r="B25" i="21"/>
  <c r="C25" i="21"/>
  <c r="D25" i="21"/>
  <c r="E9" i="20"/>
  <c r="F9" i="20"/>
  <c r="G9" i="20"/>
  <c r="H9" i="20"/>
  <c r="I9" i="20"/>
  <c r="J9" i="20"/>
  <c r="K9" i="20"/>
  <c r="L9" i="20"/>
  <c r="E10" i="20"/>
  <c r="F10" i="20"/>
  <c r="G10" i="20"/>
  <c r="H10" i="20"/>
  <c r="I10" i="20"/>
  <c r="J10" i="20"/>
  <c r="K10" i="20"/>
  <c r="L10" i="20"/>
  <c r="E11" i="20"/>
  <c r="F11" i="20"/>
  <c r="G11" i="20"/>
  <c r="H11" i="20"/>
  <c r="I11" i="20"/>
  <c r="J11" i="20"/>
  <c r="K11" i="20"/>
  <c r="L11" i="20"/>
  <c r="E12" i="20"/>
  <c r="F12" i="20"/>
  <c r="G12" i="20"/>
  <c r="H12" i="20"/>
  <c r="I12" i="20"/>
  <c r="J12" i="20"/>
  <c r="K12" i="20"/>
  <c r="L12" i="20"/>
  <c r="E13" i="20"/>
  <c r="F13" i="20"/>
  <c r="G13" i="20"/>
  <c r="H13" i="20"/>
  <c r="I13" i="20"/>
  <c r="J13" i="20"/>
  <c r="K13" i="20"/>
  <c r="L13" i="20"/>
  <c r="E14" i="20"/>
  <c r="F14" i="20"/>
  <c r="G14" i="20"/>
  <c r="H14" i="20"/>
  <c r="I14" i="20"/>
  <c r="J14" i="20"/>
  <c r="K14" i="20"/>
  <c r="L14" i="20"/>
  <c r="B15" i="20"/>
  <c r="C15" i="20"/>
  <c r="D15" i="20"/>
  <c r="E18" i="20"/>
  <c r="F18" i="20"/>
  <c r="G18" i="20"/>
  <c r="H18" i="20"/>
  <c r="I18" i="20"/>
  <c r="J18" i="20"/>
  <c r="K18" i="20"/>
  <c r="E19" i="20"/>
  <c r="F19" i="20"/>
  <c r="G19" i="20"/>
  <c r="H19" i="20"/>
  <c r="I19" i="20"/>
  <c r="J19" i="20"/>
  <c r="K19" i="20"/>
  <c r="E20" i="20"/>
  <c r="F20" i="20"/>
  <c r="G20" i="20"/>
  <c r="H20" i="20"/>
  <c r="I20" i="20"/>
  <c r="J20" i="20"/>
  <c r="K20" i="20"/>
  <c r="E21" i="20"/>
  <c r="F21" i="20"/>
  <c r="G21" i="20"/>
  <c r="H21" i="20"/>
  <c r="I21" i="20"/>
  <c r="J21" i="20"/>
  <c r="K21" i="20"/>
  <c r="E22" i="20"/>
  <c r="F22" i="20"/>
  <c r="G22" i="20"/>
  <c r="H22" i="20"/>
  <c r="I22" i="20"/>
  <c r="J22" i="20"/>
  <c r="K22" i="20"/>
  <c r="E23" i="20"/>
  <c r="F23" i="20"/>
  <c r="G23" i="20"/>
  <c r="H23" i="20"/>
  <c r="I23" i="20"/>
  <c r="J23" i="20"/>
  <c r="K23" i="20"/>
  <c r="E24" i="20"/>
  <c r="F24" i="20"/>
  <c r="G24" i="20"/>
  <c r="H24" i="20"/>
  <c r="I24" i="20"/>
  <c r="J24" i="20"/>
  <c r="K24" i="20"/>
  <c r="B25" i="20"/>
  <c r="C25" i="20"/>
  <c r="D25" i="20"/>
  <c r="B15" i="18"/>
  <c r="C15" i="18"/>
  <c r="B25" i="18"/>
  <c r="C25" i="18"/>
  <c r="V8" i="5"/>
  <c r="W8" i="5"/>
  <c r="X8" i="5"/>
  <c r="V9" i="5"/>
  <c r="W9" i="5"/>
  <c r="X9" i="5"/>
  <c r="V11" i="5"/>
  <c r="W11" i="5"/>
  <c r="X11" i="5"/>
  <c r="V12" i="5"/>
  <c r="W12" i="5"/>
  <c r="X12" i="5"/>
  <c r="V13" i="5"/>
  <c r="W13" i="5"/>
  <c r="X13" i="5"/>
  <c r="V14" i="5"/>
  <c r="W14" i="5"/>
  <c r="X14" i="5"/>
  <c r="V15" i="5"/>
  <c r="W15" i="5"/>
  <c r="X15" i="5"/>
  <c r="V16" i="5"/>
  <c r="W16" i="5"/>
  <c r="X16" i="5"/>
  <c r="V17" i="5"/>
  <c r="W17" i="5"/>
  <c r="X17" i="5"/>
  <c r="V18" i="5"/>
  <c r="W18" i="5"/>
  <c r="X18" i="5"/>
  <c r="V19" i="5"/>
  <c r="W19" i="5"/>
  <c r="X19" i="5"/>
  <c r="V20" i="5"/>
  <c r="W20" i="5"/>
  <c r="X20" i="5"/>
  <c r="F22" i="7"/>
  <c r="Z26" i="5"/>
  <c r="Z57" i="5" s="1"/>
  <c r="AA26" i="5"/>
  <c r="AA57" i="5" s="1"/>
  <c r="AB26" i="5"/>
  <c r="AB57" i="5" s="1"/>
  <c r="AC26" i="5"/>
  <c r="AC57" i="5" s="1"/>
  <c r="AD26" i="5"/>
  <c r="AD57" i="5" s="1"/>
  <c r="AE26" i="5"/>
  <c r="AE57" i="5" s="1"/>
  <c r="AF26" i="5"/>
  <c r="AF57" i="5" s="1"/>
  <c r="AG26" i="5"/>
  <c r="AG57" i="5" s="1"/>
  <c r="Z27" i="5"/>
  <c r="Z58" i="5" s="1"/>
  <c r="AA27" i="5"/>
  <c r="AA58" i="5" s="1"/>
  <c r="AB27" i="5"/>
  <c r="AB58" i="5" s="1"/>
  <c r="AC27" i="5"/>
  <c r="AC58" i="5" s="1"/>
  <c r="AD27" i="5"/>
  <c r="AD58" i="5" s="1"/>
  <c r="AE27" i="5"/>
  <c r="AE58" i="5" s="1"/>
  <c r="AF27" i="5"/>
  <c r="AF58" i="5" s="1"/>
  <c r="AG27" i="5"/>
  <c r="AG58" i="5" s="1"/>
  <c r="Z28" i="5"/>
  <c r="Z59" i="5" s="1"/>
  <c r="AA28" i="5"/>
  <c r="AA59" i="5" s="1"/>
  <c r="AB28" i="5"/>
  <c r="AB59" i="5" s="1"/>
  <c r="AC28" i="5"/>
  <c r="AC59" i="5" s="1"/>
  <c r="AD28" i="5"/>
  <c r="AD59" i="5" s="1"/>
  <c r="AE28" i="5"/>
  <c r="AE59" i="5" s="1"/>
  <c r="AF28" i="5"/>
  <c r="AF59" i="5" s="1"/>
  <c r="AG28" i="5"/>
  <c r="AG59" i="5" s="1"/>
  <c r="Z29" i="5"/>
  <c r="Z60" i="5" s="1"/>
  <c r="AA29" i="5"/>
  <c r="AA60" i="5" s="1"/>
  <c r="AB29" i="5"/>
  <c r="AB60" i="5" s="1"/>
  <c r="AC29" i="5"/>
  <c r="AC60" i="5" s="1"/>
  <c r="AD29" i="5"/>
  <c r="AD60" i="5" s="1"/>
  <c r="AE29" i="5"/>
  <c r="AE60" i="5" s="1"/>
  <c r="AF29" i="5"/>
  <c r="AF60" i="5" s="1"/>
  <c r="AG29" i="5"/>
  <c r="AG60" i="5" s="1"/>
  <c r="Z30" i="5"/>
  <c r="Z61" i="5" s="1"/>
  <c r="AA30" i="5"/>
  <c r="AA61" i="5" s="1"/>
  <c r="AB30" i="5"/>
  <c r="AB61" i="5" s="1"/>
  <c r="AC30" i="5"/>
  <c r="AC61" i="5" s="1"/>
  <c r="AD30" i="5"/>
  <c r="AD61" i="5" s="1"/>
  <c r="AE30" i="5"/>
  <c r="AE61" i="5" s="1"/>
  <c r="AF30" i="5"/>
  <c r="AF61" i="5" s="1"/>
  <c r="AG30" i="5"/>
  <c r="AG61" i="5" s="1"/>
  <c r="Z32" i="5"/>
  <c r="AA32" i="5"/>
  <c r="AB32" i="5"/>
  <c r="AC32" i="5"/>
  <c r="AD32" i="5"/>
  <c r="AE32" i="5"/>
  <c r="AF32" i="5"/>
  <c r="AG32" i="5"/>
  <c r="C39" i="7"/>
  <c r="C8" i="7"/>
  <c r="D8" i="7"/>
  <c r="E8" i="7"/>
  <c r="F8" i="7"/>
  <c r="G8" i="7"/>
  <c r="C9" i="7"/>
  <c r="D9" i="7"/>
  <c r="E9" i="7"/>
  <c r="F9" i="7"/>
  <c r="G9" i="7"/>
  <c r="C11" i="7"/>
  <c r="D11" i="7"/>
  <c r="E11" i="7"/>
  <c r="F11" i="7"/>
  <c r="G11" i="7"/>
  <c r="C12" i="7"/>
  <c r="D12" i="7"/>
  <c r="E12" i="7"/>
  <c r="F12" i="7"/>
  <c r="G12" i="7"/>
  <c r="C13" i="7"/>
  <c r="D13" i="7"/>
  <c r="E13" i="7"/>
  <c r="F13" i="7"/>
  <c r="G13" i="7"/>
  <c r="C14" i="7"/>
  <c r="D14" i="7"/>
  <c r="E14" i="7"/>
  <c r="F14" i="7"/>
  <c r="G14" i="7"/>
  <c r="C15" i="7"/>
  <c r="D15" i="7"/>
  <c r="E15" i="7"/>
  <c r="F15" i="7"/>
  <c r="G15" i="7"/>
  <c r="C16" i="7"/>
  <c r="D16" i="7"/>
  <c r="E16" i="7"/>
  <c r="F16" i="7"/>
  <c r="G16" i="7"/>
  <c r="C17" i="7"/>
  <c r="D17" i="7"/>
  <c r="E17" i="7"/>
  <c r="F17" i="7"/>
  <c r="G17" i="7"/>
  <c r="C18" i="7"/>
  <c r="D18" i="7"/>
  <c r="E18" i="7"/>
  <c r="F18" i="7"/>
  <c r="G18" i="7"/>
  <c r="C19" i="7"/>
  <c r="D19" i="7"/>
  <c r="E19" i="7"/>
  <c r="F19" i="7"/>
  <c r="G19" i="7"/>
  <c r="C20" i="7"/>
  <c r="D20" i="7"/>
  <c r="E20" i="7"/>
  <c r="F20" i="7"/>
  <c r="G20" i="7"/>
  <c r="B22" i="7"/>
  <c r="B54" i="5" s="1"/>
  <c r="C23" i="7"/>
  <c r="D23" i="7"/>
  <c r="E23" i="7"/>
  <c r="F23" i="7"/>
  <c r="G23" i="7"/>
  <c r="C26" i="7"/>
  <c r="D26" i="7"/>
  <c r="D57" i="7" s="1"/>
  <c r="E26" i="7"/>
  <c r="F26" i="7"/>
  <c r="G26" i="7"/>
  <c r="C27" i="7"/>
  <c r="C58" i="7" s="1"/>
  <c r="D27" i="7"/>
  <c r="D58" i="7" s="1"/>
  <c r="E27" i="7"/>
  <c r="F27" i="7"/>
  <c r="G27" i="7"/>
  <c r="C28" i="7"/>
  <c r="C59" i="7" s="1"/>
  <c r="D28" i="7"/>
  <c r="D59" i="7" s="1"/>
  <c r="E28" i="7"/>
  <c r="F28" i="7"/>
  <c r="G28" i="7"/>
  <c r="C29" i="7"/>
  <c r="D29" i="7"/>
  <c r="D60" i="7" s="1"/>
  <c r="E29" i="7"/>
  <c r="F29" i="7"/>
  <c r="F60" i="7" s="1"/>
  <c r="G29" i="7"/>
  <c r="C30" i="7"/>
  <c r="D30" i="7"/>
  <c r="D61" i="7" s="1"/>
  <c r="E30" i="7"/>
  <c r="F30" i="7"/>
  <c r="G30" i="7"/>
  <c r="C31" i="7"/>
  <c r="D31" i="7"/>
  <c r="E31" i="7"/>
  <c r="F31" i="7"/>
  <c r="G31" i="7"/>
  <c r="C32" i="7"/>
  <c r="D32" i="7"/>
  <c r="E32" i="7"/>
  <c r="F32" i="7"/>
  <c r="G32" i="7"/>
  <c r="C33" i="7"/>
  <c r="D33" i="7"/>
  <c r="E33" i="7"/>
  <c r="F33" i="7"/>
  <c r="G33" i="7"/>
  <c r="C34" i="7"/>
  <c r="D34" i="7"/>
  <c r="E34" i="7"/>
  <c r="F34" i="7"/>
  <c r="G34" i="7"/>
  <c r="C35" i="7"/>
  <c r="D35" i="7"/>
  <c r="E35" i="7"/>
  <c r="F35" i="7"/>
  <c r="G35" i="7"/>
  <c r="C36" i="7"/>
  <c r="D36" i="7"/>
  <c r="E36" i="7"/>
  <c r="F36" i="7"/>
  <c r="G36" i="7"/>
  <c r="C37" i="7"/>
  <c r="D37" i="7"/>
  <c r="E37" i="7"/>
  <c r="F37" i="7"/>
  <c r="G37" i="7"/>
  <c r="B39" i="7"/>
  <c r="C40" i="7"/>
  <c r="D40" i="7"/>
  <c r="E40" i="7"/>
  <c r="F40" i="7"/>
  <c r="G40" i="7"/>
  <c r="G64" i="7"/>
  <c r="F64" i="7"/>
  <c r="H64" i="7"/>
  <c r="Y31" i="17"/>
  <c r="V31" i="17"/>
  <c r="E64" i="7"/>
  <c r="I64" i="7"/>
  <c r="K64" i="7"/>
  <c r="L64" i="7"/>
  <c r="J64" i="7"/>
  <c r="C64" i="7"/>
  <c r="D31" i="17"/>
  <c r="BO31" i="17" s="1"/>
  <c r="T31" i="17"/>
  <c r="N31" i="17"/>
  <c r="Z31" i="17"/>
  <c r="R31" i="17"/>
  <c r="Q31" i="17"/>
  <c r="O31" i="17"/>
  <c r="J31" i="17"/>
  <c r="BU31" i="17" s="1"/>
  <c r="W31" i="17"/>
  <c r="H27" i="7"/>
  <c r="I31" i="17"/>
  <c r="BT31" i="17" s="1"/>
  <c r="L31" i="17"/>
  <c r="BW31" i="17" s="1"/>
  <c r="K31" i="17"/>
  <c r="BV31" i="17" s="1"/>
  <c r="F31" i="17"/>
  <c r="BQ31" i="17" s="1"/>
  <c r="C31" i="17"/>
  <c r="BN31" i="17" s="1"/>
  <c r="H32" i="7"/>
  <c r="H29" i="7"/>
  <c r="H60" i="7" s="1"/>
  <c r="H31" i="7"/>
  <c r="H26" i="7"/>
  <c r="H28" i="7"/>
  <c r="H59" i="7" s="1"/>
  <c r="D39" i="7"/>
  <c r="D63" i="7" s="1"/>
  <c r="G31" i="17"/>
  <c r="BR31" i="17" s="1"/>
  <c r="AC31" i="17"/>
  <c r="S31" i="17"/>
  <c r="E39" i="7"/>
  <c r="H30" i="7"/>
  <c r="H61" i="7" s="1"/>
  <c r="AB31" i="17"/>
  <c r="M31" i="17"/>
  <c r="AS29" i="5"/>
  <c r="AS60" i="5" s="1"/>
  <c r="M24" i="18"/>
  <c r="L20" i="18"/>
  <c r="AL30" i="17"/>
  <c r="CW30" i="17" s="1"/>
  <c r="AF28" i="17"/>
  <c r="AJ24" i="17"/>
  <c r="M23" i="18"/>
  <c r="AI29" i="17"/>
  <c r="AO23" i="17"/>
  <c r="AL32" i="5"/>
  <c r="AQ31" i="5"/>
  <c r="M18" i="18"/>
  <c r="AK27" i="17"/>
  <c r="AP26" i="17"/>
  <c r="AM25" i="17"/>
  <c r="N19" i="18"/>
  <c r="AR26" i="5"/>
  <c r="AR57" i="5" s="1"/>
  <c r="AJ26" i="5"/>
  <c r="AJ57" i="5" s="1"/>
  <c r="L18" i="18"/>
  <c r="L28" i="18" s="1"/>
  <c r="AQ29" i="17"/>
  <c r="AK29" i="5"/>
  <c r="AK60" i="5" s="1"/>
  <c r="M21" i="18"/>
  <c r="AN28" i="17"/>
  <c r="AH28" i="5"/>
  <c r="AH59" i="5" s="1"/>
  <c r="E63" i="7" l="1"/>
  <c r="E60" i="7"/>
  <c r="F57" i="7"/>
  <c r="C63" i="7"/>
  <c r="H58" i="7"/>
  <c r="E57" i="7"/>
  <c r="H57" i="7"/>
  <c r="E61" i="7"/>
  <c r="E59" i="7"/>
  <c r="G60" i="7"/>
  <c r="E58" i="7"/>
  <c r="E62" i="7" s="1"/>
  <c r="G57" i="7"/>
  <c r="C60" i="7"/>
  <c r="G59" i="7"/>
  <c r="C57" i="7"/>
  <c r="D62" i="7"/>
  <c r="F59" i="7"/>
  <c r="G61" i="7"/>
  <c r="F58" i="7"/>
  <c r="F61" i="7"/>
  <c r="G58" i="7"/>
  <c r="C61" i="7"/>
  <c r="AP49" i="5"/>
  <c r="AT49" i="5"/>
  <c r="Y49" i="5"/>
  <c r="AD49" i="5"/>
  <c r="AC49" i="5"/>
  <c r="G49" i="7"/>
  <c r="F49" i="7"/>
  <c r="E49" i="7"/>
  <c r="C49" i="7"/>
  <c r="AI49" i="5"/>
  <c r="B54" i="7"/>
  <c r="AF49" i="5"/>
  <c r="X49" i="5"/>
  <c r="Z49" i="5"/>
  <c r="AK49" i="5"/>
  <c r="D49" i="7"/>
  <c r="AJ49" i="5"/>
  <c r="AM49" i="5"/>
  <c r="AA49" i="5"/>
  <c r="AL49" i="5"/>
  <c r="AH49" i="5"/>
  <c r="AN49" i="5"/>
  <c r="AG49" i="5"/>
  <c r="AB49" i="5"/>
  <c r="AS49" i="5"/>
  <c r="AR49" i="5"/>
  <c r="AE49" i="5"/>
  <c r="AO49" i="5"/>
  <c r="V49" i="5"/>
  <c r="W49" i="5"/>
  <c r="AQ49" i="5"/>
  <c r="V51" i="5"/>
  <c r="K11" i="7"/>
  <c r="V50" i="5"/>
  <c r="V47" i="5"/>
  <c r="L11" i="7"/>
  <c r="V52" i="5"/>
  <c r="V48" i="5"/>
  <c r="DA19" i="17"/>
  <c r="M11" i="7"/>
  <c r="E29" i="20"/>
  <c r="J15" i="21"/>
  <c r="AT50" i="5"/>
  <c r="AJ39" i="5"/>
  <c r="AJ63" i="5" s="1"/>
  <c r="X22" i="5"/>
  <c r="AQ39" i="5"/>
  <c r="AQ63" i="5" s="1"/>
  <c r="AH39" i="5"/>
  <c r="AH63" i="5" s="1"/>
  <c r="AR22" i="5"/>
  <c r="AR39" i="5"/>
  <c r="AR63" i="5" s="1"/>
  <c r="AD39" i="5"/>
  <c r="AD63" i="5" s="1"/>
  <c r="W22" i="5"/>
  <c r="AH22" i="5"/>
  <c r="Z22" i="5"/>
  <c r="CH20" i="17" s="1"/>
  <c r="AQ22" i="5"/>
  <c r="AS22" i="5"/>
  <c r="AP39" i="5"/>
  <c r="AP63" i="5" s="1"/>
  <c r="AC39" i="5"/>
  <c r="AC63" i="5" s="1"/>
  <c r="V43" i="5"/>
  <c r="V22" i="5"/>
  <c r="AO22" i="5"/>
  <c r="AG22" i="5"/>
  <c r="Y22" i="5"/>
  <c r="AP22" i="5"/>
  <c r="AO39" i="5"/>
  <c r="AO63" i="5" s="1"/>
  <c r="AI22" i="5"/>
  <c r="AB39" i="5"/>
  <c r="AB63" i="5" s="1"/>
  <c r="AN22" i="5"/>
  <c r="AF22" i="5"/>
  <c r="AN39" i="5"/>
  <c r="AN63" i="5" s="1"/>
  <c r="AE39" i="5"/>
  <c r="AE63" i="5" s="1"/>
  <c r="AA39" i="5"/>
  <c r="AA63" i="5" s="1"/>
  <c r="AM22" i="5"/>
  <c r="AE22" i="5"/>
  <c r="CM20" i="17" s="1"/>
  <c r="AM39" i="5"/>
  <c r="AM63" i="5" s="1"/>
  <c r="AU39" i="5"/>
  <c r="AU63" i="5" s="1"/>
  <c r="Z39" i="5"/>
  <c r="Z63" i="5" s="1"/>
  <c r="AL22" i="5"/>
  <c r="AD22" i="5"/>
  <c r="AL39" i="5"/>
  <c r="AL63" i="5" s="1"/>
  <c r="AT39" i="5"/>
  <c r="AT63" i="5" s="1"/>
  <c r="AK22" i="5"/>
  <c r="AC22" i="5"/>
  <c r="AK39" i="5"/>
  <c r="AK63" i="5" s="1"/>
  <c r="AU22" i="5"/>
  <c r="AV54" i="5" s="1"/>
  <c r="AA22" i="5"/>
  <c r="AG39" i="5"/>
  <c r="AG63" i="5" s="1"/>
  <c r="AF39" i="5"/>
  <c r="AF63" i="5" s="1"/>
  <c r="AJ22" i="5"/>
  <c r="AB22" i="5"/>
  <c r="AS39" i="5"/>
  <c r="AS63" i="5" s="1"/>
  <c r="AI39" i="5"/>
  <c r="AI63" i="5" s="1"/>
  <c r="AT22" i="5"/>
  <c r="E10" i="9"/>
  <c r="E53" i="9"/>
  <c r="E21" i="9"/>
  <c r="E39" i="9"/>
  <c r="E38" i="9"/>
  <c r="BF53" i="9"/>
  <c r="BF38" i="9"/>
  <c r="BF39" i="9"/>
  <c r="BF21" i="9"/>
  <c r="W38" i="9"/>
  <c r="W39" i="9"/>
  <c r="W21" i="9"/>
  <c r="W53" i="9"/>
  <c r="AT51" i="5"/>
  <c r="V45" i="5"/>
  <c r="J29" i="20"/>
  <c r="Y44" i="5"/>
  <c r="AD44" i="5"/>
  <c r="G29" i="20"/>
  <c r="AD48" i="5"/>
  <c r="AD43" i="5"/>
  <c r="V46" i="5"/>
  <c r="X44" i="5"/>
  <c r="AG44" i="5"/>
  <c r="J29" i="18"/>
  <c r="AD46" i="5"/>
  <c r="AD45" i="5"/>
  <c r="G28" i="20"/>
  <c r="AH51" i="5"/>
  <c r="AL50" i="5"/>
  <c r="AD50" i="5"/>
  <c r="AT52" i="5"/>
  <c r="AT45" i="5"/>
  <c r="AH47" i="5"/>
  <c r="AS44" i="5"/>
  <c r="AR44" i="5"/>
  <c r="AF44" i="5"/>
  <c r="AL51" i="5"/>
  <c r="AD51" i="5"/>
  <c r="M28" i="18"/>
  <c r="AE44" i="5"/>
  <c r="AC44" i="5"/>
  <c r="V44" i="5"/>
  <c r="W44" i="5"/>
  <c r="AH52" i="5"/>
  <c r="AI44" i="5"/>
  <c r="AL43" i="5"/>
  <c r="AM44" i="5"/>
  <c r="AL48" i="5"/>
  <c r="AA44" i="5"/>
  <c r="AH50" i="5"/>
  <c r="H31" i="21"/>
  <c r="H30" i="21"/>
  <c r="H29" i="21"/>
  <c r="H28" i="21"/>
  <c r="AH46" i="5"/>
  <c r="AP44" i="5"/>
  <c r="AU44" i="5"/>
  <c r="Z44" i="5"/>
  <c r="W5" i="9"/>
  <c r="W10" i="9"/>
  <c r="AL47" i="5"/>
  <c r="AO44" i="5"/>
  <c r="AH43" i="5"/>
  <c r="AT47" i="5"/>
  <c r="AT44" i="5"/>
  <c r="AJ44" i="5"/>
  <c r="AB44" i="5"/>
  <c r="BF26" i="9"/>
  <c r="BF10" i="9"/>
  <c r="AH44" i="5"/>
  <c r="AT48" i="5"/>
  <c r="AL52" i="5"/>
  <c r="AD52" i="5"/>
  <c r="AL45" i="5"/>
  <c r="AH48" i="5"/>
  <c r="AH45" i="5"/>
  <c r="AN44" i="5"/>
  <c r="AQ44" i="5"/>
  <c r="AD47" i="5"/>
  <c r="AL44" i="5"/>
  <c r="AT46" i="5"/>
  <c r="AT43" i="5"/>
  <c r="AL46" i="5"/>
  <c r="AK44" i="5"/>
  <c r="O28" i="21"/>
  <c r="O29" i="18"/>
  <c r="J30" i="18"/>
  <c r="O30" i="18"/>
  <c r="O28" i="18"/>
  <c r="O31" i="18"/>
  <c r="G28" i="18"/>
  <c r="AV62" i="5"/>
  <c r="Y48" i="5"/>
  <c r="J16" i="7"/>
  <c r="K12" i="7"/>
  <c r="I12" i="7"/>
  <c r="O30" i="20"/>
  <c r="AV50" i="5"/>
  <c r="J15" i="7"/>
  <c r="I11" i="7"/>
  <c r="O31" i="20"/>
  <c r="J14" i="7"/>
  <c r="AV43" i="5"/>
  <c r="J13" i="7"/>
  <c r="H13" i="7"/>
  <c r="K8" i="7"/>
  <c r="AS52" i="5"/>
  <c r="Y52" i="5"/>
  <c r="Y45" i="5"/>
  <c r="I16" i="7"/>
  <c r="O28" i="20"/>
  <c r="AV52" i="5"/>
  <c r="AV48" i="5"/>
  <c r="AV45" i="5"/>
  <c r="I28" i="20"/>
  <c r="I15" i="7"/>
  <c r="J11" i="7"/>
  <c r="AA48" i="5"/>
  <c r="K14" i="7"/>
  <c r="I14" i="7"/>
  <c r="J9" i="7"/>
  <c r="M8" i="7"/>
  <c r="AV51" i="5"/>
  <c r="AV47" i="5"/>
  <c r="J8" i="7"/>
  <c r="O29" i="20"/>
  <c r="K31" i="21"/>
  <c r="K30" i="21"/>
  <c r="K29" i="21"/>
  <c r="K28" i="21"/>
  <c r="I30" i="18"/>
  <c r="E31" i="21"/>
  <c r="G31" i="20"/>
  <c r="F30" i="20"/>
  <c r="K30" i="20"/>
  <c r="M29" i="22"/>
  <c r="J28" i="22"/>
  <c r="F28" i="18"/>
  <c r="G31" i="21"/>
  <c r="G30" i="21"/>
  <c r="G29" i="21"/>
  <c r="E30" i="18"/>
  <c r="J31" i="18"/>
  <c r="E31" i="22"/>
  <c r="H31" i="18"/>
  <c r="G28" i="21"/>
  <c r="M30" i="22"/>
  <c r="L29" i="22"/>
  <c r="I28" i="22"/>
  <c r="I30" i="20"/>
  <c r="K30" i="18"/>
  <c r="K29" i="18"/>
  <c r="I31" i="18"/>
  <c r="H28" i="18"/>
  <c r="I31" i="21"/>
  <c r="I30" i="21"/>
  <c r="I29" i="21"/>
  <c r="I28" i="21"/>
  <c r="H31" i="22"/>
  <c r="K28" i="22"/>
  <c r="H29" i="20"/>
  <c r="E30" i="22"/>
  <c r="E28" i="22"/>
  <c r="G30" i="20"/>
  <c r="L29" i="18"/>
  <c r="H28" i="20"/>
  <c r="K31" i="20"/>
  <c r="I29" i="20"/>
  <c r="F30" i="22"/>
  <c r="F28" i="22"/>
  <c r="G29" i="18"/>
  <c r="F30" i="18"/>
  <c r="I31" i="20"/>
  <c r="H30" i="20"/>
  <c r="E31" i="18"/>
  <c r="M29" i="18"/>
  <c r="M31" i="18"/>
  <c r="H31" i="20"/>
  <c r="E29" i="21"/>
  <c r="J28" i="20"/>
  <c r="K31" i="18"/>
  <c r="K28" i="18"/>
  <c r="L31" i="21"/>
  <c r="L30" i="21"/>
  <c r="L29" i="21"/>
  <c r="L28" i="21"/>
  <c r="K31" i="22"/>
  <c r="J30" i="22"/>
  <c r="I29" i="22"/>
  <c r="F31" i="20"/>
  <c r="E30" i="20"/>
  <c r="M31" i="20"/>
  <c r="J31" i="22"/>
  <c r="I30" i="22"/>
  <c r="H29" i="22"/>
  <c r="M28" i="22"/>
  <c r="N28" i="20"/>
  <c r="N29" i="18"/>
  <c r="N31" i="22"/>
  <c r="N30" i="18"/>
  <c r="E31" i="20"/>
  <c r="K29" i="20"/>
  <c r="E28" i="21"/>
  <c r="F31" i="22"/>
  <c r="I29" i="18"/>
  <c r="I28" i="18"/>
  <c r="J31" i="21"/>
  <c r="J30" i="21"/>
  <c r="J29" i="21"/>
  <c r="J28" i="21"/>
  <c r="I31" i="22"/>
  <c r="H30" i="22"/>
  <c r="G29" i="22"/>
  <c r="L28" i="22"/>
  <c r="N31" i="18"/>
  <c r="L28" i="20"/>
  <c r="H30" i="18"/>
  <c r="H29" i="18"/>
  <c r="G30" i="22"/>
  <c r="N28" i="21"/>
  <c r="J30" i="20"/>
  <c r="F28" i="20"/>
  <c r="M28" i="20"/>
  <c r="G31" i="18"/>
  <c r="G30" i="18"/>
  <c r="G31" i="22"/>
  <c r="N29" i="20"/>
  <c r="N28" i="22"/>
  <c r="J31" i="20"/>
  <c r="E28" i="20"/>
  <c r="F31" i="18"/>
  <c r="F29" i="18"/>
  <c r="N30" i="20"/>
  <c r="E30" i="21"/>
  <c r="F29" i="22"/>
  <c r="L31" i="20"/>
  <c r="E29" i="18"/>
  <c r="F31" i="21"/>
  <c r="F30" i="21"/>
  <c r="F29" i="21"/>
  <c r="F28" i="21"/>
  <c r="M31" i="22"/>
  <c r="L30" i="22"/>
  <c r="K29" i="22"/>
  <c r="H28" i="22"/>
  <c r="N31" i="20"/>
  <c r="N29" i="21"/>
  <c r="F29" i="20"/>
  <c r="K28" i="20"/>
  <c r="E29" i="22"/>
  <c r="L30" i="20"/>
  <c r="M29" i="20"/>
  <c r="L31" i="18"/>
  <c r="M30" i="18"/>
  <c r="M31" i="21"/>
  <c r="M30" i="21"/>
  <c r="M29" i="21"/>
  <c r="M28" i="21"/>
  <c r="L31" i="22"/>
  <c r="K30" i="22"/>
  <c r="J29" i="22"/>
  <c r="G28" i="22"/>
  <c r="N29" i="22"/>
  <c r="N30" i="21"/>
  <c r="L29" i="20"/>
  <c r="M30" i="20"/>
  <c r="N28" i="18"/>
  <c r="N30" i="22"/>
  <c r="N31" i="21"/>
  <c r="L30" i="18"/>
  <c r="AG43" i="5"/>
  <c r="Y43" i="5"/>
  <c r="AV46" i="5"/>
  <c r="Z43" i="5"/>
  <c r="AK45" i="5"/>
  <c r="AG48" i="5"/>
  <c r="AE45" i="5"/>
  <c r="Y50" i="5"/>
  <c r="AC47" i="5"/>
  <c r="AB48" i="5"/>
  <c r="Y47" i="5"/>
  <c r="AE43" i="5"/>
  <c r="AS45" i="5"/>
  <c r="AR43" i="5"/>
  <c r="AB46" i="5"/>
  <c r="AP51" i="5"/>
  <c r="AP52" i="5"/>
  <c r="AS50" i="5"/>
  <c r="AB47" i="5"/>
  <c r="AF45" i="5"/>
  <c r="AE46" i="5"/>
  <c r="AB43" i="5"/>
  <c r="AG45" i="5"/>
  <c r="AJ43" i="5"/>
  <c r="AC48" i="5"/>
  <c r="AA43" i="5"/>
  <c r="Y51" i="5"/>
  <c r="X51" i="5"/>
  <c r="AM51" i="5"/>
  <c r="AE51" i="5"/>
  <c r="AN50" i="5"/>
  <c r="AF50" i="5"/>
  <c r="AA52" i="5"/>
  <c r="AB51" i="5"/>
  <c r="AC46" i="5"/>
  <c r="AC45" i="5"/>
  <c r="AA47" i="5"/>
  <c r="X50" i="5"/>
  <c r="AJ51" i="5"/>
  <c r="AC50" i="5"/>
  <c r="AB45" i="5"/>
  <c r="Z47" i="5"/>
  <c r="AI52" i="5"/>
  <c r="AK50" i="5"/>
  <c r="AA46" i="5"/>
  <c r="AG47" i="5"/>
  <c r="AQ50" i="5"/>
  <c r="Z48" i="5"/>
  <c r="AF48" i="5"/>
  <c r="AF43" i="5"/>
  <c r="X48" i="5"/>
  <c r="AU50" i="5"/>
  <c r="X46" i="5"/>
  <c r="AJ52" i="5"/>
  <c r="AB52" i="5"/>
  <c r="AK51" i="5"/>
  <c r="AC51" i="5"/>
  <c r="AR50" i="5"/>
  <c r="AU45" i="5"/>
  <c r="AN48" i="5"/>
  <c r="AP47" i="5"/>
  <c r="AK46" i="5"/>
  <c r="AN45" i="5"/>
  <c r="AM43" i="5"/>
  <c r="X52" i="5"/>
  <c r="X45" i="5"/>
  <c r="AO52" i="5"/>
  <c r="AG52" i="5"/>
  <c r="Z51" i="5"/>
  <c r="AI50" i="5"/>
  <c r="AA50" i="5"/>
  <c r="AQ52" i="5"/>
  <c r="AU52" i="5"/>
  <c r="AN52" i="5"/>
  <c r="AF52" i="5"/>
  <c r="AO51" i="5"/>
  <c r="AG51" i="5"/>
  <c r="Z50" i="5"/>
  <c r="AS51" i="5"/>
  <c r="AQ51" i="5"/>
  <c r="AQ47" i="5"/>
  <c r="AC43" i="5"/>
  <c r="W50" i="5"/>
  <c r="X47" i="5"/>
  <c r="Z52" i="5"/>
  <c r="AI51" i="5"/>
  <c r="AA51" i="5"/>
  <c r="AJ50" i="5"/>
  <c r="AB50" i="5"/>
  <c r="AR52" i="5"/>
  <c r="AM48" i="5"/>
  <c r="AO47" i="5"/>
  <c r="AS46" i="5"/>
  <c r="AJ46" i="5"/>
  <c r="AM45" i="5"/>
  <c r="AU48" i="5"/>
  <c r="W46" i="5"/>
  <c r="W47" i="5"/>
  <c r="AK48" i="5"/>
  <c r="AN47" i="5"/>
  <c r="AR46" i="5"/>
  <c r="AI46" i="5"/>
  <c r="AK43" i="5"/>
  <c r="AA45" i="5"/>
  <c r="W52" i="5"/>
  <c r="W45" i="5"/>
  <c r="X43" i="5"/>
  <c r="AP50" i="5"/>
  <c r="AS48" i="5"/>
  <c r="AJ48" i="5"/>
  <c r="AM47" i="5"/>
  <c r="AQ46" i="5"/>
  <c r="AJ45" i="5"/>
  <c r="AS43" i="5"/>
  <c r="AI43" i="5"/>
  <c r="AU47" i="5"/>
  <c r="Z46" i="5"/>
  <c r="Z45" i="5"/>
  <c r="W43" i="5"/>
  <c r="AF47" i="5"/>
  <c r="AM52" i="5"/>
  <c r="AE52" i="5"/>
  <c r="AN51" i="5"/>
  <c r="AF51" i="5"/>
  <c r="AO50" i="5"/>
  <c r="AG50" i="5"/>
  <c r="AR51" i="5"/>
  <c r="AR48" i="5"/>
  <c r="AI48" i="5"/>
  <c r="AP46" i="5"/>
  <c r="AR45" i="5"/>
  <c r="AI45" i="5"/>
  <c r="AQ43" i="5"/>
  <c r="AU51" i="5"/>
  <c r="AG46" i="5"/>
  <c r="AE47" i="5"/>
  <c r="AQ48" i="5"/>
  <c r="AK47" i="5"/>
  <c r="AO46" i="5"/>
  <c r="AQ45" i="5"/>
  <c r="AP43" i="5"/>
  <c r="AU46" i="5"/>
  <c r="AU43" i="5"/>
  <c r="AF46" i="5"/>
  <c r="W51" i="5"/>
  <c r="Y46" i="5"/>
  <c r="AK52" i="5"/>
  <c r="AC52" i="5"/>
  <c r="AM50" i="5"/>
  <c r="AE50" i="5"/>
  <c r="AP48" i="5"/>
  <c r="AS47" i="5"/>
  <c r="AJ47" i="5"/>
  <c r="AM46" i="5"/>
  <c r="AP45" i="5"/>
  <c r="AO43" i="5"/>
  <c r="AN46" i="5"/>
  <c r="AE48" i="5"/>
  <c r="W48" i="5"/>
  <c r="AO48" i="5"/>
  <c r="AR47" i="5"/>
  <c r="AI47" i="5"/>
  <c r="AO45" i="5"/>
  <c r="AN43" i="5"/>
  <c r="CM8" i="17"/>
  <c r="CL14" i="17"/>
  <c r="CH10" i="17"/>
  <c r="CN12" i="17"/>
  <c r="CJ10" i="17"/>
  <c r="C52" i="7"/>
  <c r="D48" i="7"/>
  <c r="E50" i="7"/>
  <c r="C51" i="7"/>
  <c r="G48" i="7"/>
  <c r="D47" i="7"/>
  <c r="C48" i="7"/>
  <c r="E51" i="7"/>
  <c r="G52" i="7"/>
  <c r="D51" i="7"/>
  <c r="E47" i="7"/>
  <c r="G45" i="7"/>
  <c r="F46" i="7"/>
  <c r="E44" i="7"/>
  <c r="C45" i="7"/>
  <c r="F43" i="7"/>
  <c r="F48" i="7"/>
  <c r="D52" i="7"/>
  <c r="F50" i="7"/>
  <c r="E48" i="7"/>
  <c r="G46" i="7"/>
  <c r="D45" i="7"/>
  <c r="F44" i="7"/>
  <c r="C43" i="7"/>
  <c r="Y62" i="5"/>
  <c r="Q62" i="5"/>
  <c r="X62" i="5"/>
  <c r="P62" i="5"/>
  <c r="G51" i="7"/>
  <c r="D50" i="7"/>
  <c r="E46" i="7"/>
  <c r="D44" i="7"/>
  <c r="W62" i="5"/>
  <c r="F51" i="7"/>
  <c r="C50" i="7"/>
  <c r="G47" i="7"/>
  <c r="D46" i="7"/>
  <c r="C44" i="7"/>
  <c r="J18" i="7"/>
  <c r="V62" i="5"/>
  <c r="F47" i="7"/>
  <c r="C46" i="7"/>
  <c r="G43" i="7"/>
  <c r="E22" i="7"/>
  <c r="E54" i="7" s="1"/>
  <c r="U62" i="5"/>
  <c r="I20" i="7"/>
  <c r="T62" i="5"/>
  <c r="E43" i="7"/>
  <c r="K19" i="7"/>
  <c r="I19" i="7"/>
  <c r="S62" i="5"/>
  <c r="F52" i="7"/>
  <c r="F45" i="7"/>
  <c r="E52" i="7"/>
  <c r="G50" i="7"/>
  <c r="C47" i="7"/>
  <c r="E45" i="7"/>
  <c r="G44" i="7"/>
  <c r="D43" i="7"/>
  <c r="R62" i="5"/>
  <c r="N32" i="7"/>
  <c r="N28" i="7"/>
  <c r="N31" i="7"/>
  <c r="N27" i="7"/>
  <c r="N30" i="7"/>
  <c r="N29" i="7"/>
  <c r="N26" i="7"/>
  <c r="DD20" i="17"/>
  <c r="H19" i="7"/>
  <c r="H18" i="7"/>
  <c r="H9" i="7"/>
  <c r="H17" i="7"/>
  <c r="H49" i="7" s="1"/>
  <c r="L8" i="7"/>
  <c r="H15" i="7"/>
  <c r="CP19" i="17"/>
  <c r="H12" i="7"/>
  <c r="DC26" i="17"/>
  <c r="DA11" i="17"/>
  <c r="L16" i="7"/>
  <c r="M20" i="7"/>
  <c r="M12" i="7"/>
  <c r="L14" i="7"/>
  <c r="CX17" i="17"/>
  <c r="CX9" i="17"/>
  <c r="M17" i="7"/>
  <c r="M49" i="7" s="1"/>
  <c r="L12" i="7"/>
  <c r="M16" i="7"/>
  <c r="M15" i="7"/>
  <c r="CZ18" i="17"/>
  <c r="CZ10" i="17"/>
  <c r="M14" i="7"/>
  <c r="L17" i="7"/>
  <c r="L49" i="7" s="1"/>
  <c r="BY31" i="17"/>
  <c r="DB17" i="17"/>
  <c r="DB9" i="17"/>
  <c r="CU26" i="17"/>
  <c r="CW25" i="17"/>
  <c r="CQ24" i="17"/>
  <c r="CD31" i="17"/>
  <c r="CX25" i="17"/>
  <c r="CZ19" i="17"/>
  <c r="DB18" i="17"/>
  <c r="DA13" i="17"/>
  <c r="W54" i="9"/>
  <c r="W28" i="9"/>
  <c r="CK15" i="17"/>
  <c r="CX19" i="17"/>
  <c r="CX15" i="17"/>
  <c r="CS26" i="17"/>
  <c r="CT14" i="17"/>
  <c r="DA8" i="17"/>
  <c r="DB27" i="17"/>
  <c r="CY29" i="17"/>
  <c r="DC8" i="17"/>
  <c r="CP9" i="17"/>
  <c r="CX11" i="17"/>
  <c r="CI28" i="17"/>
  <c r="CT12" i="17"/>
  <c r="CS29" i="17"/>
  <c r="CY18" i="17"/>
  <c r="CQ14" i="17"/>
  <c r="CQ26" i="17"/>
  <c r="CT25" i="17"/>
  <c r="CP23" i="17"/>
  <c r="DB24" i="17"/>
  <c r="DB13" i="17"/>
  <c r="CT18" i="17"/>
  <c r="CT10" i="17"/>
  <c r="DB23" i="17"/>
  <c r="CT16" i="17"/>
  <c r="CW11" i="17"/>
  <c r="CQ28" i="17"/>
  <c r="CR14" i="17"/>
  <c r="CP26" i="17"/>
  <c r="CV27" i="17"/>
  <c r="W14" i="9"/>
  <c r="W20" i="9"/>
  <c r="CR12" i="17"/>
  <c r="CU9" i="17"/>
  <c r="W61" i="9"/>
  <c r="CJ23" i="17"/>
  <c r="CW27" i="17"/>
  <c r="CY26" i="17"/>
  <c r="CS25" i="17"/>
  <c r="CV24" i="17"/>
  <c r="CX23" i="17"/>
  <c r="DA15" i="17"/>
  <c r="W23" i="9"/>
  <c r="CP29" i="17"/>
  <c r="CS28" i="17"/>
  <c r="W43" i="9"/>
  <c r="CN9" i="17"/>
  <c r="CQ10" i="17"/>
  <c r="CW17" i="17"/>
  <c r="CW9" i="17"/>
  <c r="CS12" i="17"/>
  <c r="W47" i="9"/>
  <c r="CU13" i="17"/>
  <c r="CL23" i="17"/>
  <c r="DA14" i="17"/>
  <c r="CB31" i="17"/>
  <c r="CO17" i="17"/>
  <c r="CG17" i="17"/>
  <c r="CV15" i="17"/>
  <c r="DA25" i="17"/>
  <c r="CR25" i="17"/>
  <c r="CT24" i="17"/>
  <c r="CW23" i="17"/>
  <c r="CX29" i="17"/>
  <c r="DA28" i="17"/>
  <c r="CR28" i="17"/>
  <c r="CS13" i="17"/>
  <c r="AG31" i="17"/>
  <c r="CR16" i="17"/>
  <c r="CJ14" i="17"/>
  <c r="CV11" i="17"/>
  <c r="CW16" i="17"/>
  <c r="CS11" i="17"/>
  <c r="AO31" i="17"/>
  <c r="CW15" i="17"/>
  <c r="L25" i="21"/>
  <c r="CM17" i="17"/>
  <c r="BY20" i="17"/>
  <c r="W18" i="9"/>
  <c r="CN28" i="17"/>
  <c r="CK19" i="17"/>
  <c r="CL18" i="17"/>
  <c r="CN16" i="17"/>
  <c r="CH14" i="17"/>
  <c r="CU19" i="17"/>
  <c r="CQ18" i="17"/>
  <c r="CY16" i="17"/>
  <c r="DB14" i="17"/>
  <c r="AP20" i="17"/>
  <c r="DB26" i="17"/>
  <c r="W12" i="9"/>
  <c r="W51" i="9"/>
  <c r="W26" i="9"/>
  <c r="CF10" i="17"/>
  <c r="W16" i="9"/>
  <c r="CM14" i="17"/>
  <c r="CS17" i="17"/>
  <c r="CU15" i="17"/>
  <c r="CQ12" i="17"/>
  <c r="CY12" i="17"/>
  <c r="CP16" i="17"/>
  <c r="CT15" i="17"/>
  <c r="CX14" i="17"/>
  <c r="CP14" i="17"/>
  <c r="CP12" i="17"/>
  <c r="CT11" i="17"/>
  <c r="N25" i="21"/>
  <c r="AO20" i="17"/>
  <c r="CV29" i="17"/>
  <c r="CX28" i="17"/>
  <c r="CU23" i="17"/>
  <c r="DC25" i="17"/>
  <c r="DB12" i="17"/>
  <c r="CY14" i="17"/>
  <c r="CT27" i="17"/>
  <c r="CW26" i="17"/>
  <c r="DC12" i="17"/>
  <c r="CO13" i="17"/>
  <c r="CS24" i="17"/>
  <c r="AN31" i="17"/>
  <c r="W50" i="9"/>
  <c r="CL15" i="17"/>
  <c r="CY8" i="17"/>
  <c r="DA27" i="17"/>
  <c r="CR27" i="17"/>
  <c r="CW29" i="17"/>
  <c r="CQ25" i="17"/>
  <c r="W48" i="9"/>
  <c r="W35" i="9"/>
  <c r="CO28" i="17"/>
  <c r="CD18" i="17"/>
  <c r="CF31" i="17"/>
  <c r="CW28" i="17"/>
  <c r="CV23" i="17"/>
  <c r="CM29" i="17"/>
  <c r="CH17" i="17"/>
  <c r="CU17" i="17"/>
  <c r="CP8" i="17"/>
  <c r="CG9" i="17"/>
  <c r="CP15" i="17"/>
  <c r="L9" i="7"/>
  <c r="DA9" i="17"/>
  <c r="CX16" i="17"/>
  <c r="CL12" i="17"/>
  <c r="CX8" i="17"/>
  <c r="CG16" i="17"/>
  <c r="CM15" i="17"/>
  <c r="CN8" i="17"/>
  <c r="CF12" i="17"/>
  <c r="CK11" i="17"/>
  <c r="CM9" i="17"/>
  <c r="AF20" i="17"/>
  <c r="CZ17" i="17"/>
  <c r="CZ15" i="17"/>
  <c r="CR15" i="17"/>
  <c r="CV10" i="17"/>
  <c r="CZ9" i="17"/>
  <c r="N25" i="20"/>
  <c r="CY24" i="17"/>
  <c r="K27" i="7"/>
  <c r="K58" i="7" s="1"/>
  <c r="AI31" i="17"/>
  <c r="DC23" i="17"/>
  <c r="CL17" i="17"/>
  <c r="CY19" i="17"/>
  <c r="CU16" i="17"/>
  <c r="CQ15" i="17"/>
  <c r="CY13" i="17"/>
  <c r="CY11" i="17"/>
  <c r="CQ11" i="17"/>
  <c r="CU8" i="17"/>
  <c r="CP27" i="17"/>
  <c r="CU25" i="17"/>
  <c r="DC10" i="17"/>
  <c r="CS18" i="17"/>
  <c r="E15" i="20"/>
  <c r="CK23" i="17"/>
  <c r="CD15" i="17"/>
  <c r="CO8" i="17"/>
  <c r="CO14" i="17"/>
  <c r="CG14" i="17"/>
  <c r="CK18" i="17"/>
  <c r="DA10" i="17"/>
  <c r="BT20" i="17"/>
  <c r="E31" i="9"/>
  <c r="E40" i="9"/>
  <c r="E22" i="9"/>
  <c r="E17" i="9"/>
  <c r="E56" i="9"/>
  <c r="CS10" i="17"/>
  <c r="CY15" i="17"/>
  <c r="BF48" i="9"/>
  <c r="BF62" i="9"/>
  <c r="BF27" i="9"/>
  <c r="BF11" i="9"/>
  <c r="BF9" i="9"/>
  <c r="BF45" i="9"/>
  <c r="BF12" i="9"/>
  <c r="BF31" i="9"/>
  <c r="BF52" i="9"/>
  <c r="BF13" i="9"/>
  <c r="BF44" i="9"/>
  <c r="BF37" i="9"/>
  <c r="BF57" i="9"/>
  <c r="BF33" i="9"/>
  <c r="BF17" i="9"/>
  <c r="BF15" i="9"/>
  <c r="BF5" i="9"/>
  <c r="BF19" i="9"/>
  <c r="BF64" i="9"/>
  <c r="BF14" i="9"/>
  <c r="CR9" i="17"/>
  <c r="AL20" i="17"/>
  <c r="CZ27" i="17"/>
  <c r="H39" i="7"/>
  <c r="H63" i="7" s="1"/>
  <c r="H62" i="7" s="1"/>
  <c r="L13" i="7"/>
  <c r="CW12" i="17"/>
  <c r="CP11" i="17"/>
  <c r="BF16" i="9"/>
  <c r="BF36" i="9"/>
  <c r="CF18" i="17"/>
  <c r="L20" i="7"/>
  <c r="BF56" i="9"/>
  <c r="CW19" i="17"/>
  <c r="BF43" i="9"/>
  <c r="CP18" i="17"/>
  <c r="CB20" i="17"/>
  <c r="CE18" i="17"/>
  <c r="CK14" i="17"/>
  <c r="CJ11" i="17"/>
  <c r="AL31" i="17"/>
  <c r="CV26" i="17"/>
  <c r="CD12" i="17"/>
  <c r="CJ15" i="17"/>
  <c r="I25" i="18"/>
  <c r="CY25" i="17"/>
  <c r="CY17" i="17"/>
  <c r="M32" i="7"/>
  <c r="CR24" i="17"/>
  <c r="CN29" i="17"/>
  <c r="CD16" i="17"/>
  <c r="CK10" i="17"/>
  <c r="AI20" i="17"/>
  <c r="CU18" i="17"/>
  <c r="DA16" i="17"/>
  <c r="I32" i="7"/>
  <c r="CS27" i="17"/>
  <c r="BZ31" i="17"/>
  <c r="CO18" i="17"/>
  <c r="CL11" i="17"/>
  <c r="CQ19" i="17"/>
  <c r="CQ23" i="17"/>
  <c r="M9" i="7"/>
  <c r="CS8" i="17"/>
  <c r="L15" i="20"/>
  <c r="BX31" i="17"/>
  <c r="CI19" i="17"/>
  <c r="CO12" i="17"/>
  <c r="CF9" i="17"/>
  <c r="AG20" i="17"/>
  <c r="K17" i="7"/>
  <c r="K49" i="7" s="1"/>
  <c r="CS16" i="17"/>
  <c r="M19" i="7"/>
  <c r="DA18" i="17"/>
  <c r="CP24" i="17"/>
  <c r="CS23" i="17"/>
  <c r="F39" i="7"/>
  <c r="DB19" i="17"/>
  <c r="CU12" i="17"/>
  <c r="CU10" i="17"/>
  <c r="K32" i="7"/>
  <c r="J20" i="7"/>
  <c r="M15" i="18"/>
  <c r="CV19" i="17"/>
  <c r="CI23" i="17"/>
  <c r="CG18" i="17"/>
  <c r="K18" i="7"/>
  <c r="J31" i="7"/>
  <c r="CM28" i="17"/>
  <c r="CK8" i="17"/>
  <c r="I8" i="7"/>
  <c r="CW14" i="17"/>
  <c r="L15" i="7"/>
  <c r="N15" i="18"/>
  <c r="N15" i="20"/>
  <c r="N25" i="22"/>
  <c r="K29" i="7"/>
  <c r="K60" i="7" s="1"/>
  <c r="CZ16" i="17"/>
  <c r="AJ31" i="17"/>
  <c r="CN27" i="17"/>
  <c r="CI24" i="17"/>
  <c r="CH13" i="17"/>
  <c r="AM20" i="17"/>
  <c r="K31" i="7"/>
  <c r="CJ26" i="17"/>
  <c r="CG19" i="17"/>
  <c r="CR11" i="17"/>
  <c r="CQ27" i="17"/>
  <c r="CO9" i="17"/>
  <c r="DC18" i="17"/>
  <c r="CK26" i="17"/>
  <c r="G15" i="20"/>
  <c r="CM18" i="17"/>
  <c r="CO15" i="17"/>
  <c r="CJ12" i="17"/>
  <c r="CT26" i="17"/>
  <c r="CX24" i="17"/>
  <c r="CR26" i="17"/>
  <c r="CW13" i="17"/>
  <c r="CP17" i="17"/>
  <c r="CK28" i="17"/>
  <c r="CN25" i="17"/>
  <c r="CM10" i="17"/>
  <c r="G25" i="18"/>
  <c r="M25" i="22"/>
  <c r="DA29" i="17"/>
  <c r="CZ14" i="17"/>
  <c r="DC27" i="17"/>
  <c r="AK31" i="17"/>
  <c r="CL27" i="17"/>
  <c r="CF17" i="17"/>
  <c r="CJ28" i="17"/>
  <c r="CJ24" i="17"/>
  <c r="CI17" i="17"/>
  <c r="CN11" i="17"/>
  <c r="CV12" i="17"/>
  <c r="CR13" i="17"/>
  <c r="J15" i="18"/>
  <c r="L15" i="18"/>
  <c r="G25" i="22"/>
  <c r="M13" i="7"/>
  <c r="DA12" i="17"/>
  <c r="K15" i="18"/>
  <c r="CF16" i="17"/>
  <c r="L19" i="7"/>
  <c r="CW18" i="17"/>
  <c r="CR17" i="17"/>
  <c r="CL16" i="17"/>
  <c r="CU11" i="17"/>
  <c r="CM11" i="17"/>
  <c r="BX20" i="17"/>
  <c r="CE19" i="17"/>
  <c r="CP13" i="17"/>
  <c r="I13" i="7"/>
  <c r="DB15" i="17"/>
  <c r="CF13" i="17"/>
  <c r="K20" i="7"/>
  <c r="CS19" i="17"/>
  <c r="L18" i="7"/>
  <c r="BW20" i="17"/>
  <c r="CQ9" i="17"/>
  <c r="I30" i="7"/>
  <c r="I61" i="7" s="1"/>
  <c r="CK25" i="17"/>
  <c r="E25" i="21"/>
  <c r="E18" i="9"/>
  <c r="E8" i="9"/>
  <c r="E33" i="9"/>
  <c r="E11" i="9"/>
  <c r="E44" i="9"/>
  <c r="E61" i="9"/>
  <c r="E58" i="9"/>
  <c r="E35" i="9"/>
  <c r="CL24" i="17"/>
  <c r="G39" i="7"/>
  <c r="G63" i="7" s="1"/>
  <c r="G62" i="7" s="1"/>
  <c r="CG8" i="17"/>
  <c r="H8" i="7"/>
  <c r="G25" i="21"/>
  <c r="G15" i="22"/>
  <c r="CY10" i="17"/>
  <c r="CJ25" i="17"/>
  <c r="K9" i="7"/>
  <c r="CV8" i="17"/>
  <c r="CK13" i="17"/>
  <c r="I29" i="7"/>
  <c r="I60" i="7" s="1"/>
  <c r="CZ12" i="17"/>
  <c r="L30" i="7"/>
  <c r="L61" i="7" s="1"/>
  <c r="L29" i="7"/>
  <c r="L60" i="7" s="1"/>
  <c r="M28" i="7"/>
  <c r="DA26" i="17"/>
  <c r="CI29" i="17"/>
  <c r="CN19" i="17"/>
  <c r="CG12" i="17"/>
  <c r="AH20" i="17"/>
  <c r="I25" i="22"/>
  <c r="J15" i="22"/>
  <c r="I15" i="22"/>
  <c r="AF31" i="17"/>
  <c r="CD10" i="17"/>
  <c r="CN26" i="17"/>
  <c r="CL19" i="17"/>
  <c r="CM16" i="17"/>
  <c r="CI10" i="17"/>
  <c r="CN10" i="17"/>
  <c r="CW10" i="17"/>
  <c r="DC14" i="17"/>
  <c r="BO20" i="17"/>
  <c r="CR8" i="17"/>
  <c r="CZ25" i="17"/>
  <c r="AP31" i="17"/>
  <c r="AQ31" i="17"/>
  <c r="CJ29" i="17"/>
  <c r="BZ20" i="17"/>
  <c r="BR20" i="17"/>
  <c r="CJ17" i="17"/>
  <c r="CO10" i="17"/>
  <c r="AR20" i="17"/>
  <c r="AM31" i="17"/>
  <c r="DB29" i="17"/>
  <c r="N25" i="18"/>
  <c r="AH31" i="17"/>
  <c r="CC31" i="17"/>
  <c r="H25" i="20"/>
  <c r="CJ16" i="17"/>
  <c r="CL8" i="17"/>
  <c r="CR10" i="17"/>
  <c r="CH18" i="17"/>
  <c r="CG11" i="17"/>
  <c r="CL9" i="17"/>
  <c r="CZ8" i="17"/>
  <c r="CO29" i="17"/>
  <c r="CH24" i="17"/>
  <c r="N15" i="22"/>
  <c r="CU27" i="17"/>
  <c r="BS20" i="17"/>
  <c r="H15" i="22"/>
  <c r="CT19" i="17"/>
  <c r="I27" i="7"/>
  <c r="I58" i="7" s="1"/>
  <c r="CH29" i="17"/>
  <c r="AE31" i="17"/>
  <c r="M25" i="21"/>
  <c r="BP20" i="17"/>
  <c r="CY28" i="17"/>
  <c r="K25" i="20"/>
  <c r="CH23" i="17"/>
  <c r="CJ27" i="17"/>
  <c r="E15" i="21"/>
  <c r="E15" i="22"/>
  <c r="BF42" i="9"/>
  <c r="BG4" i="9"/>
  <c r="BF40" i="9"/>
  <c r="BF49" i="9"/>
  <c r="BF50" i="9"/>
  <c r="BF23" i="9"/>
  <c r="BF28" i="9"/>
  <c r="BF63" i="9"/>
  <c r="BF46" i="9"/>
  <c r="BF54" i="9"/>
  <c r="BF60" i="9"/>
  <c r="BF35" i="9"/>
  <c r="BF30" i="9"/>
  <c r="BF20" i="9"/>
  <c r="BF61" i="9"/>
  <c r="BF58" i="9"/>
  <c r="BF47" i="9"/>
  <c r="BF32" i="9"/>
  <c r="BF34" i="9"/>
  <c r="CT13" i="17"/>
  <c r="I26" i="7"/>
  <c r="I57" i="7" s="1"/>
  <c r="J28" i="7"/>
  <c r="J59" i="7" s="1"/>
  <c r="CO27" i="17"/>
  <c r="CO24" i="17"/>
  <c r="CI27" i="17"/>
  <c r="H20" i="7"/>
  <c r="DC15" i="17"/>
  <c r="X4" i="9"/>
  <c r="W27" i="9"/>
  <c r="W64" i="9"/>
  <c r="W59" i="9"/>
  <c r="W60" i="9"/>
  <c r="W8" i="9"/>
  <c r="W34" i="9"/>
  <c r="W62" i="9"/>
  <c r="W52" i="9"/>
  <c r="W13" i="9"/>
  <c r="W56" i="9"/>
  <c r="W22" i="9"/>
  <c r="W46" i="9"/>
  <c r="CF14" i="17"/>
  <c r="CI9" i="17"/>
  <c r="CL10" i="17"/>
  <c r="CJ8" i="17"/>
  <c r="CX10" i="17"/>
  <c r="AE20" i="17"/>
  <c r="DC29" i="17"/>
  <c r="CM12" i="17"/>
  <c r="G15" i="18"/>
  <c r="H15" i="18"/>
  <c r="I15" i="18"/>
  <c r="DC28" i="17"/>
  <c r="DC17" i="17"/>
  <c r="G25" i="20"/>
  <c r="CV14" i="17"/>
  <c r="CT9" i="17"/>
  <c r="CW8" i="17"/>
  <c r="CH8" i="17"/>
  <c r="CZ11" i="17"/>
  <c r="AK20" i="17"/>
  <c r="AN20" i="17"/>
  <c r="AR31" i="17"/>
  <c r="DC16" i="17"/>
  <c r="J32" i="7"/>
  <c r="CE16" i="17"/>
  <c r="CL25" i="17"/>
  <c r="CN18" i="17"/>
  <c r="CN15" i="17"/>
  <c r="CF15" i="17"/>
  <c r="CI13" i="17"/>
  <c r="L25" i="22"/>
  <c r="M15" i="22"/>
  <c r="L15" i="22"/>
  <c r="N15" i="21"/>
  <c r="AJ20" i="17"/>
  <c r="DB10" i="17"/>
  <c r="CU28" i="17"/>
  <c r="CM23" i="17"/>
  <c r="CN24" i="17"/>
  <c r="CN17" i="17"/>
  <c r="CH16" i="17"/>
  <c r="CZ13" i="17"/>
  <c r="CP28" i="17"/>
  <c r="CZ29" i="17"/>
  <c r="CQ29" i="17"/>
  <c r="CE31" i="17"/>
  <c r="CD13" i="17"/>
  <c r="CE10" i="17"/>
  <c r="CH19" i="17"/>
  <c r="CL13" i="17"/>
  <c r="CH12" i="17"/>
  <c r="L25" i="20"/>
  <c r="CI15" i="17"/>
  <c r="CI12" i="17"/>
  <c r="CJ9" i="17"/>
  <c r="CW24" i="17"/>
  <c r="CY23" i="17"/>
  <c r="CZ24" i="17"/>
  <c r="DC24" i="17"/>
  <c r="DC13" i="17"/>
  <c r="J15" i="20"/>
  <c r="K28" i="7"/>
  <c r="K59" i="7" s="1"/>
  <c r="CF11" i="17"/>
  <c r="E25" i="20"/>
  <c r="I15" i="20"/>
  <c r="CP25" i="17"/>
  <c r="CO23" i="17"/>
  <c r="K15" i="21"/>
  <c r="CM27" i="17"/>
  <c r="CH25" i="17"/>
  <c r="CK24" i="17"/>
  <c r="F25" i="20"/>
  <c r="F15" i="20"/>
  <c r="F15" i="22"/>
  <c r="E9" i="9"/>
  <c r="E16" i="9"/>
  <c r="E49" i="9"/>
  <c r="E57" i="9"/>
  <c r="E12" i="9"/>
  <c r="E30" i="9"/>
  <c r="E60" i="9"/>
  <c r="E15" i="9"/>
  <c r="E23" i="9"/>
  <c r="E26" i="9"/>
  <c r="E28" i="9"/>
  <c r="E37" i="9"/>
  <c r="E14" i="9"/>
  <c r="E32" i="9"/>
  <c r="E64" i="9"/>
  <c r="E29" i="9"/>
  <c r="E36" i="9"/>
  <c r="H15" i="20"/>
  <c r="CI26" i="17"/>
  <c r="J26" i="7"/>
  <c r="J57" i="7" s="1"/>
  <c r="CO25" i="17"/>
  <c r="CL29" i="17"/>
  <c r="BN20" i="17"/>
  <c r="CF8" i="17"/>
  <c r="J30" i="7"/>
  <c r="J61" i="7" s="1"/>
  <c r="M25" i="18"/>
  <c r="CK27" i="17"/>
  <c r="CL28" i="17"/>
  <c r="CH26" i="17"/>
  <c r="CD14" i="17"/>
  <c r="CD9" i="17"/>
  <c r="F15" i="18"/>
  <c r="CO19" i="17"/>
  <c r="CR18" i="17"/>
  <c r="J17" i="7"/>
  <c r="J49" i="7" s="1"/>
  <c r="CO16" i="17"/>
  <c r="H11" i="7"/>
  <c r="CG10" i="17"/>
  <c r="CT8" i="17"/>
  <c r="J25" i="21"/>
  <c r="CA20" i="17"/>
  <c r="F25" i="18"/>
  <c r="I15" i="21"/>
  <c r="CA31" i="17"/>
  <c r="CZ23" i="17"/>
  <c r="K25" i="18"/>
  <c r="K30" i="7"/>
  <c r="K61" i="7" s="1"/>
  <c r="CT29" i="17"/>
  <c r="CK29" i="17"/>
  <c r="M15" i="20"/>
  <c r="M25" i="20"/>
  <c r="M15" i="21"/>
  <c r="F15" i="21"/>
  <c r="AQ20" i="17"/>
  <c r="W31" i="9"/>
  <c r="W30" i="9"/>
  <c r="W15" i="9"/>
  <c r="W33" i="9"/>
  <c r="W36" i="9"/>
  <c r="W45" i="9"/>
  <c r="W44" i="9"/>
  <c r="W32" i="9"/>
  <c r="W19" i="9"/>
  <c r="W37" i="9"/>
  <c r="W42" i="9"/>
  <c r="W49" i="9"/>
  <c r="E15" i="18"/>
  <c r="CQ8" i="17"/>
  <c r="DC9" i="17"/>
  <c r="J25" i="18"/>
  <c r="CT17" i="17"/>
  <c r="W29" i="9"/>
  <c r="W17" i="9"/>
  <c r="CE15" i="17"/>
  <c r="CK12" i="17"/>
  <c r="CI11" i="17"/>
  <c r="CI8" i="17"/>
  <c r="BF29" i="9"/>
  <c r="BF18" i="9"/>
  <c r="BF8" i="9"/>
  <c r="BF22" i="9"/>
  <c r="BF51" i="9"/>
  <c r="BF59" i="9"/>
  <c r="F25" i="21"/>
  <c r="CR29" i="17"/>
  <c r="CV28" i="17"/>
  <c r="DB16" i="17"/>
  <c r="H15" i="21"/>
  <c r="CX27" i="17"/>
  <c r="DB8" i="17"/>
  <c r="L25" i="18"/>
  <c r="W9" i="9"/>
  <c r="W63" i="9"/>
  <c r="W58" i="9"/>
  <c r="W57" i="9"/>
  <c r="W40" i="9"/>
  <c r="W11" i="9"/>
  <c r="CJ13" i="17"/>
  <c r="K25" i="21"/>
  <c r="CZ26" i="17"/>
  <c r="CQ13" i="17"/>
  <c r="BU20" i="17"/>
  <c r="CE8" i="17"/>
  <c r="CH27" i="17"/>
  <c r="CJ19" i="17"/>
  <c r="CU14" i="17"/>
  <c r="CP10" i="17"/>
  <c r="CM25" i="17"/>
  <c r="CH15" i="17"/>
  <c r="CS9" i="17"/>
  <c r="CX18" i="17"/>
  <c r="CE11" i="17"/>
  <c r="CN23" i="17"/>
  <c r="CI18" i="17"/>
  <c r="CI16" i="17"/>
  <c r="CH9" i="17"/>
  <c r="CX12" i="17"/>
  <c r="DB11" i="17"/>
  <c r="CE13" i="17"/>
  <c r="D22" i="7"/>
  <c r="D54" i="7" s="1"/>
  <c r="BQ20" i="17"/>
  <c r="CF19" i="17"/>
  <c r="CV18" i="17"/>
  <c r="J25" i="22"/>
  <c r="H25" i="22"/>
  <c r="E25" i="22"/>
  <c r="L15" i="21"/>
  <c r="G15" i="21"/>
  <c r="F25" i="22"/>
  <c r="K15" i="20"/>
  <c r="I25" i="21"/>
  <c r="H25" i="21"/>
  <c r="H25" i="18"/>
  <c r="E27" i="9"/>
  <c r="CD17" i="17"/>
  <c r="I25" i="20"/>
  <c r="E25" i="18"/>
  <c r="E34" i="9"/>
  <c r="E62" i="9"/>
  <c r="E46" i="9"/>
  <c r="E42" i="9"/>
  <c r="E47" i="9"/>
  <c r="E43" i="9"/>
  <c r="E13" i="9"/>
  <c r="E20" i="9"/>
  <c r="E19" i="9"/>
  <c r="E63" i="9"/>
  <c r="E59" i="9"/>
  <c r="E51" i="9"/>
  <c r="E52" i="9"/>
  <c r="E48" i="9"/>
  <c r="K15" i="22"/>
  <c r="J25" i="20"/>
  <c r="E50" i="9"/>
  <c r="E54" i="9"/>
  <c r="K25" i="22"/>
  <c r="E45" i="9"/>
  <c r="J19" i="7"/>
  <c r="CG31" i="17"/>
  <c r="CN13" i="17"/>
  <c r="CR23" i="17"/>
  <c r="K26" i="7"/>
  <c r="K57" i="7" s="1"/>
  <c r="CD19" i="17"/>
  <c r="DA23" i="17"/>
  <c r="M26" i="7"/>
  <c r="I28" i="7"/>
  <c r="I59" i="7" s="1"/>
  <c r="CI25" i="17"/>
  <c r="I18" i="7"/>
  <c r="CK17" i="17"/>
  <c r="CV16" i="17"/>
  <c r="CV13" i="17"/>
  <c r="CK9" i="17"/>
  <c r="I9" i="7"/>
  <c r="CQ16" i="17"/>
  <c r="CM24" i="17"/>
  <c r="J27" i="7"/>
  <c r="J58" i="7" s="1"/>
  <c r="CE9" i="17"/>
  <c r="L32" i="7"/>
  <c r="CU29" i="17"/>
  <c r="CL26" i="17"/>
  <c r="J29" i="7"/>
  <c r="J60" i="7" s="1"/>
  <c r="C22" i="7"/>
  <c r="C54" i="7" s="1"/>
  <c r="BM20" i="17"/>
  <c r="CD11" i="17"/>
  <c r="CM19" i="17"/>
  <c r="CQ17" i="17"/>
  <c r="CG13" i="17"/>
  <c r="H14" i="7"/>
  <c r="K13" i="7"/>
  <c r="CH11" i="17"/>
  <c r="CX13" i="17"/>
  <c r="L28" i="7"/>
  <c r="L59" i="7" s="1"/>
  <c r="CV25" i="17"/>
  <c r="DA24" i="17"/>
  <c r="DB25" i="17"/>
  <c r="CR19" i="17"/>
  <c r="CV17" i="17"/>
  <c r="K16" i="7"/>
  <c r="CS15" i="17"/>
  <c r="CI14" i="17"/>
  <c r="CO11" i="17"/>
  <c r="J12" i="7"/>
  <c r="M29" i="7"/>
  <c r="CX26" i="17"/>
  <c r="M27" i="7"/>
  <c r="DB28" i="17"/>
  <c r="CE17" i="17"/>
  <c r="CE12" i="17"/>
  <c r="CM13" i="17"/>
  <c r="CY27" i="17"/>
  <c r="M30" i="7"/>
  <c r="DC19" i="17"/>
  <c r="BV20" i="17"/>
  <c r="CD8" i="17"/>
  <c r="I31" i="7"/>
  <c r="CH28" i="17"/>
  <c r="CJ18" i="17"/>
  <c r="CK16" i="17"/>
  <c r="I17" i="7"/>
  <c r="I49" i="7" s="1"/>
  <c r="CN14" i="17"/>
  <c r="CV9" i="17"/>
  <c r="L31" i="7"/>
  <c r="CT28" i="17"/>
  <c r="L27" i="7"/>
  <c r="L58" i="7" s="1"/>
  <c r="CU24" i="17"/>
  <c r="CG15" i="17"/>
  <c r="H16" i="7"/>
  <c r="G22" i="7"/>
  <c r="CC20" i="17"/>
  <c r="CE14" i="17"/>
  <c r="K15" i="7"/>
  <c r="CS14" i="17"/>
  <c r="CY9" i="17"/>
  <c r="DC11" i="17"/>
  <c r="M18" i="7"/>
  <c r="DA17" i="17"/>
  <c r="CZ28" i="17"/>
  <c r="M31" i="7"/>
  <c r="CT23" i="17"/>
  <c r="L26" i="7"/>
  <c r="L57" i="7" s="1"/>
  <c r="CM26" i="17"/>
  <c r="CO26" i="17"/>
  <c r="N61" i="7" l="1"/>
  <c r="M59" i="7"/>
  <c r="N59" i="7"/>
  <c r="M57" i="7"/>
  <c r="N58" i="7"/>
  <c r="M61" i="7"/>
  <c r="M58" i="7"/>
  <c r="N57" i="7"/>
  <c r="M60" i="7"/>
  <c r="N60" i="7"/>
  <c r="F54" i="7"/>
  <c r="F63" i="7"/>
  <c r="F62" i="7" s="1"/>
  <c r="AF54" i="5"/>
  <c r="AC54" i="5"/>
  <c r="AP54" i="5"/>
  <c r="AJ54" i="5"/>
  <c r="AA54" i="5"/>
  <c r="G54" i="7"/>
  <c r="W54" i="5"/>
  <c r="V54" i="5"/>
  <c r="CF20" i="17"/>
  <c r="Y54" i="5"/>
  <c r="AG54" i="5"/>
  <c r="AE54" i="5"/>
  <c r="AK54" i="5"/>
  <c r="AN54" i="5"/>
  <c r="AT54" i="5"/>
  <c r="AB54" i="5"/>
  <c r="AL54" i="5"/>
  <c r="X54" i="5"/>
  <c r="AO54" i="5"/>
  <c r="AD54" i="5"/>
  <c r="AI54" i="5"/>
  <c r="AR54" i="5"/>
  <c r="AS54" i="5"/>
  <c r="Z54" i="5"/>
  <c r="AU54" i="5"/>
  <c r="AH54" i="5"/>
  <c r="AM54" i="5"/>
  <c r="AQ54" i="5"/>
  <c r="BG53" i="9"/>
  <c r="BG39" i="9"/>
  <c r="BG38" i="9"/>
  <c r="BG21" i="9"/>
  <c r="X53" i="9"/>
  <c r="X38" i="9"/>
  <c r="X39" i="9"/>
  <c r="X21" i="9"/>
  <c r="X9" i="9"/>
  <c r="X10" i="9"/>
  <c r="BG10" i="9"/>
  <c r="H47" i="7"/>
  <c r="H46" i="7"/>
  <c r="H48" i="7"/>
  <c r="N51" i="7"/>
  <c r="H44" i="7"/>
  <c r="J47" i="7"/>
  <c r="N52" i="7"/>
  <c r="H50" i="7"/>
  <c r="J48" i="7"/>
  <c r="M52" i="7"/>
  <c r="H51" i="7"/>
  <c r="H43" i="7"/>
  <c r="H45" i="7"/>
  <c r="N50" i="7"/>
  <c r="I52" i="7"/>
  <c r="CN20" i="17"/>
  <c r="M51" i="7"/>
  <c r="K51" i="7"/>
  <c r="M47" i="7"/>
  <c r="L47" i="7"/>
  <c r="N48" i="7"/>
  <c r="L52" i="7"/>
  <c r="M48" i="7"/>
  <c r="K52" i="7"/>
  <c r="J52" i="7"/>
  <c r="J50" i="7"/>
  <c r="L50" i="7"/>
  <c r="J51" i="7"/>
  <c r="N47" i="7"/>
  <c r="M50" i="7"/>
  <c r="I50" i="7"/>
  <c r="L51" i="7"/>
  <c r="I47" i="7"/>
  <c r="AM62" i="5"/>
  <c r="CJ31" i="17"/>
  <c r="AB62" i="5"/>
  <c r="AC62" i="5"/>
  <c r="K45" i="7"/>
  <c r="K48" i="7"/>
  <c r="K44" i="7"/>
  <c r="N43" i="7"/>
  <c r="AE62" i="5"/>
  <c r="AP62" i="5"/>
  <c r="AN62" i="5"/>
  <c r="I44" i="7"/>
  <c r="K47" i="7"/>
  <c r="I48" i="7"/>
  <c r="N45" i="7"/>
  <c r="I51" i="7"/>
  <c r="M45" i="7"/>
  <c r="AD62" i="5"/>
  <c r="AR62" i="5"/>
  <c r="L44" i="7"/>
  <c r="K43" i="7"/>
  <c r="I45" i="7"/>
  <c r="I46" i="7"/>
  <c r="N46" i="7"/>
  <c r="J43" i="7"/>
  <c r="L45" i="7"/>
  <c r="N44" i="7"/>
  <c r="H52" i="7"/>
  <c r="L48" i="7"/>
  <c r="AJ62" i="5"/>
  <c r="AH62" i="5"/>
  <c r="AO62" i="5"/>
  <c r="K50" i="7"/>
  <c r="Z62" i="5"/>
  <c r="M46" i="7"/>
  <c r="AA62" i="5"/>
  <c r="L46" i="7"/>
  <c r="L43" i="7"/>
  <c r="AQ62" i="5"/>
  <c r="M43" i="7"/>
  <c r="J46" i="7"/>
  <c r="I43" i="7"/>
  <c r="AI62" i="5"/>
  <c r="AK62" i="5"/>
  <c r="M44" i="7"/>
  <c r="AL62" i="5"/>
  <c r="AG62" i="5"/>
  <c r="J45" i="7"/>
  <c r="J44" i="7"/>
  <c r="K46" i="7"/>
  <c r="CN31" i="17"/>
  <c r="AF62" i="5"/>
  <c r="N39" i="7"/>
  <c r="BG60" i="9"/>
  <c r="BG30" i="9"/>
  <c r="BG57" i="9"/>
  <c r="BG34" i="9"/>
  <c r="BG47" i="9"/>
  <c r="BG58" i="9"/>
  <c r="BG11" i="9"/>
  <c r="X27" i="9"/>
  <c r="CL20" i="17"/>
  <c r="L22" i="7"/>
  <c r="BG8" i="9"/>
  <c r="BG40" i="9"/>
  <c r="BG63" i="9"/>
  <c r="CZ20" i="17"/>
  <c r="DB20" i="17"/>
  <c r="BG35" i="9"/>
  <c r="BG9" i="9"/>
  <c r="BG49" i="9"/>
  <c r="BG18" i="9"/>
  <c r="BG20" i="9"/>
  <c r="BG46" i="9"/>
  <c r="BG15" i="9"/>
  <c r="BG36" i="9"/>
  <c r="BG5" i="9"/>
  <c r="BG51" i="9"/>
  <c r="BG14" i="9"/>
  <c r="BG56" i="9"/>
  <c r="BG62" i="9"/>
  <c r="BG27" i="9"/>
  <c r="BG17" i="9"/>
  <c r="BG26" i="9"/>
  <c r="BG54" i="9"/>
  <c r="BG33" i="9"/>
  <c r="BG48" i="9"/>
  <c r="BG31" i="9"/>
  <c r="BG59" i="9"/>
  <c r="BG50" i="9"/>
  <c r="BG44" i="9"/>
  <c r="BG22" i="9"/>
  <c r="BG23" i="9"/>
  <c r="BG19" i="9"/>
  <c r="BG37" i="9"/>
  <c r="BG29" i="9"/>
  <c r="CW20" i="17"/>
  <c r="DC31" i="17"/>
  <c r="CT20" i="17"/>
  <c r="CS31" i="17"/>
  <c r="X47" i="9"/>
  <c r="X18" i="9"/>
  <c r="X43" i="9"/>
  <c r="X29" i="9"/>
  <c r="X36" i="9"/>
  <c r="X11" i="9"/>
  <c r="X60" i="9"/>
  <c r="X22" i="9"/>
  <c r="X28" i="9"/>
  <c r="X16" i="9"/>
  <c r="X15" i="9"/>
  <c r="X54" i="9"/>
  <c r="X46" i="9"/>
  <c r="X33" i="9"/>
  <c r="X17" i="9"/>
  <c r="X32" i="9"/>
  <c r="X50" i="9"/>
  <c r="X57" i="9"/>
  <c r="X8" i="9"/>
  <c r="X35" i="9"/>
  <c r="Y4" i="9"/>
  <c r="X40" i="9"/>
  <c r="X5" i="9"/>
  <c r="X13" i="9"/>
  <c r="X26" i="9"/>
  <c r="X58" i="9"/>
  <c r="X23" i="9"/>
  <c r="BG61" i="9"/>
  <c r="BG12" i="9"/>
  <c r="BG64" i="9"/>
  <c r="BG42" i="9"/>
  <c r="BG43" i="9"/>
  <c r="BG16" i="9"/>
  <c r="CY20" i="17"/>
  <c r="CX20" i="17"/>
  <c r="CK31" i="17"/>
  <c r="CU20" i="17"/>
  <c r="CQ31" i="17"/>
  <c r="CP20" i="17"/>
  <c r="CR20" i="17"/>
  <c r="CW31" i="17"/>
  <c r="CP31" i="17"/>
  <c r="X12" i="9"/>
  <c r="X20" i="9"/>
  <c r="X19" i="9"/>
  <c r="X31" i="9"/>
  <c r="X56" i="9"/>
  <c r="X52" i="9"/>
  <c r="X59" i="9"/>
  <c r="X51" i="9"/>
  <c r="X61" i="9"/>
  <c r="X45" i="9"/>
  <c r="X48" i="9"/>
  <c r="X37" i="9"/>
  <c r="X64" i="9"/>
  <c r="X30" i="9"/>
  <c r="X44" i="9"/>
  <c r="X62" i="9"/>
  <c r="X34" i="9"/>
  <c r="X42" i="9"/>
  <c r="X49" i="9"/>
  <c r="X14" i="9"/>
  <c r="X63" i="9"/>
  <c r="BG32" i="9"/>
  <c r="BG13" i="9"/>
  <c r="BG45" i="9"/>
  <c r="BG52" i="9"/>
  <c r="BG28" i="9"/>
  <c r="C62" i="7"/>
  <c r="CT31" i="17"/>
  <c r="L39" i="7"/>
  <c r="L63" i="7" s="1"/>
  <c r="L62" i="7" s="1"/>
  <c r="DB31" i="17"/>
  <c r="K22" i="7"/>
  <c r="CS20" i="17"/>
  <c r="DA20" i="17"/>
  <c r="M22" i="7"/>
  <c r="CK20" i="17"/>
  <c r="I22" i="7"/>
  <c r="DC20" i="17"/>
  <c r="J39" i="7"/>
  <c r="J63" i="7" s="1"/>
  <c r="J62" i="7" s="1"/>
  <c r="CL31" i="17"/>
  <c r="I39" i="7"/>
  <c r="I63" i="7" s="1"/>
  <c r="I62" i="7" s="1"/>
  <c r="CH31" i="17"/>
  <c r="CI20" i="17"/>
  <c r="CU31" i="17"/>
  <c r="M39" i="7"/>
  <c r="CX31" i="17"/>
  <c r="H22" i="7"/>
  <c r="H54" i="7" s="1"/>
  <c r="CG20" i="17"/>
  <c r="CI31" i="17"/>
  <c r="CZ31" i="17"/>
  <c r="CY31" i="17"/>
  <c r="CO20" i="17"/>
  <c r="J22" i="7"/>
  <c r="CE20" i="17"/>
  <c r="CQ20" i="17"/>
  <c r="DA31" i="17"/>
  <c r="K39" i="7"/>
  <c r="K63" i="7" s="1"/>
  <c r="K62" i="7" s="1"/>
  <c r="CR31" i="17"/>
  <c r="CV20" i="17"/>
  <c r="CO31" i="17"/>
  <c r="CJ20" i="17"/>
  <c r="CD20" i="17"/>
  <c r="CV31" i="17"/>
  <c r="CM31" i="17"/>
  <c r="M63" i="7" l="1"/>
  <c r="M62" i="7" s="1"/>
  <c r="N54" i="7"/>
  <c r="N63" i="7"/>
  <c r="N62" i="7" s="1"/>
  <c r="M54" i="7"/>
  <c r="I54" i="7"/>
  <c r="L54" i="7"/>
  <c r="K54" i="7"/>
  <c r="J54" i="7"/>
  <c r="Y21" i="9"/>
  <c r="Y38" i="9"/>
  <c r="Y53" i="9"/>
  <c r="Y39" i="9"/>
  <c r="Y14" i="9"/>
  <c r="Y10" i="9"/>
  <c r="AS62" i="5"/>
  <c r="AT62" i="5"/>
  <c r="AU62" i="5"/>
  <c r="Y45" i="9"/>
  <c r="Y54" i="9"/>
  <c r="Y61" i="9"/>
  <c r="Y42" i="9"/>
  <c r="Y63" i="9"/>
  <c r="Y47" i="9"/>
  <c r="Y51" i="9"/>
  <c r="Y29" i="9"/>
  <c r="Y11" i="9"/>
  <c r="Y17" i="9"/>
  <c r="Y32" i="9"/>
  <c r="Y5" i="9"/>
  <c r="Y12" i="9"/>
  <c r="Y48" i="9"/>
  <c r="Y57" i="9"/>
  <c r="Y60" i="9"/>
  <c r="Y52" i="9"/>
  <c r="Y64" i="9"/>
  <c r="Y18" i="9"/>
  <c r="Y9" i="9"/>
  <c r="Y33" i="9"/>
  <c r="Y28" i="9"/>
  <c r="Y16" i="9"/>
  <c r="Y58" i="9"/>
  <c r="Y36" i="9"/>
  <c r="Y27" i="9"/>
  <c r="Y37" i="9"/>
  <c r="Y35" i="9"/>
  <c r="Y49" i="9"/>
  <c r="Y56" i="9"/>
  <c r="Y46" i="9"/>
  <c r="Y40" i="9"/>
  <c r="Y31" i="9"/>
  <c r="Z4" i="9"/>
  <c r="Y34" i="9"/>
  <c r="Y20" i="9"/>
  <c r="Y43" i="9"/>
  <c r="Y19" i="9"/>
  <c r="Y23" i="9"/>
  <c r="Y22" i="9"/>
  <c r="Y50" i="9"/>
  <c r="Y13" i="9"/>
  <c r="Y62" i="9"/>
  <c r="Y15" i="9"/>
  <c r="Y8" i="9"/>
  <c r="Y59" i="9"/>
  <c r="Y26" i="9"/>
  <c r="Y30" i="9"/>
  <c r="Y44" i="9"/>
  <c r="Z53" i="9" l="1"/>
  <c r="Z38" i="9"/>
  <c r="Z39" i="9"/>
  <c r="Z21" i="9"/>
  <c r="Z9" i="9"/>
  <c r="Z10" i="9"/>
  <c r="Z57" i="9"/>
  <c r="Z12" i="9"/>
  <c r="Z14" i="9"/>
  <c r="Z26" i="9"/>
  <c r="Z31" i="9"/>
  <c r="Z43" i="9"/>
  <c r="Z16" i="9"/>
  <c r="Z58" i="9"/>
  <c r="Z63" i="9"/>
  <c r="Z28" i="9"/>
  <c r="Z45" i="9"/>
  <c r="Z50" i="9"/>
  <c r="Z33" i="9"/>
  <c r="Z29" i="9"/>
  <c r="Z22" i="9"/>
  <c r="Z5" i="9"/>
  <c r="Z47" i="9"/>
  <c r="Z44" i="9"/>
  <c r="Z54" i="9"/>
  <c r="Z48" i="9"/>
  <c r="Z30" i="9"/>
  <c r="Z64" i="9"/>
  <c r="AA4" i="9"/>
  <c r="Z46" i="9"/>
  <c r="Z49" i="9"/>
  <c r="Z17" i="9"/>
  <c r="Z52" i="9"/>
  <c r="Z18" i="9"/>
  <c r="Z40" i="9"/>
  <c r="Z35" i="9"/>
  <c r="Z51" i="9"/>
  <c r="Z56" i="9"/>
  <c r="Z23" i="9"/>
  <c r="Z62" i="9"/>
  <c r="Z19" i="9"/>
  <c r="Z34" i="9"/>
  <c r="Z36" i="9"/>
  <c r="Z32" i="9"/>
  <c r="Z27" i="9"/>
  <c r="Z20" i="9"/>
  <c r="Z61" i="9"/>
  <c r="Z59" i="9"/>
  <c r="Z60" i="9"/>
  <c r="Z8" i="9"/>
  <c r="Z37" i="9"/>
  <c r="Z13" i="9"/>
  <c r="Z11" i="9"/>
  <c r="Z42" i="9"/>
  <c r="Z15" i="9"/>
  <c r="AA53" i="9" l="1"/>
  <c r="AA39" i="9"/>
  <c r="AA38" i="9"/>
  <c r="AA21" i="9"/>
  <c r="AA58" i="9"/>
  <c r="AA10" i="9"/>
  <c r="AA60" i="9"/>
  <c r="AA50" i="9"/>
  <c r="AA48" i="9"/>
  <c r="AA18" i="9"/>
  <c r="AA61" i="9"/>
  <c r="AA52" i="9"/>
  <c r="AA9" i="9"/>
  <c r="AA5" i="9"/>
  <c r="AA22" i="9"/>
  <c r="AA28" i="9"/>
  <c r="AA59" i="9"/>
  <c r="AA46" i="9"/>
  <c r="AA15" i="9"/>
  <c r="AA14" i="9"/>
  <c r="AA49" i="9"/>
  <c r="AA26" i="9"/>
  <c r="AA64" i="9"/>
  <c r="AA29" i="9"/>
  <c r="AA47" i="9"/>
  <c r="AA34" i="9"/>
  <c r="AA37" i="9"/>
  <c r="AA44" i="9"/>
  <c r="AA16" i="9"/>
  <c r="AA13" i="9"/>
  <c r="AA42" i="9"/>
  <c r="AA43" i="9"/>
  <c r="AA20" i="9"/>
  <c r="AA40" i="9"/>
  <c r="AA30" i="9"/>
  <c r="AA56" i="9"/>
  <c r="AA17" i="9"/>
  <c r="AA63" i="9"/>
  <c r="AA45" i="9"/>
  <c r="AA62" i="9"/>
  <c r="AA36" i="9"/>
  <c r="AA8" i="9"/>
  <c r="AA27" i="9"/>
  <c r="AA35" i="9"/>
  <c r="AA57" i="9"/>
  <c r="AA51" i="9"/>
  <c r="AB4" i="9"/>
  <c r="AA23" i="9"/>
  <c r="AA32" i="9"/>
  <c r="AA11" i="9"/>
  <c r="AA33" i="9"/>
  <c r="AA12" i="9"/>
  <c r="AA31" i="9"/>
  <c r="AA19" i="9"/>
  <c r="AA54" i="9"/>
  <c r="AB39" i="9" l="1"/>
  <c r="AB53" i="9"/>
  <c r="AB21" i="9"/>
  <c r="AB38" i="9"/>
  <c r="AB17" i="9"/>
  <c r="AB10" i="9"/>
  <c r="AB8" i="9"/>
  <c r="AB29" i="9"/>
  <c r="AB37" i="9"/>
  <c r="AB32" i="9"/>
  <c r="AB50" i="9"/>
  <c r="AB28" i="9"/>
  <c r="AB13" i="9"/>
  <c r="AB15" i="9"/>
  <c r="AB58" i="9"/>
  <c r="AB33" i="9"/>
  <c r="AB44" i="9"/>
  <c r="AB40" i="9"/>
  <c r="AB52" i="9"/>
  <c r="AB26" i="9"/>
  <c r="AB18" i="9"/>
  <c r="AB48" i="9"/>
  <c r="AB9" i="9"/>
  <c r="AB43" i="9"/>
  <c r="AB31" i="9"/>
  <c r="AB34" i="9"/>
  <c r="AB14" i="9"/>
  <c r="AB23" i="9"/>
  <c r="AC4" i="9"/>
  <c r="AB47" i="9"/>
  <c r="AB62" i="9"/>
  <c r="AB59" i="9"/>
  <c r="AB56" i="9"/>
  <c r="AB27" i="9"/>
  <c r="AB16" i="9"/>
  <c r="AB42" i="9"/>
  <c r="AB61" i="9"/>
  <c r="AB35" i="9"/>
  <c r="AB12" i="9"/>
  <c r="AB57" i="9"/>
  <c r="AB5" i="9"/>
  <c r="AB36" i="9"/>
  <c r="AB60" i="9"/>
  <c r="AB64" i="9"/>
  <c r="AB19" i="9"/>
  <c r="AB30" i="9"/>
  <c r="AB11" i="9"/>
  <c r="AB51" i="9"/>
  <c r="AB54" i="9"/>
  <c r="AB45" i="9"/>
  <c r="AB22" i="9"/>
  <c r="AB46" i="9"/>
  <c r="AB49" i="9"/>
  <c r="AB20" i="9"/>
  <c r="AB63" i="9"/>
  <c r="AC39" i="9" l="1"/>
  <c r="AC53" i="9"/>
  <c r="AC21" i="9"/>
  <c r="AC38" i="9"/>
  <c r="AC18" i="9"/>
  <c r="AC10" i="9"/>
  <c r="AC19" i="9"/>
  <c r="AC31" i="9"/>
  <c r="AC59" i="9"/>
  <c r="AC12" i="9"/>
  <c r="AC16" i="9"/>
  <c r="AC58" i="9"/>
  <c r="AC28" i="9"/>
  <c r="AC37" i="9"/>
  <c r="AC9" i="9"/>
  <c r="AC34" i="9"/>
  <c r="AC11" i="9"/>
  <c r="AC15" i="9"/>
  <c r="AC40" i="9"/>
  <c r="AC45" i="9"/>
  <c r="AC17" i="9"/>
  <c r="AC22" i="9"/>
  <c r="AC8" i="9"/>
  <c r="AC43" i="9"/>
  <c r="AD4" i="9"/>
  <c r="AD43" i="9" s="1"/>
  <c r="AC57" i="9"/>
  <c r="AC36" i="9"/>
  <c r="AC20" i="9"/>
  <c r="AC32" i="9"/>
  <c r="AC51" i="9"/>
  <c r="AC54" i="9"/>
  <c r="AC64" i="9"/>
  <c r="AC62" i="9"/>
  <c r="AC49" i="9"/>
  <c r="AC47" i="9"/>
  <c r="AC29" i="9"/>
  <c r="AC5" i="9"/>
  <c r="AC13" i="9"/>
  <c r="AC33" i="9"/>
  <c r="AC63" i="9"/>
  <c r="AC30" i="9"/>
  <c r="AC44" i="9"/>
  <c r="AC48" i="9"/>
  <c r="AC50" i="9"/>
  <c r="AC23" i="9"/>
  <c r="AC56" i="9"/>
  <c r="AC35" i="9"/>
  <c r="AC42" i="9"/>
  <c r="AC26" i="9"/>
  <c r="AC60" i="9"/>
  <c r="AC52" i="9"/>
  <c r="AC27" i="9"/>
  <c r="AC14" i="9"/>
  <c r="AC46" i="9"/>
  <c r="AC61" i="9"/>
  <c r="AD39" i="9" l="1"/>
  <c r="AD53" i="9"/>
  <c r="AD38" i="9"/>
  <c r="AD21" i="9"/>
  <c r="AD49" i="9"/>
  <c r="AD10" i="9"/>
  <c r="AD20" i="9"/>
  <c r="AD26" i="9"/>
  <c r="AD60" i="9"/>
  <c r="AD44" i="9"/>
  <c r="AD50" i="9"/>
  <c r="AD45" i="9"/>
  <c r="AD58" i="9"/>
  <c r="AD42" i="9"/>
  <c r="AD19" i="9"/>
  <c r="AD48" i="9"/>
  <c r="AD16" i="9"/>
  <c r="AD63" i="9"/>
  <c r="AD33" i="9"/>
  <c r="AD27" i="9"/>
  <c r="AD13" i="9"/>
  <c r="AD54" i="9"/>
  <c r="AD23" i="9"/>
  <c r="AD46" i="9"/>
  <c r="AD57" i="9"/>
  <c r="AD37" i="9"/>
  <c r="AD47" i="9"/>
  <c r="AD5" i="9"/>
  <c r="AD9" i="9"/>
  <c r="AD64" i="9"/>
  <c r="AD36" i="9"/>
  <c r="AD15" i="9"/>
  <c r="AD61" i="9"/>
  <c r="AD28" i="9"/>
  <c r="AD8" i="9"/>
  <c r="AD30" i="9"/>
  <c r="AD62" i="9"/>
  <c r="AE4" i="9"/>
  <c r="AD17" i="9"/>
  <c r="AD31" i="9"/>
  <c r="AD56" i="9"/>
  <c r="AD18" i="9"/>
  <c r="AD34" i="9"/>
  <c r="AD51" i="9"/>
  <c r="AD40" i="9"/>
  <c r="AD11" i="9"/>
  <c r="AD52" i="9"/>
  <c r="AD35" i="9"/>
  <c r="AD29" i="9"/>
  <c r="AD22" i="9"/>
  <c r="AD14" i="9"/>
  <c r="AD12" i="9"/>
  <c r="AD59" i="9"/>
  <c r="AD32" i="9"/>
  <c r="AE38" i="9" l="1"/>
  <c r="AE39" i="9"/>
  <c r="AE21" i="9"/>
  <c r="AE53" i="9"/>
  <c r="AE37" i="9"/>
  <c r="AE10" i="9"/>
  <c r="AE48" i="9"/>
  <c r="AE54" i="9"/>
  <c r="AE42" i="9"/>
  <c r="AE43" i="9"/>
  <c r="AE32" i="9"/>
  <c r="AE12" i="9"/>
  <c r="AE62" i="9"/>
  <c r="AE11" i="9"/>
  <c r="AE13" i="9"/>
  <c r="AE16" i="9"/>
  <c r="AE28" i="9"/>
  <c r="AE44" i="9"/>
  <c r="AE22" i="9"/>
  <c r="AE56" i="9"/>
  <c r="AE47" i="9"/>
  <c r="AE29" i="9"/>
  <c r="AE36" i="9"/>
  <c r="AE51" i="9"/>
  <c r="AE57" i="9"/>
  <c r="AE19" i="9"/>
  <c r="AE30" i="9"/>
  <c r="AE9" i="9"/>
  <c r="AE31" i="9"/>
  <c r="AE49" i="9"/>
  <c r="AE60" i="9"/>
  <c r="AE61" i="9"/>
  <c r="AE35" i="9"/>
  <c r="AF4" i="9"/>
  <c r="AE17" i="9"/>
  <c r="AE63" i="9"/>
  <c r="AE27" i="9"/>
  <c r="AE40" i="9"/>
  <c r="AE52" i="9"/>
  <c r="AE45" i="9"/>
  <c r="AE14" i="9"/>
  <c r="AE59" i="9"/>
  <c r="AE58" i="9"/>
  <c r="AE50" i="9"/>
  <c r="AE18" i="9"/>
  <c r="AE34" i="9"/>
  <c r="AE23" i="9"/>
  <c r="AE8" i="9"/>
  <c r="AE20" i="9"/>
  <c r="AE33" i="9"/>
  <c r="AE5" i="9"/>
  <c r="AE26" i="9"/>
  <c r="AE64" i="9"/>
  <c r="AE46" i="9"/>
  <c r="AE15" i="9"/>
  <c r="AF38" i="9" l="1"/>
  <c r="AF53" i="9"/>
  <c r="AF39" i="9"/>
  <c r="AF21" i="9"/>
  <c r="AF22" i="9"/>
  <c r="AF10" i="9"/>
  <c r="AF9" i="9"/>
  <c r="AF31" i="9"/>
  <c r="AF61" i="9"/>
  <c r="AF11" i="9"/>
  <c r="AF60" i="9"/>
  <c r="AF27" i="9"/>
  <c r="AF62" i="9"/>
  <c r="AF14" i="9"/>
  <c r="AF51" i="9"/>
  <c r="AF57" i="9"/>
  <c r="AF29" i="9"/>
  <c r="AF17" i="9"/>
  <c r="AF16" i="9"/>
  <c r="AF43" i="9"/>
  <c r="AF12" i="9"/>
  <c r="AF59" i="9"/>
  <c r="AF26" i="9"/>
  <c r="AF36" i="9"/>
  <c r="AF58" i="9"/>
  <c r="AG4" i="9"/>
  <c r="AF48" i="9"/>
  <c r="AF50" i="9"/>
  <c r="AF5" i="9"/>
  <c r="AF13" i="9"/>
  <c r="AF54" i="9"/>
  <c r="AF44" i="9"/>
  <c r="AF15" i="9"/>
  <c r="AF35" i="9"/>
  <c r="AF34" i="9"/>
  <c r="AF28" i="9"/>
  <c r="AF32" i="9"/>
  <c r="AF23" i="9"/>
  <c r="AF30" i="9"/>
  <c r="AF19" i="9"/>
  <c r="AF40" i="9"/>
  <c r="AF33" i="9"/>
  <c r="AF46" i="9"/>
  <c r="AF47" i="9"/>
  <c r="AF8" i="9"/>
  <c r="AF56" i="9"/>
  <c r="AF64" i="9"/>
  <c r="AF20" i="9"/>
  <c r="AF49" i="9"/>
  <c r="AF37" i="9"/>
  <c r="AF42" i="9"/>
  <c r="AF52" i="9"/>
  <c r="AF63" i="9"/>
  <c r="AF18" i="9"/>
  <c r="AF45" i="9"/>
  <c r="AG21" i="9" l="1"/>
  <c r="AG39" i="9"/>
  <c r="AG53" i="9"/>
  <c r="AG38" i="9"/>
  <c r="AG27" i="9"/>
  <c r="AG10" i="9"/>
  <c r="AG35" i="9"/>
  <c r="AG9" i="9"/>
  <c r="AG49" i="9"/>
  <c r="AG36" i="9"/>
  <c r="AG31" i="9"/>
  <c r="AG46" i="9"/>
  <c r="AG11" i="9"/>
  <c r="AG8" i="9"/>
  <c r="AG57" i="9"/>
  <c r="AG50" i="9"/>
  <c r="AG30" i="9"/>
  <c r="AG51" i="9"/>
  <c r="AG15" i="9"/>
  <c r="AG33" i="9"/>
  <c r="AG37" i="9"/>
  <c r="AG48" i="9"/>
  <c r="AG32" i="9"/>
  <c r="AG12" i="9"/>
  <c r="AG59" i="9"/>
  <c r="AG23" i="9"/>
  <c r="AG22" i="9"/>
  <c r="AG18" i="9"/>
  <c r="AG19" i="9"/>
  <c r="AG29" i="9"/>
  <c r="AG16" i="9"/>
  <c r="AG58" i="9"/>
  <c r="AG63" i="9"/>
  <c r="AG45" i="9"/>
  <c r="AG14" i="9"/>
  <c r="AG64" i="9"/>
  <c r="AG13" i="9"/>
  <c r="AG62" i="9"/>
  <c r="AG17" i="9"/>
  <c r="AG47" i="9"/>
  <c r="AG26" i="9"/>
  <c r="AG5" i="9"/>
  <c r="AG28" i="9"/>
  <c r="AG52" i="9"/>
  <c r="AG60" i="9"/>
  <c r="AG40" i="9"/>
  <c r="AG34" i="9"/>
  <c r="AG44" i="9"/>
  <c r="AG20" i="9"/>
  <c r="AG61" i="9"/>
  <c r="AG42" i="9"/>
  <c r="AG56" i="9"/>
  <c r="AH4" i="9"/>
  <c r="AG43" i="9"/>
  <c r="AG54" i="9"/>
  <c r="AH53" i="9" l="1"/>
  <c r="AH38" i="9"/>
  <c r="AH21" i="9"/>
  <c r="AH39" i="9"/>
  <c r="AH17" i="9"/>
  <c r="AH10" i="9"/>
  <c r="AH59" i="9"/>
  <c r="AH52" i="9"/>
  <c r="AH19" i="9"/>
  <c r="AH42" i="9"/>
  <c r="AH23" i="9"/>
  <c r="AH47" i="9"/>
  <c r="AH61" i="9"/>
  <c r="AH26" i="9"/>
  <c r="AH20" i="9"/>
  <c r="AH32" i="9"/>
  <c r="AH49" i="9"/>
  <c r="AH51" i="9"/>
  <c r="AH29" i="9"/>
  <c r="AH63" i="9"/>
  <c r="AH64" i="9"/>
  <c r="AH37" i="9"/>
  <c r="AH31" i="9"/>
  <c r="AH14" i="9"/>
  <c r="AH28" i="9"/>
  <c r="AH15" i="9"/>
  <c r="AH8" i="9"/>
  <c r="AH50" i="9"/>
  <c r="AH45" i="9"/>
  <c r="AH40" i="9"/>
  <c r="AH62" i="9"/>
  <c r="AH27" i="9"/>
  <c r="AH9" i="9"/>
  <c r="AH16" i="9"/>
  <c r="AH58" i="9"/>
  <c r="AH56" i="9"/>
  <c r="AH46" i="9"/>
  <c r="AH57" i="9"/>
  <c r="AH34" i="9"/>
  <c r="AH22" i="9"/>
  <c r="AH13" i="9"/>
  <c r="AH12" i="9"/>
  <c r="AH18" i="9"/>
  <c r="AH36" i="9"/>
  <c r="AH44" i="9"/>
  <c r="AH11" i="9"/>
  <c r="AH54" i="9"/>
  <c r="AH48" i="9"/>
  <c r="AH43" i="9"/>
  <c r="AH5" i="9"/>
  <c r="AH30" i="9"/>
  <c r="AH33" i="9"/>
  <c r="AH35" i="9"/>
  <c r="AH60" i="9"/>
  <c r="AI4" i="9"/>
  <c r="AI53" i="9" l="1"/>
  <c r="AI21" i="9"/>
  <c r="AI38" i="9"/>
  <c r="AI39" i="9"/>
  <c r="AI22" i="9"/>
  <c r="AI10" i="9"/>
  <c r="AI20" i="9"/>
  <c r="AI46" i="9"/>
  <c r="AI16" i="9"/>
  <c r="AI47" i="9"/>
  <c r="AI27" i="9"/>
  <c r="AI51" i="9"/>
  <c r="AI12" i="9"/>
  <c r="AI63" i="9"/>
  <c r="AI31" i="9"/>
  <c r="AI34" i="9"/>
  <c r="AI18" i="9"/>
  <c r="AI60" i="9"/>
  <c r="AI14" i="9"/>
  <c r="AI61" i="9"/>
  <c r="AI56" i="9"/>
  <c r="AI58" i="9"/>
  <c r="AI15" i="9"/>
  <c r="AI37" i="9"/>
  <c r="AI40" i="9"/>
  <c r="AI57" i="9"/>
  <c r="AI52" i="9"/>
  <c r="AI54" i="9"/>
  <c r="AI35" i="9"/>
  <c r="AI28" i="9"/>
  <c r="AI11" i="9"/>
  <c r="AI32" i="9"/>
  <c r="AI49" i="9"/>
  <c r="AI36" i="9"/>
  <c r="AI64" i="9"/>
  <c r="AI44" i="9"/>
  <c r="AI43" i="9"/>
  <c r="AI30" i="9"/>
  <c r="AJ4" i="9"/>
  <c r="AI50" i="9"/>
  <c r="AI48" i="9"/>
  <c r="AI23" i="9"/>
  <c r="AI8" i="9"/>
  <c r="AI29" i="9"/>
  <c r="AI5" i="9"/>
  <c r="AI33" i="9"/>
  <c r="AI42" i="9"/>
  <c r="AI62" i="9"/>
  <c r="AI45" i="9"/>
  <c r="AI19" i="9"/>
  <c r="AI26" i="9"/>
  <c r="AI59" i="9"/>
  <c r="AI17" i="9"/>
  <c r="AI13" i="9"/>
  <c r="AI9" i="9"/>
  <c r="AJ53" i="9" l="1"/>
  <c r="AJ21" i="9"/>
  <c r="AJ39" i="9"/>
  <c r="AJ38" i="9"/>
  <c r="AJ57" i="9"/>
  <c r="AJ10" i="9"/>
  <c r="AJ12" i="9"/>
  <c r="AJ27" i="9"/>
  <c r="AJ44" i="9"/>
  <c r="AJ47" i="9"/>
  <c r="AJ64" i="9"/>
  <c r="AJ18" i="9"/>
  <c r="AJ35" i="9"/>
  <c r="AJ11" i="9"/>
  <c r="AJ33" i="9"/>
  <c r="AJ50" i="9"/>
  <c r="AJ28" i="9"/>
  <c r="AJ51" i="9"/>
  <c r="AJ15" i="9"/>
  <c r="AJ36" i="9"/>
  <c r="AJ59" i="9"/>
  <c r="AJ17" i="9"/>
  <c r="AJ63" i="9"/>
  <c r="AJ5" i="9"/>
  <c r="AJ31" i="9"/>
  <c r="AK4" i="9"/>
  <c r="AJ52" i="9"/>
  <c r="AJ48" i="9"/>
  <c r="AJ20" i="9"/>
  <c r="AJ22" i="9"/>
  <c r="AJ30" i="9"/>
  <c r="AJ9" i="9"/>
  <c r="AJ37" i="9"/>
  <c r="AJ43" i="9"/>
  <c r="AJ29" i="9"/>
  <c r="AJ26" i="9"/>
  <c r="AJ14" i="9"/>
  <c r="AJ19" i="9"/>
  <c r="AJ56" i="9"/>
  <c r="AJ32" i="9"/>
  <c r="AJ62" i="9"/>
  <c r="AJ40" i="9"/>
  <c r="AJ34" i="9"/>
  <c r="AJ46" i="9"/>
  <c r="AJ13" i="9"/>
  <c r="AJ8" i="9"/>
  <c r="AJ23" i="9"/>
  <c r="AJ16" i="9"/>
  <c r="AJ60" i="9"/>
  <c r="AJ45" i="9"/>
  <c r="AJ61" i="9"/>
  <c r="AJ58" i="9"/>
  <c r="AJ49" i="9"/>
  <c r="AJ42" i="9"/>
  <c r="AJ54" i="9"/>
  <c r="AK39" i="9" l="1"/>
  <c r="AK53" i="9"/>
  <c r="AK21" i="9"/>
  <c r="AK38" i="9"/>
  <c r="AK61" i="9"/>
  <c r="AK10" i="9"/>
  <c r="AK46" i="9"/>
  <c r="AK34" i="9"/>
  <c r="AK44" i="9"/>
  <c r="AK23" i="9"/>
  <c r="AK12" i="9"/>
  <c r="AK48" i="9"/>
  <c r="AL4" i="9"/>
  <c r="AK40" i="9"/>
  <c r="AK26" i="9"/>
  <c r="AK19" i="9"/>
  <c r="AK16" i="9"/>
  <c r="AK9" i="9"/>
  <c r="AK52" i="9"/>
  <c r="AK56" i="9"/>
  <c r="AK22" i="9"/>
  <c r="AK49" i="9"/>
  <c r="AK8" i="9"/>
  <c r="AK47" i="9"/>
  <c r="AK54" i="9"/>
  <c r="AK58" i="9"/>
  <c r="AK42" i="9"/>
  <c r="AK11" i="9"/>
  <c r="AK15" i="9"/>
  <c r="AK51" i="9"/>
  <c r="AK29" i="9"/>
  <c r="AK50" i="9"/>
  <c r="AK57" i="9"/>
  <c r="AK32" i="9"/>
  <c r="AK14" i="9"/>
  <c r="AK62" i="9"/>
  <c r="AK45" i="9"/>
  <c r="AK64" i="9"/>
  <c r="AK43" i="9"/>
  <c r="AK28" i="9"/>
  <c r="AK63" i="9"/>
  <c r="AK13" i="9"/>
  <c r="AK5" i="9"/>
  <c r="AK37" i="9"/>
  <c r="AK35" i="9"/>
  <c r="AK33" i="9"/>
  <c r="AK30" i="9"/>
  <c r="AK60" i="9"/>
  <c r="AK18" i="9"/>
  <c r="AK59" i="9"/>
  <c r="AK17" i="9"/>
  <c r="AK20" i="9"/>
  <c r="AK36" i="9"/>
  <c r="AK31" i="9"/>
  <c r="AK27" i="9"/>
  <c r="AL53" i="9" l="1"/>
  <c r="AL38" i="9"/>
  <c r="AL39" i="9"/>
  <c r="AL21" i="9"/>
  <c r="AL30" i="9"/>
  <c r="AL10" i="9"/>
  <c r="AL17" i="9"/>
  <c r="AL31" i="9"/>
  <c r="AL36" i="9"/>
  <c r="AL51" i="9"/>
  <c r="AL9" i="9"/>
  <c r="AL18" i="9"/>
  <c r="AL49" i="9"/>
  <c r="AL40" i="9"/>
  <c r="AL59" i="9"/>
  <c r="AL58" i="9"/>
  <c r="AL60" i="9"/>
  <c r="AL23" i="9"/>
  <c r="AL11" i="9"/>
  <c r="AL57" i="9"/>
  <c r="AL63" i="9"/>
  <c r="AL50" i="9"/>
  <c r="AM4" i="9"/>
  <c r="AL62" i="9"/>
  <c r="AL43" i="9"/>
  <c r="AL27" i="9"/>
  <c r="AL56" i="9"/>
  <c r="AL35" i="9"/>
  <c r="AL16" i="9"/>
  <c r="AL32" i="9"/>
  <c r="AL26" i="9"/>
  <c r="AL54" i="9"/>
  <c r="AL44" i="9"/>
  <c r="AL33" i="9"/>
  <c r="AL45" i="9"/>
  <c r="AL12" i="9"/>
  <c r="AL14" i="9"/>
  <c r="AL5" i="9"/>
  <c r="AL20" i="9"/>
  <c r="AL13" i="9"/>
  <c r="AL19" i="9"/>
  <c r="AL47" i="9"/>
  <c r="AL8" i="9"/>
  <c r="AL28" i="9"/>
  <c r="AL37" i="9"/>
  <c r="AL64" i="9"/>
  <c r="AL52" i="9"/>
  <c r="AL22" i="9"/>
  <c r="AL29" i="9"/>
  <c r="AL48" i="9"/>
  <c r="AL34" i="9"/>
  <c r="AL15" i="9"/>
  <c r="AL61" i="9"/>
  <c r="AL42" i="9"/>
  <c r="AL46" i="9"/>
  <c r="AM38" i="9" l="1"/>
  <c r="AM39" i="9"/>
  <c r="AM53" i="9"/>
  <c r="AM21" i="9"/>
  <c r="AM23" i="9"/>
  <c r="AM10" i="9"/>
  <c r="AM57" i="9"/>
  <c r="AM31" i="9"/>
  <c r="AM15" i="9"/>
  <c r="AM29" i="9"/>
  <c r="AM48" i="9"/>
  <c r="AM63" i="9"/>
  <c r="AM27" i="9"/>
  <c r="AM33" i="9"/>
  <c r="AM54" i="9"/>
  <c r="AM17" i="9"/>
  <c r="AM8" i="9"/>
  <c r="AM28" i="9"/>
  <c r="AM62" i="9"/>
  <c r="AN4" i="9"/>
  <c r="AM37" i="9"/>
  <c r="AM35" i="9"/>
  <c r="AM46" i="9"/>
  <c r="AM26" i="9"/>
  <c r="AM56" i="9"/>
  <c r="AM44" i="9"/>
  <c r="AM14" i="9"/>
  <c r="AM13" i="9"/>
  <c r="AM5" i="9"/>
  <c r="AM45" i="9"/>
  <c r="AM12" i="9"/>
  <c r="AM22" i="9"/>
  <c r="AM32" i="9"/>
  <c r="AM40" i="9"/>
  <c r="AM43" i="9"/>
  <c r="AM60" i="9"/>
  <c r="AM34" i="9"/>
  <c r="AM61" i="9"/>
  <c r="AM18" i="9"/>
  <c r="AM42" i="9"/>
  <c r="AM50" i="9"/>
  <c r="AM58" i="9"/>
  <c r="AM51" i="9"/>
  <c r="AM19" i="9"/>
  <c r="AM52" i="9"/>
  <c r="AM36" i="9"/>
  <c r="AM59" i="9"/>
  <c r="AM64" i="9"/>
  <c r="AM11" i="9"/>
  <c r="AM20" i="9"/>
  <c r="AM30" i="9"/>
  <c r="AM9" i="9"/>
  <c r="AM16" i="9"/>
  <c r="AM49" i="9"/>
  <c r="AM47" i="9"/>
  <c r="AN38" i="9" l="1"/>
  <c r="AN39" i="9"/>
  <c r="AN53" i="9"/>
  <c r="AN21" i="9"/>
  <c r="AN52" i="9"/>
  <c r="AN10" i="9"/>
  <c r="AN51" i="9"/>
  <c r="AN63" i="9"/>
  <c r="AN13" i="9"/>
  <c r="AN27" i="9"/>
  <c r="AN33" i="9"/>
  <c r="AO4" i="9"/>
  <c r="AN43" i="9"/>
  <c r="AN57" i="9"/>
  <c r="AN16" i="9"/>
  <c r="AN31" i="9"/>
  <c r="AN19" i="9"/>
  <c r="AN5" i="9"/>
  <c r="AN48" i="9"/>
  <c r="AN32" i="9"/>
  <c r="AN26" i="9"/>
  <c r="AN11" i="9"/>
  <c r="AN12" i="9"/>
  <c r="AN22" i="9"/>
  <c r="AN9" i="9"/>
  <c r="AN35" i="9"/>
  <c r="AN64" i="9"/>
  <c r="AN40" i="9"/>
  <c r="AN58" i="9"/>
  <c r="AN44" i="9"/>
  <c r="AN29" i="9"/>
  <c r="AN34" i="9"/>
  <c r="AN50" i="9"/>
  <c r="AN62" i="9"/>
  <c r="AN42" i="9"/>
  <c r="AN60" i="9"/>
  <c r="AN20" i="9"/>
  <c r="AN61" i="9"/>
  <c r="AN49" i="9"/>
  <c r="AN18" i="9"/>
  <c r="AN15" i="9"/>
  <c r="AN8" i="9"/>
  <c r="AN17" i="9"/>
  <c r="AN28" i="9"/>
  <c r="AN45" i="9"/>
  <c r="AN30" i="9"/>
  <c r="AN54" i="9"/>
  <c r="AN47" i="9"/>
  <c r="AN14" i="9"/>
  <c r="AN23" i="9"/>
  <c r="AN37" i="9"/>
  <c r="AN36" i="9"/>
  <c r="AN46" i="9"/>
  <c r="AN56" i="9"/>
  <c r="AN59" i="9"/>
  <c r="AO38" i="9" l="1"/>
  <c r="AO53" i="9"/>
  <c r="AO39" i="9"/>
  <c r="AO21" i="9"/>
  <c r="AO14" i="9"/>
  <c r="AO10" i="9"/>
  <c r="AO22" i="9"/>
  <c r="AO40" i="9"/>
  <c r="AO57" i="9"/>
  <c r="AO13" i="9"/>
  <c r="AO56" i="9"/>
  <c r="AO18" i="9"/>
  <c r="AO23" i="9"/>
  <c r="AO62" i="9"/>
  <c r="AO49" i="9"/>
  <c r="AO32" i="9"/>
  <c r="AO59" i="9"/>
  <c r="AO16" i="9"/>
  <c r="AO50" i="9"/>
  <c r="AO58" i="9"/>
  <c r="AO48" i="9"/>
  <c r="AO47" i="9"/>
  <c r="AO37" i="9"/>
  <c r="AO17" i="9"/>
  <c r="AO8" i="9"/>
  <c r="AP4" i="9"/>
  <c r="AO63" i="9"/>
  <c r="AO9" i="9"/>
  <c r="AO46" i="9"/>
  <c r="AO44" i="9"/>
  <c r="AO33" i="9"/>
  <c r="AO43" i="9"/>
  <c r="AO54" i="9"/>
  <c r="AO5" i="9"/>
  <c r="AO30" i="9"/>
  <c r="AO19" i="9"/>
  <c r="AO42" i="9"/>
  <c r="AO60" i="9"/>
  <c r="AO29" i="9"/>
  <c r="AO36" i="9"/>
  <c r="AO52" i="9"/>
  <c r="AO15" i="9"/>
  <c r="AO51" i="9"/>
  <c r="AO35" i="9"/>
  <c r="AO27" i="9"/>
  <c r="AO26" i="9"/>
  <c r="AO12" i="9"/>
  <c r="AO61" i="9"/>
  <c r="AO34" i="9"/>
  <c r="AO45" i="9"/>
  <c r="AO28" i="9"/>
  <c r="AO20" i="9"/>
  <c r="AO64" i="9"/>
  <c r="AO31" i="9"/>
  <c r="AO11" i="9"/>
  <c r="AP64" i="9" l="1"/>
  <c r="AP53" i="9"/>
  <c r="AP21" i="9"/>
  <c r="AP38" i="9"/>
  <c r="AP39" i="9"/>
  <c r="AP62" i="9"/>
  <c r="AP10" i="9"/>
  <c r="AP61" i="9"/>
  <c r="AP45" i="9"/>
  <c r="AP63" i="9"/>
  <c r="AP18" i="9"/>
  <c r="AP50" i="9"/>
  <c r="AP54" i="9"/>
  <c r="AP40" i="9"/>
  <c r="AP30" i="9"/>
  <c r="AP29" i="9"/>
  <c r="AP31" i="9"/>
  <c r="AP16" i="9"/>
  <c r="AP60" i="9"/>
  <c r="AP58" i="9"/>
  <c r="AP15" i="9"/>
  <c r="AP9" i="9"/>
  <c r="AP36" i="9"/>
  <c r="AP5" i="9"/>
  <c r="AQ4" i="9"/>
  <c r="AQ58" i="9" s="1"/>
  <c r="AP32" i="9"/>
  <c r="AP52" i="9"/>
  <c r="AP11" i="9"/>
  <c r="AP13" i="9"/>
  <c r="AP22" i="9"/>
  <c r="AP28" i="9"/>
  <c r="AP43" i="9"/>
  <c r="AP51" i="9"/>
  <c r="AP12" i="9"/>
  <c r="AP56" i="9"/>
  <c r="AP20" i="9"/>
  <c r="AP27" i="9"/>
  <c r="AP17" i="9"/>
  <c r="AP23" i="9"/>
  <c r="AP8" i="9"/>
  <c r="AP14" i="9"/>
  <c r="AP49" i="9"/>
  <c r="AP19" i="9"/>
  <c r="AP59" i="9"/>
  <c r="AP33" i="9"/>
  <c r="AP47" i="9"/>
  <c r="AP57" i="9"/>
  <c r="AP46" i="9"/>
  <c r="AP37" i="9"/>
  <c r="AP26" i="9"/>
  <c r="AP48" i="9"/>
  <c r="AP44" i="9"/>
  <c r="AP34" i="9"/>
  <c r="AP35" i="9"/>
  <c r="AP42" i="9"/>
  <c r="AQ21" i="9" l="1"/>
  <c r="AQ53" i="9"/>
  <c r="AQ39" i="9"/>
  <c r="AQ38" i="9"/>
  <c r="AQ51" i="9"/>
  <c r="AQ10" i="9"/>
  <c r="AQ42" i="9"/>
  <c r="AQ5" i="9"/>
  <c r="AQ15" i="9"/>
  <c r="AQ19" i="9"/>
  <c r="AQ30" i="9"/>
  <c r="AQ46" i="9"/>
  <c r="AQ28" i="9"/>
  <c r="AQ49" i="9"/>
  <c r="AQ14" i="9"/>
  <c r="AQ8" i="9"/>
  <c r="AQ54" i="9"/>
  <c r="AQ13" i="9"/>
  <c r="AQ32" i="9"/>
  <c r="AQ33" i="9"/>
  <c r="AR4" i="9"/>
  <c r="AQ16" i="9"/>
  <c r="AQ22" i="9"/>
  <c r="AQ60" i="9"/>
  <c r="AQ26" i="9"/>
  <c r="AQ48" i="9"/>
  <c r="AQ59" i="9"/>
  <c r="AQ9" i="9"/>
  <c r="AQ17" i="9"/>
  <c r="AQ35" i="9"/>
  <c r="AQ62" i="9"/>
  <c r="AQ20" i="9"/>
  <c r="AQ29" i="9"/>
  <c r="AQ43" i="9"/>
  <c r="AQ45" i="9"/>
  <c r="AQ47" i="9"/>
  <c r="AQ52" i="9"/>
  <c r="AQ63" i="9"/>
  <c r="AQ50" i="9"/>
  <c r="AQ34" i="9"/>
  <c r="AQ31" i="9"/>
  <c r="AQ37" i="9"/>
  <c r="AQ40" i="9"/>
  <c r="AQ27" i="9"/>
  <c r="AQ56" i="9"/>
  <c r="AQ36" i="9"/>
  <c r="AQ23" i="9"/>
  <c r="AQ57" i="9"/>
  <c r="AQ18" i="9"/>
  <c r="AQ61" i="9"/>
  <c r="AQ12" i="9"/>
  <c r="AQ11" i="9"/>
  <c r="AQ64" i="9"/>
  <c r="AQ44" i="9"/>
  <c r="AR53" i="9" l="1"/>
  <c r="AR21" i="9"/>
  <c r="AR39" i="9"/>
  <c r="AR38" i="9"/>
  <c r="AR28" i="9"/>
  <c r="AR10" i="9"/>
  <c r="AR36" i="9"/>
  <c r="AR43" i="9"/>
  <c r="AR60" i="9"/>
  <c r="AR45" i="9"/>
  <c r="AR54" i="9"/>
  <c r="AR16" i="9"/>
  <c r="AR12" i="9"/>
  <c r="AR57" i="9"/>
  <c r="AR62" i="9"/>
  <c r="AR52" i="9"/>
  <c r="AR58" i="9"/>
  <c r="AR29" i="9"/>
  <c r="AR15" i="9"/>
  <c r="AR46" i="9"/>
  <c r="AR32" i="9"/>
  <c r="AR61" i="9"/>
  <c r="AR33" i="9"/>
  <c r="AR48" i="9"/>
  <c r="AR37" i="9"/>
  <c r="AR11" i="9"/>
  <c r="AR31" i="9"/>
  <c r="AR30" i="9"/>
  <c r="AR26" i="9"/>
  <c r="AR50" i="9"/>
  <c r="AR5" i="9"/>
  <c r="AR9" i="9"/>
  <c r="AR42" i="9"/>
  <c r="AR64" i="9"/>
  <c r="AR19" i="9"/>
  <c r="AR8" i="9"/>
  <c r="AR49" i="9"/>
  <c r="AS4" i="9"/>
  <c r="AR18" i="9"/>
  <c r="AR51" i="9"/>
  <c r="AR47" i="9"/>
  <c r="AR63" i="9"/>
  <c r="AR23" i="9"/>
  <c r="AR17" i="9"/>
  <c r="AR22" i="9"/>
  <c r="AR34" i="9"/>
  <c r="AR14" i="9"/>
  <c r="AR13" i="9"/>
  <c r="AR59" i="9"/>
  <c r="AR20" i="9"/>
  <c r="AR40" i="9"/>
  <c r="AR35" i="9"/>
  <c r="AR44" i="9"/>
  <c r="AR27" i="9"/>
  <c r="AR56" i="9"/>
  <c r="AS39" i="9" l="1"/>
  <c r="AS53" i="9"/>
  <c r="AS38" i="9"/>
  <c r="AS21" i="9"/>
  <c r="AS31" i="9"/>
  <c r="AS10" i="9"/>
  <c r="AS33" i="9"/>
  <c r="AS13" i="9"/>
  <c r="AS49" i="9"/>
  <c r="AS27" i="9"/>
  <c r="AS62" i="9"/>
  <c r="AS64" i="9"/>
  <c r="AS63" i="9"/>
  <c r="AS34" i="9"/>
  <c r="AS44" i="9"/>
  <c r="AS45" i="9"/>
  <c r="AS28" i="9"/>
  <c r="AS54" i="9"/>
  <c r="AS20" i="9"/>
  <c r="AS61" i="9"/>
  <c r="AS17" i="9"/>
  <c r="AS23" i="9"/>
  <c r="AS59" i="9"/>
  <c r="AS42" i="9"/>
  <c r="AS46" i="9"/>
  <c r="AS48" i="9"/>
  <c r="AS8" i="9"/>
  <c r="AS47" i="9"/>
  <c r="AS14" i="9"/>
  <c r="AS16" i="9"/>
  <c r="AS5" i="9"/>
  <c r="AS32" i="9"/>
  <c r="AS57" i="9"/>
  <c r="AS52" i="9"/>
  <c r="AS19" i="9"/>
  <c r="AT4" i="9"/>
  <c r="AS58" i="9"/>
  <c r="AS30" i="9"/>
  <c r="AS29" i="9"/>
  <c r="AS36" i="9"/>
  <c r="AS56" i="9"/>
  <c r="AS12" i="9"/>
  <c r="AS35" i="9"/>
  <c r="AS26" i="9"/>
  <c r="AS15" i="9"/>
  <c r="AS51" i="9"/>
  <c r="AS40" i="9"/>
  <c r="AS43" i="9"/>
  <c r="AS9" i="9"/>
  <c r="AS50" i="9"/>
  <c r="AS60" i="9"/>
  <c r="AS37" i="9"/>
  <c r="AS18" i="9"/>
  <c r="AS11" i="9"/>
  <c r="AS22" i="9"/>
  <c r="AT38" i="9" l="1"/>
  <c r="AT39" i="9"/>
  <c r="AT53" i="9"/>
  <c r="AT21" i="9"/>
  <c r="AT54" i="9"/>
  <c r="AT10" i="9"/>
  <c r="AT44" i="9"/>
  <c r="AT22" i="9"/>
  <c r="AT34" i="9"/>
  <c r="AT57" i="9"/>
  <c r="AT40" i="9"/>
  <c r="AT50" i="9"/>
  <c r="AT42" i="9"/>
  <c r="AT16" i="9"/>
  <c r="AT63" i="9"/>
  <c r="AT37" i="9"/>
  <c r="AT48" i="9"/>
  <c r="AT20" i="9"/>
  <c r="AT43" i="9"/>
  <c r="AT15" i="9"/>
  <c r="AT58" i="9"/>
  <c r="AT13" i="9"/>
  <c r="AT52" i="9"/>
  <c r="AT26" i="9"/>
  <c r="AT30" i="9"/>
  <c r="AT31" i="9"/>
  <c r="AT45" i="9"/>
  <c r="AT17" i="9"/>
  <c r="AT9" i="9"/>
  <c r="AT23" i="9"/>
  <c r="AT27" i="9"/>
  <c r="AT8" i="9"/>
  <c r="AT49" i="9"/>
  <c r="AT12" i="9"/>
  <c r="AT14" i="9"/>
  <c r="AT11" i="9"/>
  <c r="AT28" i="9"/>
  <c r="AT47" i="9"/>
  <c r="AT29" i="9"/>
  <c r="AT5" i="9"/>
  <c r="AT33" i="9"/>
  <c r="AT64" i="9"/>
  <c r="AT60" i="9"/>
  <c r="AT51" i="9"/>
  <c r="AT36" i="9"/>
  <c r="AT18" i="9"/>
  <c r="AT32" i="9"/>
  <c r="AT46" i="9"/>
  <c r="AT59" i="9"/>
  <c r="AT56" i="9"/>
  <c r="AT35" i="9"/>
  <c r="AT61" i="9"/>
  <c r="AU4" i="9"/>
  <c r="AT19" i="9"/>
  <c r="AT62" i="9"/>
  <c r="AU39" i="9" l="1"/>
  <c r="AU38" i="9"/>
  <c r="AU21" i="9"/>
  <c r="AU53" i="9"/>
  <c r="AU43" i="9"/>
  <c r="AU10" i="9"/>
  <c r="AU40" i="9"/>
  <c r="AU18" i="9"/>
  <c r="AU49" i="9"/>
  <c r="AU56" i="9"/>
  <c r="AU51" i="9"/>
  <c r="AU23" i="9"/>
  <c r="AU5" i="9"/>
  <c r="AU54" i="9"/>
  <c r="AU52" i="9"/>
  <c r="AU46" i="9"/>
  <c r="AV4" i="9"/>
  <c r="AW4" i="9" s="1"/>
  <c r="AU20" i="9"/>
  <c r="AU42" i="9"/>
  <c r="AU57" i="9"/>
  <c r="AU27" i="9"/>
  <c r="AU60" i="9"/>
  <c r="AU9" i="9"/>
  <c r="AU58" i="9"/>
  <c r="AU37" i="9"/>
  <c r="AU22" i="9"/>
  <c r="AU17" i="9"/>
  <c r="AU63" i="9"/>
  <c r="AU30" i="9"/>
  <c r="AU15" i="9"/>
  <c r="AU44" i="9"/>
  <c r="AU48" i="9"/>
  <c r="AU34" i="9"/>
  <c r="AU50" i="9"/>
  <c r="AU29" i="9"/>
  <c r="AU47" i="9"/>
  <c r="AU64" i="9"/>
  <c r="AU32" i="9"/>
  <c r="AU11" i="9"/>
  <c r="AU33" i="9"/>
  <c r="AU8" i="9"/>
  <c r="AU14" i="9"/>
  <c r="AU36" i="9"/>
  <c r="AU61" i="9"/>
  <c r="AU16" i="9"/>
  <c r="AU13" i="9"/>
  <c r="AU62" i="9"/>
  <c r="AU28" i="9"/>
  <c r="AU59" i="9"/>
  <c r="AU31" i="9"/>
  <c r="AU35" i="9"/>
  <c r="AU19" i="9"/>
  <c r="AU26" i="9"/>
  <c r="AU12" i="9"/>
  <c r="AU45" i="9"/>
  <c r="AV57" i="9" l="1"/>
  <c r="AV37" i="9"/>
  <c r="AW10" i="9"/>
  <c r="AW38" i="9"/>
  <c r="AW53" i="9"/>
  <c r="AW21" i="9"/>
  <c r="AW39" i="9"/>
  <c r="AV51" i="9"/>
  <c r="AV38" i="9"/>
  <c r="AV39" i="9"/>
  <c r="AV53" i="9"/>
  <c r="AV21" i="9"/>
  <c r="AV22" i="9"/>
  <c r="AV54" i="9"/>
  <c r="AV35" i="9"/>
  <c r="AV48" i="9"/>
  <c r="AV10" i="9"/>
  <c r="AV18" i="9"/>
  <c r="AV29" i="9"/>
  <c r="AV14" i="9"/>
  <c r="AV30" i="9"/>
  <c r="AV5" i="9"/>
  <c r="AV20" i="9"/>
  <c r="AV34" i="9"/>
  <c r="AV32" i="9"/>
  <c r="AV11" i="9"/>
  <c r="AV45" i="9"/>
  <c r="AV15" i="9"/>
  <c r="AV8" i="9"/>
  <c r="AV52" i="9"/>
  <c r="AV17" i="9"/>
  <c r="AV27" i="9"/>
  <c r="AV43" i="9"/>
  <c r="AV13" i="9"/>
  <c r="AV47" i="9"/>
  <c r="AV40" i="9"/>
  <c r="AV42" i="9"/>
  <c r="AV16" i="9"/>
  <c r="AV33" i="9"/>
  <c r="AV26" i="9"/>
  <c r="AV50" i="9"/>
  <c r="AV49" i="9"/>
  <c r="AV58" i="9"/>
  <c r="AV62" i="9"/>
  <c r="AV9" i="9"/>
  <c r="AV36" i="9"/>
  <c r="AV59" i="9"/>
  <c r="AV61" i="9"/>
  <c r="AV28" i="9"/>
  <c r="AV44" i="9"/>
  <c r="AV31" i="9"/>
  <c r="AV23" i="9"/>
  <c r="AV12" i="9"/>
  <c r="AV46" i="9"/>
  <c r="AV56" i="9"/>
  <c r="AV19" i="9"/>
  <c r="AV64" i="9"/>
  <c r="AV60" i="9"/>
  <c r="AV63" i="9"/>
  <c r="AW22" i="9"/>
  <c r="AW26" i="9"/>
  <c r="AW49" i="9"/>
  <c r="AW57" i="9"/>
  <c r="AW61" i="9"/>
  <c r="AW59" i="9"/>
  <c r="AW40" i="9"/>
  <c r="AW48" i="9"/>
  <c r="AW30" i="9"/>
  <c r="AW56" i="9"/>
  <c r="AW18" i="9"/>
  <c r="AW36" i="9"/>
  <c r="AW64" i="9"/>
  <c r="AW27" i="9"/>
  <c r="AW11" i="9"/>
  <c r="AW28" i="9"/>
  <c r="AW58" i="9"/>
  <c r="AW20" i="9"/>
  <c r="AW43" i="9"/>
  <c r="AW47" i="9"/>
  <c r="AW33" i="9"/>
  <c r="AW12" i="9"/>
  <c r="AW42" i="9"/>
  <c r="AW29" i="9"/>
  <c r="AW52" i="9"/>
  <c r="AW63" i="9"/>
  <c r="AW15" i="9"/>
  <c r="AW13" i="9"/>
  <c r="AW44" i="9"/>
  <c r="AW5" i="9"/>
  <c r="AW34" i="9"/>
  <c r="AW9" i="9"/>
  <c r="AW50" i="9"/>
  <c r="AW46" i="9"/>
  <c r="AW62" i="9"/>
  <c r="AW14" i="9"/>
  <c r="AW19" i="9"/>
  <c r="AW37" i="9"/>
  <c r="AW16" i="9"/>
  <c r="AW54" i="9"/>
  <c r="AW32" i="9"/>
  <c r="AW31" i="9"/>
  <c r="AW23" i="9"/>
  <c r="AW8" i="9"/>
  <c r="AW51" i="9"/>
  <c r="AW45" i="9"/>
  <c r="AW35" i="9"/>
  <c r="AW17" i="9"/>
  <c r="AX4" i="9"/>
  <c r="AW60" i="9"/>
  <c r="AX10" i="9" l="1"/>
  <c r="AX53" i="9"/>
  <c r="AX21" i="9"/>
  <c r="AX38" i="9"/>
  <c r="AX39" i="9"/>
  <c r="AX54" i="9"/>
  <c r="AX33" i="9"/>
  <c r="AX15" i="9"/>
  <c r="AX12" i="9"/>
  <c r="AX64" i="9"/>
  <c r="AX5" i="9"/>
  <c r="AX11" i="9"/>
  <c r="AX59" i="9"/>
  <c r="AX42" i="9"/>
  <c r="AX45" i="9"/>
  <c r="AX36" i="9"/>
  <c r="AX31" i="9"/>
  <c r="AX27" i="9"/>
  <c r="AX50" i="9"/>
  <c r="AX18" i="9"/>
  <c r="AX30" i="9"/>
  <c r="AX20" i="9"/>
  <c r="AX9" i="9"/>
  <c r="AX49" i="9"/>
  <c r="AX13" i="9"/>
  <c r="AX37" i="9"/>
  <c r="AX23" i="9"/>
  <c r="AX22" i="9"/>
  <c r="AX60" i="9"/>
  <c r="AX19" i="9"/>
  <c r="AX47" i="9"/>
  <c r="AX58" i="9"/>
  <c r="AX44" i="9"/>
  <c r="AY4" i="9"/>
  <c r="AX34" i="9"/>
  <c r="AX14" i="9"/>
  <c r="AX29" i="9"/>
  <c r="AX17" i="9"/>
  <c r="AX48" i="9"/>
  <c r="AX43" i="9"/>
  <c r="AX8" i="9"/>
  <c r="AX62" i="9"/>
  <c r="AX16" i="9"/>
  <c r="AX46" i="9"/>
  <c r="AX61" i="9"/>
  <c r="AX52" i="9"/>
  <c r="AX26" i="9"/>
  <c r="AX56" i="9"/>
  <c r="AX35" i="9"/>
  <c r="AX28" i="9"/>
  <c r="AX51" i="9"/>
  <c r="AX40" i="9"/>
  <c r="AX57" i="9"/>
  <c r="AX32" i="9"/>
  <c r="AX63" i="9"/>
  <c r="AY10" i="9" l="1"/>
  <c r="AY53" i="9"/>
  <c r="AY38" i="9"/>
  <c r="AY21" i="9"/>
  <c r="AY39" i="9"/>
  <c r="AY26" i="9"/>
  <c r="AY35" i="9"/>
  <c r="AY63" i="9"/>
  <c r="AY45" i="9"/>
  <c r="AY58" i="9"/>
  <c r="AY11" i="9"/>
  <c r="AY56" i="9"/>
  <c r="AY47" i="9"/>
  <c r="AY18" i="9"/>
  <c r="AY48" i="9"/>
  <c r="AY17" i="9"/>
  <c r="AY14" i="9"/>
  <c r="AY52" i="9"/>
  <c r="AY42" i="9"/>
  <c r="AY54" i="9"/>
  <c r="AY20" i="9"/>
  <c r="AY28" i="9"/>
  <c r="AY62" i="9"/>
  <c r="AY9" i="9"/>
  <c r="AY5" i="9"/>
  <c r="AY51" i="9"/>
  <c r="AY50" i="9"/>
  <c r="AY49" i="9"/>
  <c r="AY36" i="9"/>
  <c r="AZ4" i="9"/>
  <c r="AY43" i="9"/>
  <c r="AY64" i="9"/>
  <c r="AY31" i="9"/>
  <c r="AY60" i="9"/>
  <c r="AY61" i="9"/>
  <c r="AY30" i="9"/>
  <c r="AY57" i="9"/>
  <c r="AY12" i="9"/>
  <c r="AY40" i="9"/>
  <c r="AY13" i="9"/>
  <c r="AY59" i="9"/>
  <c r="AY33" i="9"/>
  <c r="AY37" i="9"/>
  <c r="AY8" i="9"/>
  <c r="AY19" i="9"/>
  <c r="AY22" i="9"/>
  <c r="AY46" i="9"/>
  <c r="AY29" i="9"/>
  <c r="AY27" i="9"/>
  <c r="AY16" i="9"/>
  <c r="AY32" i="9"/>
  <c r="AY23" i="9"/>
  <c r="AY44" i="9"/>
  <c r="AY34" i="9"/>
  <c r="AY15" i="9"/>
  <c r="AZ10" i="9" l="1"/>
  <c r="AZ21" i="9"/>
  <c r="AZ39" i="9"/>
  <c r="AZ38" i="9"/>
  <c r="AZ53" i="9"/>
  <c r="AZ56" i="9"/>
  <c r="AZ33" i="9"/>
  <c r="AZ14" i="9"/>
  <c r="AZ9" i="9"/>
  <c r="AZ59" i="9"/>
  <c r="AZ50" i="9"/>
  <c r="AZ31" i="9"/>
  <c r="AZ57" i="9"/>
  <c r="AZ29" i="9"/>
  <c r="AZ19" i="9"/>
  <c r="AZ22" i="9"/>
  <c r="AZ34" i="9"/>
  <c r="AZ18" i="9"/>
  <c r="AZ49" i="9"/>
  <c r="AZ54" i="9"/>
  <c r="AZ26" i="9"/>
  <c r="AZ46" i="9"/>
  <c r="AZ27" i="9"/>
  <c r="AZ36" i="9"/>
  <c r="AZ15" i="9"/>
  <c r="AZ61" i="9"/>
  <c r="AZ35" i="9"/>
  <c r="AZ17" i="9"/>
  <c r="AZ5" i="9"/>
  <c r="AZ58" i="9"/>
  <c r="AZ44" i="9"/>
  <c r="AZ60" i="9"/>
  <c r="AZ64" i="9"/>
  <c r="AZ23" i="9"/>
  <c r="AZ45" i="9"/>
  <c r="AZ48" i="9"/>
  <c r="AZ47" i="9"/>
  <c r="AZ32" i="9"/>
  <c r="AZ12" i="9"/>
  <c r="AZ52" i="9"/>
  <c r="AZ40" i="9"/>
  <c r="AZ13" i="9"/>
  <c r="AZ20" i="9"/>
  <c r="AZ8" i="9"/>
  <c r="AZ28" i="9"/>
  <c r="AZ43" i="9"/>
  <c r="AZ11" i="9"/>
  <c r="AZ30" i="9"/>
  <c r="AZ51" i="9"/>
  <c r="AZ62" i="9"/>
  <c r="AZ42" i="9"/>
  <c r="AZ16" i="9"/>
  <c r="AZ63" i="9"/>
  <c r="AZ37" i="9"/>
  <c r="BA4" i="9"/>
  <c r="BA10" i="9" l="1"/>
  <c r="BA39" i="9"/>
  <c r="BA53" i="9"/>
  <c r="BA21" i="9"/>
  <c r="BA38" i="9"/>
  <c r="BA44" i="9"/>
  <c r="BA27" i="9"/>
  <c r="BA54" i="9"/>
  <c r="BA14" i="9"/>
  <c r="BA62" i="9"/>
  <c r="BA30" i="9"/>
  <c r="BA64" i="9"/>
  <c r="BA46" i="9"/>
  <c r="BA63" i="9"/>
  <c r="BA13" i="9"/>
  <c r="BA47" i="9"/>
  <c r="BA52" i="9"/>
  <c r="BA29" i="9"/>
  <c r="BA26" i="9"/>
  <c r="BA48" i="9"/>
  <c r="BA60" i="9"/>
  <c r="BA22" i="9"/>
  <c r="BA5" i="9"/>
  <c r="BA8" i="9"/>
  <c r="BA51" i="9"/>
  <c r="BB4" i="9"/>
  <c r="BA49" i="9"/>
  <c r="BA32" i="9"/>
  <c r="BA18" i="9"/>
  <c r="BA20" i="9"/>
  <c r="BA61" i="9"/>
  <c r="BA15" i="9"/>
  <c r="BA11" i="9"/>
  <c r="BA36" i="9"/>
  <c r="BA17" i="9"/>
  <c r="BA50" i="9"/>
  <c r="BA9" i="9"/>
  <c r="BA40" i="9"/>
  <c r="BA43" i="9"/>
  <c r="BA23" i="9"/>
  <c r="BA37" i="9"/>
  <c r="BA31" i="9"/>
  <c r="BA56" i="9"/>
  <c r="BA45" i="9"/>
  <c r="BA12" i="9"/>
  <c r="BA16" i="9"/>
  <c r="BA19" i="9"/>
  <c r="BA58" i="9"/>
  <c r="BA28" i="9"/>
  <c r="BA33" i="9"/>
  <c r="BA42" i="9"/>
  <c r="BA57" i="9"/>
  <c r="BA35" i="9"/>
  <c r="BA34" i="9"/>
  <c r="BA59" i="9"/>
  <c r="BB10" i="9" l="1"/>
  <c r="BB53" i="9"/>
  <c r="BB21" i="9"/>
  <c r="BB38" i="9"/>
  <c r="BB39" i="9"/>
  <c r="BB29" i="9"/>
  <c r="BB23" i="9"/>
  <c r="BB30" i="9"/>
  <c r="BB5" i="9"/>
  <c r="BB47" i="9"/>
  <c r="BB52" i="9"/>
  <c r="BB14" i="9"/>
  <c r="BB50" i="9"/>
  <c r="BB36" i="9"/>
  <c r="BB63" i="9"/>
  <c r="BB33" i="9"/>
  <c r="BB60" i="9"/>
  <c r="BB20" i="9"/>
  <c r="BB27" i="9"/>
  <c r="BB49" i="9"/>
  <c r="BB32" i="9"/>
  <c r="BB28" i="9"/>
  <c r="BB37" i="9"/>
  <c r="BB56" i="9"/>
  <c r="BB31" i="9"/>
  <c r="BB12" i="9"/>
  <c r="BB35" i="9"/>
  <c r="BB59" i="9"/>
  <c r="BB8" i="9"/>
  <c r="BB44" i="9"/>
  <c r="BB18" i="9"/>
  <c r="BC4" i="9"/>
  <c r="BB64" i="9"/>
  <c r="BB58" i="9"/>
  <c r="BB43" i="9"/>
  <c r="BB57" i="9"/>
  <c r="BB40" i="9"/>
  <c r="BB11" i="9"/>
  <c r="BB48" i="9"/>
  <c r="BB17" i="9"/>
  <c r="BB13" i="9"/>
  <c r="BB42" i="9"/>
  <c r="BB22" i="9"/>
  <c r="BB34" i="9"/>
  <c r="BB51" i="9"/>
  <c r="BB62" i="9"/>
  <c r="BB26" i="9"/>
  <c r="BB54" i="9"/>
  <c r="BB46" i="9"/>
  <c r="BB61" i="9"/>
  <c r="BB15" i="9"/>
  <c r="BB19" i="9"/>
  <c r="BB45" i="9"/>
  <c r="BB16" i="9"/>
  <c r="BB9" i="9"/>
  <c r="BC10" i="9" l="1"/>
  <c r="BC38" i="9"/>
  <c r="BC39" i="9"/>
  <c r="BC21" i="9"/>
  <c r="BC53" i="9"/>
  <c r="BC32" i="9"/>
  <c r="BC13" i="9"/>
  <c r="BD4" i="9"/>
  <c r="BC44" i="9"/>
  <c r="BC29" i="9"/>
  <c r="BC58" i="9"/>
  <c r="BC22" i="9"/>
  <c r="BC49" i="9"/>
  <c r="BC11" i="9"/>
  <c r="BC62" i="9"/>
  <c r="BC27" i="9"/>
  <c r="BC59" i="9"/>
  <c r="BC43" i="9"/>
  <c r="BC51" i="9"/>
  <c r="BC18" i="9"/>
  <c r="BC30" i="9"/>
  <c r="BC26" i="9"/>
  <c r="BC20" i="9"/>
  <c r="BC48" i="9"/>
  <c r="BC56" i="9"/>
  <c r="BC14" i="9"/>
  <c r="BC23" i="9"/>
  <c r="BC31" i="9"/>
  <c r="BC63" i="9"/>
  <c r="BC57" i="9"/>
  <c r="BC50" i="9"/>
  <c r="BC52" i="9"/>
  <c r="BC34" i="9"/>
  <c r="BC60" i="9"/>
  <c r="BC37" i="9"/>
  <c r="BC46" i="9"/>
  <c r="BC9" i="9"/>
  <c r="BC28" i="9"/>
  <c r="BC12" i="9"/>
  <c r="BC33" i="9"/>
  <c r="BC15" i="9"/>
  <c r="BC54" i="9"/>
  <c r="BC17" i="9"/>
  <c r="BC64" i="9"/>
  <c r="BC47" i="9"/>
  <c r="BC8" i="9"/>
  <c r="BC36" i="9"/>
  <c r="BC45" i="9"/>
  <c r="BC61" i="9"/>
  <c r="BC5" i="9"/>
  <c r="BC19" i="9"/>
  <c r="BC16" i="9"/>
  <c r="BC35" i="9"/>
  <c r="BC40" i="9"/>
  <c r="BC42" i="9"/>
  <c r="BD10" i="9" l="1"/>
  <c r="BD38" i="9"/>
  <c r="BD53" i="9"/>
  <c r="BD21" i="9"/>
  <c r="BD39" i="9"/>
  <c r="BD12" i="9"/>
  <c r="BD9" i="9"/>
  <c r="BD19" i="9"/>
  <c r="BD47" i="9"/>
  <c r="BD51" i="9"/>
  <c r="BD20" i="9"/>
  <c r="BD48" i="9"/>
  <c r="BD32" i="9"/>
  <c r="BD64" i="9"/>
  <c r="BD28" i="9"/>
  <c r="BD26" i="9"/>
  <c r="BD63" i="9"/>
  <c r="BD60" i="9"/>
  <c r="BD18" i="9"/>
  <c r="BD17" i="9"/>
  <c r="BD23" i="9"/>
  <c r="BD40" i="9"/>
  <c r="BD52" i="9"/>
  <c r="BD35" i="9"/>
  <c r="BD45" i="9"/>
  <c r="BD49" i="9"/>
  <c r="BD30" i="9"/>
  <c r="BD37" i="9"/>
  <c r="BD42" i="9"/>
  <c r="BD50" i="9"/>
  <c r="BD15" i="9"/>
  <c r="BD13" i="9"/>
  <c r="BD57" i="9"/>
  <c r="BD56" i="9"/>
  <c r="BD11" i="9"/>
  <c r="BD33" i="9"/>
  <c r="BD54" i="9"/>
  <c r="BD22" i="9"/>
  <c r="BD46" i="9"/>
  <c r="BD27" i="9"/>
  <c r="BD36" i="9"/>
  <c r="BD43" i="9"/>
  <c r="BD5" i="9"/>
  <c r="BD44" i="9"/>
  <c r="BD61" i="9"/>
  <c r="BD62" i="9"/>
  <c r="BD34" i="9"/>
  <c r="BD29" i="9"/>
  <c r="BD16" i="9"/>
  <c r="BD14" i="9"/>
  <c r="BD8" i="9"/>
  <c r="BD58" i="9"/>
  <c r="BD31" i="9"/>
  <c r="BD59" i="9"/>
  <c r="BC38" i="16" l="1"/>
  <c r="BC38" i="14"/>
  <c r="BC37" i="16"/>
  <c r="BC37" i="14"/>
  <c r="BC36" i="16"/>
  <c r="BC36" i="14"/>
  <c r="BC36" i="15"/>
  <c r="BC27" i="17" l="1"/>
  <c r="BC39" i="13"/>
  <c r="Q30" i="7"/>
  <c r="BC26" i="17"/>
  <c r="BC38" i="13"/>
  <c r="Q29" i="7"/>
  <c r="BC23" i="17"/>
  <c r="Q26" i="7"/>
  <c r="BC36" i="13"/>
  <c r="BC24" i="17"/>
  <c r="Q27" i="7"/>
  <c r="BC37" i="13"/>
  <c r="E27" i="8"/>
  <c r="B30" i="8"/>
  <c r="B27" i="8"/>
  <c r="E30" i="8"/>
  <c r="B26" i="8"/>
  <c r="E26" i="8"/>
  <c r="E29" i="8"/>
  <c r="B29" i="8"/>
  <c r="Q58" i="7" l="1"/>
  <c r="Q57" i="7"/>
  <c r="Q60" i="7"/>
  <c r="Q61" i="7"/>
  <c r="E58" i="8"/>
  <c r="E60" i="8"/>
  <c r="E61" i="8"/>
  <c r="E57" i="8"/>
  <c r="B60" i="8"/>
  <c r="B61" i="8"/>
  <c r="B57" i="8"/>
  <c r="B58" i="8"/>
  <c r="D29" i="8"/>
  <c r="D27" i="8"/>
  <c r="D26" i="8"/>
  <c r="D30" i="8"/>
  <c r="Q45" i="7"/>
  <c r="Q44" i="7"/>
  <c r="Q43" i="7"/>
  <c r="Q46" i="7"/>
  <c r="BF39" i="5"/>
  <c r="BF63" i="5" s="1"/>
  <c r="DN24" i="17"/>
  <c r="BF45" i="5"/>
  <c r="DN26" i="17"/>
  <c r="BF46" i="5"/>
  <c r="BF43" i="5"/>
  <c r="BF44" i="5"/>
  <c r="DN23" i="17"/>
  <c r="DN27" i="17"/>
  <c r="B44" i="8"/>
  <c r="E45" i="8"/>
  <c r="E44" i="8"/>
  <c r="E43" i="8"/>
  <c r="E39" i="8"/>
  <c r="B43" i="8"/>
  <c r="B46" i="8"/>
  <c r="B45" i="8"/>
  <c r="E46" i="8"/>
  <c r="E63" i="8" l="1"/>
  <c r="D57" i="8"/>
  <c r="D61" i="8"/>
  <c r="D60" i="8"/>
  <c r="BF54" i="5"/>
  <c r="D58" i="8"/>
  <c r="D44" i="8"/>
  <c r="D45" i="8"/>
  <c r="D46" i="8"/>
  <c r="D43" i="8"/>
  <c r="BF62" i="5"/>
  <c r="Q39" i="7"/>
  <c r="E54" i="8"/>
  <c r="B39" i="8"/>
  <c r="Q63" i="7" l="1"/>
  <c r="Q62" i="7" s="1"/>
  <c r="B63" i="8"/>
  <c r="Q54" i="7"/>
  <c r="D39" i="8"/>
  <c r="BC31" i="17"/>
  <c r="DN31" i="17" s="1"/>
  <c r="B54" i="8"/>
  <c r="D63" i="8" l="1"/>
  <c r="D54" i="8"/>
</calcChain>
</file>

<file path=xl/sharedStrings.xml><?xml version="1.0" encoding="utf-8"?>
<sst xmlns="http://schemas.openxmlformats.org/spreadsheetml/2006/main" count="2406" uniqueCount="386">
  <si>
    <t>Total</t>
  </si>
  <si>
    <t xml:space="preserve">Total generation </t>
  </si>
  <si>
    <t>Installed Capacity</t>
  </si>
  <si>
    <t>Generation</t>
  </si>
  <si>
    <t>Shoreline wave / tidal</t>
  </si>
  <si>
    <t>Solar photovoltaics</t>
  </si>
  <si>
    <t xml:space="preserve">Landfill gas </t>
  </si>
  <si>
    <t>Sewage sludge digestion</t>
  </si>
  <si>
    <t>Municipal solid waste combustion</t>
  </si>
  <si>
    <t>Co-firing with fossil fuels</t>
  </si>
  <si>
    <r>
      <t>Co-firing</t>
    </r>
    <r>
      <rPr>
        <vertAlign val="superscript"/>
        <sz val="10"/>
        <rFont val="Arial"/>
        <family val="2"/>
      </rPr>
      <t xml:space="preserve"> 4</t>
    </r>
  </si>
  <si>
    <r>
      <t>Non-biodegradable wastes</t>
    </r>
    <r>
      <rPr>
        <vertAlign val="superscript"/>
        <sz val="10"/>
        <rFont val="Arial"/>
        <family val="2"/>
      </rPr>
      <t xml:space="preserve"> 10</t>
    </r>
  </si>
  <si>
    <t>Year</t>
  </si>
  <si>
    <t>Quarter</t>
  </si>
  <si>
    <t>Annual!</t>
  </si>
  <si>
    <t>Quarter!</t>
  </si>
  <si>
    <t>Installed Capacity, by tariff type</t>
  </si>
  <si>
    <t>Cumulative Installed Capacity 1</t>
  </si>
  <si>
    <t>Hydro</t>
  </si>
  <si>
    <t>Load Factors</t>
  </si>
  <si>
    <t>6 RENEWABLES</t>
  </si>
  <si>
    <t>Wind</t>
  </si>
  <si>
    <t>Days in quarter</t>
  </si>
  <si>
    <t>Generation 4</t>
  </si>
  <si>
    <t>Hydro 5</t>
  </si>
  <si>
    <t>Landfill gas 5</t>
  </si>
  <si>
    <t>Sewage sludge digestion 5</t>
  </si>
  <si>
    <t>Other biomass (inc. co-firing) 5 6</t>
  </si>
  <si>
    <t>Biodegradable municipal solid waste combustion 6, 7</t>
  </si>
  <si>
    <t>Biodegradable municipal solid waste combustion</t>
  </si>
  <si>
    <t>Animal Biomass (non-AD) 2</t>
  </si>
  <si>
    <t>Animal Biomass (non-AD) 6, 8</t>
  </si>
  <si>
    <t>Animal Biomass (non-AD)</t>
  </si>
  <si>
    <t>2011Q1</t>
  </si>
  <si>
    <t>2011Q2</t>
  </si>
  <si>
    <t>2011Q3</t>
  </si>
  <si>
    <t>2011Q4</t>
  </si>
  <si>
    <t>2012Q1</t>
  </si>
  <si>
    <t>2012Q2</t>
  </si>
  <si>
    <t>differences against UK</t>
  </si>
  <si>
    <t>2010Q4</t>
  </si>
  <si>
    <t>Energy from waste</t>
  </si>
  <si>
    <t>2012Q3</t>
  </si>
  <si>
    <t>2012Q4</t>
  </si>
  <si>
    <t>2013Q1</t>
  </si>
  <si>
    <t>2013Q2</t>
  </si>
  <si>
    <t>2013Q3</t>
  </si>
  <si>
    <t>2013Q4</t>
  </si>
  <si>
    <t>2014Q1</t>
  </si>
  <si>
    <t>2014Q2</t>
  </si>
  <si>
    <t>Days in year</t>
  </si>
  <si>
    <t>Solar PV 5</t>
  </si>
  <si>
    <t>Solar PV</t>
  </si>
  <si>
    <t>Landfill gas</t>
  </si>
  <si>
    <t>Wales - Quarter</t>
  </si>
  <si>
    <t>Wales - Annual</t>
  </si>
  <si>
    <t>Scotland - Quarter</t>
  </si>
  <si>
    <t>Scotland - Annual</t>
  </si>
  <si>
    <t>Northern Ireland - Quarter</t>
  </si>
  <si>
    <t>Northern Ireland - Annual</t>
  </si>
  <si>
    <t>England - Quarter</t>
  </si>
  <si>
    <t>England - Annual</t>
  </si>
  <si>
    <t xml:space="preserve">Annual </t>
  </si>
  <si>
    <t>Main table</t>
  </si>
  <si>
    <t>Contents</t>
  </si>
  <si>
    <t>2014Q3</t>
  </si>
  <si>
    <t>2014Q4</t>
  </si>
  <si>
    <t>2015Q1</t>
  </si>
  <si>
    <t>2015Q2</t>
  </si>
  <si>
    <t>2015Q3</t>
  </si>
  <si>
    <t>2015Q4</t>
  </si>
  <si>
    <t>2016Q1</t>
  </si>
  <si>
    <t>2016q1</t>
  </si>
  <si>
    <t>2016Q2</t>
  </si>
  <si>
    <t>2016q2</t>
  </si>
  <si>
    <t>2016Q3</t>
  </si>
  <si>
    <t>2016q3</t>
  </si>
  <si>
    <t>2016Q4</t>
  </si>
  <si>
    <t>2016q4</t>
  </si>
  <si>
    <t>2017q1</t>
  </si>
  <si>
    <t>2017Q1</t>
  </si>
  <si>
    <t>2017q2</t>
  </si>
  <si>
    <t>2017Q3</t>
  </si>
  <si>
    <t>2017q3</t>
  </si>
  <si>
    <t>Renewable share of electricity generation (%)</t>
  </si>
  <si>
    <t>Onshore wind</t>
  </si>
  <si>
    <t>Offshore wind</t>
  </si>
  <si>
    <t>All renewables</t>
  </si>
  <si>
    <t>2017q4</t>
  </si>
  <si>
    <r>
      <t>Total electricity generation (inc. non-renewables)</t>
    </r>
    <r>
      <rPr>
        <b/>
        <vertAlign val="superscript"/>
        <sz val="9"/>
        <rFont val="Arial"/>
        <family val="2"/>
      </rPr>
      <t>12</t>
    </r>
  </si>
  <si>
    <t>Bioenergy and waste</t>
  </si>
  <si>
    <t>TOTAL</t>
  </si>
  <si>
    <t>TOTAL (excluding co-firing and non-biodegradable wastes)</t>
  </si>
  <si>
    <t>Regional Tables</t>
  </si>
  <si>
    <t>Q1</t>
  </si>
  <si>
    <t>Q2</t>
  </si>
  <si>
    <t>Q3</t>
  </si>
  <si>
    <t>Q4</t>
  </si>
  <si>
    <t>Units are specified In the table header or in the row label</t>
  </si>
  <si>
    <t>Annual per cent change</t>
  </si>
  <si>
    <t>2019</t>
  </si>
  <si>
    <t>2020</t>
  </si>
  <si>
    <t>Some cells refer to notes, which can be found in the 'Notes' sheet.</t>
  </si>
  <si>
    <t>Units are specified In the table header or in the row label.</t>
  </si>
  <si>
    <t>2009</t>
  </si>
  <si>
    <t>2010</t>
  </si>
  <si>
    <t>2011</t>
  </si>
  <si>
    <t>2012</t>
  </si>
  <si>
    <t>2013</t>
  </si>
  <si>
    <t>2014</t>
  </si>
  <si>
    <t>2015</t>
  </si>
  <si>
    <t>2016</t>
  </si>
  <si>
    <t>2017</t>
  </si>
  <si>
    <t>2018</t>
  </si>
  <si>
    <t>2010 
1st quarter</t>
  </si>
  <si>
    <t>2010 
2nd quarter</t>
  </si>
  <si>
    <t>2010 
3rd quarter</t>
  </si>
  <si>
    <t>2010 
4th quarter</t>
  </si>
  <si>
    <t>2011 
1st quarter</t>
  </si>
  <si>
    <t>2011 
2nd quarter</t>
  </si>
  <si>
    <t>2011 
3rd quarter</t>
  </si>
  <si>
    <t>2011 
4th quarter</t>
  </si>
  <si>
    <t>2012 
1st quarter</t>
  </si>
  <si>
    <t>2012 
2nd quarter</t>
  </si>
  <si>
    <t>2012 
3rd quarter</t>
  </si>
  <si>
    <t>2012 
4th quarter</t>
  </si>
  <si>
    <t>2013 
1st quarter</t>
  </si>
  <si>
    <t>2013 
2nd quarter</t>
  </si>
  <si>
    <t>2013 
3rd quarter</t>
  </si>
  <si>
    <t>2013 
4th quarter</t>
  </si>
  <si>
    <t>2014 
1st quarter</t>
  </si>
  <si>
    <t>2014 
2nd quarter</t>
  </si>
  <si>
    <t>2014 
3rd quarter</t>
  </si>
  <si>
    <t>2014 
4th quarter</t>
  </si>
  <si>
    <t>2015 
1st quarter</t>
  </si>
  <si>
    <t>2015 
2nd quarter</t>
  </si>
  <si>
    <t>2015 
3rd quarter</t>
  </si>
  <si>
    <t>2015 
4th quarter</t>
  </si>
  <si>
    <t>2016 
1st quarter</t>
  </si>
  <si>
    <t>2016 
2nd quarter</t>
  </si>
  <si>
    <t>2016 
3rd quarter</t>
  </si>
  <si>
    <t>2016 
4th quarter</t>
  </si>
  <si>
    <t>2017 
1st quarter</t>
  </si>
  <si>
    <t>2017 
2nd quarter</t>
  </si>
  <si>
    <t>2017 
3rd quarter</t>
  </si>
  <si>
    <t>2017 
4th quarter</t>
  </si>
  <si>
    <t>2018 
1st quarter</t>
  </si>
  <si>
    <t>2018 
2nd quarter</t>
  </si>
  <si>
    <t>2018 
3rd quarter</t>
  </si>
  <si>
    <t>2018 
4th quarter</t>
  </si>
  <si>
    <t>2019 
1st quarter</t>
  </si>
  <si>
    <t>2019 
2nd quarter</t>
  </si>
  <si>
    <t>2019 
3rd quarter</t>
  </si>
  <si>
    <t>2019 
4th quarter</t>
  </si>
  <si>
    <t>2020 
1st quarter</t>
  </si>
  <si>
    <t>2020 
2nd quarter</t>
  </si>
  <si>
    <t>2020 
3rd quarter</t>
  </si>
  <si>
    <t>2020 
4th quarter</t>
  </si>
  <si>
    <t>2021 
1st quarter</t>
  </si>
  <si>
    <t>2021 
2nd quarter</t>
  </si>
  <si>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</si>
  <si>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</si>
  <si>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</si>
  <si>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</si>
  <si>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</si>
  <si>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</si>
  <si>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</si>
  <si>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</si>
  <si>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</si>
  <si>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</si>
  <si>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</si>
  <si>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</si>
  <si>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</si>
  <si>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Data sources and methodology for renewables statistics (opens in a new window)</t>
  </si>
  <si>
    <t>William Spry</t>
  </si>
  <si>
    <t xml:space="preserve">Commentary </t>
  </si>
  <si>
    <t xml:space="preserve">In the latest quarter </t>
  </si>
  <si>
    <t>Link to Solar Deployment table (opens in new window)</t>
  </si>
  <si>
    <t>Link to regional renewables statistics (opens in new window)</t>
  </si>
  <si>
    <t>Notes</t>
  </si>
  <si>
    <t xml:space="preserve">This worksheet contains one table 
</t>
  </si>
  <si>
    <t xml:space="preserve">Note </t>
  </si>
  <si>
    <t>Description</t>
  </si>
  <si>
    <t>Note 1</t>
  </si>
  <si>
    <t>Note 2</t>
  </si>
  <si>
    <t xml:space="preserve">Note 3 </t>
  </si>
  <si>
    <t>Note 4</t>
  </si>
  <si>
    <t>Cumulative capacity at the end of the quarter/year</t>
  </si>
  <si>
    <t>This is the amount of fossil fuelled capacity used for co-firing of renewables based on the proportion of generation accounted for by the renewable source over the course of the year.</t>
  </si>
  <si>
    <t>Percentage change between the most recent quarter and the same quarter a year earlier; (+) represents a positive percentage change greater than 100%.</t>
  </si>
  <si>
    <t>Biodegradable part only, which accounts for 50% from 2015.</t>
  </si>
  <si>
    <t>Generation figures for the latest quarter are highly provisional, particularly for the thermal renewable technologies (such as landfill gas) in the lower half of the table.</t>
  </si>
  <si>
    <t>Note 5</t>
  </si>
  <si>
    <t>Note 6</t>
  </si>
  <si>
    <t>Note 7</t>
  </si>
  <si>
    <t>Note 8</t>
  </si>
  <si>
    <t>Note 9</t>
  </si>
  <si>
    <t>Note 10</t>
  </si>
  <si>
    <t>Note 11</t>
  </si>
  <si>
    <t>Note 12</t>
  </si>
  <si>
    <t xml:space="preserve">Includes the use of straw and energy crops.  Also includes high-range co-firing (more than 85% biomass). </t>
  </si>
  <si>
    <t>This worksheet contains one table</t>
  </si>
  <si>
    <t xml:space="preserve">This table includes a list of worksheets in this workbook with links to those worksheets </t>
  </si>
  <si>
    <t>Cover Sheet</t>
  </si>
  <si>
    <t>Commentary</t>
  </si>
  <si>
    <t>Front page with general details, sources and contacts</t>
  </si>
  <si>
    <t>This page</t>
  </si>
  <si>
    <t>Renewable electricity capacity and generation in the UK, main statistics</t>
  </si>
  <si>
    <t>Notes to the data tables</t>
  </si>
  <si>
    <t>Brief notes on trends and main points from this release</t>
  </si>
  <si>
    <t>[x]</t>
  </si>
  <si>
    <t>This worksheet contains 3 tables, arranged vertically on top of each other and separated by a blank row.</t>
  </si>
  <si>
    <r>
      <t>SHARES OF ELECTRICITY GENERATED (</t>
    </r>
    <r>
      <rPr>
        <b/>
        <i/>
        <sz val="12"/>
        <rFont val="Calibri"/>
        <family val="2"/>
      </rPr>
      <t>%</t>
    </r>
    <r>
      <rPr>
        <b/>
        <sz val="12"/>
        <rFont val="Calibri"/>
        <family val="2"/>
      </rPr>
      <t>)</t>
    </r>
  </si>
  <si>
    <r>
      <t>SHARES OF ELECTRICITY GENERATED (</t>
    </r>
    <r>
      <rPr>
        <i/>
        <sz val="12"/>
        <rFont val="Calibri"/>
        <family val="2"/>
        <scheme val="minor"/>
      </rPr>
      <t>%</t>
    </r>
    <r>
      <rPr>
        <b/>
        <sz val="12"/>
        <rFont val="Calibri"/>
        <family val="2"/>
        <scheme val="minor"/>
      </rPr>
      <t>)</t>
    </r>
  </si>
  <si>
    <t>Note 13</t>
  </si>
  <si>
    <t>2008</t>
  </si>
  <si>
    <r>
      <t>CUMULATIVE INSTALLED CAPACITY (</t>
    </r>
    <r>
      <rPr>
        <sz val="12"/>
        <color indexed="8"/>
        <rFont val="Calibri"/>
        <family val="2"/>
        <scheme val="minor"/>
      </rPr>
      <t>MW</t>
    </r>
    <r>
      <rPr>
        <b/>
        <sz val="12"/>
        <color indexed="8"/>
        <rFont val="Calibri"/>
        <family val="2"/>
        <scheme val="minor"/>
      </rPr>
      <t>) [note 1]</t>
    </r>
  </si>
  <si>
    <r>
      <t>SHARES OF ELECTRICITY GENERATED  (</t>
    </r>
    <r>
      <rPr>
        <sz val="12"/>
        <rFont val="Calibri"/>
        <family val="2"/>
        <scheme val="minor"/>
      </rPr>
      <t>%</t>
    </r>
    <r>
      <rPr>
        <b/>
        <sz val="12"/>
        <rFont val="Calibri"/>
        <family val="2"/>
        <scheme val="minor"/>
      </rPr>
      <t>)</t>
    </r>
  </si>
  <si>
    <r>
      <t xml:space="preserve">CUMULATIVE INSTALLED CAPACITY </t>
    </r>
    <r>
      <rPr>
        <sz val="12"/>
        <color indexed="8"/>
        <rFont val="Calibri"/>
        <family val="2"/>
        <scheme val="minor"/>
      </rPr>
      <t>(MW) [note 1]</t>
    </r>
  </si>
  <si>
    <t>Note 14</t>
  </si>
  <si>
    <t>Freeze panes is active in this worksheet. To disable this feature, navigate to the 'View' ribbon, select 'Freeze panes' and click on 'Unfreeze panes'</t>
  </si>
  <si>
    <t>This worksheet contains 4 tables, arranged vertically on top of each other and separated by a blank row</t>
  </si>
  <si>
    <t>This worksheet contains 3 tables, arranged vertically on top of each other and separated by a blank row</t>
  </si>
  <si>
    <t>Renewable annual electricity capacity and generation in Scotland</t>
  </si>
  <si>
    <t>Renewable quarterly electricity capacity and generation in Northern Ireland</t>
  </si>
  <si>
    <t>Renewable annual electricity capacity and generation in Northern Ireland</t>
  </si>
  <si>
    <t>Renewable quarterly electricity capacity and generation in Scotland</t>
  </si>
  <si>
    <t>Renewable annual electricity capacity and generation in Wales</t>
  </si>
  <si>
    <t>Worksheet title</t>
  </si>
  <si>
    <t>Link</t>
  </si>
  <si>
    <t>Data includes capacity and generation with no indication of location.</t>
  </si>
  <si>
    <t>Non-biodegradable (50%, from 2015) part of Energy from Waste, plus a small quantity of generation from waste tyres, hospital waste and general industrial waste.</t>
  </si>
  <si>
    <t>Cells containing the symbol [x] indicate unavailable data.</t>
  </si>
  <si>
    <t xml:space="preserve">Some cells refer to notes, which can be found in the 'Notes' sheet. </t>
  </si>
  <si>
    <t>Cells containing the symbol [x] indicate unavailable data. Blank cells indicate inapplicable calculations</t>
  </si>
  <si>
    <t xml:space="preserve">This table contains supplementary information supporting renewable electricity data which are referred to in the tables presented in this workbook </t>
  </si>
  <si>
    <t>Renewable electricity capacity and generation, main table</t>
  </si>
  <si>
    <r>
      <t>CUMULATIVE INSTALLED CAPACITY (</t>
    </r>
    <r>
      <rPr>
        <b/>
        <sz val="12"/>
        <color indexed="8"/>
        <rFont val="Calibri"/>
        <family val="2"/>
      </rPr>
      <t>MW) 
[note 1]</t>
    </r>
  </si>
  <si>
    <t xml:space="preserve">Freeze panes are active on this sheet, to turn off freeze panes select the 'view' then 'freeze panes' then 'unfreeze panes' or use [Alt W, F] </t>
  </si>
  <si>
    <t xml:space="preserve">This table contains empty cells, empty cells indicate data not applicable </t>
  </si>
  <si>
    <t>Some cells refer to notes which can be found on the notes worksheet</t>
  </si>
  <si>
    <t>Units are specified in the table header or in the row label</t>
  </si>
  <si>
    <t>CUMULATIVE INSTALLED CAPACITY (MW) 
[note 1]</t>
  </si>
  <si>
    <t xml:space="preserve">[x] is used to indicate data not available </t>
  </si>
  <si>
    <t>Renewable annual electricity capacity and generation, annual data</t>
  </si>
  <si>
    <t>Renewable quarterly electricity capacity and generation, quarterly data</t>
  </si>
  <si>
    <t>2021 
3rd quarter</t>
  </si>
  <si>
    <t>As published in ET 5.1 available at https://www.gov.uk/government/statistics/electricity-section-5-energy-trends</t>
  </si>
  <si>
    <t>2021</t>
  </si>
  <si>
    <t>2021
4th quarter</t>
  </si>
  <si>
    <t>2022 
4th quarter</t>
  </si>
  <si>
    <t>2021 
4th quarter</t>
  </si>
  <si>
    <t>Renewable electricity capacity and generation in England, annual breakdown 2008-2021</t>
  </si>
  <si>
    <t>Renewable electricity capacity and generation in Northern Ireland, annual breakdown 2008-2021</t>
  </si>
  <si>
    <t>Renewable electricity capacity and generation in Scotland, annual breakdown 2008-2021</t>
  </si>
  <si>
    <t>Renewable electricity capacity and generation in Wales, annual breakdown 2008-2021</t>
  </si>
  <si>
    <t>2022 
1st quarter</t>
  </si>
  <si>
    <t>0782 519 4608</t>
  </si>
  <si>
    <t>Glossary and acronyms, DUKES Annex B (opens in a new window)</t>
  </si>
  <si>
    <t>2022 
2nd quarter</t>
  </si>
  <si>
    <t>2022
2nd quarter</t>
  </si>
  <si>
    <t>2022 
3rd quarter</t>
  </si>
  <si>
    <t>2022
3rd quarter</t>
  </si>
  <si>
    <t>2022</t>
  </si>
  <si>
    <t>2022
4th quarter</t>
  </si>
  <si>
    <t>Small scale hydro</t>
  </si>
  <si>
    <t>Large scale hydro</t>
  </si>
  <si>
    <t>Onshore wind 5</t>
  </si>
  <si>
    <t>Offshore wind 6</t>
  </si>
  <si>
    <t>Anaerobic digestion</t>
  </si>
  <si>
    <t>Includes co-firing, Plant biomass, animal biomass and biodegradable part of energy from waste.</t>
  </si>
  <si>
    <t>Plant biomass</t>
  </si>
  <si>
    <t>Plant biomass 3</t>
  </si>
  <si>
    <t>Plant biomass 6, 9</t>
  </si>
  <si>
    <t>Offshore wind- floating</t>
  </si>
  <si>
    <t>Offshore wind- seabed</t>
  </si>
  <si>
    <t>Note 15</t>
  </si>
  <si>
    <t>Animal Biomass (non-AD) [note 3]</t>
  </si>
  <si>
    <t>Other biomass [note 3]</t>
  </si>
  <si>
    <t>Plant biomass [note 4]</t>
  </si>
  <si>
    <t>Co-firing [note 5]</t>
  </si>
  <si>
    <t>ELECTRICITY GENERATED (GWh) 
[note 6]</t>
  </si>
  <si>
    <t>ELECTRICITY GENERATED (GWh) [note 6]</t>
  </si>
  <si>
    <t>ELECTRICITY GENERATED (GWh) [note 7]</t>
  </si>
  <si>
    <t>Non-biodegradable wastes [note 10]</t>
  </si>
  <si>
    <t>Quarterly per cent change 
[note 12]</t>
  </si>
  <si>
    <t>TOTAL ELECTRICITY GENERATED (inc. non-renewables) (GWh) 
[note 13]</t>
  </si>
  <si>
    <t>Renewable quarterly  electricity capacity and generation in England [note 14]</t>
  </si>
  <si>
    <t>Renewable annual electricity capacity and generation in England [note 14]</t>
  </si>
  <si>
    <t>Includes generation from seabed and floating combined. For 2009, shoreline wave and tidal are included in Offshore wind.</t>
  </si>
  <si>
    <t>Offshore wind - seabed [note 2]</t>
  </si>
  <si>
    <t>Offshore wind - seabed</t>
  </si>
  <si>
    <t>Offshore wind - floating</t>
  </si>
  <si>
    <t>2023
1st quarter</t>
  </si>
  <si>
    <t>2023 
1st quarter</t>
  </si>
  <si>
    <t>newsdesk@energysecurity.gov.uk</t>
  </si>
  <si>
    <t>energy.stats@energysecurity.gov.uk</t>
  </si>
  <si>
    <t>renewablesstatistics@energysecurity.gov.uk</t>
  </si>
  <si>
    <t>Liquid Biofuels</t>
  </si>
  <si>
    <t>Liquid biofuels</t>
  </si>
  <si>
    <t>2023
2nd quarter</t>
  </si>
  <si>
    <t>2023 
2nd quarter</t>
  </si>
  <si>
    <t>Electricity generation from liquid biofuels was added to this publication in July 2023. Data is only available annually so quarterly generation is estimated in this table. Statistics on liquid biofuels used for transport is available in Energy Trends 6.2 at:</t>
  </si>
  <si>
    <t>Link to Energy Trends 6.2 (opens in new window)</t>
  </si>
  <si>
    <t>2023 
3rd quarter</t>
  </si>
  <si>
    <t>2023
3rd quarter</t>
  </si>
  <si>
    <t>2023
4th quarter</t>
  </si>
  <si>
    <t>2023 
4th quarter</t>
  </si>
  <si>
    <t>2023</t>
  </si>
  <si>
    <t xml:space="preserve">The data tables and accompanying cover sheet, contents, and commentary have been edited to meet legal accessibility regulations 
To provide feedback please contact: </t>
  </si>
  <si>
    <t>Renewable electricity capacity and generation in the UK, annual breakdown 2009-2023</t>
  </si>
  <si>
    <t>Renewable electricity capacity and generation in the UK, quarterly breakdown Quarter 1 2010 - Quarter 4 2023</t>
  </si>
  <si>
    <t>Renewable electricity capacity and generation in England, quarterly  breakdown Quarter 4 2010 - Quarter 4 2023</t>
  </si>
  <si>
    <t>Renewable electricity capacity and generation in Northern Ireland, quarterly  breakdown Quarter 4 2010 - Quarter 4 2023</t>
  </si>
  <si>
    <t>Renewable electricity capacity and generation in Scotland, quarterly  breakdown Quarter 4 2010 - Quarter 4 2023</t>
  </si>
  <si>
    <t>Renewable electricity capacity and generation in Wales, quarterly  breakdown Quarter 4 2010 - Quarter 4 2023</t>
  </si>
  <si>
    <t>2024
1st quarter</t>
  </si>
  <si>
    <t>2024 
1st quarter</t>
  </si>
  <si>
    <t>Note 16</t>
  </si>
  <si>
    <t xml:space="preserve">Shoreline wave / tidal capacity has been revised back to 2020 following a review of the data with the Scottish Government. There have been several pilot sites in previous years that were not fully operational. </t>
  </si>
  <si>
    <t xml:space="preserve">Includes the use of poultry litter, meat and bone and liquid biofuels. </t>
  </si>
  <si>
    <t>2024
2nd quarter</t>
  </si>
  <si>
    <t>2024 
2nd quarter</t>
  </si>
  <si>
    <t>2024
3rd quarter</t>
  </si>
  <si>
    <t>2024 
3rd quarter</t>
  </si>
  <si>
    <t>Solar photovoltaics [note 3]</t>
  </si>
  <si>
    <t>Animal Biomass (non-AD) [note 4]</t>
  </si>
  <si>
    <t>Plant biomass [note 5]</t>
  </si>
  <si>
    <t>Co-firing [note 6]</t>
  </si>
  <si>
    <t>Onshore wind [note 8]</t>
  </si>
  <si>
    <t>Shoreline wave / tidal [note 8]</t>
  </si>
  <si>
    <t>Solar photovoltaics [note 8]</t>
  </si>
  <si>
    <t>Hydro [note 8]</t>
  </si>
  <si>
    <t>Landfill gas [note 8]</t>
  </si>
  <si>
    <t>Sewage sludge digestion [note 8]</t>
  </si>
  <si>
    <t>Animal Biomass (non-AD) [note 3] [note 8]</t>
  </si>
  <si>
    <t>Non-biodegradable wastes [note 11]</t>
  </si>
  <si>
    <t>Energy from waste [note 10]</t>
  </si>
  <si>
    <t>Offshore wind [note 8] [note 9]</t>
  </si>
  <si>
    <t>Plant biomass [note 5] [note 8]</t>
  </si>
  <si>
    <t>Other biomass (inc. co-firing) [note 16]</t>
  </si>
  <si>
    <t>LOAD FACTORS (%) 
[note 12]</t>
  </si>
  <si>
    <t>TOTAL ELECTRICITY GENERATED (inc. non-renewables) (GWh) 
[note 14]</t>
  </si>
  <si>
    <t>LOAD FACTORS (%) [note 12]</t>
  </si>
  <si>
    <t xml:space="preserve">LOAD FACTORS (%) [note 12] </t>
  </si>
  <si>
    <t>ELECTRICITY GENERATED (GWh) [note 8]</t>
  </si>
  <si>
    <t xml:space="preserve">Shoreline wave / tidal </t>
  </si>
  <si>
    <t xml:space="preserve">Solar PV </t>
  </si>
  <si>
    <t xml:space="preserve">Hydro </t>
  </si>
  <si>
    <t xml:space="preserve">Sewage sludge digestion </t>
  </si>
  <si>
    <t>Other biomass (inc. co-firing) [note 5] [note 16]</t>
  </si>
  <si>
    <t>Solar PV [note 3]</t>
  </si>
  <si>
    <t>Solar PV includes installations confirmed on the FiTs scheme, plus sub 50 kW installations commissioned and registered on the Microgeneration Certification Scheme (MCS). The solar PV figures also include installations accredited on the Renewables Obligation, and any operational installations as recorded in the Renewable Energy Planning Database (REPD). These figures include several installations from embedded capacity registers as published by Distribution Network Operators. However, these figures may be missing some unsubsidised solar installations below 150 kW capacity that are not registered on the MCS.</t>
  </si>
  <si>
    <t>Publications prior to March 2023 showed a combined figure for offshore wind capacity. Capacity has now been split into seabed and floating. Seabed refers to any offshore wind capacity that is not floating.</t>
  </si>
  <si>
    <t>Liquid biofuels [note 17]</t>
  </si>
  <si>
    <t>Note 17</t>
  </si>
  <si>
    <t>Actual generation figures are given where available, but otherwise are estimated using a typical load factor or the design load factor, where known.  Generation from FiT schemes is estimated this way. For a small number of FiT schemes (GB only), the location is unknown and has been estimated.</t>
  </si>
  <si>
    <t>Renewable electricity tables have been produced for the four UK countries, commencing 2011 Q1.  Producing tables at this more disaggregated level risks disclosure of individual site data so some technologies have been aggregated such as offshore and Onshore wind. For more detailed regional breakdowns, please see:</t>
  </si>
  <si>
    <t>2024 
4th quarter</t>
  </si>
  <si>
    <t>2024
4th quarter</t>
  </si>
  <si>
    <t>2024</t>
  </si>
  <si>
    <t>Note 18</t>
  </si>
  <si>
    <t>Liquid biofuels [note 18]</t>
  </si>
  <si>
    <t>Shoreline wave / tidal [note 17]</t>
  </si>
  <si>
    <t>2025 
1st quarter</t>
  </si>
  <si>
    <t>2025
1st quarter</t>
  </si>
  <si>
    <t>TOTAL (including non-biodegradable wastes)</t>
  </si>
  <si>
    <t>Load factors are calculated based on installed capacity at the beginning and the end of the quarter/year.  These can be influenced by the time in the period when new capacity came online. Load factors on an unchanged configuration basis, which consider just those sites operational throughout the year, are available annually in table DUKES 6.3, at https://www.gov.uk/government/statistics/renewable-sources-of-energy-chapter-6-digest-of-united-kingdom-energy-statistics-dukes. The load factor for energy from waste and total renewables includes non-renewable waste but excludes co-firing.</t>
  </si>
  <si>
    <t>This spreadsheet forms part of the Accredited Official Statistics publication Energy Trends produced by the Department for Energy Security &amp; Net Zero (DESNZ).
The data presented is on UK and sub-national renewable electricity capacity and generation. Quarterly data published a quarter in arrears.</t>
  </si>
  <si>
    <t>2025 
2nd quarter</t>
  </si>
  <si>
    <t>2025
2nd quarter</t>
  </si>
  <si>
    <t>Renewable electricity capacity and generation</t>
  </si>
  <si>
    <t>2025
3rd quarter</t>
  </si>
  <si>
    <t>2025 
4th quarter</t>
  </si>
  <si>
    <t>2025
4th quarter</t>
  </si>
  <si>
    <t>2025</t>
  </si>
  <si>
    <t>Revisions</t>
  </si>
  <si>
    <r>
      <t xml:space="preserve">This spreadsheet contains quarterly data including </t>
    </r>
    <r>
      <rPr>
        <b/>
        <sz val="12"/>
        <color theme="1"/>
        <rFont val="Calibri"/>
        <family val="2"/>
        <scheme val="minor"/>
      </rPr>
      <t>new data for January to March 2026</t>
    </r>
  </si>
  <si>
    <t>The revisions period is January 2023 to December 2025.</t>
  </si>
  <si>
    <t>2026 
1st quarter [provisional]</t>
  </si>
  <si>
    <t>2026
1st quarter</t>
  </si>
  <si>
    <t>Record quarterly generation</t>
  </si>
  <si>
    <t xml:space="preserve">Renewable installed capacity was 3.1 GW (4.9 per cent) higher than in Quarter 1 2025. Solar PV accounted for 2.1 GW of the new capacity, with the rest coming from onshore wind, offshore wind and energy from waste.  </t>
  </si>
  <si>
    <t xml:space="preserve">In this publication, revisions have been made to the quarters of 2023, 2024 and 2025. Revisions occur when more updated data becomes available from industry and administrative sources. 
We have been working with external partners to identify operational sites that have  not been notified to us through our regular channels. In December's publication of Table 6.1, we revised solar capacity back to 2020 Q3 as a result of this review. In this edition, we have revised solar PV generation for 2023 to include generation from this additional capacity. Due to timing differences, the solar capacity figures presented here may differ from those presented in the monthly solar deployment table, available at: </t>
  </si>
  <si>
    <t xml:space="preserve">Generation for 2026 Quarter 1 was 43.7 TWh, a new record, up by 6.6 TWh (18 per cent) on 2025 Quarter 1. Generation was boosted by new capacity and stronger average wind speeds. Both onshore and offshore wind generation were up by 30 per cent on last year. In addition, offshore wind generation was hindered in the same quarter of 2025, partly due to a subsea export cable.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</si>
  <si>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Tuesday 29th September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</si>
</sst>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0;;;@"/>
    <numFmt numFmtId="165" formatCode="#,##0.00\ ;\-#,##0.00\ ;&quot;-&quot;\ "/>
    <numFmt numFmtId="166" formatCode="_-* #,##0_-;\-* #,##0_-;_-* &quot;-&quot;??_-;_-@_-"/>
    <numFmt numFmtId="167" formatCode="0.0"/>
    <numFmt numFmtId="168" formatCode="\+#,##0.0\ ;\-#,##0.0\ ;&quot;-&quot;\ "/>
    <numFmt numFmtId="169" formatCode="0.0%"/>
    <numFmt numFmtId="170" formatCode="#,##0\ ;\-#,##0\ ;&quot;-&quot;\ "/>
    <numFmt numFmtId="171" formatCode="0.000"/>
    <numFmt numFmtId="172" formatCode="#,##0;\-#,##0;\-"/>
    <numFmt numFmtId="173" formatCode="#,##0\r;\-#,##0\r;\-\r"/>
    <numFmt numFmtId="174" formatCode="#,##0.0"/>
    <numFmt numFmtId="175" formatCode="#,##0.0;\-#,##0.0"/>
    <numFmt numFmtId="176" formatCode="#,##0.0000;\-#,##0.0000"/>
    <numFmt numFmtId="177" formatCode="0.000000"/>
    <numFmt numFmtId="178" formatCode="_-* #,##0.0_-;\-* #,##0.0_-;_-* &quot;-&quot;?_-;_-@_-"/>
    <numFmt numFmtId="179" formatCode="#,##0.0000_ ;\-#,##0.0000\ "/>
    <numFmt numFmtId="180" formatCode="#,##0.00000;\-#,##0.00000"/>
    <numFmt numFmtId="181" formatCode="#,##0.000;\-#,##0.000"/>
    <numFmt numFmtId="182" formatCode="#,##0.0_ ;\-#,##0.0\ "/>
    <numFmt numFmtId="183" formatCode="#,##0.000_ ;\-#,##0.000\ "/>
  </numFmts>
  <fonts count="62" x14ac:knownFonts="1">
    <font>
      <sz val="10"/>
      <name val="Arial"/>
    </font>
    <font>
      <b/>
      <sz val="22"/>
      <name val="Arial"/>
      <family val="2"/>
    </font>
    <font>
      <sz val="10"/>
      <name val="Arial"/>
      <family val="2"/>
    </font>
    <font>
      <b/>
      <sz val="14"/>
      <name val="Arial"/>
      <family val="2"/>
    </font>
    <font>
      <b/>
      <sz val="10"/>
      <name val="Arial"/>
      <family val="2"/>
    </font>
    <font>
      <b/>
      <sz val="8"/>
      <name val="MS Sans Serif"/>
      <family val="2"/>
    </font>
    <font>
      <vertAlign val="superscript"/>
      <sz val="10"/>
      <name val="Arial"/>
      <family val="2"/>
    </font>
    <font>
      <sz val="8"/>
      <name val="Arial"/>
      <family val="2"/>
    </font>
    <font>
      <sz val="10"/>
      <name val="Arial"/>
      <family val="2"/>
    </font>
    <font>
      <sz val="10"/>
      <name val="Arial"/>
      <family val="2"/>
    </font>
    <font>
      <sz val="10"/>
      <name val="MS Sans Serif"/>
      <family val="2"/>
    </font>
    <font>
      <u/>
      <sz val="10"/>
      <color indexed="12"/>
      <name val="MS Sans Serif"/>
      <family val="2"/>
    </font>
    <font>
      <sz val="9"/>
      <name val="Arial"/>
      <family val="2"/>
    </font>
    <font>
      <b/>
      <sz val="9"/>
      <name val="Arial"/>
      <family val="2"/>
    </font>
    <font>
      <b/>
      <vertAlign val="superscript"/>
      <sz val="9"/>
      <name val="Arial"/>
      <family val="2"/>
    </font>
    <font>
      <b/>
      <i/>
      <sz val="9"/>
      <name val="Arial"/>
      <family val="2"/>
    </font>
    <font>
      <sz val="8"/>
      <name val="Arial"/>
      <family val="2"/>
    </font>
    <font>
      <sz val="8"/>
      <name val="Arial"/>
      <family val="2"/>
    </font>
    <font>
      <sz val="8"/>
      <name val="Arial"/>
      <family val="2"/>
    </font>
    <font>
      <b/>
      <sz val="20"/>
      <name val="Calibri"/>
      <family val="2"/>
    </font>
    <font>
      <b/>
      <sz val="16"/>
      <name val="Calibri"/>
      <family val="2"/>
    </font>
    <font>
      <sz val="12"/>
      <name val="Calibri"/>
      <family val="2"/>
    </font>
    <font>
      <b/>
      <sz val="12"/>
      <name val="Calibri"/>
      <family val="2"/>
    </font>
    <font>
      <b/>
      <sz val="12"/>
      <color indexed="8"/>
      <name val="Calibri"/>
      <family val="2"/>
    </font>
    <font>
      <b/>
      <i/>
      <sz val="12"/>
      <name val="Calibri"/>
      <family val="2"/>
    </font>
    <font>
      <sz val="10"/>
      <color theme="1"/>
      <name val="Arial"/>
      <family val="2"/>
    </font>
    <font>
      <u/>
      <sz val="10"/>
      <color theme="10"/>
      <name val="Arial"/>
      <family val="2"/>
    </font>
    <font>
      <b/>
      <sz val="10"/>
      <color theme="1"/>
      <name val="Arial"/>
      <family val="2"/>
    </font>
    <font>
      <sz val="9"/>
      <color theme="1"/>
      <name val="Arial"/>
      <family val="2"/>
    </font>
    <font>
      <sz val="8"/>
      <color rgb="FF00B0F0"/>
      <name val="Arial"/>
      <family val="2"/>
    </font>
    <font>
      <sz val="10"/>
      <color rgb="FF00B0F0"/>
      <name val="Arial"/>
      <family val="2"/>
    </font>
    <font>
      <u/>
      <sz val="8"/>
      <color theme="10"/>
      <name val="Arial"/>
      <family val="2"/>
    </font>
    <font>
      <sz val="12"/>
      <name val="Calibri"/>
      <family val="2"/>
      <scheme val="minor"/>
    </font>
    <font>
      <i/>
      <sz val="12"/>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2"/>
      <color rgb="FF00B0F0"/>
      <name val="Calibri"/>
      <family val="2"/>
      <scheme val="minor"/>
    </font>
    <font>
      <u/>
      <sz val="12"/>
      <color theme="10"/>
      <name val="Calibri"/>
      <family val="2"/>
      <scheme val="minor"/>
    </font>
    <font>
      <u/>
      <sz val="12"/>
      <color indexed="12"/>
      <name val="Calibri"/>
      <family val="2"/>
      <scheme val="minor"/>
    </font>
    <font>
      <b/>
      <sz val="18"/>
      <name val="Calibri"/>
      <family val="2"/>
      <scheme val="minor"/>
    </font>
    <font>
      <b/>
      <sz val="14"/>
      <name val="Calibri"/>
      <family val="2"/>
    </font>
    <font>
      <b/>
      <sz val="12"/>
      <color indexed="8"/>
      <name val="Calibri"/>
      <family val="2"/>
      <scheme val="minor"/>
    </font>
    <font>
      <i/>
      <u/>
      <sz val="12"/>
      <name val="Calibri"/>
      <family val="2"/>
      <scheme val="minor"/>
    </font>
    <font>
      <sz val="12"/>
      <color indexed="8"/>
      <name val="Calibri"/>
      <family val="2"/>
      <scheme val="minor"/>
    </font>
    <font>
      <u/>
      <sz val="12"/>
      <name val="Calibri"/>
      <family val="2"/>
      <scheme val="minor"/>
    </font>
    <font>
      <b/>
      <sz val="20"/>
      <name val="Calibri"/>
      <family val="2"/>
      <scheme val="minor"/>
    </font>
    <font>
      <sz val="10"/>
      <name val="Calibri"/>
      <family val="2"/>
      <scheme val="minor"/>
    </font>
    <font>
      <b/>
      <sz val="16"/>
      <name val="Calibri"/>
      <family val="2"/>
      <scheme val="minor"/>
    </font>
    <font>
      <sz val="8"/>
      <name val="Arial"/>
      <family val="2"/>
    </font>
    <font>
      <b/>
      <sz val="10"/>
      <color theme="1"/>
      <name val="Calibri"/>
      <family val="2"/>
      <scheme val="minor"/>
    </font>
    <font>
      <b/>
      <sz val="10"/>
      <name val="Calibri"/>
      <family val="2"/>
      <scheme val="minor"/>
    </font>
    <font>
      <b/>
      <sz val="8"/>
      <name val="Calibri"/>
      <family val="2"/>
      <scheme val="minor"/>
    </font>
    <font>
      <sz val="8"/>
      <name val="Calibri"/>
      <family val="2"/>
      <scheme val="minor"/>
    </font>
    <font>
      <i/>
      <u/>
      <sz val="8"/>
      <name val="Calibri"/>
      <family val="2"/>
      <scheme val="minor"/>
    </font>
    <font>
      <u/>
      <sz val="10"/>
      <color indexed="12"/>
      <name val="Calibri"/>
      <family val="2"/>
      <scheme val="minor"/>
    </font>
    <font>
      <sz val="12"/>
      <color theme="0"/>
      <name val="Calibri"/>
      <family val="2"/>
      <scheme val="minor"/>
    </font>
    <font>
      <sz val="10"/>
      <color rgb="FFFF0000"/>
      <name val="Arial"/>
      <family val="2"/>
    </font>
    <font>
      <sz val="10"/>
      <color rgb="FFFF0000"/>
      <name val="Arial"/>
      <family val="2"/>
    </font>
    <font>
      <sz val="12"/>
      <color rgb="FF000000"/>
      <name val="Calibri"/>
      <family val="2"/>
    </font>
    <font>
      <sz val="10"/>
      <color theme="0" tint="-0.249977111117893"/>
      <name val="Arial"/>
      <family val="2"/>
    </font>
    <font>
      <u/>
      <sz val="12"/>
      <color rgb="FF0000FF"/>
      <name val="Calibri"/>
      <family val="2"/>
    </font>
  </fonts>
  <fills count="7">
    <fill>
      <patternFill patternType="none"/>
    </fill>
    <fill>
      <patternFill patternType="gray125"/>
    </fill>
    <fill>
      <patternFill patternType="solid">
        <fgColor indexed="10"/>
        <bgColor indexed="64"/>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rgb="FFFFFFFF"/>
      </patternFill>
    </fill>
  </fills>
  <borders count="21">
    <border>
      <left/>
      <right/>
      <top/>
      <bottom/>
      <diagonal/>
    </border>
    <border>
      <left/>
      <right/>
      <top style="thin">
        <color indexed="64"/>
      </top>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thin">
        <color indexed="64"/>
      </top>
      <bottom style="double">
        <color indexed="64"/>
      </bottom>
      <diagonal/>
    </border>
    <border>
      <left/>
      <right/>
      <top style="double">
        <color indexed="64"/>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double">
        <color indexed="64"/>
      </bottom>
      <diagonal/>
    </border>
  </borders>
  <cellStyleXfs count="18">
    <xf numFmtId="0" fontId="0" fillId="0" borderId="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NumberFormat="0" applyFill="0" applyProtection="0">
      <alignment horizontal="left" vertical="center"/>
    </xf>
    <xf numFmtId="0" fontId="20" fillId="0" borderId="0" applyNumberFormat="0" applyFill="0" applyProtection="0">
      <alignment horizontal="left"/>
    </xf>
    <xf numFmtId="0" fontId="41" fillId="0" borderId="0" applyNumberFormat="0" applyFill="0" applyProtection="0"/>
    <xf numFmtId="0" fontId="26"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xf numFmtId="0" fontId="2" fillId="0" borderId="0"/>
    <xf numFmtId="0" fontId="21" fillId="0" borderId="0">
      <alignment vertical="center"/>
    </xf>
    <xf numFmtId="0" fontId="10" fillId="0" borderId="0"/>
    <xf numFmtId="0" fontId="2" fillId="0" borderId="0"/>
    <xf numFmtId="9" fontId="8" fillId="0" borderId="0" applyFont="0" applyFill="0" applyBorder="0" applyAlignment="0" applyProtection="0"/>
    <xf numFmtId="9" fontId="2" fillId="0" borderId="0" applyFont="0" applyFill="0" applyBorder="0" applyAlignment="0" applyProtection="0"/>
    <xf numFmtId="0" fontId="61" fillId="0" borderId="0" applyNumberFormat="0" applyFill="0" applyBorder="0" applyAlignment="0" applyProtection="0"/>
    <xf numFmtId="43" fontId="10" fillId="0" borderId="0" applyFont="0" applyFill="0" applyBorder="0" applyAlignment="0" applyProtection="0"/>
  </cellStyleXfs>
  <cellXfs count="371">
    <xf numFmtId="0" fontId="0" fillId="0" borderId="0" xfId="0"/>
    <xf numFmtId="0" fontId="27" fillId="0" borderId="0" xfId="0" applyFont="1"/>
    <xf numFmtId="0" fontId="4" fillId="0" borderId="0" xfId="0" applyFont="1"/>
    <xf numFmtId="0" fontId="5" fillId="0" borderId="0" xfId="0" applyFont="1"/>
    <xf numFmtId="0" fontId="2" fillId="0" borderId="0" xfId="0" applyFont="1"/>
    <xf numFmtId="0" fontId="4" fillId="0" borderId="1" xfId="0" applyFont="1" applyBorder="1"/>
    <xf numFmtId="0" fontId="2" fillId="0" borderId="2" xfId="0" applyFont="1" applyBorder="1"/>
    <xf numFmtId="0" fontId="2" fillId="0" borderId="0" xfId="9"/>
    <xf numFmtId="0" fontId="2" fillId="2" borderId="3" xfId="9" applyFill="1" applyBorder="1"/>
    <xf numFmtId="0" fontId="2" fillId="2" borderId="4" xfId="9" applyFill="1" applyBorder="1"/>
    <xf numFmtId="0" fontId="2" fillId="2" borderId="5" xfId="9" applyFill="1" applyBorder="1"/>
    <xf numFmtId="0" fontId="2" fillId="2" borderId="6" xfId="9" applyFill="1" applyBorder="1"/>
    <xf numFmtId="0" fontId="27" fillId="0" borderId="0" xfId="9" applyFont="1"/>
    <xf numFmtId="0" fontId="7" fillId="0" borderId="0" xfId="0" applyFont="1"/>
    <xf numFmtId="0" fontId="7" fillId="3" borderId="0" xfId="0" applyFont="1" applyFill="1"/>
    <xf numFmtId="0" fontId="27" fillId="0" borderId="7" xfId="0" applyFont="1" applyBorder="1"/>
    <xf numFmtId="0" fontId="2" fillId="0" borderId="0" xfId="10"/>
    <xf numFmtId="0" fontId="4" fillId="0" borderId="8" xfId="10" applyFont="1" applyBorder="1"/>
    <xf numFmtId="0" fontId="1" fillId="3" borderId="0" xfId="10" applyFont="1" applyFill="1" applyAlignment="1">
      <alignment vertical="center"/>
    </xf>
    <xf numFmtId="0" fontId="3" fillId="3" borderId="0" xfId="10" applyFont="1" applyFill="1"/>
    <xf numFmtId="0" fontId="2" fillId="0" borderId="9" xfId="10" applyBorder="1"/>
    <xf numFmtId="0" fontId="2" fillId="0" borderId="10" xfId="10" applyBorder="1"/>
    <xf numFmtId="0" fontId="5" fillId="0" borderId="0" xfId="10" applyFont="1"/>
    <xf numFmtId="0" fontId="27" fillId="0" borderId="0" xfId="10" applyFont="1"/>
    <xf numFmtId="0" fontId="25" fillId="0" borderId="0" xfId="10" applyFont="1"/>
    <xf numFmtId="167" fontId="0" fillId="0" borderId="0" xfId="0" applyNumberFormat="1"/>
    <xf numFmtId="1" fontId="0" fillId="0" borderId="0" xfId="0" applyNumberFormat="1"/>
    <xf numFmtId="0" fontId="4" fillId="0" borderId="0" xfId="10" applyFont="1"/>
    <xf numFmtId="0" fontId="12" fillId="0" borderId="0" xfId="10" applyFont="1"/>
    <xf numFmtId="2" fontId="0" fillId="0" borderId="0" xfId="0" applyNumberFormat="1"/>
    <xf numFmtId="0" fontId="0" fillId="4" borderId="0" xfId="0" applyFill="1"/>
    <xf numFmtId="0" fontId="15" fillId="0" borderId="8" xfId="10" applyFont="1" applyBorder="1"/>
    <xf numFmtId="0" fontId="13" fillId="0" borderId="0" xfId="10" applyFont="1"/>
    <xf numFmtId="0" fontId="28" fillId="0" borderId="0" xfId="10" applyFont="1"/>
    <xf numFmtId="0" fontId="2" fillId="4" borderId="0" xfId="0" applyFont="1" applyFill="1"/>
    <xf numFmtId="0" fontId="2" fillId="4" borderId="0" xfId="10" applyFill="1"/>
    <xf numFmtId="166" fontId="1" fillId="4" borderId="0" xfId="0" applyNumberFormat="1" applyFont="1" applyFill="1" applyAlignment="1">
      <alignment vertical="center"/>
    </xf>
    <xf numFmtId="0" fontId="19" fillId="4" borderId="0" xfId="4" applyFill="1">
      <alignment horizontal="left" vertical="center"/>
    </xf>
    <xf numFmtId="0" fontId="32" fillId="4" borderId="0" xfId="0" applyFont="1" applyFill="1"/>
    <xf numFmtId="167" fontId="32" fillId="4" borderId="0" xfId="14" applyNumberFormat="1" applyFont="1" applyFill="1"/>
    <xf numFmtId="0" fontId="34" fillId="4" borderId="0" xfId="0" applyFont="1" applyFill="1"/>
    <xf numFmtId="172" fontId="32" fillId="4" borderId="0" xfId="0" applyNumberFormat="1" applyFont="1" applyFill="1"/>
    <xf numFmtId="0" fontId="32" fillId="4" borderId="0" xfId="10" applyFont="1" applyFill="1"/>
    <xf numFmtId="0" fontId="34" fillId="4" borderId="1" xfId="10" applyFont="1" applyFill="1" applyBorder="1"/>
    <xf numFmtId="0" fontId="34" fillId="4" borderId="11" xfId="10" applyFont="1" applyFill="1" applyBorder="1" applyAlignment="1">
      <alignment vertical="center"/>
    </xf>
    <xf numFmtId="0" fontId="34" fillId="4" borderId="0" xfId="10" applyFont="1" applyFill="1"/>
    <xf numFmtId="165" fontId="32" fillId="4" borderId="0" xfId="0" applyNumberFormat="1" applyFont="1" applyFill="1" applyAlignment="1">
      <alignment vertical="center"/>
    </xf>
    <xf numFmtId="0" fontId="39" fillId="4" borderId="0" xfId="8" applyFont="1" applyFill="1" applyAlignment="1" applyProtection="1"/>
    <xf numFmtId="0" fontId="35" fillId="4" borderId="12" xfId="0" applyFont="1" applyFill="1" applyBorder="1" applyAlignment="1">
      <alignment vertical="center"/>
    </xf>
    <xf numFmtId="0" fontId="32" fillId="4" borderId="0" xfId="0" applyFont="1" applyFill="1" applyAlignment="1">
      <alignment vertical="center"/>
    </xf>
    <xf numFmtId="166" fontId="32" fillId="4" borderId="0" xfId="0" applyNumberFormat="1" applyFont="1" applyFill="1" applyAlignment="1">
      <alignment vertical="center"/>
    </xf>
    <xf numFmtId="0" fontId="32" fillId="3" borderId="0" xfId="0" applyFont="1" applyFill="1" applyAlignment="1">
      <alignment vertical="center"/>
    </xf>
    <xf numFmtId="0" fontId="32" fillId="0" borderId="0" xfId="0" applyFont="1" applyAlignment="1">
      <alignment vertical="center"/>
    </xf>
    <xf numFmtId="164" fontId="34" fillId="4" borderId="0" xfId="0" applyNumberFormat="1" applyFont="1" applyFill="1" applyAlignment="1">
      <alignment horizontal="center" vertical="center"/>
    </xf>
    <xf numFmtId="169" fontId="32" fillId="4" borderId="0" xfId="14" applyNumberFormat="1" applyFont="1" applyFill="1" applyAlignment="1">
      <alignment vertical="center"/>
    </xf>
    <xf numFmtId="164" fontId="34" fillId="4" borderId="0" xfId="10" applyNumberFormat="1" applyFont="1" applyFill="1" applyAlignment="1">
      <alignment horizontal="center"/>
    </xf>
    <xf numFmtId="0" fontId="34" fillId="4" borderId="0" xfId="0" applyFont="1" applyFill="1" applyAlignment="1">
      <alignment horizontal="center" vertical="center" wrapText="1"/>
    </xf>
    <xf numFmtId="0" fontId="34" fillId="4" borderId="0" xfId="10" applyFont="1" applyFill="1" applyAlignment="1">
      <alignment horizontal="center" vertical="center" wrapText="1"/>
    </xf>
    <xf numFmtId="0" fontId="34" fillId="4" borderId="0" xfId="0" applyFont="1" applyFill="1" applyAlignment="1">
      <alignment horizontal="right" vertical="center" wrapText="1"/>
    </xf>
    <xf numFmtId="0" fontId="35" fillId="0" borderId="12" xfId="11" applyFont="1" applyBorder="1" applyAlignment="1">
      <alignment horizontal="center" vertical="center" wrapText="1"/>
    </xf>
    <xf numFmtId="0" fontId="36" fillId="0" borderId="0" xfId="11" applyFont="1" applyAlignment="1">
      <alignment vertical="center" wrapText="1"/>
    </xf>
    <xf numFmtId="0" fontId="40" fillId="0" borderId="0" xfId="5" applyFont="1" applyAlignment="1">
      <alignment wrapText="1"/>
    </xf>
    <xf numFmtId="0" fontId="20" fillId="0" borderId="0" xfId="5" applyAlignment="1"/>
    <xf numFmtId="0" fontId="21" fillId="0" borderId="0" xfId="11">
      <alignment vertical="center"/>
    </xf>
    <xf numFmtId="0" fontId="21" fillId="0" borderId="0" xfId="11" applyAlignment="1">
      <alignment vertical="center" wrapText="1"/>
    </xf>
    <xf numFmtId="0" fontId="32" fillId="0" borderId="0" xfId="11" applyFont="1" applyAlignment="1">
      <alignment vertical="center" wrapText="1"/>
    </xf>
    <xf numFmtId="0" fontId="38" fillId="0" borderId="0" xfId="7" applyFont="1" applyAlignment="1" applyProtection="1">
      <alignment vertical="center" wrapText="1"/>
    </xf>
    <xf numFmtId="0" fontId="19" fillId="0" borderId="0" xfId="4" applyAlignment="1">
      <alignment vertical="center"/>
    </xf>
    <xf numFmtId="0" fontId="32" fillId="4" borderId="0" xfId="0" applyFont="1" applyFill="1" applyAlignment="1">
      <alignment vertical="center" wrapText="1"/>
    </xf>
    <xf numFmtId="0" fontId="32" fillId="0" borderId="0" xfId="11" applyFont="1" applyAlignment="1">
      <alignment wrapText="1"/>
    </xf>
    <xf numFmtId="0" fontId="20" fillId="0" borderId="0" xfId="5" applyFill="1" applyAlignment="1"/>
    <xf numFmtId="0" fontId="39" fillId="4" borderId="0" xfId="8" applyFont="1" applyFill="1" applyAlignment="1" applyProtection="1">
      <alignment vertical="center"/>
    </xf>
    <xf numFmtId="0" fontId="32" fillId="4" borderId="0" xfId="11" applyFont="1" applyFill="1">
      <alignment vertical="center"/>
    </xf>
    <xf numFmtId="0" fontId="38" fillId="0" borderId="0" xfId="7" applyFont="1" applyAlignment="1" applyProtection="1">
      <alignment vertical="center"/>
    </xf>
    <xf numFmtId="0" fontId="32" fillId="0" borderId="0" xfId="7" applyFont="1" applyFill="1" applyAlignment="1" applyProtection="1">
      <alignment vertical="center"/>
    </xf>
    <xf numFmtId="0" fontId="26" fillId="4" borderId="0" xfId="7" applyFill="1" applyAlignment="1" applyProtection="1">
      <alignment vertical="center"/>
    </xf>
    <xf numFmtId="0" fontId="32" fillId="4" borderId="0" xfId="12" applyFont="1" applyFill="1" applyAlignment="1">
      <alignment vertical="center"/>
    </xf>
    <xf numFmtId="0" fontId="0" fillId="4" borderId="0" xfId="0" applyFill="1" applyAlignment="1">
      <alignment vertical="center"/>
    </xf>
    <xf numFmtId="164" fontId="34" fillId="4" borderId="10" xfId="10" applyNumberFormat="1" applyFont="1" applyFill="1" applyBorder="1" applyAlignment="1">
      <alignment horizontal="center" vertical="center"/>
    </xf>
    <xf numFmtId="0" fontId="35" fillId="4" borderId="12" xfId="10" applyFont="1" applyFill="1" applyBorder="1" applyAlignment="1">
      <alignment vertical="center"/>
    </xf>
    <xf numFmtId="9" fontId="32" fillId="4" borderId="0" xfId="14" applyFont="1" applyFill="1" applyAlignment="1">
      <alignment horizontal="right"/>
    </xf>
    <xf numFmtId="0" fontId="43" fillId="4" borderId="0" xfId="0" applyFont="1" applyFill="1"/>
    <xf numFmtId="0" fontId="32" fillId="0" borderId="0" xfId="11" applyFont="1">
      <alignment vertical="center"/>
    </xf>
    <xf numFmtId="0" fontId="32" fillId="4" borderId="0" xfId="11" applyFont="1" applyFill="1" applyAlignment="1">
      <alignment vertical="center" wrapText="1"/>
    </xf>
    <xf numFmtId="9" fontId="32" fillId="4" borderId="0" xfId="14" applyFont="1" applyFill="1" applyBorder="1" applyAlignment="1">
      <alignment horizontal="right"/>
    </xf>
    <xf numFmtId="167" fontId="32" fillId="4" borderId="0" xfId="14" applyNumberFormat="1" applyFont="1" applyFill="1" applyBorder="1"/>
    <xf numFmtId="0" fontId="34" fillId="4" borderId="0" xfId="10" applyFont="1" applyFill="1" applyAlignment="1">
      <alignment horizontal="center" vertical="center"/>
    </xf>
    <xf numFmtId="0" fontId="19" fillId="0" borderId="0" xfId="4">
      <alignment horizontal="left" vertical="center"/>
    </xf>
    <xf numFmtId="166" fontId="32" fillId="4" borderId="0" xfId="1" applyNumberFormat="1" applyFont="1" applyFill="1" applyAlignment="1">
      <alignment vertical="center"/>
    </xf>
    <xf numFmtId="170" fontId="32" fillId="4" borderId="0" xfId="0" applyNumberFormat="1" applyFont="1" applyFill="1" applyAlignment="1">
      <alignment vertical="center"/>
    </xf>
    <xf numFmtId="167" fontId="32" fillId="4" borderId="0" xfId="14" applyNumberFormat="1" applyFont="1" applyFill="1" applyAlignment="1">
      <alignment vertical="center"/>
    </xf>
    <xf numFmtId="9" fontId="32" fillId="4" borderId="0" xfId="14" applyFont="1" applyFill="1" applyAlignment="1">
      <alignment vertical="center"/>
    </xf>
    <xf numFmtId="0" fontId="34" fillId="4" borderId="1" xfId="0" applyFont="1" applyFill="1" applyBorder="1" applyAlignment="1">
      <alignment vertical="center"/>
    </xf>
    <xf numFmtId="2" fontId="32" fillId="4" borderId="0" xfId="14" applyNumberFormat="1" applyFont="1" applyFill="1" applyAlignment="1">
      <alignment vertical="center"/>
    </xf>
    <xf numFmtId="0" fontId="34" fillId="4" borderId="0" xfId="0" applyFont="1" applyFill="1" applyAlignment="1">
      <alignment vertical="center"/>
    </xf>
    <xf numFmtId="0" fontId="34" fillId="0" borderId="0" xfId="0" applyFont="1" applyAlignment="1">
      <alignment vertical="center"/>
    </xf>
    <xf numFmtId="173" fontId="32" fillId="4" borderId="0" xfId="0" applyNumberFormat="1" applyFont="1" applyFill="1" applyAlignment="1">
      <alignment vertical="center"/>
    </xf>
    <xf numFmtId="172" fontId="32" fillId="4" borderId="0" xfId="0" applyNumberFormat="1" applyFont="1" applyFill="1" applyAlignment="1">
      <alignment vertical="center"/>
    </xf>
    <xf numFmtId="0" fontId="32" fillId="4" borderId="0" xfId="10" applyFont="1" applyFill="1" applyAlignment="1">
      <alignment vertical="center"/>
    </xf>
    <xf numFmtId="169" fontId="32" fillId="4" borderId="0" xfId="0" applyNumberFormat="1" applyFont="1" applyFill="1" applyAlignment="1">
      <alignment vertical="center"/>
    </xf>
    <xf numFmtId="0" fontId="34" fillId="4" borderId="1" xfId="10" applyFont="1" applyFill="1" applyBorder="1" applyAlignment="1">
      <alignment vertical="center"/>
    </xf>
    <xf numFmtId="0" fontId="36" fillId="4" borderId="0" xfId="10" applyFont="1" applyFill="1" applyAlignment="1">
      <alignment vertical="center"/>
    </xf>
    <xf numFmtId="0" fontId="34" fillId="4" borderId="0" xfId="10" applyFont="1" applyFill="1" applyAlignment="1">
      <alignment vertical="center"/>
    </xf>
    <xf numFmtId="166" fontId="32" fillId="4" borderId="0" xfId="10" applyNumberFormat="1" applyFont="1" applyFill="1" applyAlignment="1">
      <alignment vertical="center"/>
    </xf>
    <xf numFmtId="0" fontId="37" fillId="4" borderId="0" xfId="0" applyFont="1" applyFill="1" applyAlignment="1">
      <alignment vertical="center"/>
    </xf>
    <xf numFmtId="166" fontId="37" fillId="4" borderId="0" xfId="0" applyNumberFormat="1" applyFont="1" applyFill="1" applyAlignment="1">
      <alignment vertical="center"/>
    </xf>
    <xf numFmtId="0" fontId="37" fillId="3" borderId="0" xfId="0" applyFont="1" applyFill="1" applyAlignment="1">
      <alignment vertical="center"/>
    </xf>
    <xf numFmtId="0" fontId="2" fillId="4" borderId="0" xfId="0" applyFont="1" applyFill="1" applyAlignment="1">
      <alignment vertical="center"/>
    </xf>
    <xf numFmtId="0" fontId="2" fillId="3" borderId="0" xfId="0" applyFont="1" applyFill="1" applyAlignment="1">
      <alignment vertical="center"/>
    </xf>
    <xf numFmtId="0" fontId="2" fillId="0" borderId="0" xfId="0" applyFont="1" applyAlignment="1">
      <alignment vertical="center"/>
    </xf>
    <xf numFmtId="166" fontId="0" fillId="4" borderId="0" xfId="0" applyNumberFormat="1" applyFill="1" applyAlignment="1">
      <alignment vertical="center"/>
    </xf>
    <xf numFmtId="166" fontId="2" fillId="4" borderId="0" xfId="0" applyNumberFormat="1" applyFont="1" applyFill="1" applyAlignment="1">
      <alignment vertical="center"/>
    </xf>
    <xf numFmtId="166" fontId="30" fillId="4" borderId="0" xfId="0" applyNumberFormat="1" applyFont="1" applyFill="1" applyAlignment="1">
      <alignment vertical="center"/>
    </xf>
    <xf numFmtId="0" fontId="4" fillId="4" borderId="0" xfId="0" applyFont="1" applyFill="1" applyAlignment="1">
      <alignment vertical="center"/>
    </xf>
    <xf numFmtId="166" fontId="2" fillId="4" borderId="0" xfId="14" applyNumberFormat="1" applyFont="1" applyFill="1" applyAlignment="1">
      <alignment vertical="center"/>
    </xf>
    <xf numFmtId="0" fontId="30" fillId="4" borderId="0" xfId="0" applyFont="1" applyFill="1" applyAlignment="1">
      <alignment vertical="center"/>
    </xf>
    <xf numFmtId="0" fontId="11" fillId="4" borderId="0" xfId="8" applyFill="1" applyAlignment="1" applyProtection="1">
      <alignment vertical="center"/>
    </xf>
    <xf numFmtId="164" fontId="34" fillId="4" borderId="0" xfId="10" applyNumberFormat="1" applyFont="1" applyFill="1" applyAlignment="1">
      <alignment horizontal="center" vertical="center"/>
    </xf>
    <xf numFmtId="167" fontId="32" fillId="4" borderId="0" xfId="0" applyNumberFormat="1" applyFont="1" applyFill="1" applyAlignment="1">
      <alignment vertical="center"/>
    </xf>
    <xf numFmtId="0" fontId="7" fillId="4" borderId="0" xfId="0" applyFont="1" applyFill="1" applyAlignment="1">
      <alignment vertical="center"/>
    </xf>
    <xf numFmtId="165" fontId="12" fillId="4" borderId="0" xfId="0" applyNumberFormat="1" applyFont="1" applyFill="1" applyAlignment="1">
      <alignment vertical="center"/>
    </xf>
    <xf numFmtId="0" fontId="29" fillId="4" borderId="0" xfId="0" applyFont="1" applyFill="1" applyAlignment="1">
      <alignment vertical="center"/>
    </xf>
    <xf numFmtId="3" fontId="30" fillId="4" borderId="0" xfId="0" applyNumberFormat="1" applyFont="1" applyFill="1" applyAlignment="1">
      <alignment vertical="center"/>
    </xf>
    <xf numFmtId="0" fontId="31" fillId="4" borderId="0" xfId="7" applyFont="1" applyFill="1" applyAlignment="1" applyProtection="1">
      <alignment vertical="center"/>
    </xf>
    <xf numFmtId="9" fontId="32" fillId="4" borderId="0" xfId="14" applyFont="1" applyFill="1" applyAlignment="1">
      <alignment horizontal="right" vertical="center"/>
    </xf>
    <xf numFmtId="9" fontId="32" fillId="4" borderId="0" xfId="14" applyFont="1" applyFill="1" applyBorder="1" applyAlignment="1">
      <alignment horizontal="right" vertical="center"/>
    </xf>
    <xf numFmtId="167" fontId="32" fillId="4" borderId="0" xfId="14" applyNumberFormat="1" applyFont="1" applyFill="1" applyBorder="1" applyAlignment="1">
      <alignment vertical="center"/>
    </xf>
    <xf numFmtId="0" fontId="45" fillId="4" borderId="0" xfId="0" applyFont="1" applyFill="1" applyAlignment="1">
      <alignment vertical="center"/>
    </xf>
    <xf numFmtId="43" fontId="2" fillId="4" borderId="0" xfId="0" applyNumberFormat="1" applyFont="1" applyFill="1" applyAlignment="1">
      <alignment vertical="center"/>
    </xf>
    <xf numFmtId="169" fontId="2" fillId="4" borderId="0" xfId="14" applyNumberFormat="1" applyFont="1" applyFill="1" applyAlignment="1">
      <alignment vertical="center"/>
    </xf>
    <xf numFmtId="9" fontId="2" fillId="4" borderId="0" xfId="14" applyFont="1" applyFill="1" applyAlignment="1">
      <alignment vertical="center"/>
    </xf>
    <xf numFmtId="171" fontId="2" fillId="4" borderId="0" xfId="0" applyNumberFormat="1" applyFont="1" applyFill="1" applyAlignment="1">
      <alignment vertical="center"/>
    </xf>
    <xf numFmtId="166" fontId="2" fillId="4" borderId="0" xfId="2" applyNumberFormat="1" applyFont="1" applyFill="1" applyAlignment="1">
      <alignment vertical="center"/>
    </xf>
    <xf numFmtId="0" fontId="46" fillId="4" borderId="0" xfId="4" applyFont="1" applyFill="1">
      <alignment horizontal="left" vertical="center"/>
    </xf>
    <xf numFmtId="0" fontId="47" fillId="4" borderId="0" xfId="10" applyFont="1" applyFill="1"/>
    <xf numFmtId="0" fontId="47" fillId="4" borderId="0" xfId="0" applyFont="1" applyFill="1"/>
    <xf numFmtId="0" fontId="34" fillId="4" borderId="1" xfId="0" applyFont="1" applyFill="1" applyBorder="1"/>
    <xf numFmtId="0" fontId="47" fillId="4" borderId="0" xfId="0" applyFont="1" applyFill="1" applyAlignment="1">
      <alignment vertical="center"/>
    </xf>
    <xf numFmtId="9" fontId="34" fillId="4" borderId="0" xfId="14" applyFont="1" applyFill="1" applyBorder="1" applyAlignment="1">
      <alignment horizontal="right"/>
    </xf>
    <xf numFmtId="0" fontId="34" fillId="4" borderId="8" xfId="0" applyFont="1" applyFill="1" applyBorder="1" applyAlignment="1">
      <alignment vertical="center"/>
    </xf>
    <xf numFmtId="167" fontId="32" fillId="4" borderId="2" xfId="14" applyNumberFormat="1" applyFont="1" applyFill="1" applyBorder="1" applyAlignment="1">
      <alignment vertical="center"/>
    </xf>
    <xf numFmtId="0" fontId="43" fillId="4" borderId="0" xfId="0" applyFont="1" applyFill="1" applyAlignment="1">
      <alignment vertical="center"/>
    </xf>
    <xf numFmtId="9" fontId="34" fillId="4" borderId="0" xfId="14" applyFont="1" applyFill="1" applyBorder="1" applyAlignment="1">
      <alignment horizontal="right" vertical="center"/>
    </xf>
    <xf numFmtId="0" fontId="32" fillId="4" borderId="12" xfId="10" applyFont="1" applyFill="1" applyBorder="1" applyAlignment="1">
      <alignment vertical="center"/>
    </xf>
    <xf numFmtId="9" fontId="34" fillId="4" borderId="12" xfId="14" applyFont="1" applyFill="1" applyBorder="1" applyAlignment="1">
      <alignment horizontal="right" vertical="center"/>
    </xf>
    <xf numFmtId="167" fontId="32" fillId="4" borderId="12" xfId="14" applyNumberFormat="1" applyFont="1" applyFill="1" applyBorder="1" applyAlignment="1">
      <alignment vertical="center"/>
    </xf>
    <xf numFmtId="164" fontId="34" fillId="4" borderId="12" xfId="10" applyNumberFormat="1" applyFont="1" applyFill="1" applyBorder="1" applyAlignment="1">
      <alignment horizontal="center" vertical="center"/>
    </xf>
    <xf numFmtId="0" fontId="48" fillId="0" borderId="0" xfId="5" applyFont="1" applyAlignment="1"/>
    <xf numFmtId="0" fontId="34" fillId="0" borderId="0" xfId="6" applyFont="1"/>
    <xf numFmtId="0" fontId="47" fillId="0" borderId="0" xfId="0" applyFont="1"/>
    <xf numFmtId="0" fontId="50" fillId="0" borderId="12" xfId="11" applyFont="1" applyBorder="1" applyAlignment="1">
      <alignment horizontal="center" vertical="center" wrapText="1"/>
    </xf>
    <xf numFmtId="9" fontId="32" fillId="4" borderId="2" xfId="14" applyFont="1" applyFill="1" applyBorder="1" applyAlignment="1">
      <alignment horizontal="right" vertical="center"/>
    </xf>
    <xf numFmtId="175" fontId="32" fillId="4" borderId="0" xfId="0" applyNumberFormat="1" applyFont="1" applyFill="1" applyAlignment="1">
      <alignment vertical="center"/>
    </xf>
    <xf numFmtId="175" fontId="32" fillId="4" borderId="0" xfId="14" applyNumberFormat="1" applyFont="1" applyFill="1" applyAlignment="1">
      <alignment vertical="center"/>
    </xf>
    <xf numFmtId="175" fontId="34" fillId="4" borderId="1" xfId="14" applyNumberFormat="1" applyFont="1" applyFill="1" applyBorder="1" applyAlignment="1">
      <alignment vertical="center"/>
    </xf>
    <xf numFmtId="37" fontId="32" fillId="4" borderId="0" xfId="0" applyNumberFormat="1" applyFont="1" applyFill="1" applyAlignment="1">
      <alignment vertical="center"/>
    </xf>
    <xf numFmtId="37" fontId="34" fillId="4" borderId="1" xfId="0" applyNumberFormat="1" applyFont="1" applyFill="1" applyBorder="1" applyAlignment="1">
      <alignment vertical="center"/>
    </xf>
    <xf numFmtId="37" fontId="32" fillId="4" borderId="0" xfId="2" applyNumberFormat="1" applyFont="1" applyFill="1" applyAlignment="1">
      <alignment vertical="center"/>
    </xf>
    <xf numFmtId="37" fontId="32" fillId="4" borderId="12" xfId="0" applyNumberFormat="1" applyFont="1" applyFill="1" applyBorder="1" applyAlignment="1">
      <alignment vertical="center"/>
    </xf>
    <xf numFmtId="37" fontId="34" fillId="4" borderId="0" xfId="0" applyNumberFormat="1" applyFont="1" applyFill="1" applyAlignment="1">
      <alignment vertical="center"/>
    </xf>
    <xf numFmtId="37" fontId="32" fillId="4" borderId="0" xfId="14" applyNumberFormat="1" applyFont="1" applyFill="1" applyAlignment="1">
      <alignment vertical="center"/>
    </xf>
    <xf numFmtId="37" fontId="34" fillId="4" borderId="8" xfId="1" applyNumberFormat="1" applyFont="1" applyFill="1" applyBorder="1" applyAlignment="1">
      <alignment vertical="center"/>
    </xf>
    <xf numFmtId="175" fontId="32" fillId="4" borderId="0" xfId="1" applyNumberFormat="1" applyFont="1" applyFill="1" applyAlignment="1">
      <alignment vertical="center"/>
    </xf>
    <xf numFmtId="175" fontId="32" fillId="4" borderId="1" xfId="14" applyNumberFormat="1" applyFont="1" applyFill="1" applyBorder="1" applyAlignment="1">
      <alignment vertical="center"/>
    </xf>
    <xf numFmtId="175" fontId="32" fillId="4" borderId="1" xfId="0" applyNumberFormat="1" applyFont="1" applyFill="1" applyBorder="1" applyAlignment="1">
      <alignment horizontal="right" vertical="center"/>
    </xf>
    <xf numFmtId="175" fontId="32" fillId="4" borderId="0" xfId="0" applyNumberFormat="1" applyFont="1" applyFill="1" applyAlignment="1">
      <alignment horizontal="right" vertical="center"/>
    </xf>
    <xf numFmtId="37" fontId="32" fillId="4" borderId="0" xfId="1" applyNumberFormat="1" applyFont="1" applyFill="1" applyAlignment="1">
      <alignment vertical="center"/>
    </xf>
    <xf numFmtId="37" fontId="34" fillId="4" borderId="1" xfId="1" applyNumberFormat="1" applyFont="1" applyFill="1" applyBorder="1" applyAlignment="1">
      <alignment vertical="center"/>
    </xf>
    <xf numFmtId="37" fontId="32" fillId="4" borderId="0" xfId="1" applyNumberFormat="1" applyFont="1" applyFill="1" applyBorder="1" applyAlignment="1">
      <alignment vertical="center"/>
    </xf>
    <xf numFmtId="37" fontId="35" fillId="0" borderId="12" xfId="11" applyNumberFormat="1" applyFont="1" applyBorder="1" applyAlignment="1">
      <alignment horizontal="center" vertical="center" wrapText="1"/>
    </xf>
    <xf numFmtId="37" fontId="34" fillId="4" borderId="1" xfId="3" applyNumberFormat="1" applyFont="1" applyFill="1" applyBorder="1" applyAlignment="1">
      <alignment vertical="center"/>
    </xf>
    <xf numFmtId="37" fontId="32" fillId="4" borderId="0" xfId="10" applyNumberFormat="1" applyFont="1" applyFill="1" applyAlignment="1">
      <alignment vertical="center"/>
    </xf>
    <xf numFmtId="37" fontId="34" fillId="4" borderId="10" xfId="10" applyNumberFormat="1" applyFont="1" applyFill="1" applyBorder="1" applyAlignment="1">
      <alignment horizontal="center" vertical="center"/>
    </xf>
    <xf numFmtId="37" fontId="32" fillId="4" borderId="0" xfId="3" applyNumberFormat="1" applyFont="1" applyFill="1" applyAlignment="1">
      <alignment vertical="center"/>
    </xf>
    <xf numFmtId="37" fontId="32" fillId="4" borderId="0" xfId="10" applyNumberFormat="1" applyFont="1" applyFill="1"/>
    <xf numFmtId="37" fontId="32" fillId="4" borderId="0" xfId="1" applyNumberFormat="1" applyFont="1" applyFill="1"/>
    <xf numFmtId="37" fontId="32" fillId="4" borderId="0" xfId="0" applyNumberFormat="1" applyFont="1" applyFill="1"/>
    <xf numFmtId="37" fontId="32" fillId="4" borderId="0" xfId="14" applyNumberFormat="1" applyFont="1" applyFill="1"/>
    <xf numFmtId="37" fontId="32" fillId="4" borderId="0" xfId="10" applyNumberFormat="1" applyFont="1" applyFill="1" applyAlignment="1">
      <alignment horizontal="right"/>
    </xf>
    <xf numFmtId="37" fontId="32" fillId="4" borderId="0" xfId="3" applyNumberFormat="1" applyFont="1" applyFill="1"/>
    <xf numFmtId="37" fontId="32" fillId="4" borderId="0" xfId="3" applyNumberFormat="1" applyFont="1" applyFill="1" applyAlignment="1">
      <alignment horizontal="right"/>
    </xf>
    <xf numFmtId="37" fontId="34" fillId="4" borderId="1" xfId="3" applyNumberFormat="1" applyFont="1" applyFill="1" applyBorder="1" applyAlignment="1">
      <alignment horizontal="right"/>
    </xf>
    <xf numFmtId="37" fontId="34" fillId="4" borderId="1" xfId="3" applyNumberFormat="1" applyFont="1" applyFill="1" applyBorder="1"/>
    <xf numFmtId="37" fontId="34" fillId="4" borderId="12" xfId="10" applyNumberFormat="1" applyFont="1" applyFill="1" applyBorder="1" applyAlignment="1">
      <alignment horizontal="center" vertical="center"/>
    </xf>
    <xf numFmtId="37" fontId="34" fillId="4" borderId="11" xfId="3" applyNumberFormat="1" applyFont="1" applyFill="1" applyBorder="1" applyAlignment="1">
      <alignment vertical="center"/>
    </xf>
    <xf numFmtId="37" fontId="32" fillId="4" borderId="0" xfId="10" applyNumberFormat="1" applyFont="1" applyFill="1" applyAlignment="1">
      <alignment horizontal="right" vertical="center"/>
    </xf>
    <xf numFmtId="37" fontId="32" fillId="4" borderId="0" xfId="3" applyNumberFormat="1" applyFont="1" applyFill="1" applyAlignment="1">
      <alignment horizontal="right" vertical="center"/>
    </xf>
    <xf numFmtId="37" fontId="34" fillId="4" borderId="1" xfId="3" applyNumberFormat="1" applyFont="1" applyFill="1" applyBorder="1" applyAlignment="1">
      <alignment horizontal="right" vertical="center"/>
    </xf>
    <xf numFmtId="37" fontId="34" fillId="4" borderId="8" xfId="3" applyNumberFormat="1" applyFont="1" applyFill="1" applyBorder="1" applyAlignment="1">
      <alignment vertical="center"/>
    </xf>
    <xf numFmtId="0" fontId="47" fillId="4" borderId="0" xfId="10" applyFont="1" applyFill="1" applyAlignment="1">
      <alignment vertical="center"/>
    </xf>
    <xf numFmtId="164" fontId="51" fillId="4" borderId="0" xfId="10" applyNumberFormat="1" applyFont="1" applyFill="1" applyAlignment="1">
      <alignment horizontal="center" vertical="center"/>
    </xf>
    <xf numFmtId="0" fontId="52" fillId="4" borderId="0" xfId="10" applyFont="1" applyFill="1" applyAlignment="1">
      <alignment horizontal="center" vertical="center" wrapText="1"/>
    </xf>
    <xf numFmtId="37" fontId="47" fillId="4" borderId="0" xfId="0" applyNumberFormat="1" applyFont="1" applyFill="1" applyAlignment="1">
      <alignment vertical="center"/>
    </xf>
    <xf numFmtId="37" fontId="47" fillId="4" borderId="0" xfId="1" applyNumberFormat="1" applyFont="1" applyFill="1" applyAlignment="1">
      <alignment vertical="center"/>
    </xf>
    <xf numFmtId="0" fontId="51" fillId="4" borderId="0" xfId="0" applyFont="1" applyFill="1" applyAlignment="1">
      <alignment vertical="center"/>
    </xf>
    <xf numFmtId="0" fontId="52" fillId="4" borderId="0" xfId="10" applyFont="1" applyFill="1" applyAlignment="1">
      <alignment vertical="center"/>
    </xf>
    <xf numFmtId="37" fontId="47" fillId="4" borderId="0" xfId="10" applyNumberFormat="1" applyFont="1" applyFill="1" applyAlignment="1">
      <alignment vertical="center"/>
    </xf>
    <xf numFmtId="37" fontId="47" fillId="4" borderId="0" xfId="14" applyNumberFormat="1" applyFont="1" applyFill="1" applyAlignment="1">
      <alignment vertical="center"/>
    </xf>
    <xf numFmtId="172" fontId="47" fillId="4" borderId="0" xfId="0" applyNumberFormat="1" applyFont="1" applyFill="1" applyAlignment="1">
      <alignment vertical="center"/>
    </xf>
    <xf numFmtId="0" fontId="53" fillId="4" borderId="0" xfId="0" applyFont="1" applyFill="1" applyAlignment="1">
      <alignment vertical="center"/>
    </xf>
    <xf numFmtId="0" fontId="54" fillId="4" borderId="0" xfId="0" applyFont="1" applyFill="1" applyAlignment="1">
      <alignment vertical="center"/>
    </xf>
    <xf numFmtId="0" fontId="55" fillId="4" borderId="0" xfId="8" applyFont="1" applyFill="1" applyAlignment="1" applyProtection="1">
      <alignment vertical="center"/>
    </xf>
    <xf numFmtId="0" fontId="19" fillId="3" borderId="0" xfId="4" applyFill="1">
      <alignment horizontal="left" vertical="center"/>
    </xf>
    <xf numFmtId="168" fontId="32" fillId="4" borderId="0" xfId="0" applyNumberFormat="1" applyFont="1" applyFill="1" applyAlignment="1" applyProtection="1">
      <alignment horizontal="right" vertical="center"/>
      <protection hidden="1"/>
    </xf>
    <xf numFmtId="168" fontId="34" fillId="4" borderId="0" xfId="0" applyNumberFormat="1" applyFont="1" applyFill="1" applyAlignment="1" applyProtection="1">
      <alignment horizontal="right" vertical="center"/>
      <protection hidden="1"/>
    </xf>
    <xf numFmtId="168" fontId="56" fillId="3" borderId="0" xfId="0" applyNumberFormat="1" applyFont="1" applyFill="1" applyAlignment="1" applyProtection="1">
      <alignment horizontal="right" vertical="center"/>
      <protection hidden="1"/>
    </xf>
    <xf numFmtId="174" fontId="56" fillId="0" borderId="0" xfId="0" applyNumberFormat="1" applyFont="1" applyAlignment="1" applyProtection="1">
      <alignment horizontal="right" vertical="center"/>
      <protection hidden="1"/>
    </xf>
    <xf numFmtId="174" fontId="32" fillId="0" borderId="0" xfId="0" applyNumberFormat="1" applyFont="1" applyAlignment="1" applyProtection="1">
      <alignment horizontal="right" vertical="center"/>
      <protection hidden="1"/>
    </xf>
    <xf numFmtId="175" fontId="32" fillId="5" borderId="14" xfId="0" applyNumberFormat="1" applyFont="1" applyFill="1" applyBorder="1" applyAlignment="1" applyProtection="1">
      <alignment horizontal="right" vertical="center"/>
      <protection hidden="1"/>
    </xf>
    <xf numFmtId="175" fontId="34" fillId="5" borderId="15" xfId="0" applyNumberFormat="1" applyFont="1" applyFill="1" applyBorder="1" applyAlignment="1" applyProtection="1">
      <alignment horizontal="right" vertical="center"/>
      <protection hidden="1"/>
    </xf>
    <xf numFmtId="175" fontId="34" fillId="5" borderId="14" xfId="0" applyNumberFormat="1" applyFont="1" applyFill="1" applyBorder="1" applyAlignment="1" applyProtection="1">
      <alignment horizontal="right" vertical="center"/>
      <protection hidden="1"/>
    </xf>
    <xf numFmtId="0" fontId="34" fillId="4" borderId="11" xfId="0" applyFont="1" applyFill="1" applyBorder="1" applyAlignment="1">
      <alignment horizontal="center" vertical="center" wrapText="1"/>
    </xf>
    <xf numFmtId="0" fontId="32" fillId="5" borderId="13" xfId="0" applyFont="1" applyFill="1" applyBorder="1" applyAlignment="1">
      <alignment horizontal="center" vertical="center" wrapText="1"/>
    </xf>
    <xf numFmtId="37" fontId="34" fillId="0" borderId="8" xfId="1" applyNumberFormat="1" applyFont="1" applyFill="1" applyBorder="1" applyAlignment="1">
      <alignment vertical="center"/>
    </xf>
    <xf numFmtId="37" fontId="34" fillId="0" borderId="8" xfId="0" applyNumberFormat="1" applyFont="1" applyBorder="1" applyAlignment="1" applyProtection="1">
      <alignment horizontal="right" vertical="center"/>
      <protection hidden="1"/>
    </xf>
    <xf numFmtId="0" fontId="22" fillId="0" borderId="11" xfId="11" applyFont="1" applyBorder="1" applyAlignment="1">
      <alignment horizontal="center" vertical="center"/>
    </xf>
    <xf numFmtId="0" fontId="22" fillId="0" borderId="12" xfId="0" applyFont="1" applyBorder="1" applyAlignment="1">
      <alignment horizontal="center" vertical="center" wrapText="1"/>
    </xf>
    <xf numFmtId="0" fontId="35" fillId="0" borderId="12" xfId="0" applyFont="1" applyBorder="1" applyAlignment="1">
      <alignment horizontal="center" vertical="center" wrapText="1"/>
    </xf>
    <xf numFmtId="175" fontId="34" fillId="4" borderId="1" xfId="1" applyNumberFormat="1" applyFont="1" applyFill="1" applyBorder="1" applyAlignment="1">
      <alignment vertical="center"/>
    </xf>
    <xf numFmtId="164" fontId="34" fillId="4" borderId="11" xfId="10" applyNumberFormat="1" applyFont="1" applyFill="1" applyBorder="1" applyAlignment="1">
      <alignment horizontal="center" vertical="center"/>
    </xf>
    <xf numFmtId="175" fontId="32" fillId="5" borderId="0" xfId="0" applyNumberFormat="1" applyFont="1" applyFill="1" applyAlignment="1" applyProtection="1">
      <alignment horizontal="right" vertical="center"/>
      <protection hidden="1"/>
    </xf>
    <xf numFmtId="0" fontId="32" fillId="4" borderId="19" xfId="0" applyFont="1" applyFill="1" applyBorder="1" applyAlignment="1">
      <alignment vertical="center"/>
    </xf>
    <xf numFmtId="0" fontId="34" fillId="4" borderId="19" xfId="0" applyFont="1" applyFill="1" applyBorder="1" applyAlignment="1">
      <alignment vertical="center"/>
    </xf>
    <xf numFmtId="0" fontId="2" fillId="4" borderId="19" xfId="0" applyFont="1" applyFill="1" applyBorder="1" applyAlignment="1">
      <alignment vertical="center"/>
    </xf>
    <xf numFmtId="37" fontId="32" fillId="4" borderId="12" xfId="1" applyNumberFormat="1" applyFont="1" applyFill="1" applyBorder="1" applyAlignment="1">
      <alignment vertical="center"/>
    </xf>
    <xf numFmtId="37" fontId="32" fillId="4" borderId="12" xfId="1" applyNumberFormat="1" applyFont="1" applyFill="1" applyBorder="1"/>
    <xf numFmtId="37" fontId="32" fillId="4" borderId="1" xfId="0" applyNumberFormat="1" applyFont="1" applyFill="1" applyBorder="1" applyAlignment="1">
      <alignment vertical="center"/>
    </xf>
    <xf numFmtId="169" fontId="32" fillId="4" borderId="19" xfId="14" applyNumberFormat="1" applyFont="1" applyFill="1" applyBorder="1" applyAlignment="1">
      <alignment vertical="center"/>
    </xf>
    <xf numFmtId="0" fontId="48" fillId="0" borderId="0" xfId="5" applyFont="1">
      <alignment horizontal="left"/>
    </xf>
    <xf numFmtId="37" fontId="35" fillId="0" borderId="12" xfId="0" applyNumberFormat="1" applyFont="1" applyBorder="1" applyAlignment="1">
      <alignment horizontal="center" vertical="center" wrapText="1"/>
    </xf>
    <xf numFmtId="37" fontId="32" fillId="4" borderId="12" xfId="0" applyNumberFormat="1" applyFont="1" applyFill="1" applyBorder="1"/>
    <xf numFmtId="0" fontId="32" fillId="4" borderId="12" xfId="0" applyFont="1" applyFill="1" applyBorder="1" applyAlignment="1">
      <alignment vertical="center"/>
    </xf>
    <xf numFmtId="37" fontId="34" fillId="4" borderId="1" xfId="2" applyNumberFormat="1" applyFont="1" applyFill="1" applyBorder="1" applyAlignment="1">
      <alignment vertical="center"/>
    </xf>
    <xf numFmtId="37" fontId="32" fillId="4" borderId="0" xfId="2" applyNumberFormat="1" applyFont="1" applyFill="1" applyBorder="1" applyAlignment="1">
      <alignment vertical="center"/>
    </xf>
    <xf numFmtId="37" fontId="34" fillId="0" borderId="8" xfId="2" applyNumberFormat="1" applyFont="1" applyFill="1" applyBorder="1" applyAlignment="1">
      <alignment vertical="center"/>
    </xf>
    <xf numFmtId="175" fontId="32" fillId="4" borderId="12" xfId="0" applyNumberFormat="1" applyFont="1" applyFill="1" applyBorder="1" applyAlignment="1">
      <alignment vertical="center"/>
    </xf>
    <xf numFmtId="175" fontId="34" fillId="5" borderId="1" xfId="0" applyNumberFormat="1" applyFont="1" applyFill="1" applyBorder="1" applyAlignment="1" applyProtection="1">
      <alignment horizontal="right" vertical="center"/>
      <protection hidden="1"/>
    </xf>
    <xf numFmtId="37" fontId="34" fillId="4" borderId="8" xfId="3" applyNumberFormat="1" applyFont="1" applyFill="1" applyBorder="1"/>
    <xf numFmtId="167" fontId="32" fillId="4" borderId="2" xfId="14" applyNumberFormat="1" applyFont="1" applyFill="1" applyBorder="1"/>
    <xf numFmtId="0" fontId="57" fillId="0" borderId="0" xfId="9" applyFont="1"/>
    <xf numFmtId="169" fontId="4" fillId="4" borderId="0" xfId="14" applyNumberFormat="1" applyFont="1" applyFill="1" applyAlignment="1">
      <alignment vertical="center"/>
    </xf>
    <xf numFmtId="167" fontId="37" fillId="4" borderId="0" xfId="14" applyNumberFormat="1" applyFont="1" applyFill="1" applyAlignment="1">
      <alignment vertical="center"/>
    </xf>
    <xf numFmtId="0" fontId="58" fillId="0" borderId="0" xfId="0" applyFont="1"/>
    <xf numFmtId="175" fontId="22" fillId="0" borderId="12" xfId="11" applyNumberFormat="1" applyFont="1" applyBorder="1" applyAlignment="1">
      <alignment horizontal="center" vertical="center"/>
    </xf>
    <xf numFmtId="39" fontId="32" fillId="4" borderId="0" xfId="0" applyNumberFormat="1" applyFont="1" applyFill="1" applyAlignment="1">
      <alignment vertical="center"/>
    </xf>
    <xf numFmtId="176" fontId="32" fillId="4" borderId="0" xfId="0" applyNumberFormat="1" applyFont="1" applyFill="1" applyAlignment="1">
      <alignment vertical="center"/>
    </xf>
    <xf numFmtId="176" fontId="35" fillId="0" borderId="12" xfId="0" applyNumberFormat="1" applyFont="1" applyBorder="1" applyAlignment="1">
      <alignment horizontal="center" vertical="center" wrapText="1"/>
    </xf>
    <xf numFmtId="37" fontId="22" fillId="0" borderId="12" xfId="11" applyNumberFormat="1" applyFont="1" applyBorder="1" applyAlignment="1">
      <alignment horizontal="center" vertical="center"/>
    </xf>
    <xf numFmtId="175" fontId="32" fillId="0" borderId="0" xfId="0" applyNumberFormat="1" applyFont="1" applyAlignment="1" applyProtection="1">
      <alignment horizontal="right" vertical="center"/>
      <protection hidden="1"/>
    </xf>
    <xf numFmtId="37" fontId="32" fillId="5" borderId="13" xfId="0" applyNumberFormat="1" applyFont="1" applyFill="1" applyBorder="1" applyAlignment="1">
      <alignment horizontal="center" vertical="center" wrapText="1"/>
    </xf>
    <xf numFmtId="37" fontId="32" fillId="5" borderId="0" xfId="0" applyNumberFormat="1" applyFont="1" applyFill="1" applyAlignment="1" applyProtection="1">
      <alignment horizontal="right" vertical="center"/>
      <protection hidden="1"/>
    </xf>
    <xf numFmtId="37" fontId="32" fillId="0" borderId="0" xfId="3" applyNumberFormat="1" applyFont="1" applyAlignment="1">
      <alignment vertical="center"/>
    </xf>
    <xf numFmtId="169" fontId="37" fillId="4" borderId="0" xfId="14" applyNumberFormat="1" applyFont="1" applyFill="1" applyAlignment="1">
      <alignment vertical="center"/>
    </xf>
    <xf numFmtId="166" fontId="37" fillId="4" borderId="0" xfId="1" applyNumberFormat="1" applyFont="1" applyFill="1" applyAlignment="1">
      <alignment vertical="center"/>
    </xf>
    <xf numFmtId="0" fontId="32" fillId="5" borderId="11" xfId="0" applyFont="1" applyFill="1" applyBorder="1" applyAlignment="1">
      <alignment horizontal="center" vertical="center" wrapText="1"/>
    </xf>
    <xf numFmtId="175" fontId="32" fillId="5" borderId="11" xfId="0" applyNumberFormat="1" applyFont="1" applyFill="1" applyBorder="1" applyAlignment="1">
      <alignment horizontal="center" vertical="center" wrapText="1"/>
    </xf>
    <xf numFmtId="175" fontId="34" fillId="5" borderId="12" xfId="0" applyNumberFormat="1" applyFont="1" applyFill="1" applyBorder="1" applyAlignment="1" applyProtection="1">
      <alignment horizontal="right" vertical="center"/>
      <protection hidden="1"/>
    </xf>
    <xf numFmtId="175" fontId="32" fillId="5" borderId="8" xfId="0" applyNumberFormat="1" applyFont="1" applyFill="1" applyBorder="1" applyAlignment="1" applyProtection="1">
      <alignment horizontal="right" vertical="center"/>
      <protection hidden="1"/>
    </xf>
    <xf numFmtId="178" fontId="2" fillId="4" borderId="0" xfId="0" applyNumberFormat="1" applyFont="1" applyFill="1" applyAlignment="1">
      <alignment vertical="center"/>
    </xf>
    <xf numFmtId="0" fontId="59" fillId="6" borderId="0" xfId="12" applyFont="1" applyFill="1" applyAlignment="1">
      <alignment vertical="center"/>
    </xf>
    <xf numFmtId="37" fontId="32" fillId="4" borderId="2" xfId="1" applyNumberFormat="1" applyFont="1" applyFill="1" applyBorder="1" applyAlignment="1">
      <alignment vertical="center"/>
    </xf>
    <xf numFmtId="37" fontId="32" fillId="4" borderId="2" xfId="0" applyNumberFormat="1" applyFont="1" applyFill="1" applyBorder="1" applyAlignment="1">
      <alignment vertical="center"/>
    </xf>
    <xf numFmtId="37" fontId="2" fillId="4" borderId="0" xfId="0" applyNumberFormat="1" applyFont="1" applyFill="1" applyAlignment="1">
      <alignment vertical="center"/>
    </xf>
    <xf numFmtId="0" fontId="21" fillId="0" borderId="12" xfId="11" applyBorder="1">
      <alignment vertical="center"/>
    </xf>
    <xf numFmtId="0" fontId="34" fillId="4" borderId="12" xfId="11" applyFont="1" applyFill="1" applyBorder="1" applyAlignment="1">
      <alignment horizontal="center" vertical="center"/>
    </xf>
    <xf numFmtId="177" fontId="60" fillId="0" borderId="0" xfId="0" applyNumberFormat="1" applyFont="1"/>
    <xf numFmtId="37" fontId="32" fillId="4" borderId="12" xfId="2" applyNumberFormat="1" applyFont="1" applyFill="1" applyBorder="1" applyAlignment="1">
      <alignment vertical="center"/>
    </xf>
    <xf numFmtId="37" fontId="32" fillId="4" borderId="16" xfId="1" applyNumberFormat="1" applyFont="1" applyFill="1" applyBorder="1" applyAlignment="1">
      <alignment vertical="center"/>
    </xf>
    <xf numFmtId="169" fontId="32" fillId="4" borderId="1" xfId="0" applyNumberFormat="1" applyFont="1" applyFill="1" applyBorder="1" applyAlignment="1">
      <alignment vertical="center"/>
    </xf>
    <xf numFmtId="175" fontId="32" fillId="4" borderId="19" xfId="1" applyNumberFormat="1" applyFont="1" applyFill="1" applyBorder="1" applyAlignment="1">
      <alignment vertical="center"/>
    </xf>
    <xf numFmtId="37" fontId="34" fillId="4" borderId="8" xfId="2" applyNumberFormat="1" applyFont="1" applyFill="1" applyBorder="1" applyAlignment="1">
      <alignment vertical="center"/>
    </xf>
    <xf numFmtId="0" fontId="0" fillId="4" borderId="19" xfId="0" applyFill="1" applyBorder="1" applyAlignment="1">
      <alignment vertical="center"/>
    </xf>
    <xf numFmtId="0" fontId="32" fillId="4" borderId="0" xfId="0" applyFont="1" applyFill="1" applyAlignment="1">
      <alignment horizontal="left" vertical="center"/>
    </xf>
    <xf numFmtId="0" fontId="35" fillId="4" borderId="13" xfId="0" applyFont="1" applyFill="1" applyBorder="1" applyAlignment="1">
      <alignment horizontal="left" vertical="center" wrapText="1"/>
    </xf>
    <xf numFmtId="0" fontId="32" fillId="4" borderId="14" xfId="0" applyFont="1" applyFill="1" applyBorder="1" applyAlignment="1">
      <alignment horizontal="left" vertical="center"/>
    </xf>
    <xf numFmtId="0" fontId="34" fillId="4" borderId="15" xfId="0" applyFont="1" applyFill="1" applyBorder="1" applyAlignment="1">
      <alignment horizontal="left" vertical="center"/>
    </xf>
    <xf numFmtId="0" fontId="34" fillId="4" borderId="0" xfId="0" applyFont="1" applyFill="1" applyAlignment="1">
      <alignment horizontal="left" vertical="center"/>
    </xf>
    <xf numFmtId="0" fontId="34" fillId="4" borderId="13" xfId="0" applyFont="1" applyFill="1" applyBorder="1" applyAlignment="1">
      <alignment horizontal="left" vertical="center" wrapText="1"/>
    </xf>
    <xf numFmtId="0" fontId="32" fillId="4" borderId="14" xfId="10" applyFont="1" applyFill="1" applyBorder="1" applyAlignment="1">
      <alignment horizontal="left" vertical="center"/>
    </xf>
    <xf numFmtId="0" fontId="34" fillId="4" borderId="15" xfId="10" applyFont="1" applyFill="1" applyBorder="1" applyAlignment="1">
      <alignment horizontal="left" vertical="center"/>
    </xf>
    <xf numFmtId="0" fontId="34" fillId="4" borderId="13" xfId="10" applyFont="1" applyFill="1" applyBorder="1" applyAlignment="1">
      <alignment horizontal="left" vertical="center"/>
    </xf>
    <xf numFmtId="0" fontId="36" fillId="4" borderId="14" xfId="10" applyFont="1" applyFill="1" applyBorder="1" applyAlignment="1">
      <alignment horizontal="left" vertical="center"/>
    </xf>
    <xf numFmtId="0" fontId="34" fillId="4" borderId="14" xfId="10" applyFont="1" applyFill="1" applyBorder="1" applyAlignment="1">
      <alignment horizontal="left" vertical="center"/>
    </xf>
    <xf numFmtId="0" fontId="34" fillId="4" borderId="17" xfId="10" applyFont="1" applyFill="1" applyBorder="1" applyAlignment="1">
      <alignment horizontal="left" vertical="center" wrapText="1"/>
    </xf>
    <xf numFmtId="0" fontId="35" fillId="4" borderId="12" xfId="0" applyFont="1" applyFill="1" applyBorder="1" applyAlignment="1">
      <alignment horizontal="left" vertical="center"/>
    </xf>
    <xf numFmtId="0" fontId="34" fillId="4" borderId="1" xfId="0" applyFont="1" applyFill="1" applyBorder="1" applyAlignment="1">
      <alignment horizontal="left" vertical="center"/>
    </xf>
    <xf numFmtId="0" fontId="34" fillId="4" borderId="0" xfId="10" applyFont="1" applyFill="1" applyAlignment="1">
      <alignment horizontal="left"/>
    </xf>
    <xf numFmtId="0" fontId="35" fillId="4" borderId="12" xfId="10" applyFont="1" applyFill="1" applyBorder="1" applyAlignment="1">
      <alignment horizontal="left" vertical="center"/>
    </xf>
    <xf numFmtId="0" fontId="32" fillId="4" borderId="0" xfId="0" applyFont="1" applyFill="1" applyAlignment="1">
      <alignment horizontal="left"/>
    </xf>
    <xf numFmtId="0" fontId="32" fillId="4" borderId="0" xfId="10" applyFont="1" applyFill="1" applyAlignment="1">
      <alignment horizontal="left"/>
    </xf>
    <xf numFmtId="0" fontId="34" fillId="4" borderId="1" xfId="10" applyFont="1" applyFill="1" applyBorder="1" applyAlignment="1">
      <alignment horizontal="left"/>
    </xf>
    <xf numFmtId="0" fontId="43" fillId="4" borderId="0" xfId="0" applyFont="1" applyFill="1" applyAlignment="1">
      <alignment horizontal="left"/>
    </xf>
    <xf numFmtId="0" fontId="39" fillId="4" borderId="0" xfId="8" applyFont="1" applyFill="1" applyAlignment="1" applyProtection="1">
      <alignment horizontal="left"/>
    </xf>
    <xf numFmtId="0" fontId="35" fillId="4" borderId="11" xfId="0" applyFont="1" applyFill="1" applyBorder="1" applyAlignment="1">
      <alignment horizontal="left" vertical="center"/>
    </xf>
    <xf numFmtId="0" fontId="36" fillId="4" borderId="0" xfId="10" applyFont="1" applyFill="1" applyAlignment="1">
      <alignment horizontal="left" vertical="center"/>
    </xf>
    <xf numFmtId="0" fontId="32" fillId="4" borderId="0" xfId="10" applyFont="1" applyFill="1" applyAlignment="1">
      <alignment horizontal="left" vertical="center"/>
    </xf>
    <xf numFmtId="0" fontId="34" fillId="4" borderId="0" xfId="10" applyFont="1" applyFill="1" applyAlignment="1">
      <alignment horizontal="left" vertical="center"/>
    </xf>
    <xf numFmtId="0" fontId="34" fillId="4" borderId="1" xfId="10" applyFont="1" applyFill="1" applyBorder="1" applyAlignment="1">
      <alignment horizontal="left" vertical="center"/>
    </xf>
    <xf numFmtId="0" fontId="45" fillId="4" borderId="0" xfId="0" applyFont="1" applyFill="1" applyAlignment="1">
      <alignment horizontal="left" vertical="center"/>
    </xf>
    <xf numFmtId="0" fontId="39" fillId="4" borderId="0" xfId="8" applyFont="1" applyFill="1" applyAlignment="1" applyProtection="1">
      <alignment horizontal="left" vertical="center"/>
    </xf>
    <xf numFmtId="0" fontId="35" fillId="4" borderId="18" xfId="0" applyFont="1" applyFill="1" applyBorder="1" applyAlignment="1">
      <alignment horizontal="left" vertical="center" wrapText="1"/>
    </xf>
    <xf numFmtId="0" fontId="32" fillId="4" borderId="20" xfId="0" applyFont="1" applyFill="1" applyBorder="1" applyAlignment="1">
      <alignment horizontal="left" vertical="center"/>
    </xf>
    <xf numFmtId="0" fontId="34" fillId="0" borderId="17" xfId="10" applyFont="1" applyBorder="1" applyAlignment="1">
      <alignment horizontal="left" vertical="center" wrapText="1"/>
    </xf>
    <xf numFmtId="0" fontId="2" fillId="4" borderId="0" xfId="0" applyFont="1" applyFill="1" applyAlignment="1">
      <alignment horizontal="left" vertical="center"/>
    </xf>
    <xf numFmtId="0" fontId="7" fillId="4" borderId="0" xfId="0" applyFont="1" applyFill="1" applyAlignment="1">
      <alignment horizontal="left" vertical="center"/>
    </xf>
    <xf numFmtId="0" fontId="35" fillId="4" borderId="16" xfId="0" applyFont="1" applyFill="1" applyBorder="1" applyAlignment="1">
      <alignment horizontal="left" vertical="center" wrapText="1"/>
    </xf>
    <xf numFmtId="0" fontId="34" fillId="4" borderId="14" xfId="0" applyFont="1" applyFill="1" applyBorder="1" applyAlignment="1">
      <alignment horizontal="left" vertical="center" wrapText="1"/>
    </xf>
    <xf numFmtId="0" fontId="32" fillId="4" borderId="15" xfId="10" applyFont="1" applyFill="1" applyBorder="1" applyAlignment="1">
      <alignment horizontal="left" vertical="center"/>
    </xf>
    <xf numFmtId="0" fontId="36" fillId="4" borderId="15" xfId="10" applyFont="1" applyFill="1" applyBorder="1" applyAlignment="1">
      <alignment horizontal="left" vertical="center"/>
    </xf>
    <xf numFmtId="0" fontId="61" fillId="6" borderId="0" xfId="16" applyFill="1" applyAlignment="1">
      <alignment vertical="center" wrapText="1"/>
    </xf>
    <xf numFmtId="37" fontId="34" fillId="4" borderId="8" xfId="0" applyNumberFormat="1" applyFont="1" applyFill="1" applyBorder="1" applyAlignment="1" applyProtection="1">
      <alignment horizontal="right" vertical="center"/>
      <protection hidden="1"/>
    </xf>
    <xf numFmtId="0" fontId="22" fillId="0" borderId="12" xfId="11" applyFont="1" applyBorder="1" applyAlignment="1">
      <alignment horizontal="center" vertical="center"/>
    </xf>
    <xf numFmtId="0" fontId="20" fillId="0" borderId="0" xfId="5">
      <alignment horizontal="left"/>
    </xf>
    <xf numFmtId="179" fontId="32" fillId="4" borderId="0" xfId="0" applyNumberFormat="1" applyFont="1" applyFill="1"/>
    <xf numFmtId="175" fontId="34" fillId="4" borderId="0" xfId="14" applyNumberFormat="1" applyFont="1" applyFill="1" applyAlignment="1">
      <alignment vertical="center"/>
    </xf>
    <xf numFmtId="0" fontId="61" fillId="6" borderId="0" xfId="16" applyFill="1" applyAlignment="1">
      <alignment vertical="center"/>
    </xf>
    <xf numFmtId="0" fontId="37" fillId="4" borderId="19" xfId="0" applyFont="1" applyFill="1" applyBorder="1" applyAlignment="1">
      <alignment vertical="center"/>
    </xf>
    <xf numFmtId="0" fontId="4" fillId="4" borderId="19" xfId="0" applyFont="1" applyFill="1" applyBorder="1" applyAlignment="1">
      <alignment vertical="center"/>
    </xf>
    <xf numFmtId="37" fontId="32" fillId="4" borderId="0" xfId="1" applyNumberFormat="1" applyFont="1" applyFill="1" applyBorder="1"/>
    <xf numFmtId="37" fontId="32" fillId="4" borderId="0" xfId="3" applyNumberFormat="1" applyFont="1" applyFill="1" applyBorder="1" applyAlignment="1">
      <alignment vertical="center"/>
    </xf>
    <xf numFmtId="0" fontId="32" fillId="4" borderId="16" xfId="0" applyFont="1" applyFill="1" applyBorder="1" applyAlignment="1">
      <alignment horizontal="left" vertical="center"/>
    </xf>
    <xf numFmtId="37" fontId="34" fillId="4" borderId="0" xfId="2" applyNumberFormat="1" applyFont="1" applyFill="1" applyBorder="1" applyAlignment="1">
      <alignment vertical="center"/>
    </xf>
    <xf numFmtId="0" fontId="30" fillId="4" borderId="19" xfId="0" applyFont="1" applyFill="1" applyBorder="1" applyAlignment="1">
      <alignment vertical="center"/>
    </xf>
    <xf numFmtId="175" fontId="32" fillId="4" borderId="0" xfId="1" applyNumberFormat="1" applyFont="1" applyFill="1" applyAlignment="1">
      <alignment horizontal="center" vertical="center"/>
    </xf>
    <xf numFmtId="176" fontId="32" fillId="5" borderId="13" xfId="0" applyNumberFormat="1" applyFont="1" applyFill="1" applyBorder="1" applyAlignment="1">
      <alignment horizontal="center" vertical="center" wrapText="1"/>
    </xf>
    <xf numFmtId="37" fontId="21" fillId="0" borderId="0" xfId="11" applyNumberFormat="1">
      <alignment vertical="center"/>
    </xf>
    <xf numFmtId="37" fontId="32" fillId="4" borderId="9" xfId="0" applyNumberFormat="1" applyFont="1" applyFill="1" applyBorder="1" applyAlignment="1">
      <alignment vertical="center"/>
    </xf>
    <xf numFmtId="175" fontId="34" fillId="5" borderId="0" xfId="0" applyNumberFormat="1" applyFont="1" applyFill="1" applyAlignment="1" applyProtection="1">
      <alignment horizontal="right" vertical="center"/>
      <protection hidden="1"/>
    </xf>
    <xf numFmtId="175" fontId="32" fillId="5" borderId="16" xfId="0" applyNumberFormat="1" applyFont="1" applyFill="1" applyBorder="1" applyAlignment="1" applyProtection="1">
      <alignment horizontal="right" vertical="center"/>
      <protection hidden="1"/>
    </xf>
    <xf numFmtId="180" fontId="32" fillId="4" borderId="0" xfId="0" applyNumberFormat="1" applyFont="1" applyFill="1"/>
    <xf numFmtId="180" fontId="35" fillId="0" borderId="12" xfId="11" applyNumberFormat="1" applyFont="1" applyBorder="1" applyAlignment="1">
      <alignment horizontal="center" vertical="center" wrapText="1"/>
    </xf>
    <xf numFmtId="175" fontId="32" fillId="4" borderId="0" xfId="14" applyNumberFormat="1" applyFont="1" applyFill="1" applyBorder="1" applyAlignment="1">
      <alignment vertical="center"/>
    </xf>
    <xf numFmtId="175" fontId="32" fillId="4" borderId="2" xfId="14" applyNumberFormat="1" applyFont="1" applyFill="1" applyBorder="1" applyAlignment="1">
      <alignment vertical="center"/>
    </xf>
    <xf numFmtId="2" fontId="21" fillId="0" borderId="0" xfId="14" applyNumberFormat="1" applyFont="1" applyAlignment="1">
      <alignment vertical="center"/>
    </xf>
    <xf numFmtId="181" fontId="32" fillId="4" borderId="12" xfId="2" applyNumberFormat="1" applyFont="1" applyFill="1" applyBorder="1" applyAlignment="1">
      <alignment vertical="center"/>
    </xf>
    <xf numFmtId="181" fontId="56" fillId="4" borderId="12" xfId="0" applyNumberFormat="1" applyFont="1" applyFill="1" applyBorder="1" applyAlignment="1" applyProtection="1">
      <alignment horizontal="right" vertical="center"/>
      <protection hidden="1"/>
    </xf>
    <xf numFmtId="181" fontId="35" fillId="0" borderId="12" xfId="0" applyNumberFormat="1" applyFont="1" applyBorder="1" applyAlignment="1">
      <alignment horizontal="center" vertical="center" wrapText="1"/>
    </xf>
    <xf numFmtId="176" fontId="32" fillId="4" borderId="12" xfId="0" applyNumberFormat="1" applyFont="1" applyFill="1" applyBorder="1" applyAlignment="1">
      <alignment vertical="center"/>
    </xf>
    <xf numFmtId="176" fontId="32" fillId="4" borderId="12" xfId="0" applyNumberFormat="1" applyFont="1" applyFill="1" applyBorder="1" applyAlignment="1" applyProtection="1">
      <alignment horizontal="right" vertical="center"/>
      <protection hidden="1"/>
    </xf>
    <xf numFmtId="176" fontId="32" fillId="4" borderId="12" xfId="14" applyNumberFormat="1" applyFont="1" applyFill="1" applyBorder="1" applyAlignment="1">
      <alignment vertical="center"/>
    </xf>
    <xf numFmtId="37" fontId="0" fillId="0" borderId="0" xfId="0" applyNumberFormat="1"/>
    <xf numFmtId="175" fontId="35" fillId="0" borderId="12" xfId="0" applyNumberFormat="1" applyFont="1" applyBorder="1" applyAlignment="1">
      <alignment horizontal="center" vertical="center" wrapText="1"/>
    </xf>
    <xf numFmtId="175" fontId="32" fillId="4" borderId="0" xfId="15" applyNumberFormat="1" applyFont="1" applyFill="1" applyAlignment="1">
      <alignment vertical="center"/>
    </xf>
    <xf numFmtId="182" fontId="0" fillId="4" borderId="0" xfId="0" applyNumberFormat="1" applyFill="1" applyAlignment="1">
      <alignment vertical="center"/>
    </xf>
    <xf numFmtId="9" fontId="37" fillId="4" borderId="0" xfId="14" applyFont="1" applyFill="1" applyAlignment="1">
      <alignment vertical="center"/>
    </xf>
    <xf numFmtId="0" fontId="19" fillId="0" borderId="0" xfId="4" applyAlignment="1">
      <alignment vertical="center" wrapText="1"/>
    </xf>
    <xf numFmtId="175" fontId="32" fillId="0" borderId="0" xfId="14" applyNumberFormat="1" applyFont="1" applyFill="1" applyAlignment="1">
      <alignment vertical="center"/>
    </xf>
    <xf numFmtId="166" fontId="32" fillId="4" borderId="0" xfId="1" applyNumberFormat="1" applyFont="1" applyFill="1"/>
    <xf numFmtId="166" fontId="35" fillId="0" borderId="12" xfId="1" applyNumberFormat="1" applyFont="1" applyBorder="1" applyAlignment="1">
      <alignment horizontal="center" vertical="center" wrapText="1"/>
    </xf>
    <xf numFmtId="37" fontId="32" fillId="4" borderId="0" xfId="2" applyNumberFormat="1" applyFont="1" applyFill="1"/>
    <xf numFmtId="37" fontId="32" fillId="0" borderId="0" xfId="2" applyNumberFormat="1" applyFont="1" applyFill="1" applyBorder="1" applyAlignment="1">
      <alignment vertical="center"/>
    </xf>
    <xf numFmtId="176" fontId="34" fillId="0" borderId="12" xfId="0" applyNumberFormat="1" applyFont="1" applyBorder="1" applyAlignment="1">
      <alignment horizontal="center" vertical="center" wrapText="1"/>
    </xf>
    <xf numFmtId="0" fontId="34" fillId="0" borderId="12" xfId="0" applyFont="1" applyBorder="1" applyAlignment="1">
      <alignment horizontal="center" vertical="center" wrapText="1"/>
    </xf>
    <xf numFmtId="175" fontId="34" fillId="0" borderId="0" xfId="14" applyNumberFormat="1" applyFont="1" applyFill="1" applyAlignment="1">
      <alignment vertical="center"/>
    </xf>
    <xf numFmtId="37" fontId="34" fillId="4" borderId="8" xfId="1" applyNumberFormat="1" applyFont="1" applyFill="1" applyBorder="1" applyAlignment="1" applyProtection="1">
      <alignment vertical="center"/>
      <protection hidden="1"/>
    </xf>
    <xf numFmtId="166" fontId="32" fillId="0" borderId="0" xfId="3" applyNumberFormat="1" applyFont="1"/>
    <xf numFmtId="0" fontId="36" fillId="0" borderId="0" xfId="12" applyFont="1" applyAlignment="1">
      <alignment vertical="center" wrapText="1"/>
    </xf>
    <xf numFmtId="169" fontId="21" fillId="0" borderId="0" xfId="14" applyNumberFormat="1" applyFont="1" applyAlignment="1">
      <alignment vertical="center"/>
    </xf>
    <xf numFmtId="183" fontId="30" fillId="4" borderId="0" xfId="0" applyNumberFormat="1" applyFont="1" applyFill="1" applyAlignment="1">
      <alignment vertical="center"/>
    </xf>
    <xf numFmtId="175" fontId="32" fillId="0" borderId="14" xfId="0" applyNumberFormat="1" applyFont="1" applyBorder="1" applyAlignment="1" applyProtection="1">
      <alignment horizontal="right" vertical="center"/>
      <protection hidden="1"/>
    </xf>
    <xf numFmtId="175" fontId="34" fillId="0" borderId="14" xfId="0" applyNumberFormat="1" applyFont="1" applyBorder="1" applyAlignment="1" applyProtection="1">
      <alignment horizontal="right" vertical="center"/>
      <protection hidden="1"/>
    </xf>
    <xf numFmtId="0" fontId="0" fillId="0" borderId="1" xfId="0" applyBorder="1"/>
    <xf numFmtId="0" fontId="34" fillId="4" borderId="12" xfId="11" applyFont="1" applyFill="1" applyBorder="1" applyAlignment="1">
      <alignment horizontal="right" vertical="center"/>
    </xf>
    <xf numFmtId="0" fontId="32" fillId="4" borderId="8" xfId="0" applyFont="1" applyFill="1" applyBorder="1" applyAlignment="1">
      <alignment horizontal="left" vertical="center"/>
    </xf>
    <xf numFmtId="37" fontId="32" fillId="4" borderId="8" xfId="1" applyNumberFormat="1" applyFont="1" applyFill="1" applyBorder="1" applyAlignment="1">
      <alignment vertical="center"/>
    </xf>
    <xf numFmtId="37" fontId="32" fillId="4" borderId="8" xfId="2" applyNumberFormat="1" applyFont="1" applyFill="1" applyBorder="1" applyAlignment="1">
      <alignment vertical="center"/>
    </xf>
    <xf numFmtId="0" fontId="32" fillId="4" borderId="16" xfId="14" applyNumberFormat="1" applyFont="1" applyFill="1" applyBorder="1" applyAlignment="1">
      <alignment vertical="center"/>
    </xf>
    <xf numFmtId="0" fontId="34" fillId="4" borderId="16" xfId="11" applyFont="1" applyFill="1" applyBorder="1" applyAlignment="1">
      <alignment horizontal="right" vertical="center"/>
    </xf>
    <xf numFmtId="37" fontId="34" fillId="0" borderId="8" xfId="1" applyNumberFormat="1" applyFont="1" applyFill="1" applyBorder="1" applyAlignment="1" applyProtection="1">
      <alignment vertical="center"/>
      <protection hidden="1"/>
    </xf>
    <xf numFmtId="0" fontId="41" fillId="0" borderId="0" xfId="6" applyAlignment="1">
      <alignment wrapText="1"/>
    </xf>
    <xf numFmtId="0" fontId="41" fillId="0" borderId="0" xfId="5" applyFont="1">
      <alignment horizontal="left"/>
    </xf>
  </cellXfs>
  <cellStyles count="18">
    <cellStyle name="Comma" xfId="1" builtinId="3"/>
    <cellStyle name="Comma 11" xfId="17" xr:uid="{F6C91D43-0C32-49FD-9AE3-6EC9E14D1A6B}"/>
    <cellStyle name="Comma 2" xfId="2" xr:uid="{00000000-0005-0000-0000-000001000000}"/>
    <cellStyle name="Comma 2 2" xfId="3" xr:uid="{00000000-0005-0000-0000-000002000000}"/>
    <cellStyle name="Heading 1" xfId="4" builtinId="16" customBuiltin="1"/>
    <cellStyle name="Heading 2" xfId="5" builtinId="17" customBuiltin="1"/>
    <cellStyle name="Heading 3" xfId="6" builtinId="18" customBuiltin="1"/>
    <cellStyle name="Hyperlink" xfId="7" builtinId="8"/>
    <cellStyle name="Hyperlink 2" xfId="8" xr:uid="{00000000-0005-0000-0000-000007000000}"/>
    <cellStyle name="Hyperlink 2 3" xfId="16" xr:uid="{2C18F115-B96B-431A-8190-8A2F8777F166}"/>
    <cellStyle name="Normal" xfId="0" builtinId="0"/>
    <cellStyle name="Normal 2" xfId="9" xr:uid="{00000000-0005-0000-0000-000009000000}"/>
    <cellStyle name="Normal 3" xfId="10" xr:uid="{00000000-0005-0000-0000-00000A000000}"/>
    <cellStyle name="Normal 4" xfId="11" xr:uid="{00000000-0005-0000-0000-00000B000000}"/>
    <cellStyle name="Normal 4 3" xfId="12" xr:uid="{00000000-0005-0000-0000-00000C000000}"/>
    <cellStyle name="Normal 8" xfId="13" xr:uid="{00000000-0005-0000-0000-00000D000000}"/>
    <cellStyle name="Per cent" xfId="14" builtinId="5"/>
    <cellStyle name="Percent 2" xfId="15" xr:uid="{00000000-0005-0000-0000-00000F000000}"/>
  </cellStyles>
  <dxfs count="140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general"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84"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
      <fill>
        <patternFill patternType="solid">
          <fgColor indexed="64"/>
          <bgColor rgb="FFFFFF0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textRotation="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textRotation="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border diagonalUp="0" diagonalDown="0" outline="0">
        <left/>
        <right/>
        <top style="thin">
          <color indexed="64"/>
        </top>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bottom/>
      </border>
    </dxf>
    <dxf>
      <border outline="0">
        <right style="thin">
          <color indexed="64"/>
        </right>
        <top style="thin">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rgb="FFFFFF0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rgb="FFFFFF0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rgb="FFFFFF0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bottom/>
      </border>
    </dxf>
    <dxf>
      <border outline="0">
        <top style="thin">
          <color indexed="64"/>
        </top>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border outline="0">
        <top style="thin">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style="double">
          <color indexed="64"/>
        </top>
        <bottom/>
      </border>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style="double">
          <color indexed="64"/>
        </top>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bottom/>
      </border>
    </dxf>
    <dxf>
      <border outline="0">
        <top style="thin">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6" formatCode="#,##0.0000;\-#,##0.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6" formatCode="#,##0.0000;\-#,##0.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6" formatCode="#,##0.0000;\-#,##0.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6" formatCode="#,##0.0000;\-#,##0.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6" formatCode="#,##0.0000;\-#,##0.00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76" formatCode="#,##0.0000;\-#,##0.00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76" formatCode="#,##0.0000;\-#,##0.00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indent="0" justifyLastLine="0" shrinkToFit="0" readingOrder="0"/>
    </dxf>
    <dxf>
      <border outline="0">
        <top style="thin">
          <color indexed="64"/>
        </top>
      </border>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indent="0" justifyLastLine="0" shrinkToFit="0" readingOrder="0"/>
    </dxf>
    <dxf>
      <border outline="0">
        <top style="thin">
          <color indexed="64"/>
        </top>
        <bottom style="double">
          <color indexed="64"/>
        </bottom>
      </border>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indent="0" justifyLastLine="0" shrinkToFit="0" readingOrder="0"/>
    </dxf>
    <dxf>
      <border outline="0">
        <top style="thin">
          <color indexed="64"/>
        </top>
        <bottom style="double">
          <color indexed="64"/>
        </bottom>
      </border>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vertical="center" textRotation="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right" vertical="center" textRotation="0" wrapText="0" indent="0" justifyLastLine="0" shrinkToFit="0" readingOrder="0"/>
    </dxf>
    <dxf>
      <border diagonalUp="0" diagonalDown="0" outline="0">
        <left/>
        <right/>
        <top style="thin">
          <color indexed="64"/>
        </top>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vertical="center" textRotation="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center" textRotation="0" wrapText="0" indent="0" justifyLastLine="0" shrinkToFit="0" readingOrder="0"/>
      <border diagonalUp="0" diagonalDown="0" outline="0">
        <left/>
        <right style="thin">
          <color indexed="64"/>
        </right>
      </border>
      <protection locked="1" hidden="1"/>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center" textRotation="0" wrapText="0" indent="0" justifyLastLine="0" shrinkToFit="0" readingOrder="0"/>
      <border diagonalUp="0" diagonalDown="0" outline="0">
        <left/>
        <right style="thin">
          <color indexed="64"/>
        </right>
      </border>
      <protection locked="1" hidden="1"/>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tint="-4.9989318521683403E-2"/>
        </patternFill>
      </fill>
      <alignment horizontal="right" vertical="center" textRotation="0" wrapText="0" indent="0" justifyLastLine="0" shrinkToFit="0" readingOrder="0"/>
      <border diagonalUp="0" diagonalDown="0" outline="0">
        <left/>
        <right style="thin">
          <color indexed="64"/>
        </right>
      </border>
      <protection locked="1" hidden="1"/>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indent="0" justifyLastLine="0" shrinkToFit="0" readingOrder="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vertical="center" textRotation="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border>
      <protection locked="1" hidden="1"/>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vertical="center" textRotation="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font>
        <strike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dxf>
    <dxf>
      <font>
        <strike val="0"/>
        <outline val="0"/>
        <shadow val="0"/>
        <u val="none"/>
        <vertAlign val="baseline"/>
        <sz val="12"/>
        <color auto="1"/>
        <name val="Calibri"/>
        <family val="2"/>
        <scheme val="minor"/>
      </font>
      <alignment horizontal="general" vertical="center" textRotation="0" indent="0" justifyLastLine="0" shrinkToFit="0" readingOrder="0"/>
    </dxf>
    <dxf>
      <font>
        <strike val="0"/>
        <outline val="0"/>
        <shadow val="0"/>
        <u val="none"/>
        <vertAlign val="baseline"/>
        <sz val="12"/>
        <color auto="1"/>
        <name val="Calibri"/>
        <family val="2"/>
        <scheme val="minor"/>
      </font>
      <alignment horizontal="general" vertical="center" textRotation="0" indent="0" justifyLastLine="0" shrinkToFit="0" readingOrder="0"/>
    </dxf>
    <dxf>
      <alignment horizontal="general" vertical="center" textRotation="0" wrapText="0" indent="0" justifyLastLine="0" shrinkToFit="0" readingOrder="0"/>
      <protection locked="1" hidden="0"/>
    </dxf>
    <dxf>
      <font>
        <sz val="12"/>
        <name val="Calibri"/>
        <family val="2"/>
        <scheme val="minor"/>
      </font>
      <fill>
        <patternFill patternType="solid">
          <fgColor indexed="64"/>
          <bgColor theme="0"/>
        </patternFill>
      </fill>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5"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2"/>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2"/>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double">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953</xdr:rowOff>
    </xdr:from>
    <xdr:to>
      <xdr:col>0</xdr:col>
      <xdr:colOff>0</xdr:colOff>
      <xdr:row>7</xdr:row>
      <xdr:rowOff>1365</xdr:rowOff>
    </xdr:to>
    <xdr:sp macro="" textlink="">
      <xdr:nvSpPr>
        <xdr:cNvPr id="3" name="Text Box 5">
          <a:extLst>
            <a:ext uri="{FF2B5EF4-FFF2-40B4-BE49-F238E27FC236}">
              <a16:creationId xmlns:a16="http://schemas.microsoft.com/office/drawing/2014/main" id="{5ED47D76-875D-4452-BBD0-22E8E5339E5C}"/>
            </a:ext>
          </a:extLst>
        </xdr:cNvPr>
        <xdr:cNvSpPr txBox="1">
          <a:spLocks noChangeArrowheads="1"/>
        </xdr:cNvSpPr>
      </xdr:nvSpPr>
      <xdr:spPr bwMode="auto">
        <a:xfrm>
          <a:off x="66675" y="57150"/>
          <a:ext cx="257620" cy="1047919"/>
        </a:xfrm>
        <a:prstGeom prst="rect">
          <a:avLst/>
        </a:prstGeom>
        <a:solidFill>
          <a:srgbClr val="FFFFFF"/>
        </a:solidFill>
        <a:ln w="9525">
          <a:noFill/>
          <a:miter lim="800000"/>
          <a:headEnd/>
          <a:tailEnd/>
        </a:ln>
      </xdr:spPr>
      <xdr:txBody>
        <a:bodyPr vertOverflow="clip" vert="vert" wrap="square" lIns="27432" tIns="22860" rIns="0" bIns="0" anchor="b" upright="1"/>
        <a:lstStyle/>
        <a:p>
          <a:pPr algn="l" rtl="0">
            <a:defRPr sz="1000"/>
          </a:pPr>
          <a:r>
            <a:rPr lang="en-GB" sz="1000" b="0" i="0" strike="noStrike">
              <a:solidFill>
                <a:srgbClr val="000000"/>
              </a:solidFill>
              <a:latin typeface="Arial"/>
              <a:cs typeface="Arial"/>
            </a:rPr>
            <a:t>March 2015</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0000000}" name="Contents" displayName="Contents" ref="A4:B19" totalsRowShown="0" dataDxfId="1260" headerRowCellStyle="Heading 2" dataCellStyle="Hyperlink">
  <tableColumns count="2">
    <tableColumn id="4" xr3:uid="{00BA2282-170A-436C-8063-DC2F069CDE95}" name="Worksheet title" dataDxfId="1259" dataCellStyle="Normal 4"/>
    <tableColumn id="1" xr3:uid="{00000000-0010-0000-0000-000001000000}" name="Link" dataDxfId="1258"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Renewable_shares_of_electricity_generated_annual" displayName="Renewable_shares_of_electricity_generated_annual" ref="A56:R64" totalsRowShown="0" headerRowDxfId="1082" dataDxfId="1081" tableBorderDxfId="1080">
  <autoFilter ref="A56:R64"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800-000001000000}" name="SHARES OF ELECTRICITY GENERATED (%)" dataDxfId="1079" dataCellStyle="Normal 3"/>
    <tableColumn id="2" xr3:uid="{00000000-0010-0000-0800-000002000000}" name="2009" dataDxfId="1078"/>
    <tableColumn id="3" xr3:uid="{00000000-0010-0000-0800-000003000000}" name="2010" dataDxfId="1077"/>
    <tableColumn id="4" xr3:uid="{00000000-0010-0000-0800-000004000000}" name="2011" dataDxfId="1076"/>
    <tableColumn id="5" xr3:uid="{00000000-0010-0000-0800-000005000000}" name="2012" dataDxfId="1075"/>
    <tableColumn id="6" xr3:uid="{00000000-0010-0000-0800-000006000000}" name="2013" dataDxfId="1074"/>
    <tableColumn id="7" xr3:uid="{00000000-0010-0000-0800-000007000000}" name="2014" dataDxfId="1073"/>
    <tableColumn id="8" xr3:uid="{00000000-0010-0000-0800-000008000000}" name="2015" dataDxfId="1072"/>
    <tableColumn id="9" xr3:uid="{00000000-0010-0000-0800-000009000000}" name="2016" dataDxfId="1071"/>
    <tableColumn id="10" xr3:uid="{00000000-0010-0000-0800-00000A000000}" name="2017" dataDxfId="1070"/>
    <tableColumn id="11" xr3:uid="{00000000-0010-0000-0800-00000B000000}" name="2018" dataDxfId="1069"/>
    <tableColumn id="12" xr3:uid="{00000000-0010-0000-0800-00000C000000}" name="2019" dataDxfId="1068"/>
    <tableColumn id="13" xr3:uid="{00000000-0010-0000-0800-00000D000000}" name="2020" dataDxfId="1067"/>
    <tableColumn id="14" xr3:uid="{FBDE810A-CC0F-4871-8E97-EE8ECB5770FE}" name="2021" dataDxfId="1066" dataCellStyle="Percent 2"/>
    <tableColumn id="15" xr3:uid="{83DC483B-20CD-422F-AF14-81CDCD86059D}" name="2022" dataDxfId="1065"/>
    <tableColumn id="16" xr3:uid="{FEF89471-03E9-4576-B9CD-55D21FA1E136}" name="2023" dataDxfId="1064"/>
    <tableColumn id="17" xr3:uid="{4F83BFA2-7475-4151-9B2A-E6C0F65F0267}" name="2024" dataDxfId="1063"/>
    <tableColumn id="18" xr3:uid="{5A343616-3418-4218-A87D-FDCC3383962B}" name="2025" dataDxfId="1062">
      <calculatedColumnFormula>SUM(Quarter!BJ57:BM57)</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Renewable_quarterly_electricity_generated" displayName="Renewable_quarterly_electricity_generated" ref="A25:BN41" totalsRowCount="1" headerRowDxfId="1061" dataDxfId="1059" headerRowBorderDxfId="1060" tableBorderDxfId="1058" dataCellStyle="Comma">
  <autoFilter ref="A25:BN40"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autoFilter>
  <tableColumns count="66">
    <tableColumn id="1" xr3:uid="{00000000-0010-0000-0A00-000001000000}" name="ELECTRICITY GENERATED (GWh) [note 6]" dataDxfId="1057" totalsRowDxfId="1056"/>
    <tableColumn id="2" xr3:uid="{00000000-0010-0000-0A00-000002000000}" name="2010 _x000a_1st quarter" dataDxfId="1055" totalsRowDxfId="1054" dataCellStyle="Comma"/>
    <tableColumn id="3" xr3:uid="{00000000-0010-0000-0A00-000003000000}" name="2010 _x000a_2nd quarter" dataDxfId="1053" totalsRowDxfId="1052" dataCellStyle="Comma"/>
    <tableColumn id="4" xr3:uid="{00000000-0010-0000-0A00-000004000000}" name="2010 _x000a_3rd quarter" dataDxfId="1051" totalsRowDxfId="1050" dataCellStyle="Comma"/>
    <tableColumn id="5" xr3:uid="{00000000-0010-0000-0A00-000005000000}" name="2010 _x000a_4th quarter" dataDxfId="1049" totalsRowDxfId="1048" dataCellStyle="Comma"/>
    <tableColumn id="6" xr3:uid="{00000000-0010-0000-0A00-000006000000}" name="2011 _x000a_1st quarter" dataDxfId="1047" totalsRowDxfId="1046" dataCellStyle="Comma"/>
    <tableColumn id="7" xr3:uid="{00000000-0010-0000-0A00-000007000000}" name="2011 _x000a_2nd quarter" dataDxfId="1045" totalsRowDxfId="1044" dataCellStyle="Comma"/>
    <tableColumn id="8" xr3:uid="{00000000-0010-0000-0A00-000008000000}" name="2011 _x000a_3rd quarter" dataDxfId="1043" totalsRowDxfId="1042" dataCellStyle="Comma"/>
    <tableColumn id="9" xr3:uid="{00000000-0010-0000-0A00-000009000000}" name="2011 _x000a_4th quarter" dataDxfId="1041" totalsRowDxfId="1040" dataCellStyle="Comma"/>
    <tableColumn id="10" xr3:uid="{00000000-0010-0000-0A00-00000A000000}" name="2012 _x000a_1st quarter" dataDxfId="1039" totalsRowDxfId="1038" dataCellStyle="Comma"/>
    <tableColumn id="11" xr3:uid="{00000000-0010-0000-0A00-00000B000000}" name="2012 _x000a_2nd quarter" dataDxfId="1037" totalsRowDxfId="1036" dataCellStyle="Comma"/>
    <tableColumn id="12" xr3:uid="{00000000-0010-0000-0A00-00000C000000}" name="2012 _x000a_3rd quarter" dataDxfId="1035" totalsRowDxfId="1034" dataCellStyle="Comma"/>
    <tableColumn id="13" xr3:uid="{00000000-0010-0000-0A00-00000D000000}" name="2012 _x000a_4th quarter" dataDxfId="1033" totalsRowDxfId="1032" dataCellStyle="Comma"/>
    <tableColumn id="14" xr3:uid="{00000000-0010-0000-0A00-00000E000000}" name="2013 _x000a_1st quarter" dataDxfId="1031" totalsRowDxfId="1030" dataCellStyle="Comma"/>
    <tableColumn id="15" xr3:uid="{00000000-0010-0000-0A00-00000F000000}" name="2013 _x000a_2nd quarter" dataDxfId="1029" totalsRowDxfId="1028" dataCellStyle="Comma"/>
    <tableColumn id="16" xr3:uid="{00000000-0010-0000-0A00-000010000000}" name="2013 _x000a_3rd quarter" dataDxfId="1027" totalsRowDxfId="1026" dataCellStyle="Comma"/>
    <tableColumn id="17" xr3:uid="{00000000-0010-0000-0A00-000011000000}" name="2013 _x000a_4th quarter" dataDxfId="1025" totalsRowDxfId="1024" dataCellStyle="Comma"/>
    <tableColumn id="18" xr3:uid="{00000000-0010-0000-0A00-000012000000}" name="2014 _x000a_1st quarter" dataDxfId="1023" totalsRowDxfId="1022" dataCellStyle="Comma"/>
    <tableColumn id="19" xr3:uid="{00000000-0010-0000-0A00-000013000000}" name="2014 _x000a_2nd quarter" dataDxfId="1021" totalsRowDxfId="1020" dataCellStyle="Comma"/>
    <tableColumn id="20" xr3:uid="{00000000-0010-0000-0A00-000014000000}" name="2014 _x000a_3rd quarter" dataDxfId="1019" totalsRowDxfId="1018" dataCellStyle="Comma"/>
    <tableColumn id="21" xr3:uid="{00000000-0010-0000-0A00-000015000000}" name="2014 _x000a_4th quarter" dataDxfId="1017" totalsRowDxfId="1016" dataCellStyle="Comma"/>
    <tableColumn id="22" xr3:uid="{00000000-0010-0000-0A00-000016000000}" name="2015 _x000a_1st quarter" dataDxfId="1015" totalsRowDxfId="1014" dataCellStyle="Comma"/>
    <tableColumn id="23" xr3:uid="{00000000-0010-0000-0A00-000017000000}" name="2015 _x000a_2nd quarter" dataDxfId="1013" totalsRowDxfId="1012" dataCellStyle="Comma"/>
    <tableColumn id="24" xr3:uid="{00000000-0010-0000-0A00-000018000000}" name="2015 _x000a_3rd quarter" dataDxfId="1011" totalsRowDxfId="1010" dataCellStyle="Comma"/>
    <tableColumn id="25" xr3:uid="{00000000-0010-0000-0A00-000019000000}" name="2015 _x000a_4th quarter" dataDxfId="1009" totalsRowDxfId="1008" dataCellStyle="Comma"/>
    <tableColumn id="26" xr3:uid="{00000000-0010-0000-0A00-00001A000000}" name="2016 _x000a_1st quarter" dataDxfId="1007" totalsRowDxfId="1006" dataCellStyle="Comma"/>
    <tableColumn id="27" xr3:uid="{00000000-0010-0000-0A00-00001B000000}" name="2016 _x000a_2nd quarter" dataDxfId="1005" totalsRowDxfId="1004" dataCellStyle="Comma"/>
    <tableColumn id="28" xr3:uid="{00000000-0010-0000-0A00-00001C000000}" name="2016 _x000a_3rd quarter" dataDxfId="1003" totalsRowDxfId="1002" dataCellStyle="Comma"/>
    <tableColumn id="29" xr3:uid="{00000000-0010-0000-0A00-00001D000000}" name="2016 _x000a_4th quarter" dataDxfId="1001" totalsRowDxfId="1000" dataCellStyle="Comma"/>
    <tableColumn id="30" xr3:uid="{00000000-0010-0000-0A00-00001E000000}" name="2017 _x000a_1st quarter" dataDxfId="999" totalsRowDxfId="998" dataCellStyle="Comma"/>
    <tableColumn id="31" xr3:uid="{00000000-0010-0000-0A00-00001F000000}" name="2017 _x000a_2nd quarter" dataDxfId="997" totalsRowDxfId="996" dataCellStyle="Comma"/>
    <tableColumn id="32" xr3:uid="{00000000-0010-0000-0A00-000020000000}" name="2017 _x000a_3rd quarter" dataDxfId="995" totalsRowDxfId="994" dataCellStyle="Comma"/>
    <tableColumn id="33" xr3:uid="{00000000-0010-0000-0A00-000021000000}" name="2017 _x000a_4th quarter" dataDxfId="993" totalsRowDxfId="992" dataCellStyle="Comma"/>
    <tableColumn id="34" xr3:uid="{00000000-0010-0000-0A00-000022000000}" name="2018 _x000a_1st quarter" dataDxfId="991" totalsRowDxfId="990" dataCellStyle="Comma"/>
    <tableColumn id="35" xr3:uid="{00000000-0010-0000-0A00-000023000000}" name="2018 _x000a_2nd quarter" dataDxfId="989" totalsRowDxfId="988" dataCellStyle="Comma"/>
    <tableColumn id="36" xr3:uid="{00000000-0010-0000-0A00-000024000000}" name="2018 _x000a_3rd quarter" dataDxfId="987" totalsRowDxfId="986" dataCellStyle="Comma"/>
    <tableColumn id="37" xr3:uid="{00000000-0010-0000-0A00-000025000000}" name="2018 _x000a_4th quarter" dataDxfId="985" totalsRowDxfId="984" dataCellStyle="Comma"/>
    <tableColumn id="38" xr3:uid="{00000000-0010-0000-0A00-000026000000}" name="2019 _x000a_1st quarter" dataDxfId="983" totalsRowDxfId="982" dataCellStyle="Comma"/>
    <tableColumn id="39" xr3:uid="{00000000-0010-0000-0A00-000027000000}" name="2019 _x000a_2nd quarter" dataDxfId="981" totalsRowDxfId="980" dataCellStyle="Comma"/>
    <tableColumn id="40" xr3:uid="{00000000-0010-0000-0A00-000028000000}" name="2019 _x000a_3rd quarter" dataDxfId="979" totalsRowDxfId="978" dataCellStyle="Comma"/>
    <tableColumn id="41" xr3:uid="{00000000-0010-0000-0A00-000029000000}" name="2019 _x000a_4th quarter" dataDxfId="977" totalsRowDxfId="976" dataCellStyle="Comma"/>
    <tableColumn id="42" xr3:uid="{00000000-0010-0000-0A00-00002A000000}" name="2020 _x000a_1st quarter" dataDxfId="975" totalsRowDxfId="974" dataCellStyle="Comma"/>
    <tableColumn id="43" xr3:uid="{00000000-0010-0000-0A00-00002B000000}" name="2020 _x000a_2nd quarter" dataDxfId="973" totalsRowDxfId="972" dataCellStyle="Comma"/>
    <tableColumn id="44" xr3:uid="{00000000-0010-0000-0A00-00002C000000}" name="2020 _x000a_3rd quarter" dataDxfId="971" totalsRowDxfId="970" dataCellStyle="Comma"/>
    <tableColumn id="45" xr3:uid="{00000000-0010-0000-0A00-00002D000000}" name="2020 _x000a_4th quarter" dataDxfId="969" totalsRowDxfId="968" dataCellStyle="Comma"/>
    <tableColumn id="46" xr3:uid="{00000000-0010-0000-0A00-00002E000000}" name="2021 _x000a_1st quarter" dataDxfId="967" totalsRowDxfId="966" dataCellStyle="Comma"/>
    <tableColumn id="47" xr3:uid="{00000000-0010-0000-0A00-00002F000000}" name="2021 _x000a_2nd quarter" dataDxfId="965" totalsRowDxfId="964" dataCellStyle="Comma"/>
    <tableColumn id="48" xr3:uid="{8E85E34E-098F-4D5C-B47C-65C3DD5174FC}" name="2021 _x000a_3rd quarter" dataDxfId="963" totalsRowDxfId="962" dataCellStyle="Comma"/>
    <tableColumn id="49" xr3:uid="{85D32988-D1AB-4B5C-9838-BD8C4A643E35}" name="2021 _x000a_4th quarter" dataDxfId="961" totalsRowDxfId="960" dataCellStyle="Comma"/>
    <tableColumn id="50" xr3:uid="{D7D39F5F-8EC2-488E-BCBA-3E6DA71F418F}" name="2022 _x000a_1st quarter" dataDxfId="959" totalsRowDxfId="958" dataCellStyle="Comma"/>
    <tableColumn id="51" xr3:uid="{D30CC95E-0222-4D45-A6A3-3048777476FF}" name="2022 _x000a_2nd quarter" dataDxfId="957" totalsRowDxfId="956" dataCellStyle="Comma"/>
    <tableColumn id="52" xr3:uid="{638DF7EE-2624-4287-B5B0-8560D7A154E7}" name="2022 _x000a_3rd quarter" dataDxfId="955" totalsRowDxfId="954" dataCellStyle="Comma"/>
    <tableColumn id="53" xr3:uid="{16645924-BE31-4CC0-B0DD-3BB2980FD506}" name="2022 _x000a_4th quarter" dataDxfId="953" totalsRowDxfId="952" dataCellStyle="Comma"/>
    <tableColumn id="54" xr3:uid="{DEEFA776-3E11-4D35-BF97-919BA6F6B3EF}" name="2023 _x000a_1st quarter" dataDxfId="951" totalsRowDxfId="950" dataCellStyle="Comma"/>
    <tableColumn id="55" xr3:uid="{CB51554F-73BD-4D69-ACA7-72509CD38487}" name="2023 _x000a_2nd quarter" dataDxfId="949" totalsRowDxfId="948" dataCellStyle="Comma"/>
    <tableColumn id="56" xr3:uid="{CBD82F95-A2B0-466D-AAE2-E7FB77F6C83E}" name="2023 _x000a_3rd quarter" dataDxfId="947" totalsRowDxfId="946" dataCellStyle="Comma"/>
    <tableColumn id="57" xr3:uid="{35B5E10E-7D5E-47A5-B3BA-EE128172C394}" name="2023 _x000a_4th quarter" dataDxfId="945" totalsRowDxfId="944" dataCellStyle="Comma"/>
    <tableColumn id="58" xr3:uid="{D77F02BC-550B-42C7-81EC-FEB8373B6881}" name="2024 _x000a_1st quarter" dataDxfId="943" totalsRowDxfId="942" dataCellStyle="Comma"/>
    <tableColumn id="59" xr3:uid="{5000FB80-D5BE-438D-B1B4-27595582673D}" name="2024 _x000a_2nd quarter" dataDxfId="941" dataCellStyle="Comma"/>
    <tableColumn id="60" xr3:uid="{A0CBEE35-3392-4CF4-A338-CAD95CD0BE08}" name="2024 _x000a_3rd quarter" dataDxfId="940" dataCellStyle="Comma"/>
    <tableColumn id="61" xr3:uid="{06855A7F-B6AD-4B93-9A1D-69F64EA750FA}" name="2024 _x000a_4th quarter" dataDxfId="939" dataCellStyle="Comma"/>
    <tableColumn id="62" xr3:uid="{D546918D-6814-4287-BB74-39E8C911AFEA}" name="2025_x000a_1st quarter" dataDxfId="938" dataCellStyle="Comma"/>
    <tableColumn id="63" xr3:uid="{0FDEF45A-EC6F-4CC2-A99C-AEA8F6F2D395}" name="2025_x000a_2nd quarter" dataDxfId="937" dataCellStyle="Comma"/>
    <tableColumn id="64" xr3:uid="{46143317-68E0-4E42-93E7-A304840905AA}" name="2025_x000a_3rd quarter" dataDxfId="936" dataCellStyle="Comma"/>
    <tableColumn id="65" xr3:uid="{034B9E54-FD0A-4C29-8345-CB43ED7E5066}" name="2025_x000a_4th quarter" dataDxfId="935" dataCellStyle="Comma"/>
    <tableColumn id="66" xr3:uid="{6702090A-2303-4B76-8002-7163F038EE89}" name="2026_x000a_1st quarter" dataDxfId="934"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Renewable_quarterly_load_factors" displayName="Renewable_quarterly_load_factors" ref="A42:BN54" totalsRowShown="0" headerRowDxfId="933" dataDxfId="931" headerRowBorderDxfId="932" tableBorderDxfId="930" dataCellStyle="Comma">
  <autoFilter ref="A42:BN54"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autoFilter>
  <tableColumns count="66">
    <tableColumn id="1" xr3:uid="{00000000-0010-0000-0B00-000001000000}" name="LOAD FACTORS (%) [note 12]" dataDxfId="929" dataCellStyle="Normal 3"/>
    <tableColumn id="2" xr3:uid="{00000000-0010-0000-0B00-000002000000}" name="2010 _x000a_1st quarter" dataDxfId="928" dataCellStyle="Comma"/>
    <tableColumn id="3" xr3:uid="{00000000-0010-0000-0B00-000003000000}" name="2010 _x000a_2nd quarter" dataDxfId="927" dataCellStyle="Comma"/>
    <tableColumn id="4" xr3:uid="{00000000-0010-0000-0B00-000004000000}" name="2010 _x000a_3rd quarter" dataDxfId="926" dataCellStyle="Comma"/>
    <tableColumn id="5" xr3:uid="{00000000-0010-0000-0B00-000005000000}" name="2010 _x000a_4th quarter" dataDxfId="925" dataCellStyle="Comma"/>
    <tableColumn id="6" xr3:uid="{00000000-0010-0000-0B00-000006000000}" name="2011 _x000a_1st quarter" dataDxfId="924" dataCellStyle="Comma"/>
    <tableColumn id="7" xr3:uid="{00000000-0010-0000-0B00-000007000000}" name="2011 _x000a_2nd quarter" dataDxfId="923" dataCellStyle="Comma"/>
    <tableColumn id="8" xr3:uid="{00000000-0010-0000-0B00-000008000000}" name="2011 _x000a_3rd quarter" dataDxfId="922" dataCellStyle="Comma"/>
    <tableColumn id="9" xr3:uid="{00000000-0010-0000-0B00-000009000000}" name="2011 _x000a_4th quarter" dataDxfId="921" dataCellStyle="Comma"/>
    <tableColumn id="10" xr3:uid="{00000000-0010-0000-0B00-00000A000000}" name="2012 _x000a_1st quarter" dataDxfId="920" dataCellStyle="Comma"/>
    <tableColumn id="11" xr3:uid="{00000000-0010-0000-0B00-00000B000000}" name="2012 _x000a_2nd quarter" dataDxfId="919" dataCellStyle="Comma"/>
    <tableColumn id="12" xr3:uid="{00000000-0010-0000-0B00-00000C000000}" name="2012 _x000a_3rd quarter" dataDxfId="918" dataCellStyle="Comma"/>
    <tableColumn id="13" xr3:uid="{00000000-0010-0000-0B00-00000D000000}" name="2012 _x000a_4th quarter" dataDxfId="917" dataCellStyle="Comma"/>
    <tableColumn id="14" xr3:uid="{00000000-0010-0000-0B00-00000E000000}" name="2013 _x000a_1st quarter" dataDxfId="916" dataCellStyle="Comma"/>
    <tableColumn id="15" xr3:uid="{00000000-0010-0000-0B00-00000F000000}" name="2013 _x000a_2nd quarter" dataDxfId="915" dataCellStyle="Comma"/>
    <tableColumn id="16" xr3:uid="{00000000-0010-0000-0B00-000010000000}" name="2013 _x000a_3rd quarter" dataDxfId="914" dataCellStyle="Comma"/>
    <tableColumn id="17" xr3:uid="{00000000-0010-0000-0B00-000011000000}" name="2013 _x000a_4th quarter" dataDxfId="913" dataCellStyle="Comma"/>
    <tableColumn id="18" xr3:uid="{00000000-0010-0000-0B00-000012000000}" name="2014 _x000a_1st quarter" dataDxfId="912" dataCellStyle="Comma"/>
    <tableColumn id="19" xr3:uid="{00000000-0010-0000-0B00-000013000000}" name="2014 _x000a_2nd quarter" dataDxfId="911" dataCellStyle="Comma"/>
    <tableColumn id="20" xr3:uid="{00000000-0010-0000-0B00-000014000000}" name="2014 _x000a_3rd quarter" dataDxfId="910" dataCellStyle="Comma"/>
    <tableColumn id="21" xr3:uid="{00000000-0010-0000-0B00-000015000000}" name="2014 _x000a_4th quarter" dataDxfId="909" dataCellStyle="Comma"/>
    <tableColumn id="22" xr3:uid="{00000000-0010-0000-0B00-000016000000}" name="2015 _x000a_1st quarter" dataDxfId="908" dataCellStyle="Comma"/>
    <tableColumn id="23" xr3:uid="{00000000-0010-0000-0B00-000017000000}" name="2015 _x000a_2nd quarter" dataDxfId="907" dataCellStyle="Comma"/>
    <tableColumn id="24" xr3:uid="{00000000-0010-0000-0B00-000018000000}" name="2015 _x000a_3rd quarter" dataDxfId="906" dataCellStyle="Comma"/>
    <tableColumn id="25" xr3:uid="{00000000-0010-0000-0B00-000019000000}" name="2015 _x000a_4th quarter" dataDxfId="905" dataCellStyle="Comma"/>
    <tableColumn id="26" xr3:uid="{00000000-0010-0000-0B00-00001A000000}" name="2016 _x000a_1st quarter" dataDxfId="904" dataCellStyle="Comma"/>
    <tableColumn id="27" xr3:uid="{00000000-0010-0000-0B00-00001B000000}" name="2016 _x000a_2nd quarter" dataDxfId="903" dataCellStyle="Comma"/>
    <tableColumn id="28" xr3:uid="{00000000-0010-0000-0B00-00001C000000}" name="2016 _x000a_3rd quarter" dataDxfId="902" dataCellStyle="Comma"/>
    <tableColumn id="29" xr3:uid="{00000000-0010-0000-0B00-00001D000000}" name="2016 _x000a_4th quarter" dataDxfId="901" dataCellStyle="Comma"/>
    <tableColumn id="30" xr3:uid="{00000000-0010-0000-0B00-00001E000000}" name="2017 _x000a_1st quarter" dataDxfId="900" dataCellStyle="Comma"/>
    <tableColumn id="31" xr3:uid="{00000000-0010-0000-0B00-00001F000000}" name="2017 _x000a_2nd quarter" dataDxfId="899" dataCellStyle="Comma"/>
    <tableColumn id="32" xr3:uid="{00000000-0010-0000-0B00-000020000000}" name="2017 _x000a_3rd quarter" dataDxfId="898" dataCellStyle="Comma"/>
    <tableColumn id="33" xr3:uid="{00000000-0010-0000-0B00-000021000000}" name="2017 _x000a_4th quarter" dataDxfId="897" dataCellStyle="Comma"/>
    <tableColumn id="34" xr3:uid="{00000000-0010-0000-0B00-000022000000}" name="2018 _x000a_1st quarter" dataDxfId="896" dataCellStyle="Comma"/>
    <tableColumn id="35" xr3:uid="{00000000-0010-0000-0B00-000023000000}" name="2018 _x000a_2nd quarter" dataDxfId="895" dataCellStyle="Comma"/>
    <tableColumn id="36" xr3:uid="{00000000-0010-0000-0B00-000024000000}" name="2018 _x000a_3rd quarter" dataDxfId="894" dataCellStyle="Comma"/>
    <tableColumn id="37" xr3:uid="{00000000-0010-0000-0B00-000025000000}" name="2018 _x000a_4th quarter" dataDxfId="893" dataCellStyle="Comma"/>
    <tableColumn id="38" xr3:uid="{00000000-0010-0000-0B00-000026000000}" name="2019 _x000a_1st quarter" dataDxfId="892" dataCellStyle="Comma"/>
    <tableColumn id="39" xr3:uid="{00000000-0010-0000-0B00-000027000000}" name="2019 _x000a_2nd quarter" dataDxfId="891" dataCellStyle="Comma"/>
    <tableColumn id="40" xr3:uid="{00000000-0010-0000-0B00-000028000000}" name="2019 _x000a_3rd quarter" dataDxfId="890" dataCellStyle="Comma"/>
    <tableColumn id="41" xr3:uid="{00000000-0010-0000-0B00-000029000000}" name="2019 _x000a_4th quarter" dataDxfId="889" dataCellStyle="Comma"/>
    <tableColumn id="42" xr3:uid="{00000000-0010-0000-0B00-00002A000000}" name="2020 _x000a_1st quarter" dataDxfId="888" dataCellStyle="Comma"/>
    <tableColumn id="43" xr3:uid="{00000000-0010-0000-0B00-00002B000000}" name="2020 _x000a_2nd quarter" dataDxfId="887" dataCellStyle="Comma"/>
    <tableColumn id="44" xr3:uid="{00000000-0010-0000-0B00-00002C000000}" name="2020 _x000a_3rd quarter" dataDxfId="886" dataCellStyle="Comma"/>
    <tableColumn id="45" xr3:uid="{00000000-0010-0000-0B00-00002D000000}" name="2020 _x000a_4th quarter" dataDxfId="885" dataCellStyle="Comma"/>
    <tableColumn id="46" xr3:uid="{00000000-0010-0000-0B00-00002E000000}" name="2021 _x000a_1st quarter" dataDxfId="884" dataCellStyle="Comma"/>
    <tableColumn id="47" xr3:uid="{00000000-0010-0000-0B00-00002F000000}" name="2021 _x000a_2nd quarter" dataDxfId="883" dataCellStyle="Comma"/>
    <tableColumn id="48" xr3:uid="{CB0790B3-EE0A-4D4B-AC85-F4867D9E260D}" name="2021 _x000a_3rd quarter" dataDxfId="882" dataCellStyle="Comma"/>
    <tableColumn id="49" xr3:uid="{F0927DAE-DACD-4301-9E92-351B51EF5DED}" name="2021 _x000a_4th quarter" dataDxfId="881" dataCellStyle="Comma"/>
    <tableColumn id="50" xr3:uid="{4B755A0C-386F-4F10-9CBB-4D7C85B7761D}" name="2022 _x000a_1st quarter" dataDxfId="880" dataCellStyle="Comma"/>
    <tableColumn id="51" xr3:uid="{2F791AF2-EA48-4658-833A-6300D03165A2}" name="2022 _x000a_2nd quarter" dataDxfId="879" dataCellStyle="Comma"/>
    <tableColumn id="52" xr3:uid="{914D3B0A-F233-47BE-855B-0E2393233B50}" name="2022 _x000a_3rd quarter" dataDxfId="878" dataCellStyle="Comma"/>
    <tableColumn id="53" xr3:uid="{B726D028-694C-4334-BF80-054B323B6397}" name="2022 _x000a_4th quarter" dataDxfId="877" dataCellStyle="Comma"/>
    <tableColumn id="54" xr3:uid="{1CDE87C5-15C0-443B-A184-933AC2E67F70}" name="2023 _x000a_1st quarter" dataDxfId="876" dataCellStyle="Comma"/>
    <tableColumn id="55" xr3:uid="{4E001171-481D-4DB3-9848-AD19B3F89AD2}" name="2023 _x000a_2nd quarter" dataDxfId="875" dataCellStyle="Comma"/>
    <tableColumn id="56" xr3:uid="{8049BF6B-017D-44C2-9D66-1449D20EB224}" name="2023 _x000a_3rd quarter" dataDxfId="874" dataCellStyle="Comma"/>
    <tableColumn id="57" xr3:uid="{FC8883E6-CF2F-4583-B972-CD172DBD5D19}" name="2023 _x000a_4th quarter" dataDxfId="873" dataCellStyle="Comma"/>
    <tableColumn id="58" xr3:uid="{B4B11843-EEE1-448F-9C53-B34C51E33265}" name="2024 _x000a_1st quarter" dataDxfId="872" dataCellStyle="Comma"/>
    <tableColumn id="59" xr3:uid="{AAFC68F2-6955-4C5A-8A7C-0837CA131CE8}" name="2024 _x000a_2nd quarter" dataDxfId="871" dataCellStyle="Comma"/>
    <tableColumn id="60" xr3:uid="{980AF441-5A60-43B3-BE34-A18944776005}" name="2024 _x000a_3rd quarter" dataDxfId="870" dataCellStyle="Comma"/>
    <tableColumn id="61" xr3:uid="{EE0C14D8-A8FE-4DD7-AB04-2F0F6A58ABBE}" name="2024 _x000a_4th quarter" dataDxfId="869" dataCellStyle="Comma"/>
    <tableColumn id="62" xr3:uid="{4DDC4966-3046-4F66-B30B-6726F1052260}" name="2025_x000a_1st quarter" dataDxfId="868" dataCellStyle="Comma"/>
    <tableColumn id="63" xr3:uid="{98558D09-5B28-4D91-9CDD-463723CE57ED}" name="2025_x000a_2nd quarter" dataDxfId="867" dataCellStyle="Comma"/>
    <tableColumn id="64" xr3:uid="{0E8B22B2-16BF-43AB-8266-33F2570473C1}" name="2025_x000a_3rd quarter" dataDxfId="866" dataCellStyle="Comma"/>
    <tableColumn id="65" xr3:uid="{7EF7EB78-F368-4ACD-83F3-149980B40F2F}" name="2025_x000a_4th quarter" dataDxfId="865" dataCellStyle="Comma"/>
    <tableColumn id="66" xr3:uid="{4BA7F5AD-001B-4B04-8945-033179E35AEE}" name="2026_x000a_1st quarter" dataDxfId="864" dataCellStyle="Comma"/>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Renewable_shares_of_total_electricity_generated_quarterly" displayName="Renewable_shares_of_total_electricity_generated_quarterly" ref="A56:BN64" totalsRowShown="0" headerRowDxfId="863" dataDxfId="861" headerRowBorderDxfId="862" tableBorderDxfId="860" dataCellStyle="Comma">
  <autoFilter ref="A56:BN64"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autoFilter>
  <tableColumns count="66">
    <tableColumn id="1" xr3:uid="{00000000-0010-0000-0C00-000001000000}" name="SHARES OF ELECTRICITY GENERATED  (%)" dataDxfId="859" dataCellStyle="Normal 3"/>
    <tableColumn id="2" xr3:uid="{00000000-0010-0000-0C00-000002000000}" name="2010 _x000a_1st quarter" dataDxfId="858" dataCellStyle="Comma"/>
    <tableColumn id="3" xr3:uid="{00000000-0010-0000-0C00-000003000000}" name="2010 _x000a_2nd quarter" dataDxfId="857" dataCellStyle="Comma"/>
    <tableColumn id="4" xr3:uid="{00000000-0010-0000-0C00-000004000000}" name="2010 _x000a_3rd quarter" dataDxfId="856" dataCellStyle="Comma"/>
    <tableColumn id="5" xr3:uid="{00000000-0010-0000-0C00-000005000000}" name="2010 _x000a_4th quarter" dataDxfId="855" dataCellStyle="Comma"/>
    <tableColumn id="6" xr3:uid="{00000000-0010-0000-0C00-000006000000}" name="2011 _x000a_1st quarter" dataDxfId="854" dataCellStyle="Comma"/>
    <tableColumn id="7" xr3:uid="{00000000-0010-0000-0C00-000007000000}" name="2011 _x000a_2nd quarter" dataDxfId="853" dataCellStyle="Comma"/>
    <tableColumn id="8" xr3:uid="{00000000-0010-0000-0C00-000008000000}" name="2011 _x000a_3rd quarter" dataDxfId="852" dataCellStyle="Comma"/>
    <tableColumn id="9" xr3:uid="{00000000-0010-0000-0C00-000009000000}" name="2011 _x000a_4th quarter" dataDxfId="851" dataCellStyle="Comma"/>
    <tableColumn id="10" xr3:uid="{00000000-0010-0000-0C00-00000A000000}" name="2012 _x000a_1st quarter" dataDxfId="850" dataCellStyle="Comma"/>
    <tableColumn id="11" xr3:uid="{00000000-0010-0000-0C00-00000B000000}" name="2012 _x000a_2nd quarter" dataDxfId="849" dataCellStyle="Comma"/>
    <tableColumn id="12" xr3:uid="{00000000-0010-0000-0C00-00000C000000}" name="2012 _x000a_3rd quarter" dataDxfId="848" dataCellStyle="Comma"/>
    <tableColumn id="13" xr3:uid="{00000000-0010-0000-0C00-00000D000000}" name="2012 _x000a_4th quarter" dataDxfId="847" dataCellStyle="Comma"/>
    <tableColumn id="14" xr3:uid="{00000000-0010-0000-0C00-00000E000000}" name="2013 _x000a_1st quarter" dataDxfId="846" dataCellStyle="Comma"/>
    <tableColumn id="15" xr3:uid="{00000000-0010-0000-0C00-00000F000000}" name="2013 _x000a_2nd quarter" dataDxfId="845" dataCellStyle="Comma"/>
    <tableColumn id="16" xr3:uid="{00000000-0010-0000-0C00-000010000000}" name="2013 _x000a_3rd quarter" dataDxfId="844" dataCellStyle="Comma"/>
    <tableColumn id="17" xr3:uid="{00000000-0010-0000-0C00-000011000000}" name="2013 _x000a_4th quarter" dataDxfId="843"/>
    <tableColumn id="18" xr3:uid="{00000000-0010-0000-0C00-000012000000}" name="2014 _x000a_1st quarter" dataDxfId="842" dataCellStyle="Comma"/>
    <tableColumn id="19" xr3:uid="{00000000-0010-0000-0C00-000013000000}" name="2014 _x000a_2nd quarter" dataDxfId="841" dataCellStyle="Comma"/>
    <tableColumn id="20" xr3:uid="{00000000-0010-0000-0C00-000014000000}" name="2014 _x000a_3rd quarter" dataDxfId="840" dataCellStyle="Comma"/>
    <tableColumn id="21" xr3:uid="{00000000-0010-0000-0C00-000015000000}" name="2014 _x000a_4th quarter" dataDxfId="839" dataCellStyle="Comma"/>
    <tableColumn id="22" xr3:uid="{00000000-0010-0000-0C00-000016000000}" name="2015 _x000a_1st quarter" dataDxfId="838" dataCellStyle="Comma"/>
    <tableColumn id="23" xr3:uid="{00000000-0010-0000-0C00-000017000000}" name="2015 _x000a_2nd quarter" dataDxfId="837" dataCellStyle="Comma"/>
    <tableColumn id="24" xr3:uid="{00000000-0010-0000-0C00-000018000000}" name="2015 _x000a_3rd quarter" dataDxfId="836" dataCellStyle="Comma"/>
    <tableColumn id="25" xr3:uid="{00000000-0010-0000-0C00-000019000000}" name="2015 _x000a_4th quarter" dataDxfId="835" dataCellStyle="Comma"/>
    <tableColumn id="26" xr3:uid="{00000000-0010-0000-0C00-00001A000000}" name="2016 _x000a_1st quarter" dataDxfId="834" dataCellStyle="Comma"/>
    <tableColumn id="27" xr3:uid="{00000000-0010-0000-0C00-00001B000000}" name="2016 _x000a_2nd quarter" dataDxfId="833" dataCellStyle="Comma"/>
    <tableColumn id="28" xr3:uid="{00000000-0010-0000-0C00-00001C000000}" name="2016 _x000a_3rd quarter" dataDxfId="832" dataCellStyle="Comma"/>
    <tableColumn id="29" xr3:uid="{00000000-0010-0000-0C00-00001D000000}" name="2016 _x000a_4th quarter" dataDxfId="831" dataCellStyle="Comma"/>
    <tableColumn id="30" xr3:uid="{00000000-0010-0000-0C00-00001E000000}" name="2017 _x000a_1st quarter" dataDxfId="830" dataCellStyle="Comma"/>
    <tableColumn id="31" xr3:uid="{00000000-0010-0000-0C00-00001F000000}" name="2017 _x000a_2nd quarter" dataDxfId="829" dataCellStyle="Comma"/>
    <tableColumn id="32" xr3:uid="{00000000-0010-0000-0C00-000020000000}" name="2017 _x000a_3rd quarter" dataDxfId="828" dataCellStyle="Comma"/>
    <tableColumn id="33" xr3:uid="{00000000-0010-0000-0C00-000021000000}" name="2017 _x000a_4th quarter" dataDxfId="827" dataCellStyle="Comma"/>
    <tableColumn id="34" xr3:uid="{00000000-0010-0000-0C00-000022000000}" name="2018 _x000a_1st quarter" dataDxfId="826" dataCellStyle="Comma"/>
    <tableColumn id="35" xr3:uid="{00000000-0010-0000-0C00-000023000000}" name="2018 _x000a_2nd quarter" dataDxfId="825" dataCellStyle="Comma"/>
    <tableColumn id="36" xr3:uid="{00000000-0010-0000-0C00-000024000000}" name="2018 _x000a_3rd quarter" dataDxfId="824" dataCellStyle="Comma"/>
    <tableColumn id="37" xr3:uid="{00000000-0010-0000-0C00-000025000000}" name="2018 _x000a_4th quarter" dataDxfId="823" dataCellStyle="Comma"/>
    <tableColumn id="38" xr3:uid="{00000000-0010-0000-0C00-000026000000}" name="2019 _x000a_1st quarter" dataDxfId="822" dataCellStyle="Comma"/>
    <tableColumn id="39" xr3:uid="{00000000-0010-0000-0C00-000027000000}" name="2019 _x000a_2nd quarter" dataDxfId="821" dataCellStyle="Comma"/>
    <tableColumn id="40" xr3:uid="{00000000-0010-0000-0C00-000028000000}" name="2019 _x000a_3rd quarter" dataDxfId="820" dataCellStyle="Comma"/>
    <tableColumn id="41" xr3:uid="{00000000-0010-0000-0C00-000029000000}" name="2019 _x000a_4th quarter" dataDxfId="819" dataCellStyle="Comma"/>
    <tableColumn id="42" xr3:uid="{00000000-0010-0000-0C00-00002A000000}" name="2020 _x000a_1st quarter" dataDxfId="818" dataCellStyle="Comma"/>
    <tableColumn id="43" xr3:uid="{00000000-0010-0000-0C00-00002B000000}" name="2020 _x000a_2nd quarter" dataDxfId="817" dataCellStyle="Comma"/>
    <tableColumn id="44" xr3:uid="{00000000-0010-0000-0C00-00002C000000}" name="2020 _x000a_3rd quarter" dataDxfId="816" dataCellStyle="Comma"/>
    <tableColumn id="45" xr3:uid="{00000000-0010-0000-0C00-00002D000000}" name="2020 _x000a_4th quarter" dataDxfId="815" dataCellStyle="Comma"/>
    <tableColumn id="46" xr3:uid="{00000000-0010-0000-0C00-00002E000000}" name="2021 _x000a_1st quarter" dataDxfId="814" dataCellStyle="Comma"/>
    <tableColumn id="47" xr3:uid="{00000000-0010-0000-0C00-00002F000000}" name="2021 _x000a_2nd quarter" dataDxfId="813" dataCellStyle="Comma"/>
    <tableColumn id="48" xr3:uid="{4E1D87EA-4896-4BED-BBC8-96C7F9318BDE}" name="2021 _x000a_3rd quarter" dataDxfId="812" dataCellStyle="Comma"/>
    <tableColumn id="49" xr3:uid="{4EBCB328-16A5-49EE-82C4-322AE85E508F}" name="2021 _x000a_4th quarter" dataDxfId="811" dataCellStyle="Comma"/>
    <tableColumn id="50" xr3:uid="{49D4A7FC-0DB2-4680-BA6B-ED5CA406AE66}" name="2022 _x000a_1st quarter" dataDxfId="810" dataCellStyle="Comma"/>
    <tableColumn id="51" xr3:uid="{139A6873-0B4F-40BF-BAF9-5665F3073BBC}" name="2022 _x000a_2nd quarter" dataDxfId="809" dataCellStyle="Comma"/>
    <tableColumn id="52" xr3:uid="{4757830A-50F2-44A8-8014-439D36D0F287}" name="2022 _x000a_3rd quarter" dataDxfId="808" dataCellStyle="Comma"/>
    <tableColumn id="53" xr3:uid="{1359D6A5-0EB3-471D-A9EA-EC668B4C9499}" name="2022 _x000a_4th quarter" dataDxfId="807" dataCellStyle="Comma"/>
    <tableColumn id="54" xr3:uid="{A17BC159-25C9-4B02-B2BA-3A74895CF090}" name="2023 _x000a_1st quarter" dataDxfId="806" dataCellStyle="Comma"/>
    <tableColumn id="55" xr3:uid="{9E609B31-FF11-4179-B3F8-9366A915935F}" name="2023 _x000a_2nd quarter" dataDxfId="805" dataCellStyle="Comma"/>
    <tableColumn id="56" xr3:uid="{31082127-6008-4DB2-A02D-5BB868030013}" name="2023 _x000a_3rd quarter" dataDxfId="804" dataCellStyle="Comma"/>
    <tableColumn id="57" xr3:uid="{493B2BDF-7035-4FEB-83D2-29E2E6B95566}" name="2023 _x000a_4th quarter" dataDxfId="803" dataCellStyle="Comma"/>
    <tableColumn id="58" xr3:uid="{FC789BF3-4991-4EE5-B123-9176EBDF45A6}" name="2024 _x000a_1st quarter" dataDxfId="802" dataCellStyle="Comma"/>
    <tableColumn id="59" xr3:uid="{7D407A5F-EE51-479F-9F03-5D177887346D}" name="2024 _x000a_2nd quarter" dataDxfId="801" dataCellStyle="Comma"/>
    <tableColumn id="60" xr3:uid="{D47A454A-067B-4039-AE5C-D78D8DC6F697}" name="2024 _x000a_3rd quarter" dataDxfId="800" dataCellStyle="Comma"/>
    <tableColumn id="61" xr3:uid="{F6E876E2-E82C-450E-8F7D-D997BB5393A5}" name="2024 _x000a_4th quarter" dataDxfId="799" dataCellStyle="Comma"/>
    <tableColumn id="62" xr3:uid="{28567A09-E32A-419C-917F-0E983C6E10D1}" name="2025_x000a_1st quarter" dataDxfId="798" dataCellStyle="Comma"/>
    <tableColumn id="63" xr3:uid="{F25222D9-9009-447E-BEB6-3C06807DD23E}" name="2025_x000a_2nd quarter" dataDxfId="797" dataCellStyle="Comma"/>
    <tableColumn id="64" xr3:uid="{9752148E-8097-403F-8032-E525268BCCE8}" name="2025_x000a_3rd quarter" dataDxfId="796" dataCellStyle="Comma"/>
    <tableColumn id="65" xr3:uid="{C46A8C60-EC14-4F5A-893F-972A9DAA03DC}" name="2025_x000a_4th quarter" dataDxfId="795" dataCellStyle="Comma"/>
    <tableColumn id="66" xr3:uid="{D5B59629-948E-418B-9220-EBEFC8FC6FA6}" name="2026_x000a_1st quarter" dataDxfId="794" dataCellStyle="Comma"/>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9341D77-DA25-46F1-8739-C6AB698116E2}" name="Renewable_quarterly_cumulative_capacity" displayName="Renewable_quarterly_cumulative_capacity" ref="A7:BN24" totalsRowCount="1" headerRowDxfId="793" dataDxfId="791" headerRowBorderDxfId="792" tableBorderDxfId="790" dataCellStyle="Comma">
  <tableColumns count="66">
    <tableColumn id="1" xr3:uid="{F2A5E825-E0EA-4215-9745-BD1015C38689}" name="CUMULATIVE INSTALLED CAPACITY (MW) _x000a_[note 1]" dataDxfId="789" totalsRowDxfId="788"/>
    <tableColumn id="2" xr3:uid="{B100BA15-E8D5-42C1-A907-D3CBA9492A99}" name="2010 _x000a_1st quarter" dataDxfId="787" totalsRowDxfId="786" dataCellStyle="Comma"/>
    <tableColumn id="3" xr3:uid="{DDFD725F-8B14-4688-AA10-907AD67CDE88}" name="2010 _x000a_2nd quarter" dataDxfId="785" totalsRowDxfId="784" dataCellStyle="Comma"/>
    <tableColumn id="4" xr3:uid="{2A35ECF0-02FD-4F08-8D6F-7BBD702BFB34}" name="2010 _x000a_3rd quarter" dataDxfId="783" totalsRowDxfId="782" dataCellStyle="Comma"/>
    <tableColumn id="5" xr3:uid="{513C5A3E-DB55-4115-A55D-69F091380F2C}" name="2010 _x000a_4th quarter" dataDxfId="781" totalsRowDxfId="780" dataCellStyle="Comma"/>
    <tableColumn id="6" xr3:uid="{D65B552A-672B-445C-93AD-A82717D3ED16}" name="2011 _x000a_1st quarter" dataDxfId="779" totalsRowDxfId="778" dataCellStyle="Comma"/>
    <tableColumn id="7" xr3:uid="{74D56CB1-2713-4541-9B37-EE2356567A5D}" name="2011 _x000a_2nd quarter" dataDxfId="777" totalsRowDxfId="776" dataCellStyle="Comma"/>
    <tableColumn id="8" xr3:uid="{B28D5928-A41B-4444-A6F6-0B7AB27B257A}" name="2011 _x000a_3rd quarter" dataDxfId="775" totalsRowDxfId="774" dataCellStyle="Comma"/>
    <tableColumn id="9" xr3:uid="{735E13F9-CD2F-42A7-9091-41A91BFD99C6}" name="2011 _x000a_4th quarter" dataDxfId="773" totalsRowDxfId="772" dataCellStyle="Comma"/>
    <tableColumn id="10" xr3:uid="{F0BEEAC5-7B15-49D3-AE17-3EBF1A62F1A8}" name="2012 _x000a_1st quarter" dataDxfId="771" totalsRowDxfId="770" dataCellStyle="Comma"/>
    <tableColumn id="11" xr3:uid="{23AF0D62-09CC-41A4-9A55-8AB59E4A7CB4}" name="2012 _x000a_2nd quarter" dataDxfId="769" totalsRowDxfId="768" dataCellStyle="Comma"/>
    <tableColumn id="12" xr3:uid="{323190E5-6BC9-44F9-949E-1CD986FF5374}" name="2012 _x000a_3rd quarter" dataDxfId="767" totalsRowDxfId="766" dataCellStyle="Comma"/>
    <tableColumn id="13" xr3:uid="{A64B313C-C810-458A-BD1E-251BD75526DC}" name="2012 _x000a_4th quarter" dataDxfId="765" totalsRowDxfId="764" dataCellStyle="Comma"/>
    <tableColumn id="14" xr3:uid="{4FCA105A-A9FB-469F-874A-7AA969753B13}" name="2013 _x000a_1st quarter" dataDxfId="763" totalsRowDxfId="762" dataCellStyle="Comma"/>
    <tableColumn id="15" xr3:uid="{ED5D6850-1436-4B5E-940A-6CF20FE78F63}" name="2013 _x000a_2nd quarter" dataDxfId="761" totalsRowDxfId="760" dataCellStyle="Comma"/>
    <tableColumn id="16" xr3:uid="{B0DE6DDC-27AD-43AF-89C9-785FDADA6F65}" name="2013 _x000a_3rd quarter" dataDxfId="759" totalsRowDxfId="758" dataCellStyle="Comma"/>
    <tableColumn id="17" xr3:uid="{982B485A-D8D0-4A4A-980D-7224EA77154B}" name="2013 _x000a_4th quarter" dataDxfId="757" totalsRowDxfId="756"/>
    <tableColumn id="18" xr3:uid="{95884E9E-1906-4BAE-8C41-13A300A018B6}" name="2014 _x000a_1st quarter" dataDxfId="755" totalsRowDxfId="754" dataCellStyle="Comma"/>
    <tableColumn id="19" xr3:uid="{A4A170AF-2D9D-492B-883C-9BEB1082406E}" name="2014 _x000a_2nd quarter" dataDxfId="753" totalsRowDxfId="752" dataCellStyle="Comma"/>
    <tableColumn id="20" xr3:uid="{FF56A956-8FC8-4898-AFBD-10A93FF0452A}" name="2014 _x000a_3rd quarter" dataDxfId="751" totalsRowDxfId="750" dataCellStyle="Comma"/>
    <tableColumn id="21" xr3:uid="{F3972819-D84F-4C29-AEF7-11E69DB186C0}" name="2014 _x000a_4th quarter" dataDxfId="749" totalsRowDxfId="748" dataCellStyle="Comma"/>
    <tableColumn id="22" xr3:uid="{BB679A78-5633-4A60-A548-3323AF4292EE}" name="2015 _x000a_1st quarter" dataDxfId="747" totalsRowDxfId="746" dataCellStyle="Comma"/>
    <tableColumn id="23" xr3:uid="{62568816-CC9A-4855-B7C1-33D90A823E40}" name="2015 _x000a_2nd quarter" dataDxfId="745" totalsRowDxfId="744" dataCellStyle="Comma"/>
    <tableColumn id="24" xr3:uid="{955C5972-7055-4834-A961-836B2598A2E2}" name="2015 _x000a_3rd quarter" dataDxfId="743" totalsRowDxfId="742" dataCellStyle="Comma"/>
    <tableColumn id="25" xr3:uid="{406369E6-07D6-425C-99B4-8B7BC9A78F3A}" name="2015 _x000a_4th quarter" dataDxfId="741" totalsRowDxfId="740" dataCellStyle="Comma"/>
    <tableColumn id="26" xr3:uid="{4259DE11-596B-4FC5-9B96-A3D7704A9CC7}" name="2016 _x000a_1st quarter" dataDxfId="739" totalsRowDxfId="738" dataCellStyle="Comma"/>
    <tableColumn id="27" xr3:uid="{FF23C86D-D2B3-49FE-A54B-8C9BF62EC79D}" name="2016 _x000a_2nd quarter" dataDxfId="737" totalsRowDxfId="736" dataCellStyle="Comma"/>
    <tableColumn id="28" xr3:uid="{D6C8C79C-A589-4087-9A91-FEC38C080B16}" name="2016 _x000a_3rd quarter" dataDxfId="735" totalsRowDxfId="734" dataCellStyle="Comma"/>
    <tableColumn id="29" xr3:uid="{B47925DA-FC29-4D89-9C5E-964F5446E5DE}" name="2016 _x000a_4th quarter" dataDxfId="733" totalsRowDxfId="732" dataCellStyle="Comma"/>
    <tableColumn id="30" xr3:uid="{5955BEFC-C5C7-46F7-BB40-0D3C62E013B9}" name="2017 _x000a_1st quarter" dataDxfId="731" totalsRowDxfId="730" dataCellStyle="Comma"/>
    <tableColumn id="31" xr3:uid="{BA117BE9-620B-4AD6-8FB8-83BC4DF67C95}" name="2017 _x000a_2nd quarter" dataDxfId="729" totalsRowDxfId="728" dataCellStyle="Comma"/>
    <tableColumn id="32" xr3:uid="{439B5522-F871-488E-BC61-2ED182421C91}" name="2017 _x000a_3rd quarter" dataDxfId="727" totalsRowDxfId="726" dataCellStyle="Comma"/>
    <tableColumn id="33" xr3:uid="{5AC7EEB5-04BC-4DAF-A7B8-E51E313BF73D}" name="2017 _x000a_4th quarter" dataDxfId="725" totalsRowDxfId="724" dataCellStyle="Comma"/>
    <tableColumn id="34" xr3:uid="{61875195-D8D8-4E34-B3C3-2291DF103F51}" name="2018 _x000a_1st quarter" dataDxfId="723" totalsRowDxfId="722" dataCellStyle="Comma"/>
    <tableColumn id="35" xr3:uid="{DEF5518E-1872-4A9A-BF24-72387A6B7B09}" name="2018 _x000a_2nd quarter" dataDxfId="721" totalsRowDxfId="720" dataCellStyle="Comma"/>
    <tableColumn id="36" xr3:uid="{AC115165-2D0C-49C5-B1C7-F72B5BD78A8C}" name="2018 _x000a_3rd quarter" dataDxfId="719" totalsRowDxfId="718" dataCellStyle="Comma"/>
    <tableColumn id="37" xr3:uid="{13223CD3-F076-4F8D-B88A-A3531AFAEA36}" name="2018 _x000a_4th quarter" dataDxfId="717" totalsRowDxfId="716" dataCellStyle="Comma"/>
    <tableColumn id="38" xr3:uid="{0F7AC452-2682-4536-B8EE-C6DFA959567A}" name="2019 _x000a_1st quarter" dataDxfId="715" totalsRowDxfId="714" dataCellStyle="Comma"/>
    <tableColumn id="39" xr3:uid="{AD50426D-7514-4474-B9F3-6F0F3533A1E1}" name="2019 _x000a_2nd quarter" dataDxfId="713" totalsRowDxfId="712" dataCellStyle="Comma"/>
    <tableColumn id="40" xr3:uid="{C9A0628D-B822-4AEF-A757-9AE45548F079}" name="2019 _x000a_3rd quarter" dataDxfId="711" totalsRowDxfId="710" dataCellStyle="Comma"/>
    <tableColumn id="41" xr3:uid="{C595841B-AE16-45AB-9416-D7F203A13223}" name="2019 _x000a_4th quarter" dataDxfId="709" totalsRowDxfId="708" dataCellStyle="Comma"/>
    <tableColumn id="42" xr3:uid="{8FD99FEA-1BAE-4089-91C1-1D2DAFA95C8B}" name="2020 _x000a_1st quarter" dataDxfId="707" totalsRowDxfId="706" dataCellStyle="Comma"/>
    <tableColumn id="43" xr3:uid="{7D9E80A9-F169-4BBD-80BA-0B47F90B2CA8}" name="2020 _x000a_2nd quarter" dataDxfId="705" totalsRowDxfId="704" dataCellStyle="Comma"/>
    <tableColumn id="44" xr3:uid="{87EA24D9-3D28-4BA1-981A-236AEA0F1AF9}" name="2020 _x000a_3rd quarter" dataDxfId="703" totalsRowDxfId="702" dataCellStyle="Comma"/>
    <tableColumn id="45" xr3:uid="{5D41C981-6B9D-40B4-ADDB-D98758CB5EAF}" name="2020 _x000a_4th quarter" dataDxfId="701" totalsRowDxfId="700" dataCellStyle="Comma"/>
    <tableColumn id="46" xr3:uid="{B9556DD0-8878-4D33-80BE-9CCC422733C4}" name="2021 _x000a_1st quarter" dataDxfId="699" totalsRowDxfId="698" dataCellStyle="Comma"/>
    <tableColumn id="47" xr3:uid="{F0EEAB9D-8E4C-4190-AB63-509704CF6A3A}" name="2021 _x000a_2nd quarter" dataDxfId="697" totalsRowDxfId="696" dataCellStyle="Comma"/>
    <tableColumn id="48" xr3:uid="{B7A02BBB-A67A-4D48-8DB6-83BED8F57CFE}" name="2021 _x000a_3rd quarter" dataDxfId="695" totalsRowDxfId="694" dataCellStyle="Comma"/>
    <tableColumn id="49" xr3:uid="{D2719ED7-324E-4A3C-B02C-1DC1E60582D0}" name="2021 _x000a_4th quarter" dataDxfId="693" totalsRowDxfId="692" dataCellStyle="Comma"/>
    <tableColumn id="50" xr3:uid="{14527358-9A9D-4B74-93E9-924E1821D291}" name="2022 _x000a_1st quarter" dataDxfId="691" totalsRowDxfId="690" dataCellStyle="Comma"/>
    <tableColumn id="51" xr3:uid="{89A5EF6C-8087-4B21-BB55-FC62F5852906}" name="2022 _x000a_2nd quarter" dataDxfId="689" totalsRowDxfId="688" dataCellStyle="Comma"/>
    <tableColumn id="52" xr3:uid="{C6622DA2-F0E7-482F-B6D2-E43EFA19684B}" name="2022 _x000a_3rd quarter" dataDxfId="687" totalsRowDxfId="686" dataCellStyle="Comma"/>
    <tableColumn id="53" xr3:uid="{40CA64DF-B159-4CFF-A2F8-EA65EB887A8E}" name="2022 _x000a_4th quarter" dataDxfId="685" totalsRowDxfId="684" dataCellStyle="Comma"/>
    <tableColumn id="54" xr3:uid="{188B4C71-E3C4-4D70-A7A7-0D47B592D980}" name="2023 _x000a_1st quarter" dataDxfId="683" totalsRowDxfId="682" dataCellStyle="Comma"/>
    <tableColumn id="55" xr3:uid="{685E4F50-7280-4051-8256-8DF1F4F6B9D7}" name="2023 _x000a_2nd quarter" dataDxfId="681" totalsRowDxfId="680" dataCellStyle="Comma"/>
    <tableColumn id="56" xr3:uid="{4C04D4A0-889D-4BA4-812D-01A533881C23}" name="2023 _x000a_3rd quarter" dataDxfId="679" totalsRowDxfId="678" dataCellStyle="Comma"/>
    <tableColumn id="57" xr3:uid="{5F8A02B3-91BD-4805-9565-21D217E1EA78}" name="2023 _x000a_4th quarter" dataDxfId="677" totalsRowDxfId="676" dataCellStyle="Comma"/>
    <tableColumn id="58" xr3:uid="{A2F53715-445F-44F8-857C-2490C87D6B20}" name="2024 _x000a_1st quarter" dataDxfId="675" totalsRowDxfId="674" dataCellStyle="Comma"/>
    <tableColumn id="59" xr3:uid="{F3C2D497-5774-44E5-ACB6-F12A35480A7E}" name="2024 _x000a_2nd quarter" dataDxfId="673" totalsRowDxfId="672" dataCellStyle="Comma"/>
    <tableColumn id="60" xr3:uid="{C05F1665-C905-43E1-850C-1900773D62D4}" name="2024 _x000a_3rd quarter" dataDxfId="671" totalsRowDxfId="670" dataCellStyle="Comma"/>
    <tableColumn id="61" xr3:uid="{1F603D0C-00BB-4F86-9E51-04102C2A611F}" name="2024 _x000a_4th quarter" dataDxfId="669" totalsRowDxfId="668" dataCellStyle="Comma"/>
    <tableColumn id="62" xr3:uid="{50746C39-C85B-4AFC-8505-3E59B77AB0D3}" name="2025_x000a_1st quarter" dataDxfId="667" totalsRowDxfId="666" dataCellStyle="Comma"/>
    <tableColumn id="63" xr3:uid="{FF20606C-E19E-4DDD-B79A-D8EC555D400C}" name="2025_x000a_2nd quarter" dataDxfId="665" totalsRowDxfId="664" dataCellStyle="Comma"/>
    <tableColumn id="64" xr3:uid="{9A731BC8-F9E6-4533-9C05-D536DDC3CCD1}" name="2025_x000a_3rd quarter" dataDxfId="663" dataCellStyle="Comma"/>
    <tableColumn id="65" xr3:uid="{B1883A7F-748B-49FF-B84A-ECB79EE6BA7F}" name="2025_x000a_4th quarter" dataDxfId="662" totalsRowDxfId="661" dataCellStyle="Comma"/>
    <tableColumn id="66" xr3:uid="{00BD3791-0B31-4752-84AD-4909CF71C596}" name="2026_x000a_1st quarter" dataDxfId="660" dataCellStyle="Comma"/>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320C862-FBA6-4A53-8D90-9E76858450B2}" name="Renewable_annual_cumulative_capacityEngland" displayName="Renewable_annual_cumulative_capacityEngland" ref="A7:Q15" totalsRowShown="0" headerRowDxfId="512" dataDxfId="510" headerRowBorderDxfId="511" tableBorderDxfId="509" headerRowCellStyle="Normal 3">
  <autoFilter ref="A7:Q15" xr:uid="{C320C862-FBA6-4A53-8D90-9E76858450B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E0209102-E33D-4AF5-BC80-9C1ABBC4D714}" name="CUMULATIVE INSTALLED CAPACITY (MW) [note 1]" dataDxfId="508" dataCellStyle="Normal 3"/>
    <tableColumn id="7" xr3:uid="{9BB8BF7B-3A2D-47E1-8CE5-E339DED71A5E}" name="2008" dataDxfId="507"/>
    <tableColumn id="8" xr3:uid="{56AF947C-547F-4910-9E4E-C1A15D5BE814}" name="2009" dataDxfId="506"/>
    <tableColumn id="9" xr3:uid="{8ADBCEC6-57B2-42C6-96CC-12107708C1EE}" name="2010" dataDxfId="505"/>
    <tableColumn id="10" xr3:uid="{DD53B4B5-7FDE-4AA2-9A1A-3B074D2C3486}" name="2011" dataDxfId="504"/>
    <tableColumn id="11" xr3:uid="{585F9009-04E3-4C94-8964-CE278D41F986}" name="2012" dataDxfId="503"/>
    <tableColumn id="12" xr3:uid="{03FD64DB-0B78-4B8C-8B29-826607225205}" name="2013" dataDxfId="502"/>
    <tableColumn id="13" xr3:uid="{06B252D7-362A-42B7-B37C-6BB3EDA0FE50}" name="2014" dataDxfId="501"/>
    <tableColumn id="14" xr3:uid="{CDBBD505-5527-40AE-99CB-0F4EB3A16267}" name="2015" dataDxfId="500"/>
    <tableColumn id="15" xr3:uid="{2C391676-50C5-4D28-8D8A-09045AC6DD04}" name="2016" dataDxfId="499"/>
    <tableColumn id="16" xr3:uid="{45A6B019-F45C-4C30-A0B5-79B2E878767C}" name="2017" dataDxfId="498"/>
    <tableColumn id="17" xr3:uid="{283FC3F2-4175-4C85-97E4-57CFAF63EC35}" name="2018" dataDxfId="497"/>
    <tableColumn id="18" xr3:uid="{64C767DD-A973-4E18-BDE7-3BF652EA798F}" name="2019" dataDxfId="496"/>
    <tableColumn id="19" xr3:uid="{61F610E3-B4AD-44B6-BC38-D0ACD60E7F69}" name="2020" dataDxfId="495"/>
    <tableColumn id="2" xr3:uid="{317FA463-F70B-4D8C-8828-9EF785AB4E11}" name="2021" dataDxfId="494"/>
    <tableColumn id="3" xr3:uid="{42B2C7A4-C226-4142-9906-4C4792793104}" name="2022" dataDxfId="493"/>
    <tableColumn id="4" xr3:uid="{A5EF072A-B32C-4133-9CF3-35E644170886}" name="2023" dataDxfId="49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4383CEE-B642-4E4F-9C56-7A77A0632B2B}" name="Renewable_annual_electricity_generated_England" displayName="Renewable_annual_electricity_generated_England" ref="A17:P25" totalsRowShown="0" headerRowDxfId="491" dataDxfId="490" tableBorderDxfId="489" headerRowCellStyle="Normal 3">
  <autoFilter ref="A17:P25" xr:uid="{A4383CEE-B642-4E4F-9C56-7A77A0632B2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C8F57835-01BC-4CD3-9B48-2035EC1F2350}" name="ELECTRICITY GENERATED (GWh) [note 8]" dataDxfId="488" dataCellStyle="Normal 3"/>
    <tableColumn id="7" xr3:uid="{9AD68715-C7F4-4378-80A3-80C2E2D5E713}" name="2008" dataDxfId="487"/>
    <tableColumn id="8" xr3:uid="{6C02B28B-6AEC-4458-971B-0FA7FA75D47B}" name="2009" dataDxfId="486"/>
    <tableColumn id="9" xr3:uid="{B252808F-23F5-4807-BB06-73832880A06E}" name="2010" dataDxfId="485"/>
    <tableColumn id="10" xr3:uid="{1A9A71C3-4B05-454C-8E21-B4AF486D4FDA}" name="2011" dataDxfId="484"/>
    <tableColumn id="11" xr3:uid="{8C2F97CC-1271-463B-A6C5-B6DA76EC063F}" name="2012" dataDxfId="483"/>
    <tableColumn id="12" xr3:uid="{2B89B9A4-E276-4892-B7B5-FE25CBC8E492}" name="2013" dataDxfId="482"/>
    <tableColumn id="13" xr3:uid="{5F6799D6-2EF3-469C-8C6C-46592A4F65A6}" name="2014" dataDxfId="481"/>
    <tableColumn id="14" xr3:uid="{CD21017E-CFDB-4D07-A101-3A3FDF416860}" name="2015" dataDxfId="480"/>
    <tableColumn id="15" xr3:uid="{49C5DE98-9349-4C79-9280-1C9A04832F7B}" name="2016" dataDxfId="479"/>
    <tableColumn id="16" xr3:uid="{84F324A7-578D-4965-8F32-B8714C4DF8D3}" name="2017" dataDxfId="478"/>
    <tableColumn id="17" xr3:uid="{2E6430E7-1AB8-4C39-A54D-C3964EBE1C21}" name="2018" dataDxfId="477"/>
    <tableColumn id="18" xr3:uid="{1086972C-901D-4117-91F8-AFA24C7873A2}" name="2019" dataDxfId="476"/>
    <tableColumn id="19" xr3:uid="{AA154FA2-33D1-4A91-9D1A-14A9E2C7E799}" name="2020" dataDxfId="475"/>
    <tableColumn id="2" xr3:uid="{CC3F7EDC-1BCB-4977-9017-63FAD6F314BC}" name="2021" dataDxfId="474"/>
    <tableColumn id="3" xr3:uid="{2A195DEA-2D59-4847-A854-8CC62DF56581}" name="2022" dataDxfId="473"/>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03183B9-6CB6-4031-B756-FB4A948A900C}" name="Renewable_annual_load_factors_England" displayName="Renewable_annual_load_factors_England" ref="A27:P31" totalsRowShown="0" headerRowDxfId="472" dataDxfId="470" headerRowBorderDxfId="471" tableBorderDxfId="469" headerRowCellStyle="Normal 3">
  <autoFilter ref="A27:P31" xr:uid="{503183B9-6CB6-4031-B756-FB4A948A90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4533874D-D58C-422E-A6C8-5F92BE547708}" name="LOAD FACTORS (%) [note 12]" dataDxfId="468" dataCellStyle="Normal 3"/>
    <tableColumn id="7" xr3:uid="{80566CCB-B432-4A80-8DA9-725ED061FDA4}" name="2008" dataDxfId="467"/>
    <tableColumn id="8" xr3:uid="{7ACA339D-7185-4E23-B62D-6F5E7FFE4C0D}" name="2009" dataDxfId="466"/>
    <tableColumn id="9" xr3:uid="{AA67F16E-A811-44A0-BC5F-D567AA9B77BC}" name="2010" dataDxfId="465"/>
    <tableColumn id="10" xr3:uid="{FD34D8EB-39A1-4879-A325-C67623354ACA}" name="2011" dataDxfId="464"/>
    <tableColumn id="11" xr3:uid="{FDC78091-A450-4878-834F-921C7AAE494D}" name="2012" dataDxfId="463"/>
    <tableColumn id="12" xr3:uid="{0CD288AF-2AEC-4984-A1DD-ADC47CA6833C}" name="2013" dataDxfId="462"/>
    <tableColumn id="13" xr3:uid="{B33CBB24-23A4-4E1A-819C-C520D3F7BFD0}" name="2014" dataDxfId="461"/>
    <tableColumn id="14" xr3:uid="{ED1C8E94-9530-4FA7-9B3A-61B69F12FC19}" name="2015" dataDxfId="460"/>
    <tableColumn id="15" xr3:uid="{3A0581EA-D9B9-4D78-8249-E99D3ACFD55C}" name="2016" dataDxfId="459"/>
    <tableColumn id="16" xr3:uid="{A392F335-3F1B-40DE-9919-C0477B9A530D}" name="2017" dataDxfId="458"/>
    <tableColumn id="17" xr3:uid="{DCAFF3D6-65C8-4A4A-8636-E94C2B8636EA}" name="2018" dataDxfId="457"/>
    <tableColumn id="18" xr3:uid="{07881348-A9DC-4F61-AA0F-F33307268BA5}" name="2019" dataDxfId="456"/>
    <tableColumn id="19" xr3:uid="{009E299E-C7E2-449B-9E58-3799D2B9A298}" name="2020" dataDxfId="455"/>
    <tableColumn id="2" xr3:uid="{9BA992C9-F312-4E50-A9E9-1874F46303F6}" name="2021" dataDxfId="454"/>
    <tableColumn id="3" xr3:uid="{F300E089-6FD9-4F4C-BFF9-EBD0BF6850D1}" name="2022" dataDxfId="453"/>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9B7CFE9-3533-4BE2-A883-CFE29C6BEA12}" name="Renewable_quarterly_load_factors_England" displayName="Renewable_quarterly_load_factors_England" ref="A35:AS41" totalsRowShown="0" headerRowDxfId="659" dataDxfId="657" headerRowBorderDxfId="658" tableBorderDxfId="656" headerRowCellStyle="Normal 4">
  <autoFilter ref="A35:AS41" xr:uid="{69B7CFE9-3533-4BE2-A883-CFE29C6BEA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B086B8EF-D95F-42B8-A3D1-D0ABC01E1509}" name="LOAD FACTORS (%) [note 12]" dataDxfId="655" dataCellStyle="Normal 3"/>
    <tableColumn id="2" xr3:uid="{53BD35AD-03D2-4BCF-BFD7-D52CBDAA6661}" name="2010 _x000a_4th quarter" dataDxfId="654"/>
    <tableColumn id="3" xr3:uid="{F96A34F6-D85F-423D-82AF-ED686BD7C7B2}" name="2011 _x000a_1st quarter" dataDxfId="653"/>
    <tableColumn id="4" xr3:uid="{3A1F7AE2-2018-46FB-A9A3-38DB980A6A93}" name="2011 _x000a_2nd quarter" dataDxfId="652"/>
    <tableColumn id="5" xr3:uid="{0564B16E-B6FD-4B96-AAC8-14C72449B07A}" name="2011 _x000a_3rd quarter" dataDxfId="651"/>
    <tableColumn id="6" xr3:uid="{5980F16F-2A74-4E4A-8115-C0B489B18373}" name="2011 _x000a_4th quarter" dataDxfId="650"/>
    <tableColumn id="7" xr3:uid="{443F6F90-6B52-455D-98F6-B0710C78E6B8}" name="2012 _x000a_1st quarter" dataDxfId="649"/>
    <tableColumn id="8" xr3:uid="{08EEC5CA-BDC3-4C83-ADE3-DCEB37179747}" name="2012 _x000a_2nd quarter" dataDxfId="648"/>
    <tableColumn id="9" xr3:uid="{21881CF9-5C58-496A-9C53-D940D1E64C2B}" name="2012 _x000a_3rd quarter" dataDxfId="647"/>
    <tableColumn id="10" xr3:uid="{E6250969-2781-4FEC-9FFA-B42202317801}" name="2012 _x000a_4th quarter" dataDxfId="646"/>
    <tableColumn id="11" xr3:uid="{2DF856FB-7252-4094-ADA9-E1BE81FA1B6F}" name="2013 _x000a_1st quarter" dataDxfId="645"/>
    <tableColumn id="12" xr3:uid="{19E0B4E3-6F46-415D-B13F-2FD866947414}" name="2013 _x000a_2nd quarter" dataDxfId="644"/>
    <tableColumn id="13" xr3:uid="{09B12D52-ACD2-4181-B0F7-C9F64DE713A7}" name="2013 _x000a_3rd quarter" dataDxfId="643"/>
    <tableColumn id="14" xr3:uid="{E986E28D-6335-41BB-8C5E-D454C2B89C64}" name="2013 _x000a_4th quarter" dataDxfId="642"/>
    <tableColumn id="15" xr3:uid="{960408DF-9881-4960-AAF5-EFF7FE3BBF7F}" name="2014 _x000a_1st quarter" dataDxfId="641"/>
    <tableColumn id="16" xr3:uid="{0B915820-8491-4E89-B2AA-F8819F5F94FC}" name="2014 _x000a_2nd quarter" dataDxfId="640"/>
    <tableColumn id="17" xr3:uid="{8C1C14A1-FD9F-4ECB-829E-8F5AC86CF986}" name="2014 _x000a_3rd quarter" dataDxfId="639"/>
    <tableColumn id="18" xr3:uid="{06191AB1-6454-49DD-BAFA-8B0257FB089F}" name="2014 _x000a_4th quarter" dataDxfId="638"/>
    <tableColumn id="19" xr3:uid="{D636BADD-AA63-44D1-A860-FEC10894A739}" name="2015 _x000a_1st quarter" dataDxfId="637"/>
    <tableColumn id="20" xr3:uid="{3538C83F-7079-47E5-B4C2-1301C9D31AE9}" name="2015 _x000a_2nd quarter" dataDxfId="636"/>
    <tableColumn id="21" xr3:uid="{7DFDB523-6E55-4188-B388-EF76AB5B5E9A}" name="2015 _x000a_3rd quarter" dataDxfId="635"/>
    <tableColumn id="22" xr3:uid="{1A2DFD39-D9C3-4DE3-9878-15CAFB723A2C}" name="2015 _x000a_4th quarter" dataDxfId="634"/>
    <tableColumn id="23" xr3:uid="{20C4728E-8C75-477A-ABCB-598E91EE169B}" name="2016 _x000a_1st quarter" dataDxfId="633"/>
    <tableColumn id="24" xr3:uid="{B259EB94-502D-4250-A63B-F0E1F03C6DEA}" name="2016 _x000a_2nd quarter" dataDxfId="632"/>
    <tableColumn id="25" xr3:uid="{2DB5B54E-88FA-42B5-A58D-B355B20762EE}" name="2016 _x000a_3rd quarter" dataDxfId="631"/>
    <tableColumn id="26" xr3:uid="{1DF05968-D3B9-4AEA-95F9-BB3910560BB4}" name="2016 _x000a_4th quarter" dataDxfId="630"/>
    <tableColumn id="27" xr3:uid="{AE47FF15-1090-48B8-93EB-D3E97900925C}" name="2017 _x000a_1st quarter" dataDxfId="629"/>
    <tableColumn id="28" xr3:uid="{49FCF56F-2CE7-455F-A4F6-172A392F4F9B}" name="2017 _x000a_2nd quarter" dataDxfId="628"/>
    <tableColumn id="29" xr3:uid="{31989EC0-C3C1-463B-82E9-206BBB5081F1}" name="2017 _x000a_3rd quarter" dataDxfId="627"/>
    <tableColumn id="30" xr3:uid="{F606DEB4-5415-47A1-B6E7-2286997D3028}" name="2017 _x000a_4th quarter" dataDxfId="626"/>
    <tableColumn id="31" xr3:uid="{0DEFE208-5936-4D70-8F1E-F0D312947A8C}" name="2018 _x000a_1st quarter" dataDxfId="625"/>
    <tableColumn id="32" xr3:uid="{2ECEB09B-B1F7-4A98-A704-289DBAC2845B}" name="2018 _x000a_2nd quarter" dataDxfId="624"/>
    <tableColumn id="33" xr3:uid="{E920CD44-CE4F-4FA8-B77C-0796D9F4C7E2}" name="2018 _x000a_3rd quarter" dataDxfId="623"/>
    <tableColumn id="34" xr3:uid="{5FEB5129-3B9D-4536-AC9B-62E59AC77398}" name="2018 _x000a_4th quarter" dataDxfId="622"/>
    <tableColumn id="35" xr3:uid="{9BC97F7C-7DC4-49E1-AC76-A9FB413D6934}" name="2019 _x000a_1st quarter" dataDxfId="621"/>
    <tableColumn id="36" xr3:uid="{02298C82-6B85-4EF7-BEB3-3C8141680D99}" name="2019 _x000a_2nd quarter" dataDxfId="620"/>
    <tableColumn id="37" xr3:uid="{F750B113-2834-49A1-AC8D-9068BC620260}" name="2019 _x000a_3rd quarter" dataDxfId="619"/>
    <tableColumn id="38" xr3:uid="{C9317A75-4CCD-41F5-8FDB-3B97241DC9A2}" name="2019 _x000a_4th quarter" dataDxfId="618"/>
    <tableColumn id="39" xr3:uid="{D8EA7E7A-3837-4B8F-94EF-F21163261E66}" name="2020 _x000a_1st quarter" dataDxfId="617"/>
    <tableColumn id="40" xr3:uid="{B8684658-D3B6-4012-AC64-48305BF4EAED}" name="2020 _x000a_2nd quarter" dataDxfId="616"/>
    <tableColumn id="41" xr3:uid="{250FE4EB-D67E-4498-82FF-FB4D712B0DBD}" name="2020 _x000a_3rd quarter" dataDxfId="615"/>
    <tableColumn id="42" xr3:uid="{89B0BF72-207C-4F76-A81F-26DC8654B58E}" name="2020 _x000a_4th quarter" dataDxfId="614"/>
    <tableColumn id="43" xr3:uid="{4B0B87C8-91AA-4519-8E51-2233680B9140}" name="2021 _x000a_1st quarter" dataDxfId="613"/>
    <tableColumn id="44" xr3:uid="{DC7F1DF7-3C52-496F-B072-926123840FE6}" name="2021 _x000a_2nd quarter" dataDxfId="612"/>
    <tableColumn id="45" xr3:uid="{C76F1BCE-54AC-4A86-BA5C-90A1EE0CD681}" name="2021 _x000a_3rd quarter" dataDxfId="611"/>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BB7093B-B506-4D27-AA83-222BD5E1DE90}" name="Renewable_quarter_cumulative_installed_capacity_England" displayName="Renewable_quarter_cumulative_installed_capacity_England" ref="A7:AS22" totalsRowShown="0" headerRowDxfId="610" dataDxfId="608" headerRowBorderDxfId="609" tableBorderDxfId="607" headerRowCellStyle="Normal 4" dataCellStyle="Comma">
  <autoFilter ref="A7:AS22" xr:uid="{9BB7093B-B506-4D27-AA83-222BD5E1DE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4E3DC961-3510-4136-9B97-F5A8B1A4DAC1}" name="CUMULATIVE INSTALLED CAPACITY (MW) [note 1]" dataDxfId="606"/>
    <tableColumn id="2" xr3:uid="{CF049CB0-A5F7-43F2-A146-365041F7E786}" name="2010 _x000a_4th quarter" dataDxfId="605" dataCellStyle="Comma 2 2"/>
    <tableColumn id="3" xr3:uid="{B306DD7B-80EB-4C37-8134-C9CE4007C42C}" name="2011 _x000a_1st quarter" dataDxfId="604" dataCellStyle="Comma 2 2"/>
    <tableColumn id="4" xr3:uid="{240AA311-315D-470C-8B1A-3A364F53EAB3}" name="2011 _x000a_2nd quarter" dataDxfId="603" dataCellStyle="Comma 2 2"/>
    <tableColumn id="5" xr3:uid="{70DF1FD5-61A5-45E2-94CA-1A942A718C19}" name="2011 _x000a_3rd quarter" dataDxfId="602" dataCellStyle="Comma 2 2"/>
    <tableColumn id="6" xr3:uid="{68C79C08-A4C8-4A59-968E-BAAE1D93B36A}" name="2011 _x000a_4th quarter" dataDxfId="601" dataCellStyle="Comma 2 2"/>
    <tableColumn id="7" xr3:uid="{ECE09FC7-3170-4268-85AF-B235EBCB7EFD}" name="2012 _x000a_1st quarter" dataDxfId="600" dataCellStyle="Comma 2 2"/>
    <tableColumn id="8" xr3:uid="{AC81322F-05EF-4C16-9EF6-C16D79E8EB8B}" name="2012 _x000a_2nd quarter" dataDxfId="599" dataCellStyle="Comma 2 2"/>
    <tableColumn id="9" xr3:uid="{F30C2554-F787-4BFD-BA37-15447A6161C8}" name="2012 _x000a_3rd quarter" dataDxfId="598"/>
    <tableColumn id="10" xr3:uid="{07CC8013-D8F8-4866-9EE6-3A100CCE1EB1}" name="2012 _x000a_4th quarter" dataDxfId="597"/>
    <tableColumn id="11" xr3:uid="{F9EFEE74-4BFE-4FFC-80D4-FC59094CF20E}" name="2013 _x000a_1st quarter" dataDxfId="596" dataCellStyle="Comma"/>
    <tableColumn id="12" xr3:uid="{383E8D88-BC3A-4258-90B8-747E7F4B2787}" name="2013 _x000a_2nd quarter" dataDxfId="595" dataCellStyle="Comma"/>
    <tableColumn id="13" xr3:uid="{C970DF7E-BAE8-469B-8522-DCE37C93E8E9}" name="2013 _x000a_3rd quarter" dataDxfId="594" dataCellStyle="Comma"/>
    <tableColumn id="14" xr3:uid="{9CC6216D-A8B4-4C5E-8748-F2DBE887CFC4}" name="2013 _x000a_4th quarter" dataDxfId="593" dataCellStyle="Comma"/>
    <tableColumn id="15" xr3:uid="{EDFD18F7-50C6-462F-ADEC-07735672902D}" name="2014 _x000a_1st quarter" dataDxfId="592" dataCellStyle="Comma"/>
    <tableColumn id="16" xr3:uid="{27959E9E-F270-45F3-A45D-64253DCC2DC4}" name="2014 _x000a_2nd quarter" dataDxfId="591" dataCellStyle="Comma"/>
    <tableColumn id="17" xr3:uid="{7BB67F79-13BD-4D58-A0D7-185B8DD583FE}" name="2014 _x000a_3rd quarter" dataDxfId="590" dataCellStyle="Comma"/>
    <tableColumn id="18" xr3:uid="{27E65D98-BD29-49C7-ACB7-4DB25265B3D0}" name="2014 _x000a_4th quarter" dataDxfId="589" dataCellStyle="Comma"/>
    <tableColumn id="19" xr3:uid="{4958ACBB-32D8-41CD-BF9D-2BB61DB7CE6B}" name="2015 _x000a_1st quarter" dataDxfId="588" dataCellStyle="Comma"/>
    <tableColumn id="20" xr3:uid="{CF154383-3E3F-4059-B17F-7C5EC4FC7C5E}" name="2015 _x000a_2nd quarter" dataDxfId="587" dataCellStyle="Comma"/>
    <tableColumn id="21" xr3:uid="{8CBD553D-1448-4132-B316-5E1DC0C2FA68}" name="2015 _x000a_3rd quarter" dataDxfId="586" dataCellStyle="Comma"/>
    <tableColumn id="22" xr3:uid="{BB20B62D-66E5-4E4C-A045-2BB68EEC0B4C}" name="2015 _x000a_4th quarter" dataDxfId="585" dataCellStyle="Comma"/>
    <tableColumn id="23" xr3:uid="{5699D036-6FC1-407D-B20D-22A1414DC120}" name="2016 _x000a_1st quarter" dataDxfId="584" dataCellStyle="Comma"/>
    <tableColumn id="24" xr3:uid="{1BAE225C-D031-422D-8441-1FC67652A404}" name="2016 _x000a_2nd quarter" dataDxfId="583" dataCellStyle="Comma"/>
    <tableColumn id="25" xr3:uid="{27E176D3-93A5-4E13-8F77-675CAF65C7E6}" name="2016 _x000a_3rd quarter" dataDxfId="582" dataCellStyle="Comma"/>
    <tableColumn id="26" xr3:uid="{2C3742BC-38F4-45C3-A218-9E183A06A4F9}" name="2016 _x000a_4th quarter" dataDxfId="581" dataCellStyle="Comma"/>
    <tableColumn id="27" xr3:uid="{1938EBB3-F2FA-4B67-9ED7-3884E4A5E924}" name="2017 _x000a_1st quarter" dataDxfId="580" dataCellStyle="Comma"/>
    <tableColumn id="28" xr3:uid="{2623AB01-17A6-49F2-852C-0944A29C943A}" name="2017 _x000a_2nd quarter" dataDxfId="579" dataCellStyle="Comma"/>
    <tableColumn id="29" xr3:uid="{A2C4C8E0-1A09-4895-9903-4D098442FD6A}" name="2017 _x000a_3rd quarter" dataDxfId="578" dataCellStyle="Comma"/>
    <tableColumn id="30" xr3:uid="{4710122D-DC66-4BB6-9133-AEFFCA33A49D}" name="2017 _x000a_4th quarter" dataDxfId="577" dataCellStyle="Comma"/>
    <tableColumn id="31" xr3:uid="{357DBDAB-CCCB-419A-BB6A-F43FF7594354}" name="2018 _x000a_1st quarter" dataDxfId="576" dataCellStyle="Comma"/>
    <tableColumn id="32" xr3:uid="{95DA809B-1EAC-427C-80B7-66C8B8AFDC63}" name="2018 _x000a_2nd quarter" dataDxfId="575" dataCellStyle="Comma"/>
    <tableColumn id="33" xr3:uid="{89B0E00B-309F-4464-91B4-927A7A732809}" name="2018 _x000a_3rd quarter" dataDxfId="574" dataCellStyle="Comma"/>
    <tableColumn id="34" xr3:uid="{A9C50A09-153F-459B-AD56-5D106DD0CF79}" name="2018 _x000a_4th quarter" dataDxfId="573" dataCellStyle="Comma"/>
    <tableColumn id="35" xr3:uid="{39CFE4BC-B13C-45A1-9893-D8384CEA3C80}" name="2019 _x000a_1st quarter" dataDxfId="572" dataCellStyle="Comma"/>
    <tableColumn id="36" xr3:uid="{3070FAF3-2017-432F-9E19-53E7D2DBBE17}" name="2019 _x000a_2nd quarter" dataDxfId="571" dataCellStyle="Comma"/>
    <tableColumn id="37" xr3:uid="{6AFEE6D0-A476-4F53-8B98-724DE3BA30B5}" name="2019 _x000a_3rd quarter" dataDxfId="570" dataCellStyle="Comma"/>
    <tableColumn id="38" xr3:uid="{66A8EF46-D581-45C1-B796-287084B8E2F4}" name="2019 _x000a_4th quarter" dataDxfId="569" dataCellStyle="Comma"/>
    <tableColumn id="39" xr3:uid="{10DF69A8-F0A4-4995-9720-8F1F4754EBFD}" name="2020 _x000a_1st quarter" dataDxfId="568" dataCellStyle="Comma"/>
    <tableColumn id="40" xr3:uid="{BA419679-12A8-4E09-83C1-DF0649FCEB9E}" name="2020 _x000a_2nd quarter" dataDxfId="567" dataCellStyle="Comma"/>
    <tableColumn id="41" xr3:uid="{BEF1122B-D467-4D30-9684-01CCA6BB3B25}" name="2020 _x000a_3rd quarter" dataDxfId="566" dataCellStyle="Comma"/>
    <tableColumn id="42" xr3:uid="{B9C529CA-7FBE-4858-9E0F-2810F72675D4}" name="2020 _x000a_4th quarter" dataDxfId="565" dataCellStyle="Comma"/>
    <tableColumn id="43" xr3:uid="{A3733668-A015-4411-8357-78A17E8065EC}" name="2021 _x000a_1st quarter" dataDxfId="564" dataCellStyle="Comma"/>
    <tableColumn id="44" xr3:uid="{61FF783D-F7D7-48B7-A712-9162D4E92B51}" name="2021 _x000a_2nd quarter" dataDxfId="563" dataCellStyle="Comma"/>
    <tableColumn id="45" xr3:uid="{909DF9F9-3C97-4184-8B44-A69768FF253B}" name="2021 _x000a_3rd quarter" dataDxfId="562"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Notes" displayName="Notes" ref="A4:B23" totalsRowShown="0" dataDxfId="1257" headerRowCellStyle="Heading 2">
  <tableColumns count="2">
    <tableColumn id="1" xr3:uid="{00000000-0010-0000-0100-000001000000}" name="Note " dataDxfId="1256" dataCellStyle="Normal 4"/>
    <tableColumn id="2" xr3:uid="{00000000-0010-0000-0100-000002000000}" name="Description" dataDxfId="1255" dataCellStyle="Normal 4"/>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C6BA518-1EC8-4B5C-9FE7-0DB0707AA043}" name="Renewable_quarterly_electricity_generated_England" displayName="Renewable_quarterly_electricity_generated_England" ref="A24:AS33" totalsRowShown="0" headerRowDxfId="561" dataDxfId="559" headerRowBorderDxfId="560" tableBorderDxfId="558" headerRowCellStyle="Normal 4">
  <autoFilter ref="A24:AS33" xr:uid="{EC6BA518-1EC8-4B5C-9FE7-0DB0707AA0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9DA2A9AA-F0C1-4DEE-B04D-2B040BBFB209}" name="ELECTRICITY GENERATED (GWh) [note 7]" dataDxfId="557" dataCellStyle="Normal 3"/>
    <tableColumn id="2" xr3:uid="{E6C6138A-A7DC-4630-85AC-8680CA975B87}" name="2010 _x000a_4th quarter" dataDxfId="556" dataCellStyle="Comma 2 2"/>
    <tableColumn id="3" xr3:uid="{A5A687F6-6C8C-4314-9798-F17FAACD94C1}" name="2011 _x000a_1st quarter" dataDxfId="555" dataCellStyle="Comma 2 2"/>
    <tableColumn id="4" xr3:uid="{372D85B4-659C-4A63-A659-C43FA428E236}" name="2011 _x000a_2nd quarter" dataDxfId="554" dataCellStyle="Comma 2 2"/>
    <tableColumn id="5" xr3:uid="{098B9A2C-0D66-48E0-B788-A1437A223B70}" name="2011 _x000a_3rd quarter" dataDxfId="553" dataCellStyle="Comma 2 2"/>
    <tableColumn id="6" xr3:uid="{2EF529A0-3B6A-4215-AE0C-A9BB8D084CAD}" name="2011 _x000a_4th quarter" dataDxfId="552" dataCellStyle="Comma 2 2"/>
    <tableColumn id="7" xr3:uid="{ED713A3E-4AF1-4ED7-9318-479C67DF215C}" name="2012 _x000a_1st quarter" dataDxfId="551" dataCellStyle="Comma"/>
    <tableColumn id="8" xr3:uid="{A97F7457-69E6-4CE9-8700-FA2B0AFE99CE}" name="2012 _x000a_2nd quarter" dataDxfId="550" dataCellStyle="Comma"/>
    <tableColumn id="9" xr3:uid="{9C5772DF-A358-49F3-90FB-986A05180BE4}" name="2012 _x000a_3rd quarter" dataDxfId="549" dataCellStyle="Comma"/>
    <tableColumn id="10" xr3:uid="{47381BE6-CA91-49B2-AA7F-0A26FA173D1A}" name="2012 _x000a_4th quarter" dataDxfId="548" dataCellStyle="Comma"/>
    <tableColumn id="11" xr3:uid="{F117FF96-EE44-4798-B44B-AB4093BB2521}" name="2013 _x000a_1st quarter" dataDxfId="547" dataCellStyle="Comma"/>
    <tableColumn id="12" xr3:uid="{D24DDF39-79A1-4DCD-81F9-427CC44D06E8}" name="2013 _x000a_2nd quarter" dataDxfId="546" dataCellStyle="Comma"/>
    <tableColumn id="13" xr3:uid="{6419D5BD-3A6B-43DD-A420-BA954B042B3E}" name="2013 _x000a_3rd quarter" dataDxfId="545" dataCellStyle="Comma"/>
    <tableColumn id="14" xr3:uid="{597250D0-B33D-4B87-93DA-56AFD51A35DB}" name="2013 _x000a_4th quarter" dataDxfId="544" dataCellStyle="Comma"/>
    <tableColumn id="15" xr3:uid="{3F26C48D-24E5-4DBF-BBE4-F2222BD6562C}" name="2014 _x000a_1st quarter" dataDxfId="543" dataCellStyle="Comma"/>
    <tableColumn id="16" xr3:uid="{50567EDC-B8C7-41FC-A957-D3F3220AE354}" name="2014 _x000a_2nd quarter" dataDxfId="542" dataCellStyle="Comma"/>
    <tableColumn id="17" xr3:uid="{5D0F34E6-59E3-4E16-B52A-27FA53B0A903}" name="2014 _x000a_3rd quarter" dataDxfId="541" dataCellStyle="Comma"/>
    <tableColumn id="18" xr3:uid="{93F41009-283D-412C-8993-459D4AEC7B77}" name="2014 _x000a_4th quarter" dataDxfId="540" dataCellStyle="Comma"/>
    <tableColumn id="19" xr3:uid="{812C2427-960D-4020-98D6-F0FBE2F23799}" name="2015 _x000a_1st quarter" dataDxfId="539" dataCellStyle="Comma"/>
    <tableColumn id="20" xr3:uid="{3CD2A3FB-6AC7-41DB-94C7-1191D94C49ED}" name="2015 _x000a_2nd quarter" dataDxfId="538" dataCellStyle="Comma"/>
    <tableColumn id="21" xr3:uid="{D6E54C20-FC1B-4B3D-8F1F-8B8C2E142009}" name="2015 _x000a_3rd quarter" dataDxfId="537" dataCellStyle="Comma"/>
    <tableColumn id="22" xr3:uid="{1F5C25E4-4C59-4CCF-A00C-679FB196019C}" name="2015 _x000a_4th quarter" dataDxfId="536" dataCellStyle="Comma"/>
    <tableColumn id="23" xr3:uid="{D6D48F1F-9134-4D3D-9FCA-51AC53124DCB}" name="2016 _x000a_1st quarter" dataDxfId="535" dataCellStyle="Comma"/>
    <tableColumn id="24" xr3:uid="{E69F82C1-632C-40C7-8C90-D865AE4DCFCF}" name="2016 _x000a_2nd quarter" dataDxfId="534"/>
    <tableColumn id="25" xr3:uid="{D7F1C117-628B-48F1-9EC2-96A657DE52A1}" name="2016 _x000a_3rd quarter" dataDxfId="533"/>
    <tableColumn id="26" xr3:uid="{F6AF0B1B-507F-4E73-AD57-B0F45BB6094E}" name="2016 _x000a_4th quarter" dataDxfId="532"/>
    <tableColumn id="27" xr3:uid="{56FCC3BF-DA15-4998-B9E7-7FD78120A469}" name="2017 _x000a_1st quarter" dataDxfId="531"/>
    <tableColumn id="28" xr3:uid="{F3597E9C-279E-4042-9C12-6A21D5D060D3}" name="2017 _x000a_2nd quarter" dataDxfId="530"/>
    <tableColumn id="29" xr3:uid="{14BBE1F5-A59D-4B4C-8B19-047103170E8E}" name="2017 _x000a_3rd quarter" dataDxfId="529"/>
    <tableColumn id="30" xr3:uid="{90856C36-337A-4F87-89E7-18FD4B1790B3}" name="2017 _x000a_4th quarter" dataDxfId="528"/>
    <tableColumn id="31" xr3:uid="{658B05CF-80C5-4FBD-B475-3B00BEEE6CEA}" name="2018 _x000a_1st quarter" dataDxfId="527"/>
    <tableColumn id="32" xr3:uid="{5EB229E9-9E54-4D06-95B2-0C44004040D8}" name="2018 _x000a_2nd quarter" dataDxfId="526"/>
    <tableColumn id="33" xr3:uid="{B1E29C78-F25D-40D8-A6DE-226D397D4A74}" name="2018 _x000a_3rd quarter" dataDxfId="525"/>
    <tableColumn id="34" xr3:uid="{8BC73FF0-ED79-43BA-A660-28C9A8D7638B}" name="2018 _x000a_4th quarter" dataDxfId="524"/>
    <tableColumn id="35" xr3:uid="{FA0B5C91-C5A8-47DA-AF71-BDDA26D55732}" name="2019 _x000a_1st quarter" dataDxfId="523"/>
    <tableColumn id="36" xr3:uid="{D474823D-22CF-4D65-AA5A-208E562DC877}" name="2019 _x000a_2nd quarter" dataDxfId="522"/>
    <tableColumn id="37" xr3:uid="{791C6BDA-765C-4A9F-BD7B-97AAB29DEEAB}" name="2019 _x000a_3rd quarter" dataDxfId="521"/>
    <tableColumn id="38" xr3:uid="{B2AB9CDC-8EFF-4CEE-98CD-2672516A0974}" name="2019 _x000a_4th quarter" dataDxfId="520"/>
    <tableColumn id="39" xr3:uid="{C95C86AD-A703-4A70-A339-B6570C00FD16}" name="2020 _x000a_1st quarter" dataDxfId="519"/>
    <tableColumn id="40" xr3:uid="{0CD66FA6-1949-464D-92B7-376EDD9BD0B3}" name="2020 _x000a_2nd quarter" dataDxfId="518"/>
    <tableColumn id="41" xr3:uid="{E2E468AA-6878-4424-AA59-BFAB825CCCF2}" name="2020 _x000a_3rd quarter" dataDxfId="517"/>
    <tableColumn id="42" xr3:uid="{CDA64BFE-4714-4A40-A527-585E99E3EA03}" name="2020 _x000a_4th quarter" dataDxfId="516"/>
    <tableColumn id="43" xr3:uid="{970C24DC-8A6A-49A3-B734-BB8BA60FD1AF}" name="2021 _x000a_1st quarter" dataDxfId="515"/>
    <tableColumn id="44" xr3:uid="{C6BEBEB5-4767-4E32-9712-82900AF91086}" name="2021 _x000a_2nd quarter" dataDxfId="514"/>
    <tableColumn id="45" xr3:uid="{C219A862-1C58-41B8-87E0-01983ECC8BB8}" name="2021 _x000a_3rd quarter" dataDxfId="51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351DFF2-A493-4174-9DA6-F1561E0FA182}" name="Renewable_annual_cumulative_capacity_NI" displayName="Renewable_annual_cumulative_capacity_NI" ref="A7:N15" totalsRowShown="0" headerRowDxfId="452" dataDxfId="451" tableBorderDxfId="450" headerRowCellStyle="Normal 3">
  <autoFilter ref="A7:N15" xr:uid="{A351DFF2-A493-4174-9DA6-F1561E0FA18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2A8695B-8E2E-4C40-ADCB-C805044BA5E4}" name="CUMULATIVE INSTALLED CAPACITY (MW) [note 1]" dataDxfId="449" dataCellStyle="Normal 3"/>
    <tableColumn id="7" xr3:uid="{204D89C1-EFAA-47CC-94BA-2EA22A52585F}" name="2008" dataDxfId="448"/>
    <tableColumn id="8" xr3:uid="{ADDA6BB9-C93B-4A1D-8A63-8E1F0FDB45E2}" name="2009" dataDxfId="447"/>
    <tableColumn id="9" xr3:uid="{2EE98D45-B5C9-4087-A1CE-207A4BE882C3}" name="2010" dataDxfId="446"/>
    <tableColumn id="10" xr3:uid="{292CEC77-3F81-47B7-B13E-519C742EC28A}" name="2011" dataDxfId="445"/>
    <tableColumn id="11" xr3:uid="{2017EF0D-857C-4BB3-B104-D51127121B9D}" name="2012" dataDxfId="444"/>
    <tableColumn id="12" xr3:uid="{40C516DE-06F6-41AF-8318-0B7AA38BB043}" name="2013" dataDxfId="443"/>
    <tableColumn id="13" xr3:uid="{35F566F0-C530-49E5-81FA-144EE13FB22A}" name="2014" dataDxfId="442"/>
    <tableColumn id="14" xr3:uid="{EF906061-B021-41A0-AD18-899514D2A6B9}" name="2015" dataDxfId="441"/>
    <tableColumn id="15" xr3:uid="{80E42255-55AD-47DD-95BA-2E0A310E4DC8}" name="2016" dataDxfId="440"/>
    <tableColumn id="16" xr3:uid="{4C80BE95-8F9F-4D19-B0A9-E00CA86BA702}" name="2017" dataDxfId="439"/>
    <tableColumn id="17" xr3:uid="{6C704774-855C-453D-9D75-31E69917CC79}" name="2018" dataDxfId="438"/>
    <tableColumn id="18" xr3:uid="{E8BA67BE-FC66-4964-ACE8-85B1D33A233B}" name="2019" dataDxfId="437"/>
    <tableColumn id="19" xr3:uid="{BBF51AB3-B513-47DC-A316-04FC7F945A8E}" name="2020" dataDxfId="436"/>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841F5C6-18A8-4613-813C-64EBF9A3CE0B}" name="Renewable_annuaL_electricity_generated_NI" displayName="Renewable_annuaL_electricity_generated_NI" ref="A17:N25" totalsRowShown="0" headerRowDxfId="435" dataDxfId="434" tableBorderDxfId="433" headerRowCellStyle="Normal 3">
  <autoFilter ref="A17:N25" xr:uid="{3841F5C6-18A8-4613-813C-64EBF9A3CE0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8EB0D07-87BD-4057-96D9-24726770B459}" name="ELECTRICITY GENERATED (GWh) [note 8]" dataDxfId="432" dataCellStyle="Normal 3"/>
    <tableColumn id="7" xr3:uid="{DC5D63FA-D498-44C0-95FD-47C826CB35CE}" name="2008" dataDxfId="431"/>
    <tableColumn id="8" xr3:uid="{BECFAD8F-7C31-425E-AA05-AF69F8C09A36}" name="2009" dataDxfId="430"/>
    <tableColumn id="9" xr3:uid="{1AFBFB42-570D-40E7-BBE4-AA615785929C}" name="2010" dataDxfId="429"/>
    <tableColumn id="10" xr3:uid="{5F8361ED-F0C2-4485-B78D-5BB3A2DAFEDA}" name="2011" dataDxfId="428"/>
    <tableColumn id="11" xr3:uid="{6E71D699-838A-4804-9785-A4A49EF5B00D}" name="2012" dataDxfId="427"/>
    <tableColumn id="12" xr3:uid="{2F7897EE-E5BC-4776-B9BB-DBBE73EF4654}" name="2013" dataDxfId="426"/>
    <tableColumn id="13" xr3:uid="{0993CEDF-2506-4197-B979-6E2A7C8BB77B}" name="2014" dataDxfId="425"/>
    <tableColumn id="14" xr3:uid="{0BAC50DF-843A-4596-859D-C4351A0D9DAF}" name="2015" dataDxfId="424"/>
    <tableColumn id="15" xr3:uid="{81D76240-970F-4483-B479-83A26999FCC3}" name="2016" dataDxfId="423"/>
    <tableColumn id="16" xr3:uid="{B587F07F-FA9E-478C-93C9-2509E98C11A4}" name="2017" dataDxfId="422"/>
    <tableColumn id="17" xr3:uid="{50073560-418D-4DDA-81F5-D62D3FD28D32}" name="2018" dataDxfId="421"/>
    <tableColumn id="18" xr3:uid="{2FECD304-C0FD-44AC-B5F6-9D768BC2CEF0}" name="2019" dataDxfId="420"/>
    <tableColumn id="19" xr3:uid="{67B45593-9E32-40D5-8510-2404A8583FF5}" name="2020" dataDxfId="419"/>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618B11C-98BF-41DC-9443-57D5075D99AF}" name="Renewable_annual_load_factors_NI" displayName="Renewable_annual_load_factors_NI" ref="A27:N31" totalsRowShown="0" headerRowDxfId="418" dataDxfId="417" tableBorderDxfId="416" headerRowCellStyle="Normal 3">
  <autoFilter ref="A27:N31" xr:uid="{B618B11C-98BF-41DC-9443-57D5075D99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946F510-EA3F-476E-A3EF-FD28F9BE0643}" name="LOAD FACTORS (%) [note 12] " dataDxfId="415" dataCellStyle="Normal 3"/>
    <tableColumn id="7" xr3:uid="{A3EFFC7C-0CB2-4348-B7E1-8C41D7217926}" name="2008" dataDxfId="414"/>
    <tableColumn id="8" xr3:uid="{F15A2BDF-2F92-4175-A030-1F4FDD97DC61}" name="2009" dataDxfId="413"/>
    <tableColumn id="9" xr3:uid="{A043B121-7262-47BA-9C80-5F9C3DC05556}" name="2010" dataDxfId="412"/>
    <tableColumn id="10" xr3:uid="{2881EE2A-9A40-47C5-AB5F-8AC64AFA6376}" name="2011" dataDxfId="411"/>
    <tableColumn id="11" xr3:uid="{1166A3A2-9749-4759-B95F-3B408CB1EA8C}" name="2012" dataDxfId="410"/>
    <tableColumn id="12" xr3:uid="{476F74D4-08FD-4BA2-A7A6-39165B909280}" name="2013" dataDxfId="409"/>
    <tableColumn id="13" xr3:uid="{A257235E-4A58-4207-9878-0C36C17F57AE}" name="2014" dataDxfId="408"/>
    <tableColumn id="14" xr3:uid="{6492D762-3386-4A29-8BDC-5B7D8692D486}" name="2015" dataDxfId="407"/>
    <tableColumn id="15" xr3:uid="{FA3635FA-04F5-4354-B7AC-49FB7CE331A7}" name="2016" dataDxfId="406"/>
    <tableColumn id="16" xr3:uid="{B98B0CD4-1E0B-4751-821A-603A88C8E603}" name="2017" dataDxfId="405"/>
    <tableColumn id="17" xr3:uid="{BCBAE7DA-E050-4A57-895E-E9EE9CB06467}" name="2018" dataDxfId="404"/>
    <tableColumn id="18" xr3:uid="{7F44DFE4-7491-4CDF-B0FC-E6BE16202245}" name="2019" dataDxfId="403"/>
    <tableColumn id="19" xr3:uid="{E9B9BF76-8E36-4294-8963-D050D651D9C7}" name="2020" dataDxfId="402"/>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30E22E3-C261-4220-BC7E-676B71496206}" name="Renewable_quarterly_cumulative_capacity_NI" displayName="Renewable_quarterly_cumulative_capacity_NI" ref="A7:AS22" totalsRowShown="0" headerRowDxfId="401" dataDxfId="399" headerRowBorderDxfId="400" tableBorderDxfId="398" headerRowCellStyle="Normal 4" dataCellStyle="Comma">
  <autoFilter ref="A7:AS22" xr:uid="{730E22E3-C261-4220-BC7E-676B714962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10D71B5D-72B2-49FC-8A82-E7D2F8E84C70}" name="CUMULATIVE INSTALLED CAPACITY (MW) [note 1]" dataDxfId="397"/>
    <tableColumn id="2" xr3:uid="{CE92CB4D-58B4-4690-82D5-8B689046DEC3}" name="2010 _x000a_4th quarter" dataDxfId="396" dataCellStyle="Comma 2 2"/>
    <tableColumn id="3" xr3:uid="{19D72259-1CED-430E-8BB2-1D02C28032B6}" name="2011 _x000a_1st quarter" dataDxfId="395" dataCellStyle="Comma 2 2"/>
    <tableColumn id="4" xr3:uid="{4026E1AA-0260-48E8-9332-DE545590D282}" name="2011 _x000a_2nd quarter" dataDxfId="394" dataCellStyle="Comma 2 2"/>
    <tableColumn id="5" xr3:uid="{ADF77CA6-8A2F-4E31-BE34-63E87A12E15F}" name="2011 _x000a_3rd quarter" dataDxfId="393" dataCellStyle="Comma 2 2"/>
    <tableColumn id="6" xr3:uid="{78E1CD40-8B1B-40F0-96C2-F9E0E99FE717}" name="2011 _x000a_4th quarter" dataDxfId="392" dataCellStyle="Comma 2 2"/>
    <tableColumn id="7" xr3:uid="{5C7F026C-75FA-4D90-8D7A-5FC5815A825C}" name="2012 _x000a_1st quarter" dataDxfId="391" dataCellStyle="Comma"/>
    <tableColumn id="8" xr3:uid="{B96400C3-3A3C-4A08-9F41-FBAFAC852A24}" name="2012 _x000a_2nd quarter" dataDxfId="390" dataCellStyle="Comma"/>
    <tableColumn id="9" xr3:uid="{A26DE89E-54A6-46AA-B88B-9CE0950B067C}" name="2012 _x000a_3rd quarter" dataDxfId="389"/>
    <tableColumn id="10" xr3:uid="{956A091D-FB39-4E55-B421-57D251F8967A}" name="2012 _x000a_4th quarter" dataDxfId="388"/>
    <tableColumn id="11" xr3:uid="{8D5EFCBE-F814-4297-AFE8-527A7CF76AAF}" name="2013 _x000a_1st quarter" dataDxfId="387" dataCellStyle="Comma"/>
    <tableColumn id="12" xr3:uid="{8E45E675-5E27-43BC-AB16-F6E84B444618}" name="2013 _x000a_2nd quarter" dataDxfId="386" dataCellStyle="Comma"/>
    <tableColumn id="13" xr3:uid="{CA402DE7-CA61-4728-9A08-0B9FF2A141CB}" name="2013 _x000a_3rd quarter" dataDxfId="385" dataCellStyle="Comma"/>
    <tableColumn id="14" xr3:uid="{657A8456-0529-44C1-B80E-B4FEBD410B9F}" name="2013 _x000a_4th quarter" dataDxfId="384" dataCellStyle="Comma"/>
    <tableColumn id="15" xr3:uid="{049CC100-98E8-4F73-BAA3-17A2B2CE545E}" name="2014 _x000a_1st quarter" dataDxfId="383" dataCellStyle="Comma"/>
    <tableColumn id="16" xr3:uid="{1CBBEEEE-6391-4390-B84B-C47E1D0C2B22}" name="2014 _x000a_2nd quarter" dataDxfId="382" dataCellStyle="Comma"/>
    <tableColumn id="17" xr3:uid="{4844FECB-B976-4A6C-A05B-6FE174198124}" name="2014 _x000a_3rd quarter" dataDxfId="381" dataCellStyle="Comma"/>
    <tableColumn id="18" xr3:uid="{5527AE0A-2CD8-43DB-A2B4-0959D4A856D9}" name="2014 _x000a_4th quarter" dataDxfId="380" dataCellStyle="Comma"/>
    <tableColumn id="19" xr3:uid="{481FC592-6A4C-4074-88F4-189640479786}" name="2015 _x000a_1st quarter" dataDxfId="379" dataCellStyle="Comma"/>
    <tableColumn id="20" xr3:uid="{999ED9D7-8CF8-4AB0-92A6-E9A6973518F0}" name="2015 _x000a_2nd quarter" dataDxfId="378" dataCellStyle="Comma"/>
    <tableColumn id="21" xr3:uid="{C4BBBFFB-69DE-42B5-9F0B-9F82CB655FD3}" name="2015 _x000a_3rd quarter" dataDxfId="377" dataCellStyle="Comma"/>
    <tableColumn id="22" xr3:uid="{5AD21675-2ED9-4CA4-94AD-441355CE1871}" name="2015 _x000a_4th quarter" dataDxfId="376" dataCellStyle="Comma"/>
    <tableColumn id="23" xr3:uid="{F6BAA3EB-A459-40D8-92F4-B693F42B9D34}" name="2016 _x000a_1st quarter" dataDxfId="375" dataCellStyle="Comma"/>
    <tableColumn id="24" xr3:uid="{92049CD8-228D-4A54-8F82-F84D1B21B9F4}" name="2016 _x000a_2nd quarter" dataDxfId="374"/>
    <tableColumn id="25" xr3:uid="{C2AC8C6B-73AA-47F9-8432-E094E3DFA970}" name="2016 _x000a_3rd quarter" dataDxfId="373" dataCellStyle="Comma"/>
    <tableColumn id="26" xr3:uid="{CBFBCC3A-BD89-4D9C-A0A2-0F12CBFF61E2}" name="2016 _x000a_4th quarter" dataDxfId="372"/>
    <tableColumn id="27" xr3:uid="{16BF30C4-F70D-46D9-B4F1-B48F97710FCC}" name="2017 _x000a_1st quarter" dataDxfId="371"/>
    <tableColumn id="28" xr3:uid="{45EF7A3F-C402-47E7-940C-091028578246}" name="2017 _x000a_2nd quarter" dataDxfId="370" dataCellStyle="Comma"/>
    <tableColumn id="29" xr3:uid="{010E0DB8-2B83-4CC0-987D-2490FCA16A2C}" name="2017 _x000a_3rd quarter" dataDxfId="369" dataCellStyle="Comma"/>
    <tableColumn id="30" xr3:uid="{F992703F-AB07-47F5-9333-80C9A61F875A}" name="2017 _x000a_4th quarter" dataDxfId="368" dataCellStyle="Comma"/>
    <tableColumn id="31" xr3:uid="{8AACE24E-AE93-4503-AE3E-E98F43266593}" name="2018 _x000a_1st quarter" dataDxfId="367" dataCellStyle="Comma"/>
    <tableColumn id="32" xr3:uid="{B6E5AF5A-C7A3-4D68-A4F9-60AB27E2A88A}" name="2018 _x000a_2nd quarter" dataDxfId="366" dataCellStyle="Comma"/>
    <tableColumn id="33" xr3:uid="{3DACE0B1-96FC-412B-85EC-7149011EDB05}" name="2018 _x000a_3rd quarter" dataDxfId="365" dataCellStyle="Comma"/>
    <tableColumn id="34" xr3:uid="{4D601BF2-0B58-4BC5-800C-1BD7057DA9E3}" name="2018 _x000a_4th quarter" dataDxfId="364" dataCellStyle="Comma"/>
    <tableColumn id="35" xr3:uid="{F2F54F3D-7616-43B4-AF76-6E43CB6E514B}" name="2019 _x000a_1st quarter" dataDxfId="363" dataCellStyle="Comma"/>
    <tableColumn id="36" xr3:uid="{6B9B699B-680E-49B3-A738-ABE3E0ACAE37}" name="2019 _x000a_2nd quarter" dataDxfId="362" dataCellStyle="Comma"/>
    <tableColumn id="37" xr3:uid="{8C14C148-6674-4B4B-A52E-98A98193EA31}" name="2019 _x000a_3rd quarter" dataDxfId="361" dataCellStyle="Comma"/>
    <tableColumn id="38" xr3:uid="{218A9C6C-B13F-479F-867A-4C87316E41EE}" name="2019 _x000a_4th quarter" dataDxfId="360" dataCellStyle="Comma"/>
    <tableColumn id="39" xr3:uid="{82BC097B-4ED7-4228-A6AE-A49FAE639889}" name="2020 _x000a_1st quarter" dataDxfId="359" dataCellStyle="Comma"/>
    <tableColumn id="40" xr3:uid="{0FC766CD-C2A8-43D5-BE94-3A0E4564172D}" name="2020 _x000a_2nd quarter" dataDxfId="358" dataCellStyle="Comma"/>
    <tableColumn id="41" xr3:uid="{B4015B3A-CF24-4DDD-A0FB-3325AADA4083}" name="2020 _x000a_3rd quarter" dataDxfId="357" dataCellStyle="Comma"/>
    <tableColumn id="42" xr3:uid="{01C1DE27-633C-4B6D-8073-6BF2B2863C5D}" name="2020 _x000a_4th quarter" dataDxfId="356" dataCellStyle="Comma"/>
    <tableColumn id="43" xr3:uid="{D530625A-DF17-46AF-A19E-1BDC8EA686B0}" name="2021 _x000a_1st quarter" dataDxfId="355" dataCellStyle="Comma"/>
    <tableColumn id="44" xr3:uid="{855D4E80-1E01-4B68-B331-1799C9548978}" name="2021 _x000a_2nd quarter" dataDxfId="354" dataCellStyle="Comma"/>
    <tableColumn id="45" xr3:uid="{1AC89D83-6CCA-4D48-A5CF-18126B958136}" name="2021 _x000a_3rd quarter" dataDxfId="353" dataCellStyle="Comma"/>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734AD3A-F984-466F-8FED-ED7649FE767C}" name="Renewable_quarterly_electricity_generated_NI" displayName="Renewable_quarterly_electricity_generated_NI" ref="A24:AS33" totalsRowShown="0" headerRowDxfId="352" dataDxfId="350" headerRowBorderDxfId="351" tableBorderDxfId="349" headerRowCellStyle="Normal 4" dataCellStyle="Comma">
  <autoFilter ref="A24:AS33" xr:uid="{D734AD3A-F984-466F-8FED-ED7649FE76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11914508-2752-473D-B64F-48D4EBDDC8D3}" name="ELECTRICITY GENERATED (GWh) [note 7]" dataDxfId="348" dataCellStyle="Normal 3"/>
    <tableColumn id="2" xr3:uid="{8CF86EED-361F-4352-AB17-6CCDA3C329C6}" name="2010 _x000a_4th quarter" dataDxfId="347" dataCellStyle="Comma 2 2"/>
    <tableColumn id="3" xr3:uid="{BA2F1958-D680-4E8B-B458-66C8942D1A74}" name="2011 _x000a_1st quarter" dataDxfId="346" dataCellStyle="Comma 2 2"/>
    <tableColumn id="4" xr3:uid="{F0380ADB-F3FB-4B75-8F71-2A05FBFF7AA3}" name="2011 _x000a_2nd quarter" dataDxfId="345" dataCellStyle="Comma 2 2"/>
    <tableColumn id="5" xr3:uid="{7872D3E9-66AF-4E9C-B662-4FF813DF996D}" name="2011 _x000a_3rd quarter" dataDxfId="344" dataCellStyle="Comma 2 2"/>
    <tableColumn id="6" xr3:uid="{8630CC37-0409-4F89-9B76-6A51E789CAFE}" name="2011 _x000a_4th quarter" dataDxfId="343" dataCellStyle="Comma 2 2"/>
    <tableColumn id="7" xr3:uid="{61423C8B-2DC8-4147-8AD6-55499AA2071E}" name="2012 _x000a_1st quarter" dataDxfId="342" dataCellStyle="Comma"/>
    <tableColumn id="8" xr3:uid="{7E36DD39-B8F6-4F0E-8791-80A6ECFF2B8B}" name="2012 _x000a_2nd quarter" dataDxfId="341" dataCellStyle="Comma"/>
    <tableColumn id="9" xr3:uid="{129A341B-BAFC-492B-8312-AA65F1B7FEE1}" name="2012 _x000a_3rd quarter" dataDxfId="340"/>
    <tableColumn id="10" xr3:uid="{24D5693F-9548-490B-88E3-F3F74FA002CE}" name="2012 _x000a_4th quarter" dataDxfId="339"/>
    <tableColumn id="11" xr3:uid="{D3251FDA-7564-4BE8-BB06-1750A75CA710}" name="2013 _x000a_1st quarter" dataDxfId="338" dataCellStyle="Comma"/>
    <tableColumn id="12" xr3:uid="{6F57D850-98F0-4CD0-944D-DDFE6B2CE9ED}" name="2013 _x000a_2nd quarter" dataDxfId="337" dataCellStyle="Comma"/>
    <tableColumn id="13" xr3:uid="{C2802F4A-02A1-4AFB-AC8C-B578633730DB}" name="2013 _x000a_3rd quarter" dataDxfId="336" dataCellStyle="Comma"/>
    <tableColumn id="14" xr3:uid="{1F34FEDA-A1CE-4E03-A005-979FC299021B}" name="2013 _x000a_4th quarter" dataDxfId="335" dataCellStyle="Comma"/>
    <tableColumn id="15" xr3:uid="{F48FD51E-4B2C-4C0B-BBCB-6E95325776F2}" name="2014 _x000a_1st quarter" dataDxfId="334" dataCellStyle="Comma"/>
    <tableColumn id="16" xr3:uid="{67BDAAB0-4F9E-4497-B9F2-0B88F2D1EA41}" name="2014 _x000a_2nd quarter" dataDxfId="333" dataCellStyle="Comma"/>
    <tableColumn id="17" xr3:uid="{056E2C2A-53ED-4D03-8B51-CCE342E28A4B}" name="2014 _x000a_3rd quarter" dataDxfId="332" dataCellStyle="Comma"/>
    <tableColumn id="18" xr3:uid="{1B2CD7F6-D603-4547-BB97-E037577FEBBC}" name="2014 _x000a_4th quarter" dataDxfId="331" dataCellStyle="Comma"/>
    <tableColumn id="19" xr3:uid="{8B8B390C-55B9-4FCE-A9C9-90ADAEE3D529}" name="2015 _x000a_1st quarter" dataDxfId="330" dataCellStyle="Comma"/>
    <tableColumn id="20" xr3:uid="{B40BDFE7-0565-492E-BA38-DE91D6AAA2F0}" name="2015 _x000a_2nd quarter" dataDxfId="329" dataCellStyle="Comma"/>
    <tableColumn id="21" xr3:uid="{DB1EEFC3-7E6D-4A3F-BC7E-5C4656F166C4}" name="2015 _x000a_3rd quarter" dataDxfId="328" dataCellStyle="Comma"/>
    <tableColumn id="22" xr3:uid="{81F039E6-543E-44CB-AF71-7BA236876DD5}" name="2015 _x000a_4th quarter" dataDxfId="327" dataCellStyle="Comma"/>
    <tableColumn id="23" xr3:uid="{A42FE791-80F4-473F-84DD-6BA883E68797}" name="2016 _x000a_1st quarter" dataDxfId="326" dataCellStyle="Comma"/>
    <tableColumn id="24" xr3:uid="{750C9F74-82E6-45E2-B50B-7DD2173523E6}" name="2016 _x000a_2nd quarter" dataDxfId="325"/>
    <tableColumn id="25" xr3:uid="{AABB406D-6A13-4157-9988-7639266F28EE}" name="2016 _x000a_3rd quarter" dataDxfId="324"/>
    <tableColumn id="26" xr3:uid="{53132907-7E3F-44B3-B060-AB58BA0EB53C}" name="2016 _x000a_4th quarter" dataDxfId="323"/>
    <tableColumn id="27" xr3:uid="{7C895B05-4EEA-4544-857D-679E73FCEC4B}" name="2017 _x000a_1st quarter" dataDxfId="322"/>
    <tableColumn id="28" xr3:uid="{0E552699-A1B2-4280-A175-04105EF63ED2}" name="2017 _x000a_2nd quarter" dataDxfId="321"/>
    <tableColumn id="29" xr3:uid="{AB73E4BA-FDB7-4F42-B210-E1333D889432}" name="2017 _x000a_3rd quarter" dataDxfId="320"/>
    <tableColumn id="30" xr3:uid="{B6909FA3-188B-4079-B45B-B202728491FC}" name="2017 _x000a_4th quarter" dataDxfId="319"/>
    <tableColumn id="31" xr3:uid="{025C01CE-453B-4AA7-AC6C-E5A946432B9E}" name="2018 _x000a_1st quarter" dataDxfId="318"/>
    <tableColumn id="32" xr3:uid="{25E687BF-FA22-46A6-84B8-32836A5E60B4}" name="2018 _x000a_2nd quarter" dataDxfId="317"/>
    <tableColumn id="33" xr3:uid="{5C5E4D92-6B1D-4FA6-B9C6-F77B9263CB6B}" name="2018 _x000a_3rd quarter" dataDxfId="316"/>
    <tableColumn id="34" xr3:uid="{B43C878B-6000-409C-AD98-737728C5C45C}" name="2018 _x000a_4th quarter" dataDxfId="315"/>
    <tableColumn id="35" xr3:uid="{23AA23B0-FB93-4346-8754-90EF1E239CD1}" name="2019 _x000a_1st quarter" dataDxfId="314"/>
    <tableColumn id="36" xr3:uid="{BDD817F1-21F8-4FE1-AF14-66C072F1977D}" name="2019 _x000a_2nd quarter" dataDxfId="313"/>
    <tableColumn id="37" xr3:uid="{1E8A76F6-E79F-4A96-8C03-D1A630E0778A}" name="2019 _x000a_3rd quarter" dataDxfId="312"/>
    <tableColumn id="38" xr3:uid="{80A3953A-10F3-455A-A722-78B287F92585}" name="2019 _x000a_4th quarter" dataDxfId="311"/>
    <tableColumn id="39" xr3:uid="{D100105C-236B-4418-8DC5-C963BC1251AD}" name="2020 _x000a_1st quarter" dataDxfId="310" dataCellStyle="Comma"/>
    <tableColumn id="40" xr3:uid="{D73D25D9-0907-4D5F-B64B-9BE3ACFD8252}" name="2020 _x000a_2nd quarter" dataDxfId="309" dataCellStyle="Comma"/>
    <tableColumn id="41" xr3:uid="{DB907381-F17C-41FD-9A16-43E6C87B44FF}" name="2020 _x000a_3rd quarter" dataDxfId="308" dataCellStyle="Comma"/>
    <tableColumn id="42" xr3:uid="{810110FF-BB50-440C-BDC6-212F4C38787D}" name="2020 _x000a_4th quarter" dataDxfId="307" dataCellStyle="Comma"/>
    <tableColumn id="43" xr3:uid="{979F4857-CDAD-41E6-8291-99A4354444BA}" name="2021 _x000a_1st quarter" dataDxfId="306" dataCellStyle="Comma"/>
    <tableColumn id="44" xr3:uid="{DAD24533-AF03-4E70-AA68-87CF258BF379}" name="2021 _x000a_2nd quarter" dataDxfId="305" dataCellStyle="Comma"/>
    <tableColumn id="45" xr3:uid="{AD12B278-EF38-4D54-9EEB-8F8F9C8FDA9F}" name="2021 _x000a_3rd quarter" dataDxfId="304" dataCellStyle="Comma"/>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D440373-C2AF-4551-8C6A-B2697CA3DDA0}" name="Renewable_quarterly_load_factors_NI" displayName="Renewable_quarterly_load_factors_NI" ref="A35:AS40" totalsRowShown="0" headerRowDxfId="303" dataDxfId="301" headerRowBorderDxfId="302" tableBorderDxfId="300" headerRowCellStyle="Normal 4">
  <autoFilter ref="A35:AS40" xr:uid="{7D440373-C2AF-4551-8C6A-B2697CA3DDA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36149290-A4D9-43A6-9899-71D19FA80348}" name="LOAD FACTORS (%) [note 12]" dataDxfId="299" dataCellStyle="Normal 3"/>
    <tableColumn id="2" xr3:uid="{EFBE85EC-F5DB-4CF8-9AB9-19CFE96EA9A5}" name="2010 _x000a_4th quarter" dataDxfId="298"/>
    <tableColumn id="3" xr3:uid="{84AD3C06-43E3-4E18-8FA0-16E7D7149599}" name="2011 _x000a_1st quarter" dataDxfId="297"/>
    <tableColumn id="4" xr3:uid="{DE02CC82-CE4A-4E83-8AC9-A4EBB3E4F866}" name="2011 _x000a_2nd quarter" dataDxfId="296"/>
    <tableColumn id="5" xr3:uid="{626EED7F-F276-4D4E-82B5-6D5089C35006}" name="2011 _x000a_3rd quarter" dataDxfId="295"/>
    <tableColumn id="6" xr3:uid="{A0DC7122-21CC-40BE-9885-995D38CF9D71}" name="2011 _x000a_4th quarter" dataDxfId="294"/>
    <tableColumn id="7" xr3:uid="{BF2189A9-7714-4A24-80ED-894C01CCB653}" name="2012 _x000a_1st quarter" dataDxfId="293"/>
    <tableColumn id="8" xr3:uid="{34028E6C-B68F-46D6-80E8-AEC36C48E254}" name="2012 _x000a_2nd quarter" dataDxfId="292"/>
    <tableColumn id="9" xr3:uid="{AF42B60E-6751-4312-A449-729E7DF68D32}" name="2012 _x000a_3rd quarter" dataDxfId="291"/>
    <tableColumn id="10" xr3:uid="{CA124742-037C-482C-A519-BE589BAB9F89}" name="2012 _x000a_4th quarter" dataDxfId="290"/>
    <tableColumn id="11" xr3:uid="{F8B35E77-B545-4175-8304-3A13D024B3A0}" name="2013 _x000a_1st quarter" dataDxfId="289"/>
    <tableColumn id="12" xr3:uid="{B9B66D69-EE51-4FB0-8B54-666DC9DFAEE0}" name="2013 _x000a_2nd quarter" dataDxfId="288"/>
    <tableColumn id="13" xr3:uid="{5489643C-ED33-43A9-8A96-F823B26F0263}" name="2013 _x000a_3rd quarter" dataDxfId="287"/>
    <tableColumn id="14" xr3:uid="{0621A69A-FDBE-4614-B2DF-AE13E9F84225}" name="2013 _x000a_4th quarter" dataDxfId="286"/>
    <tableColumn id="15" xr3:uid="{F0E05ED1-4D55-4667-8D94-999D23595E5F}" name="2014 _x000a_1st quarter" dataDxfId="285"/>
    <tableColumn id="16" xr3:uid="{A2EF41D3-2362-4A60-9B97-3EFB3D7075BC}" name="2014 _x000a_2nd quarter" dataDxfId="284"/>
    <tableColumn id="17" xr3:uid="{530FBB8D-9E49-429E-89D1-BD2F668A8C8C}" name="2014 _x000a_3rd quarter" dataDxfId="283"/>
    <tableColumn id="18" xr3:uid="{F9C35A57-1FFF-4E12-A202-188919A3256D}" name="2014 _x000a_4th quarter" dataDxfId="282"/>
    <tableColumn id="19" xr3:uid="{0EB1D3D9-B975-4710-B941-959075183713}" name="2015 _x000a_1st quarter" dataDxfId="281"/>
    <tableColumn id="20" xr3:uid="{5558967C-0111-4783-A261-E618D5EC19D4}" name="2015 _x000a_2nd quarter" dataDxfId="280"/>
    <tableColumn id="21" xr3:uid="{04F73F35-ECBE-4BFD-AFC9-DEFA6867B0F0}" name="2015 _x000a_3rd quarter" dataDxfId="279"/>
    <tableColumn id="22" xr3:uid="{6263F107-8484-4A9B-AFAB-7E768A877E0E}" name="2015 _x000a_4th quarter" dataDxfId="278"/>
    <tableColumn id="23" xr3:uid="{B5619759-8A79-4A86-AA2D-241812AD3E3B}" name="2016 _x000a_1st quarter" dataDxfId="277"/>
    <tableColumn id="24" xr3:uid="{8F402BBE-4EDA-4EC8-9066-3AAE9C805B7A}" name="2016 _x000a_2nd quarter" dataDxfId="276"/>
    <tableColumn id="25" xr3:uid="{79781100-3281-41C2-AD30-FF8BD121F9EE}" name="2016 _x000a_3rd quarter" dataDxfId="275"/>
    <tableColumn id="26" xr3:uid="{D832102F-7B99-4FA9-B13F-57527DED197F}" name="2016 _x000a_4th quarter" dataDxfId="274"/>
    <tableColumn id="27" xr3:uid="{FB5BEEA2-DDAB-4AFF-BEE5-A4779A044982}" name="2017 _x000a_1st quarter" dataDxfId="273"/>
    <tableColumn id="28" xr3:uid="{C6B47A4A-3A40-4A18-A962-4D60DF82776D}" name="2017 _x000a_2nd quarter" dataDxfId="272"/>
    <tableColumn id="29" xr3:uid="{DCD860CB-4211-4012-9FC5-BF99A7800C3E}" name="2017 _x000a_3rd quarter" dataDxfId="271"/>
    <tableColumn id="30" xr3:uid="{1E40D49D-87CF-4062-8B6F-336F1917E551}" name="2017 _x000a_4th quarter" dataDxfId="270"/>
    <tableColumn id="31" xr3:uid="{F66D48AD-1242-4B7E-9F1A-777AE0E031AB}" name="2018 _x000a_1st quarter" dataDxfId="269"/>
    <tableColumn id="32" xr3:uid="{BB026C0C-13E3-4B48-9833-A76A84D9A665}" name="2018 _x000a_2nd quarter" dataDxfId="268"/>
    <tableColumn id="33" xr3:uid="{53760B41-D584-411D-9E45-59D8A138AA40}" name="2018 _x000a_3rd quarter" dataDxfId="267"/>
    <tableColumn id="34" xr3:uid="{6C2784A9-7189-4F74-B0F6-76426856A90A}" name="2018 _x000a_4th quarter" dataDxfId="266"/>
    <tableColumn id="35" xr3:uid="{A34F7401-6549-434E-9E90-F86CF40112A8}" name="2019 _x000a_1st quarter" dataDxfId="265"/>
    <tableColumn id="36" xr3:uid="{275FD144-1000-4ABA-93BC-EC5D2924C856}" name="2019 _x000a_2nd quarter" dataDxfId="264"/>
    <tableColumn id="37" xr3:uid="{9A97FB12-4BD8-4C62-9C72-B785669920B0}" name="2019 _x000a_3rd quarter" dataDxfId="263"/>
    <tableColumn id="38" xr3:uid="{60F79967-04D6-4BB0-A4C0-9E78E4E083EF}" name="2019 _x000a_4th quarter" dataDxfId="262"/>
    <tableColumn id="39" xr3:uid="{FF06534D-EDFA-4898-86F0-56920120A1F2}" name="2020 _x000a_1st quarter" dataDxfId="261"/>
    <tableColumn id="40" xr3:uid="{82419B6A-D34C-4803-BA85-9E6EEFEDDBBA}" name="2020 _x000a_2nd quarter" dataDxfId="260"/>
    <tableColumn id="41" xr3:uid="{36420239-D774-4996-9CC0-49383DAC7A1B}" name="2020 _x000a_3rd quarter" dataDxfId="259"/>
    <tableColumn id="42" xr3:uid="{4D6587A7-640A-4AEA-8ED6-98D3C326FC6B}" name="2020 _x000a_4th quarter" dataDxfId="258"/>
    <tableColumn id="43" xr3:uid="{718BA27C-77A4-4986-ABDD-6A54B7940058}" name="2021 _x000a_1st quarter" dataDxfId="257"/>
    <tableColumn id="44" xr3:uid="{B8258133-EFC8-451F-9106-778D6F21530C}" name="2021 _x000a_2nd quarter" dataDxfId="256"/>
    <tableColumn id="45" xr3:uid="{C45CF217-29A9-432F-B2F4-32152503C4CE}" name="2021 _x000a_3rd quarter" dataDxfId="255"/>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85E4D4D-743B-4479-813D-A6A320EEF4D2}" name="Renewable_annual_cumulative_capacity_Scotland" displayName="Renewable_annual_cumulative_capacity_Scotland" ref="A7:N15" totalsRowShown="0" headerRowDxfId="254" dataDxfId="252" headerRowBorderDxfId="253" tableBorderDxfId="251" headerRowCellStyle="Normal 3">
  <autoFilter ref="A7:N15" xr:uid="{385E4D4D-743B-4479-813D-A6A320EEF4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9E286EEE-D29B-48AD-928F-3A376FA35277}" name="CUMULATIVE INSTALLED CAPACITY (MW) [note 1]" dataDxfId="250" dataCellStyle="Normal 3"/>
    <tableColumn id="7" xr3:uid="{429ACBBD-1B3F-4489-B5DA-885667282CAE}" name="2008" dataDxfId="249"/>
    <tableColumn id="8" xr3:uid="{B55F8391-B770-4FF5-9F1D-86E40FABF608}" name="2009" dataDxfId="248"/>
    <tableColumn id="9" xr3:uid="{47D3B75D-5B7F-4C93-BB96-0CC1E5AC2027}" name="2010" dataDxfId="247"/>
    <tableColumn id="10" xr3:uid="{896E7D27-BE9F-40D8-96F9-913D074E372B}" name="2011" dataDxfId="246"/>
    <tableColumn id="11" xr3:uid="{7C85AC32-D3B4-4BF8-A392-96ECAAA20966}" name="2012" dataDxfId="245"/>
    <tableColumn id="12" xr3:uid="{A7108554-4AC6-4B72-BD0A-4E46C7A0462B}" name="2013" dataDxfId="244"/>
    <tableColumn id="13" xr3:uid="{88EB641A-F1CA-49E3-B679-A58FCA87B185}" name="2014" dataDxfId="243"/>
    <tableColumn id="14" xr3:uid="{68331FD6-97D5-4048-AB0B-6408DCD2C01E}" name="2015" dataDxfId="242"/>
    <tableColumn id="15" xr3:uid="{80C4BDD4-DDCC-4DA7-9544-F41E492CE080}" name="2016" dataDxfId="241"/>
    <tableColumn id="16" xr3:uid="{239FC837-FD73-444B-AA7F-2583DE460172}" name="2017" dataDxfId="240"/>
    <tableColumn id="17" xr3:uid="{4B5B8897-B263-4E55-9508-B334DBDD942B}" name="2018" dataDxfId="239"/>
    <tableColumn id="18" xr3:uid="{7FE6A9BA-F2DC-4B81-8689-6821127A8F0C}" name="2019" dataDxfId="238"/>
    <tableColumn id="19" xr3:uid="{57503D92-E963-47FD-B8E4-5A21BA55ADAA}" name="2020" dataDxfId="237"/>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50B4C3E-3B2D-4B1A-B669-012EF3B01F12}" name="Renewable_annual_electricity_generated_Scotland" displayName="Renewable_annual_electricity_generated_Scotland" ref="A17:N25" totalsRowShown="0" headerRowDxfId="236" dataDxfId="234" headerRowBorderDxfId="235" tableBorderDxfId="233" headerRowCellStyle="Normal 3">
  <autoFilter ref="A17:N25" xr:uid="{E50B4C3E-3B2D-4B1A-B669-012EF3B01F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95ADFE96-902A-43F1-AD40-A541E0BC1ABB}" name="ELECTRICITY GENERATED (GWh) [note 8]" dataDxfId="232" dataCellStyle="Normal 3"/>
    <tableColumn id="7" xr3:uid="{800E1825-3742-4A60-AC25-BC1B7E6372FE}" name="2008" dataDxfId="231"/>
    <tableColumn id="8" xr3:uid="{F12E7E1D-1651-4339-8F09-3811E414DF14}" name="2009" dataDxfId="230"/>
    <tableColumn id="9" xr3:uid="{038C3DDF-DC4A-4315-A272-773E3536E7B0}" name="2010" dataDxfId="229"/>
    <tableColumn id="10" xr3:uid="{5F90FA42-5909-445C-9D5F-62C7F69C5F16}" name="2011" dataDxfId="228"/>
    <tableColumn id="11" xr3:uid="{B6567E94-85AD-4E1C-BE31-5BA82AF84E04}" name="2012" dataDxfId="227"/>
    <tableColumn id="12" xr3:uid="{52EFC1E4-F8B9-4F0D-B1FB-8F890106002A}" name="2013" dataDxfId="226"/>
    <tableColumn id="13" xr3:uid="{12A00BAF-64FB-47A3-8982-D4C799352400}" name="2014" dataDxfId="225"/>
    <tableColumn id="14" xr3:uid="{568C7A16-64D3-4D41-9F45-FAEED8644E24}" name="2015" dataDxfId="224"/>
    <tableColumn id="15" xr3:uid="{42AFB4C5-6D0B-4345-9D53-EA29D428335B}" name="2016" dataDxfId="223"/>
    <tableColumn id="16" xr3:uid="{46446A77-BA6C-4622-A980-69F5DBF96A7C}" name="2017" dataDxfId="222"/>
    <tableColumn id="17" xr3:uid="{2500A76A-3237-4BD2-92F9-52086341039D}" name="2018" dataDxfId="221"/>
    <tableColumn id="18" xr3:uid="{5EA0E131-BF4C-44C8-8259-E2E8B0E1C1CB}" name="2019" dataDxfId="220"/>
    <tableColumn id="19" xr3:uid="{147EDB90-3049-4D92-BF98-67A79855AE13}" name="2020" dataDxfId="219"/>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0B84A08-C797-48DD-B976-CE721950A756}" name="Renewable_load_factors_Scotland" displayName="Renewable_load_factors_Scotland" ref="A27:N31" totalsRowShown="0" headerRowDxfId="218" dataDxfId="216" headerRowBorderDxfId="217" tableBorderDxfId="215" headerRowCellStyle="Normal 3">
  <autoFilter ref="A27:N31" xr:uid="{30B84A08-C797-48DD-B976-CE721950A75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0BA06D6-8EA6-4F90-AED6-AB61F20934A7}" name="LOAD FACTORS (%) [note 12]" dataDxfId="214" dataCellStyle="Normal 3"/>
    <tableColumn id="7" xr3:uid="{033AB0F6-764F-4F8E-BF36-E18C939F74E3}" name="2008" dataDxfId="213"/>
    <tableColumn id="8" xr3:uid="{65098CF0-3D27-429D-A901-CA720BE2C9A3}" name="2009" dataDxfId="212"/>
    <tableColumn id="9" xr3:uid="{C0AF3F18-7CAD-4E1A-B1C9-F1D34D8461A5}" name="2010" dataDxfId="211"/>
    <tableColumn id="10" xr3:uid="{1672AF8F-674F-456C-B0C6-91C8CFB1D879}" name="2011" dataDxfId="210"/>
    <tableColumn id="11" xr3:uid="{FF286533-3D50-4731-A8B3-EB905BD42918}" name="2012" dataDxfId="209"/>
    <tableColumn id="12" xr3:uid="{C7BE2794-E3E9-4FDD-81E5-B7D449374B89}" name="2013" dataDxfId="208"/>
    <tableColumn id="13" xr3:uid="{AD3FD6C9-AC26-465E-A84E-A5B37EBC0C8D}" name="2014" dataDxfId="207"/>
    <tableColumn id="14" xr3:uid="{B2992160-6552-4F50-820D-188211E10329}" name="2015" dataDxfId="206"/>
    <tableColumn id="15" xr3:uid="{4216C14E-72FB-4A7B-ABC8-789EE61BB08E}" name="2016" dataDxfId="205"/>
    <tableColumn id="16" xr3:uid="{DAD59425-5839-4E13-8A89-8911332773B0}" name="2017" dataDxfId="204"/>
    <tableColumn id="17" xr3:uid="{B57C8862-C4A2-4EA1-B8FA-0EEEAB510D8E}" name="2018" dataDxfId="203"/>
    <tableColumn id="18" xr3:uid="{7815610E-5905-4E23-A274-83777993238E}" name="2019" dataDxfId="202"/>
    <tableColumn id="19" xr3:uid="{66407EA6-BBD6-4E53-A0EE-ADED83F7B711}" name="2020" dataDxfId="20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Main_table_Shares_of_electricity_generated" displayName="Main_table_Shares_of_electricity_generated" ref="A56:N64" totalsRowShown="0" headerRowDxfId="1254" dataDxfId="1252" headerRowBorderDxfId="1253">
  <autoFilter ref="A56:N64"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200-000001000000}" name="SHARES OF ELECTRICITY GENERATED (%)" dataDxfId="1251" dataCellStyle="Normal 3"/>
    <tableColumn id="3" xr3:uid="{00000000-0010-0000-0200-000003000000}" name="2024" dataDxfId="1250"/>
    <tableColumn id="7" xr3:uid="{660BF3D8-1776-4B30-8581-46607FE3EF8B}" name="2025" dataDxfId="1249"/>
    <tableColumn id="4" xr3:uid="{00000000-0010-0000-0200-000004000000}" name="Annual per cent change" dataDxfId="1248"/>
    <tableColumn id="13" xr3:uid="{D998A910-FF84-4684-ADB8-BF75F840D2D5}" name="2024 _x000a_1st quarter" dataDxfId="1247"/>
    <tableColumn id="15" xr3:uid="{3202560B-E017-4CF4-B2C8-ABF188481CDD}" name="2024 _x000a_2nd quarter" dataDxfId="1246"/>
    <tableColumn id="5" xr3:uid="{4E0CDB37-D5DB-4309-80BB-2435A2BA1FA1}" name="2024 _x000a_3rd quarter" dataDxfId="1245"/>
    <tableColumn id="6" xr3:uid="{65455680-D574-4C04-948B-ECC223E6A258}" name="2024 _x000a_4th quarter" dataDxfId="1244"/>
    <tableColumn id="2" xr3:uid="{6446D382-7878-430B-A43A-FEC07EA66303}" name="2025 _x000a_1st quarter" dataDxfId="1243" dataCellStyle="Per cent"/>
    <tableColumn id="8" xr3:uid="{DD7CCE67-DCB6-4C54-A0D4-7E294F67AEA7}" name="2025 _x000a_2nd quarter" dataDxfId="1242" dataCellStyle="Per cent"/>
    <tableColumn id="9" xr3:uid="{3FE7EB0C-7116-437C-88D4-89F401191375}" name="2025_x000a_3rd quarter" dataDxfId="1241" dataCellStyle="Per cent"/>
    <tableColumn id="10" xr3:uid="{73937558-B433-4F2C-AFC7-4316FF1D793A}" name="2025 _x000a_4th quarter" dataDxfId="1240" dataCellStyle="Per cent"/>
    <tableColumn id="11" xr3:uid="{93A3D771-6998-46EC-BB65-ED248C89EAC9}" name="2026 _x000a_1st quarter [provisional]" dataDxfId="1239" dataCellStyle="Per cent"/>
    <tableColumn id="14" xr3:uid="{00000000-0010-0000-0200-00000E000000}" name="Quarterly per cent change _x000a_[note 12]" dataDxfId="1238"/>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87F3B84-3DC4-459F-91F8-445A029371A3}" name="Renewable_quarterly_cumulative_capacity_Scotland" displayName="Renewable_quarterly_cumulative_capacity_Scotland" ref="A7:AS22" totalsRowShown="0" headerRowDxfId="200" dataDxfId="198" headerRowBorderDxfId="199" tableBorderDxfId="197" headerRowCellStyle="Normal 4" dataCellStyle="Comma 2 2">
  <autoFilter ref="A7:AS22" xr:uid="{987F3B84-3DC4-459F-91F8-445A029371A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97869607-3EE7-4AF7-A183-B589BBF9D0F5}" name="CUMULATIVE INSTALLED CAPACITY (MW) [note 1]" dataDxfId="196"/>
    <tableColumn id="2" xr3:uid="{84926BF8-4064-4714-B722-EDF083B4ABBC}" name="2010 _x000a_4th quarter" dataDxfId="195" dataCellStyle="Comma 2 2"/>
    <tableColumn id="3" xr3:uid="{29248681-2C6B-48BE-83F1-D7A2C2B4E1E3}" name="2011 _x000a_1st quarter" dataDxfId="194" dataCellStyle="Comma 2 2"/>
    <tableColumn id="4" xr3:uid="{4A1D9D20-B77C-4BD5-8D5C-E0711EEC5D29}" name="2011 _x000a_2nd quarter" dataDxfId="193" dataCellStyle="Comma 2 2"/>
    <tableColumn id="5" xr3:uid="{926C5A5E-6D88-4191-8CD2-516160280E93}" name="2011 _x000a_3rd quarter" dataDxfId="192" dataCellStyle="Comma 2 2"/>
    <tableColumn id="6" xr3:uid="{2FD56AE4-3026-4C09-9B0D-78360ED5B90D}" name="2011 _x000a_4th quarter" dataDxfId="191" dataCellStyle="Comma 2 2"/>
    <tableColumn id="7" xr3:uid="{0623D13C-B008-4355-8A7F-C5B97FB7C809}" name="2012 _x000a_1st quarter" dataDxfId="190" dataCellStyle="Comma 2 2"/>
    <tableColumn id="8" xr3:uid="{57F74417-1A1E-45C0-A800-EF2DAC1B388E}" name="2012 _x000a_2nd quarter" dataDxfId="189" dataCellStyle="Comma 2 2"/>
    <tableColumn id="9" xr3:uid="{A3A4D0D5-550B-4AD0-B8EB-EEDB3B009510}" name="2012 _x000a_3rd quarter" dataDxfId="188" dataCellStyle="Comma 2 2"/>
    <tableColumn id="10" xr3:uid="{F66ABFCA-9F85-4D46-BF16-F3C497DCF1F6}" name="2012 _x000a_4th quarter" dataDxfId="187" dataCellStyle="Comma 2 2"/>
    <tableColumn id="11" xr3:uid="{4B7D2FF2-1226-4FB0-886C-BB35A6167977}" name="2013 _x000a_1st quarter" dataDxfId="186" dataCellStyle="Comma 2 2"/>
    <tableColumn id="12" xr3:uid="{8D9CAB0C-86E9-4FFA-ACAE-10B8BF5F5E06}" name="2013 _x000a_2nd quarter" dataDxfId="185" dataCellStyle="Comma 2 2"/>
    <tableColumn id="13" xr3:uid="{1A1A7FB2-5619-4059-91D7-C1727F0B7760}" name="2013 _x000a_3rd quarter" dataDxfId="184" dataCellStyle="Comma 2 2"/>
    <tableColumn id="14" xr3:uid="{6A0C563B-7846-44D3-A343-33E19FDD7D14}" name="2013 _x000a_4th quarter" dataDxfId="183" dataCellStyle="Comma 2 2"/>
    <tableColumn id="15" xr3:uid="{6842A4CE-112A-4E6A-8A97-676125C2B28B}" name="2014 _x000a_1st quarter" dataDxfId="182" dataCellStyle="Comma 2 2"/>
    <tableColumn id="16" xr3:uid="{F6D8F6F1-154C-4FBF-BC62-310E9F139642}" name="2014 _x000a_2nd quarter" dataDxfId="181" dataCellStyle="Comma 2 2"/>
    <tableColumn id="17" xr3:uid="{621BDC9C-1954-4DE2-B7A2-F22C216DDEB3}" name="2014 _x000a_3rd quarter" dataDxfId="180" dataCellStyle="Comma 2 2"/>
    <tableColumn id="18" xr3:uid="{E883153D-54B9-4F5E-A3D0-30B572D7FD30}" name="2014 _x000a_4th quarter" dataDxfId="179" dataCellStyle="Comma 2 2"/>
    <tableColumn id="19" xr3:uid="{C3D71D1F-F9D5-4BEE-AA9E-F4C4FF567CAB}" name="2015 _x000a_1st quarter" dataDxfId="178" dataCellStyle="Comma 2 2"/>
    <tableColumn id="20" xr3:uid="{A82A6F3E-98B9-4A19-8784-C8467698C0E0}" name="2015 _x000a_2nd quarter" dataDxfId="177" dataCellStyle="Comma 2 2"/>
    <tableColumn id="21" xr3:uid="{7AD566C3-8685-4129-949D-837ADFCBC41F}" name="2015 _x000a_3rd quarter" dataDxfId="176" dataCellStyle="Comma 2 2"/>
    <tableColumn id="22" xr3:uid="{F60C0649-ED57-4F77-9352-62B9988F8906}" name="2015 _x000a_4th quarter" dataDxfId="175" dataCellStyle="Comma 2 2"/>
    <tableColumn id="23" xr3:uid="{01C7E45A-87DD-4400-B8B7-7A2401B4DADE}" name="2016 _x000a_1st quarter" dataDxfId="174" dataCellStyle="Comma 2 2"/>
    <tableColumn id="24" xr3:uid="{8727791B-8202-47BB-BD89-EAAEEBCCF212}" name="2016 _x000a_2nd quarter" dataDxfId="173" dataCellStyle="Comma 2 2"/>
    <tableColumn id="25" xr3:uid="{17DEC946-3E6D-4AE2-BE41-8B39C20795F3}" name="2016 _x000a_3rd quarter" dataDxfId="172" dataCellStyle="Comma 2 2"/>
    <tableColumn id="26" xr3:uid="{DEDF48A4-0DA5-45D0-8717-B956641F0DF7}" name="2016 _x000a_4th quarter" dataDxfId="171" dataCellStyle="Comma 2 2"/>
    <tableColumn id="27" xr3:uid="{DD2A135A-8729-4F7F-A34E-3C20F68C2F6E}" name="2017 _x000a_1st quarter" dataDxfId="170" dataCellStyle="Comma 2 2"/>
    <tableColumn id="28" xr3:uid="{850601F4-207C-4E85-BB28-33FD01B169CE}" name="2017 _x000a_2nd quarter" dataDxfId="169" dataCellStyle="Comma 2 2"/>
    <tableColumn id="29" xr3:uid="{2F99A28B-20A2-40B6-A98B-7F078472367B}" name="2017 _x000a_3rd quarter" dataDxfId="168" dataCellStyle="Comma 2 2"/>
    <tableColumn id="30" xr3:uid="{7D9390F4-9516-428E-80B8-87FEDF573ACC}" name="2017 _x000a_4th quarter" dataDxfId="167" dataCellStyle="Comma 2 2"/>
    <tableColumn id="31" xr3:uid="{CF112D83-A970-477D-9B1B-6539ABFF7944}" name="2018 _x000a_1st quarter" dataDxfId="166" dataCellStyle="Comma 2 2"/>
    <tableColumn id="32" xr3:uid="{C335ED6A-3B9B-4686-BFB2-B72F28E9B3F8}" name="2018 _x000a_2nd quarter" dataDxfId="165" dataCellStyle="Comma 2 2"/>
    <tableColumn id="33" xr3:uid="{89312FBA-D125-4FA3-A48D-EB374AF56115}" name="2018 _x000a_3rd quarter" dataDxfId="164" dataCellStyle="Comma 2 2"/>
    <tableColumn id="34" xr3:uid="{CBC137C1-67A0-4123-A4AB-1372E33CADDF}" name="2018 _x000a_4th quarter" dataDxfId="163" dataCellStyle="Comma 2 2"/>
    <tableColumn id="35" xr3:uid="{BA427CA6-3F1B-4F4F-8B69-46F17F6DEC23}" name="2019 _x000a_1st quarter" dataDxfId="162" dataCellStyle="Comma 2 2"/>
    <tableColumn id="36" xr3:uid="{82286E66-C84F-4C6D-A828-6BC93B7E008C}" name="2019 _x000a_2nd quarter" dataDxfId="161" dataCellStyle="Comma 2 2"/>
    <tableColumn id="37" xr3:uid="{E826EE62-5153-4442-B512-6648771E72D4}" name="2019 _x000a_3rd quarter" dataDxfId="160" dataCellStyle="Comma 2 2"/>
    <tableColumn id="38" xr3:uid="{77CBFED9-9F50-417F-8F00-DF6726BC3F37}" name="2019 _x000a_4th quarter" dataDxfId="159" dataCellStyle="Comma 2 2"/>
    <tableColumn id="39" xr3:uid="{06454E97-C77F-427E-BD92-EBD43DA8A15E}" name="2020 _x000a_1st quarter" dataDxfId="158" dataCellStyle="Comma 2 2"/>
    <tableColumn id="40" xr3:uid="{6B774C13-CD76-4F84-930B-79BD980B1AA6}" name="2020 _x000a_2nd quarter" dataDxfId="157" dataCellStyle="Comma 2 2"/>
    <tableColumn id="41" xr3:uid="{CC0B4EDC-2910-49DB-B063-88C0AD1EF548}" name="2020 _x000a_3rd quarter" dataDxfId="156" dataCellStyle="Comma 2 2"/>
    <tableColumn id="42" xr3:uid="{9B172C9D-CF7B-4329-BBFA-2E6665B0FA43}" name="2020 _x000a_4th quarter" dataDxfId="155" dataCellStyle="Comma 2 2"/>
    <tableColumn id="43" xr3:uid="{1ACDFE66-101C-45EA-9CF5-529AE8C06EAC}" name="2021 _x000a_1st quarter" dataDxfId="154" dataCellStyle="Comma 2 2"/>
    <tableColumn id="44" xr3:uid="{27114605-40C3-4D04-B254-054CD63AA38A}" name="2021 _x000a_2nd quarter" dataDxfId="153" dataCellStyle="Comma 2 2"/>
    <tableColumn id="45" xr3:uid="{0AB50DD9-ACA9-404D-95A9-FF69F2DF2186}" name="2021 _x000a_3rd quarter" dataDxfId="152" dataCellStyle="Comma 2 2"/>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C36158F-DFD7-4D17-AD4E-ED5164E348CD}" name="Renewable_quarterly_electricity_generated_Scotland" displayName="Renewable_quarterly_electricity_generated_Scotland" ref="A24:AS33" totalsRowShown="0" headerRowDxfId="151" dataDxfId="149" headerRowBorderDxfId="150" tableBorderDxfId="148" headerRowCellStyle="Normal 4" dataCellStyle="Comma">
  <autoFilter ref="A24:AS33" xr:uid="{5C36158F-DFD7-4D17-AD4E-ED5164E348C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5DE600A3-AE3C-4E2D-882E-6E54F377CFD4}" name="ELECTRICITY GENERATED (GWh) [note 7]" dataDxfId="147" dataCellStyle="Normal 3"/>
    <tableColumn id="2" xr3:uid="{0306CAFC-A2E7-49CC-82D2-E35248C46595}" name="2010 _x000a_4th quarter" dataDxfId="146" dataCellStyle="Comma 2 2"/>
    <tableColumn id="3" xr3:uid="{A4F1A80C-1CB3-4D25-A76D-99B8A9EE7E83}" name="2011 _x000a_1st quarter" dataDxfId="145" dataCellStyle="Comma 2 2"/>
    <tableColumn id="4" xr3:uid="{0F407DFE-97DC-4ABD-A3D1-10501CCCD478}" name="2011 _x000a_2nd quarter" dataDxfId="144" dataCellStyle="Comma 2 2"/>
    <tableColumn id="5" xr3:uid="{DD784374-EFE0-4149-995D-18A01E7A5B6F}" name="2011 _x000a_3rd quarter" dataDxfId="143" dataCellStyle="Comma 2 2"/>
    <tableColumn id="6" xr3:uid="{76733DBF-1405-4D14-A314-6CB607A00113}" name="2011 _x000a_4th quarter" dataDxfId="142" dataCellStyle="Comma 2 2"/>
    <tableColumn id="7" xr3:uid="{7C39444A-425A-42FA-B815-3E91252F9020}" name="2012 _x000a_1st quarter" dataDxfId="141" dataCellStyle="Comma"/>
    <tableColumn id="8" xr3:uid="{9DE0E69A-7BDF-4119-BC16-8410F04C3455}" name="2012 _x000a_2nd quarter" dataDxfId="140" dataCellStyle="Comma"/>
    <tableColumn id="9" xr3:uid="{32E06A44-AE3D-406D-8149-22941D0CF6FB}" name="2012 _x000a_3rd quarter" dataDxfId="139" dataCellStyle="Comma"/>
    <tableColumn id="10" xr3:uid="{A0CAFAA9-094F-4A33-BA44-496E4FCB03EB}" name="2012 _x000a_4th quarter" dataDxfId="138" dataCellStyle="Comma"/>
    <tableColumn id="11" xr3:uid="{3BCB0CE9-D6EA-4742-AF64-B69497411693}" name="2013 _x000a_1st quarter" dataDxfId="137" dataCellStyle="Comma"/>
    <tableColumn id="12" xr3:uid="{53400820-DDA3-4DE1-A13F-B603D0BD2C87}" name="2013 _x000a_2nd quarter" dataDxfId="136" dataCellStyle="Comma"/>
    <tableColumn id="13" xr3:uid="{8E5CB358-7692-40E3-99B1-4497B77DF0C3}" name="2013 _x000a_3rd quarter" dataDxfId="135" dataCellStyle="Comma"/>
    <tableColumn id="14" xr3:uid="{C2AA3272-497E-4D0C-99AD-F014CEAED247}" name="2013 _x000a_4th quarter" dataDxfId="134" dataCellStyle="Comma"/>
    <tableColumn id="15" xr3:uid="{8DF7DA84-1CD2-4B72-BDCF-CFA96FC127FF}" name="2014 _x000a_1st quarter" dataDxfId="133" dataCellStyle="Comma"/>
    <tableColumn id="16" xr3:uid="{93FCACE9-D8A2-4881-991D-66A4C8D0BBE2}" name="2014 _x000a_2nd quarter" dataDxfId="132" dataCellStyle="Comma"/>
    <tableColumn id="17" xr3:uid="{D722936E-0165-4A02-BB0D-D583BBF4067C}" name="2014 _x000a_3rd quarter" dataDxfId="131" dataCellStyle="Comma"/>
    <tableColumn id="18" xr3:uid="{4EF08466-9550-4DD9-944D-9AC32D406213}" name="2014 _x000a_4th quarter" dataDxfId="130" dataCellStyle="Comma"/>
    <tableColumn id="19" xr3:uid="{26429ED9-F849-49F0-A076-43D1CDAB1104}" name="2015 _x000a_1st quarter" dataDxfId="129" dataCellStyle="Comma"/>
    <tableColumn id="20" xr3:uid="{938241DB-A9A7-48B3-80D1-EEBEBDF857D5}" name="2015 _x000a_2nd quarter" dataDxfId="128" dataCellStyle="Comma"/>
    <tableColumn id="21" xr3:uid="{F2A9783C-1D61-4165-925C-6EE22E665A7F}" name="2015 _x000a_3rd quarter" dataDxfId="127" dataCellStyle="Comma"/>
    <tableColumn id="22" xr3:uid="{92B60067-B544-4198-B6D4-18F9B8FBFF33}" name="2015 _x000a_4th quarter" dataDxfId="126" dataCellStyle="Comma"/>
    <tableColumn id="23" xr3:uid="{B1E83767-C91E-4001-A77F-74D181FD8AB2}" name="2016 _x000a_1st quarter" dataDxfId="125" dataCellStyle="Comma"/>
    <tableColumn id="24" xr3:uid="{17CE0243-EF3F-4895-865C-3DD4C9451E38}" name="2016 _x000a_2nd quarter" dataDxfId="124" dataCellStyle="Comma"/>
    <tableColumn id="25" xr3:uid="{747D90AD-2856-4A23-8CE6-30327E95EE8C}" name="2016 _x000a_3rd quarter" dataDxfId="123" dataCellStyle="Comma"/>
    <tableColumn id="26" xr3:uid="{0E81BFA4-8291-4774-B24E-5EE0F0BA9502}" name="2016 _x000a_4th quarter" dataDxfId="122" dataCellStyle="Comma"/>
    <tableColumn id="27" xr3:uid="{EF1707E3-7DB2-44A0-9DBB-3AECF83A3D23}" name="2017 _x000a_1st quarter" dataDxfId="121" dataCellStyle="Comma"/>
    <tableColumn id="28" xr3:uid="{B77191D2-23AC-4252-9050-B76041E1AF11}" name="2017 _x000a_2nd quarter" dataDxfId="120" dataCellStyle="Comma"/>
    <tableColumn id="29" xr3:uid="{186E5C5E-D2ED-4E83-889C-A6522CCEC7E9}" name="2017 _x000a_3rd quarter" dataDxfId="119" dataCellStyle="Comma"/>
    <tableColumn id="30" xr3:uid="{DBFED418-AA88-4913-BB5C-D824EFD79887}" name="2017 _x000a_4th quarter" dataDxfId="118" dataCellStyle="Comma"/>
    <tableColumn id="31" xr3:uid="{ECA47D2C-71C1-4A00-A2E2-3162B6E9F070}" name="2018 _x000a_1st quarter" dataDxfId="117" dataCellStyle="Comma"/>
    <tableColumn id="32" xr3:uid="{64C2A085-2EA6-49B6-BB4D-7004F9410179}" name="2018 _x000a_2nd quarter" dataDxfId="116" dataCellStyle="Comma"/>
    <tableColumn id="33" xr3:uid="{CCE2BA91-0D44-4BCE-A0A8-4C90710043CF}" name="2018 _x000a_3rd quarter" dataDxfId="115" dataCellStyle="Comma"/>
    <tableColumn id="34" xr3:uid="{E7B6F034-1767-4990-9B5F-D58A0938432A}" name="2018 _x000a_4th quarter" dataDxfId="114" dataCellStyle="Comma"/>
    <tableColumn id="35" xr3:uid="{C0C41BBE-CD64-4071-AEAB-C5F2C10F766C}" name="2019 _x000a_1st quarter" dataDxfId="113" dataCellStyle="Comma"/>
    <tableColumn id="36" xr3:uid="{BC492E22-73AE-41FD-86BB-10E5EE8A14D5}" name="2019 _x000a_2nd quarter" dataDxfId="112" dataCellStyle="Comma"/>
    <tableColumn id="37" xr3:uid="{448D2A52-060F-40AB-ADC1-73C865F8FEF4}" name="2019 _x000a_3rd quarter" dataDxfId="111" dataCellStyle="Comma"/>
    <tableColumn id="38" xr3:uid="{2D76D7B1-2BE4-4E3F-B62A-9B7F3624C06E}" name="2019 _x000a_4th quarter" dataDxfId="110" dataCellStyle="Comma"/>
    <tableColumn id="39" xr3:uid="{C99B61D1-D468-4C32-A17E-1E5CEABF88D9}" name="2020 _x000a_1st quarter" dataDxfId="109" dataCellStyle="Comma"/>
    <tableColumn id="40" xr3:uid="{8BFBBA24-6D3D-4F99-8F50-65CF6B20DEE5}" name="2020 _x000a_2nd quarter" dataDxfId="108" dataCellStyle="Comma"/>
    <tableColumn id="41" xr3:uid="{BF461F06-C0A6-4F28-8CDC-B05175FE833C}" name="2020 _x000a_3rd quarter" dataDxfId="107" dataCellStyle="Comma"/>
    <tableColumn id="42" xr3:uid="{ADD3417B-D338-46D4-83D8-0EB9924DBB11}" name="2020 _x000a_4th quarter" dataDxfId="106" dataCellStyle="Comma"/>
    <tableColumn id="43" xr3:uid="{E1608267-2B47-4A88-AF84-958C316D4AEB}" name="2021 _x000a_1st quarter" dataDxfId="105" dataCellStyle="Comma"/>
    <tableColumn id="44" xr3:uid="{00C91B73-7136-4965-8752-C4F1F5BC82BA}" name="2021 _x000a_2nd quarter" dataDxfId="104" dataCellStyle="Comma"/>
    <tableColumn id="45" xr3:uid="{E138B84E-8F4A-4B2D-860C-AE3F713E33DC}" name="2021 _x000a_3rd quarter" dataDxfId="103" dataCellStyle="Comma"/>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85523BE-0922-48E5-91E1-78E03F32EF40}" name="Renewable_quarterly_load_factors_Scotland" displayName="Renewable_quarterly_load_factors_Scotland" ref="A35:AS40" totalsRowShown="0" headerRowDxfId="102" dataDxfId="100" headerRowBorderDxfId="101" tableBorderDxfId="99" headerRowCellStyle="Normal 4">
  <autoFilter ref="A35:AS40" xr:uid="{285523BE-0922-48E5-91E1-78E03F32EF4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615C3454-93A4-4FFE-A3F2-BE2A16236A56}" name="LOAD FACTORS (%) [note 12]" dataDxfId="98" dataCellStyle="Normal 3"/>
    <tableColumn id="2" xr3:uid="{5BE3700C-1E62-48E9-B942-793611BE163E}" name="2010 _x000a_4th quarter" dataDxfId="97"/>
    <tableColumn id="3" xr3:uid="{1D8FB1A5-672B-4CE5-B6BB-A68BD2EA7F82}" name="2011 _x000a_1st quarter" dataDxfId="96"/>
    <tableColumn id="4" xr3:uid="{6E068FAC-E95C-4176-BFC6-47ED12214F45}" name="2011 _x000a_2nd quarter" dataDxfId="95"/>
    <tableColumn id="5" xr3:uid="{8A0BAAC2-6AC2-4593-AC23-7DAF9421495F}" name="2011 _x000a_3rd quarter" dataDxfId="94"/>
    <tableColumn id="6" xr3:uid="{9176B2B9-FF94-45EC-B8D5-461B9282C562}" name="2011 _x000a_4th quarter" dataDxfId="93"/>
    <tableColumn id="7" xr3:uid="{C89D7B23-3922-4DEC-A241-EAF5EB365BEA}" name="2012 _x000a_1st quarter" dataDxfId="92"/>
    <tableColumn id="8" xr3:uid="{2BBFDB86-41B3-4A87-86E6-3444055BB88A}" name="2012 _x000a_2nd quarter" dataDxfId="91"/>
    <tableColumn id="9" xr3:uid="{4B507F7C-3918-4AED-AD2D-BC5EFBCD2FE0}" name="2012 _x000a_3rd quarter" dataDxfId="90"/>
    <tableColumn id="10" xr3:uid="{72B71601-98DE-4D6E-ABFD-AFF6A17E7285}" name="2012 _x000a_4th quarter" dataDxfId="89"/>
    <tableColumn id="11" xr3:uid="{EB7CDEA9-27F2-4045-A9D8-A4B69B03AC63}" name="2013 _x000a_1st quarter" dataDxfId="88"/>
    <tableColumn id="12" xr3:uid="{8467C2DA-A9AF-4C6D-9013-5EF082F0163F}" name="2013 _x000a_2nd quarter" dataDxfId="87"/>
    <tableColumn id="13" xr3:uid="{8874033C-548F-4DD8-9FC4-B8876E2794CF}" name="2013 _x000a_3rd quarter" dataDxfId="86"/>
    <tableColumn id="14" xr3:uid="{B7EB7F8D-ACE2-4865-A031-1896E724594F}" name="2013 _x000a_4th quarter" dataDxfId="85"/>
    <tableColumn id="15" xr3:uid="{62A3BAD0-6F2B-460C-BF29-C23BACB7EEC4}" name="2014 _x000a_1st quarter" dataDxfId="84"/>
    <tableColumn id="16" xr3:uid="{BFC3BE67-F698-4740-9585-0A01FCAE9B70}" name="2014 _x000a_2nd quarter" dataDxfId="83"/>
    <tableColumn id="17" xr3:uid="{3068940C-FD6F-4216-8E8A-C21402669CC0}" name="2014 _x000a_3rd quarter" dataDxfId="82"/>
    <tableColumn id="18" xr3:uid="{A025A100-0EBB-4D09-AAD1-8AD6B260D901}" name="2014 _x000a_4th quarter" dataDxfId="81"/>
    <tableColumn id="19" xr3:uid="{10624490-85A3-45B6-9A69-4E261AE78C47}" name="2015 _x000a_1st quarter" dataDxfId="80"/>
    <tableColumn id="20" xr3:uid="{E2EE633F-B371-4DA8-B38D-0A21E9B6C75A}" name="2015 _x000a_2nd quarter" dataDxfId="79"/>
    <tableColumn id="21" xr3:uid="{8E3F24CE-49E6-4245-9B1B-49B06E207F74}" name="2015 _x000a_3rd quarter" dataDxfId="78"/>
    <tableColumn id="22" xr3:uid="{F6EB72FF-9614-41AC-99A1-2E1CD08F1CBA}" name="2015 _x000a_4th quarter" dataDxfId="77"/>
    <tableColumn id="23" xr3:uid="{6EEFF4E7-B5FF-47E0-9967-5E5A10AE29A2}" name="2016 _x000a_1st quarter" dataDxfId="76"/>
    <tableColumn id="24" xr3:uid="{90119634-159A-4B3F-9585-0A480741F082}" name="2016 _x000a_2nd quarter" dataDxfId="75"/>
    <tableColumn id="25" xr3:uid="{B08058E0-053A-4051-BCE0-E8D60C37BF55}" name="2016 _x000a_3rd quarter" dataDxfId="74"/>
    <tableColumn id="26" xr3:uid="{98618AAE-9E58-49B3-B397-493FDAD475B5}" name="2016 _x000a_4th quarter" dataDxfId="73"/>
    <tableColumn id="27" xr3:uid="{CCD5AC68-6F20-4521-B70B-CF10CDF19030}" name="2017 _x000a_1st quarter" dataDxfId="72"/>
    <tableColumn id="28" xr3:uid="{1765B05D-B517-47B9-89E5-4FF5E2B32950}" name="2017 _x000a_2nd quarter" dataDxfId="71"/>
    <tableColumn id="29" xr3:uid="{823DA95C-70F1-4FAA-B388-2F9F099CDC60}" name="2017 _x000a_3rd quarter" dataDxfId="70"/>
    <tableColumn id="30" xr3:uid="{EA53BE71-E0C3-4362-8D21-4AC1B480E598}" name="2017 _x000a_4th quarter" dataDxfId="69"/>
    <tableColumn id="31" xr3:uid="{7B1C9019-B364-4CAA-B724-71D6A1FA7ACF}" name="2018 _x000a_1st quarter" dataDxfId="68"/>
    <tableColumn id="32" xr3:uid="{7691562F-039C-494F-B2CB-35AFCF8A4D63}" name="2018 _x000a_2nd quarter" dataDxfId="67"/>
    <tableColumn id="33" xr3:uid="{3F1BEF2A-96F1-4698-85DA-65E83C53DED9}" name="2018 _x000a_3rd quarter" dataDxfId="66"/>
    <tableColumn id="34" xr3:uid="{CB390F3C-B34E-4C8D-BD7A-3587B3505F99}" name="2018 _x000a_4th quarter" dataDxfId="65"/>
    <tableColumn id="35" xr3:uid="{65AA62AC-D8A2-4B21-9D6F-3A33D706A5AD}" name="2019 _x000a_1st quarter" dataDxfId="64"/>
    <tableColumn id="36" xr3:uid="{E3E16B5A-FC41-4059-969B-E71E3B13CE4A}" name="2019 _x000a_2nd quarter" dataDxfId="63"/>
    <tableColumn id="37" xr3:uid="{30C261AD-0BD7-4641-93E4-08BC69727410}" name="2019 _x000a_3rd quarter" dataDxfId="62"/>
    <tableColumn id="38" xr3:uid="{8F462942-0602-4684-8888-C764EF4BA345}" name="2019 _x000a_4th quarter" dataDxfId="61"/>
    <tableColumn id="39" xr3:uid="{4AC8D028-0953-42B0-AC12-8D84E59F21F1}" name="2020 _x000a_1st quarter" dataDxfId="60"/>
    <tableColumn id="40" xr3:uid="{99CA5CEC-7679-4C26-9B8A-26F17AF57D6B}" name="2020 _x000a_2nd quarter" dataDxfId="59"/>
    <tableColumn id="41" xr3:uid="{EB6FBA97-7507-45D4-A839-E0F0D511732A}" name="2020 _x000a_3rd quarter" dataDxfId="58"/>
    <tableColumn id="42" xr3:uid="{22958103-22FA-41FC-98B8-8398199FCF1B}" name="2020 _x000a_4th quarter" dataDxfId="57"/>
    <tableColumn id="43" xr3:uid="{C575B31B-E2FC-463A-9D03-DB61C52CE415}" name="2021 _x000a_1st quarter" dataDxfId="56"/>
    <tableColumn id="44" xr3:uid="{EA65CD9D-0AA2-4095-87D7-F2A2E0A984BC}" name="2021 _x000a_2nd quarter" dataDxfId="55"/>
    <tableColumn id="45" xr3:uid="{D13164D8-C759-44B5-9E1A-D91A6510C598}" name="2021 _x000a_3rd quarter" dataDxfId="54"/>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2BC6BC71-DCBC-4B24-87FB-F43F47EE521E}" name="Renewable_annual_cumulative_capacity_Wales" displayName="Renewable_annual_cumulative_capacity_Wales" ref="A7:N15" totalsRowShown="0" headerRowDxfId="53" dataDxfId="51" headerRowBorderDxfId="52" headerRowCellStyle="Normal 3">
  <autoFilter ref="A7:N15" xr:uid="{2BC6BC71-DCBC-4B24-87FB-F43F47EE52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74D7D86F-93FE-45AC-9B97-0E7DD9551A8F}" name="CUMULATIVE INSTALLED CAPACITY (MW) [note 1]" dataDxfId="50" dataCellStyle="Normal 3"/>
    <tableColumn id="7" xr3:uid="{999348E3-941F-487A-81C7-F4F502BCEA70}" name="2008" dataDxfId="49"/>
    <tableColumn id="8" xr3:uid="{87141ECB-0A17-40D8-A5E6-651C45A4FC20}" name="2009" dataDxfId="48"/>
    <tableColumn id="9" xr3:uid="{F2C4FE06-3EFE-4A07-B565-8EB007524C89}" name="2010" dataDxfId="47"/>
    <tableColumn id="10" xr3:uid="{9E9C61FC-59C0-429A-A504-A344968BD593}" name="2011" dataDxfId="46"/>
    <tableColumn id="11" xr3:uid="{5798CD23-3B7F-46E2-9DF2-6ACB9FDFAD0D}" name="2012" dataDxfId="45"/>
    <tableColumn id="12" xr3:uid="{87174D17-6C52-412A-9999-50DA49737F1D}" name="2013" dataDxfId="44"/>
    <tableColumn id="13" xr3:uid="{207F96FA-3EF5-4081-ABC6-720F40EA3A0A}" name="2014" dataDxfId="43"/>
    <tableColumn id="14" xr3:uid="{B32DC00A-5D6A-4F89-9F86-8F15B1A45757}" name="2015" dataDxfId="42"/>
    <tableColumn id="15" xr3:uid="{E47E19FA-D99C-4E77-939B-BDEF5FF15CE6}" name="2016" dataDxfId="41"/>
    <tableColumn id="16" xr3:uid="{0C09C736-0A52-4AB8-B70A-27D6C6EEF886}" name="2017" dataDxfId="40"/>
    <tableColumn id="17" xr3:uid="{45EB48CE-F1A2-48D7-A648-8AB3CB829193}" name="2018" dataDxfId="39"/>
    <tableColumn id="18" xr3:uid="{6DAC47A7-91F6-444E-946B-01DA0FA9AC89}" name="2019" dataDxfId="38"/>
    <tableColumn id="19" xr3:uid="{E9C3FBAF-6D9A-47FD-BB0B-2785EC84A036}" name="2020" dataDxfId="37"/>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2AE9FE7-D20C-4442-B855-E7EC342F9322}" name="Renewable_annual_electricity_generated_Wales" displayName="Renewable_annual_electricity_generated_Wales" ref="A17:N25" totalsRowShown="0" headerRowDxfId="36" dataDxfId="34" headerRowBorderDxfId="35" headerRowCellStyle="Normal 3">
  <autoFilter ref="A17:N25" xr:uid="{B2AE9FE7-D20C-4442-B855-E7EC342F932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3FCB753-174C-4258-8316-5108FC313673}" name="ELECTRICITY GENERATED (GWh) [note 8]" dataDxfId="33" dataCellStyle="Normal 3"/>
    <tableColumn id="7" xr3:uid="{3557D91B-7BE7-4135-AB50-3BFA46AE4EC9}" name="2008" dataDxfId="32"/>
    <tableColumn id="8" xr3:uid="{7CBD17EE-64B9-4DA8-A134-EAC5550644BB}" name="2009" dataDxfId="31"/>
    <tableColumn id="9" xr3:uid="{8EE09B08-1C13-46A3-B6D4-0775006F496B}" name="2010" dataDxfId="30"/>
    <tableColumn id="10" xr3:uid="{60E2E72D-14D0-455F-8938-9518E9D483F8}" name="2011" dataDxfId="29"/>
    <tableColumn id="11" xr3:uid="{B64E95E4-7DA5-4E5D-8CC7-6B48FA4AB63F}" name="2012" dataDxfId="28"/>
    <tableColumn id="12" xr3:uid="{947E57D1-8985-4E65-86B2-8807C46B5AA6}" name="2013" dataDxfId="27"/>
    <tableColumn id="13" xr3:uid="{5FA8D017-0A4A-49D1-AC67-C713B95DB32A}" name="2014" dataDxfId="26"/>
    <tableColumn id="14" xr3:uid="{064C7A74-7DBC-4D49-841A-5952D7ABE87B}" name="2015" dataDxfId="25"/>
    <tableColumn id="15" xr3:uid="{C34182FA-D99D-4907-941C-6CF1C1B886D4}" name="2016" dataDxfId="24"/>
    <tableColumn id="16" xr3:uid="{F3F48F23-099E-42AC-BF15-7DBD1CF79493}" name="2017" dataDxfId="23"/>
    <tableColumn id="17" xr3:uid="{27BC458E-BDE9-4857-997E-180601A8146B}" name="2018" dataDxfId="22"/>
    <tableColumn id="18" xr3:uid="{96D793DC-4017-4A0E-90D3-BC5D849D818E}" name="2019" dataDxfId="21"/>
    <tableColumn id="19" xr3:uid="{90EE29C8-CD5B-4593-A69B-6DDD39DABBF9}" name="2020" dataDxfId="20"/>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835F1F6-99B6-4F76-9569-D6C520B171C3}" name="Renewable_annual_load_factors_Wales" displayName="Renewable_annual_load_factors_Wales" ref="A27:N31" totalsRowShown="0" headerRowDxfId="19" dataDxfId="17" headerRowBorderDxfId="18" headerRowCellStyle="Normal 3">
  <autoFilter ref="A27:N31" xr:uid="{6835F1F6-99B6-4F76-9569-D6C520B171C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7D2A14F-1154-48F0-9686-922BA9A18165}" name="LOAD FACTORS (%) [note 12] " dataDxfId="16" dataCellStyle="Normal 3"/>
    <tableColumn id="7" xr3:uid="{658278C0-5E9A-4123-8BFF-A5372E3DECDF}" name="2008" dataDxfId="15"/>
    <tableColumn id="8" xr3:uid="{6E01661D-6C9E-4EDB-8C69-0A57E443254D}" name="2009" dataDxfId="14">
      <calculatedColumnFormula>100000*C20/(AVERAGE(B10:C10)*24*#REF!)</calculatedColumnFormula>
    </tableColumn>
    <tableColumn id="9" xr3:uid="{F81706E0-70E9-44B6-8115-39C8294A7C20}" name="2010" dataDxfId="13"/>
    <tableColumn id="10" xr3:uid="{BF630034-2CD4-4446-AF80-59117C09504C}" name="2011" dataDxfId="12"/>
    <tableColumn id="11" xr3:uid="{99CE9D0D-082F-4785-BC24-DE202926CC5F}" name="2012" dataDxfId="11"/>
    <tableColumn id="12" xr3:uid="{5FB3F769-C394-4E1F-9724-470FAD4629FC}" name="2013" dataDxfId="10"/>
    <tableColumn id="13" xr3:uid="{831B6C88-EE76-4018-A1E5-72CC132CEFF7}" name="2014" dataDxfId="9"/>
    <tableColumn id="14" xr3:uid="{3D147AFE-B4BE-4B40-9381-A91545D4DD0C}" name="2015" dataDxfId="8"/>
    <tableColumn id="15" xr3:uid="{C2A2CBA9-A894-4C22-908D-004EBAA044C9}" name="2016" dataDxfId="7"/>
    <tableColumn id="16" xr3:uid="{69B98620-B540-4315-9B31-0F36175FC3B4}" name="2017" dataDxfId="6"/>
    <tableColumn id="17" xr3:uid="{33E75992-A648-4F4E-B8EA-C831696523E1}" name="2018" dataDxfId="5"/>
    <tableColumn id="18" xr3:uid="{B305226C-23E2-4FBF-927E-8260D6A4AB59}" name="2019" dataDxfId="4"/>
    <tableColumn id="19" xr3:uid="{895FE169-A12A-4B7A-B60D-EF3EF76F5931}" name="2020" dataDxfId="3"/>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B48A01E-BD7B-495B-AD4B-20F82387DD08}" name="Renewable_quarter_cumulative_capacity_Wales" displayName="Renewable_quarter_cumulative_capacity_Wales" ref="A7:AS22" totalsRowShown="0" headerRowDxfId="1407" dataDxfId="1405" headerRowBorderDxfId="1406" tableBorderDxfId="1404" headerRowCellStyle="Normal 4" dataCellStyle="Comma">
  <autoFilter ref="A7:AS22" xr:uid="{3B48A01E-BD7B-495B-AD4B-20F82387DD0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840C9908-97D1-4827-A979-5C0F5C61B425}" name="CUMULATIVE INSTALLED CAPACITY (MW) [note 1]" dataDxfId="1403"/>
    <tableColumn id="2" xr3:uid="{E099BF87-97AA-4B8C-8954-B64B45080843}" name="2010 _x000a_4th quarter" dataDxfId="1402" dataCellStyle="Comma 2 2"/>
    <tableColumn id="3" xr3:uid="{FF55D5A3-F958-4991-A728-625718C8B7E9}" name="2011 _x000a_1st quarter" dataDxfId="1401" dataCellStyle="Comma 2 2"/>
    <tableColumn id="4" xr3:uid="{583D7E71-125F-4B69-B4DE-26EA4DD4E1E2}" name="2011 _x000a_2nd quarter" dataDxfId="1400" dataCellStyle="Comma 2 2"/>
    <tableColumn id="5" xr3:uid="{C24D5231-9B5A-4690-9E50-F9B9B171A4A6}" name="2011 _x000a_3rd quarter" dataDxfId="1399" dataCellStyle="Comma 2 2"/>
    <tableColumn id="6" xr3:uid="{6D1AAFC7-6EBB-42F3-AE80-DF29E4F40A61}" name="2011 _x000a_4th quarter" dataDxfId="1398" dataCellStyle="Comma 2 2"/>
    <tableColumn id="7" xr3:uid="{CBE612E9-FA0C-4664-9F1E-06472FAE8443}" name="2012 _x000a_1st quarter" dataDxfId="1397" dataCellStyle="Comma 2 2"/>
    <tableColumn id="8" xr3:uid="{8CB3795F-1D35-4FD7-88EE-82DCDD1A96DA}" name="2012 _x000a_2nd quarter" dataDxfId="1396" dataCellStyle="Comma 2 2"/>
    <tableColumn id="9" xr3:uid="{7CF4D162-9DCC-4920-8340-2754ECE0EE57}" name="2012 _x000a_3rd quarter" dataDxfId="1395"/>
    <tableColumn id="10" xr3:uid="{BED28F4D-4641-4920-B372-C585C8DECFA1}" name="2012 _x000a_4th quarter" dataDxfId="1394"/>
    <tableColumn id="11" xr3:uid="{F0DA749C-62E1-46AB-ACCA-496705BD0AFD}" name="2013 _x000a_1st quarter" dataDxfId="1393" dataCellStyle="Comma"/>
    <tableColumn id="12" xr3:uid="{A231AA89-D6E3-4133-B094-CFE1253861FA}" name="2013 _x000a_2nd quarter" dataDxfId="1392" dataCellStyle="Comma"/>
    <tableColumn id="13" xr3:uid="{5195C7CA-BEC1-435C-A8B3-C91420262585}" name="2013 _x000a_3rd quarter" dataDxfId="1391" dataCellStyle="Comma"/>
    <tableColumn id="14" xr3:uid="{867F96FC-FC90-4DB4-99A5-83AC5104476D}" name="2013 _x000a_4th quarter" dataDxfId="1390" dataCellStyle="Comma"/>
    <tableColumn id="15" xr3:uid="{34D5BEAD-5EB3-4650-8278-94443261BD5A}" name="2014 _x000a_1st quarter" dataDxfId="1389" dataCellStyle="Comma"/>
    <tableColumn id="16" xr3:uid="{8F4D4309-3212-4E21-A8DC-D3446957CBD7}" name="2014 _x000a_2nd quarter" dataDxfId="1388" dataCellStyle="Comma"/>
    <tableColumn id="17" xr3:uid="{F55FE6CB-22F8-4A40-8B67-B4A3D597FA4B}" name="2014 _x000a_3rd quarter" dataDxfId="1387" dataCellStyle="Comma"/>
    <tableColumn id="18" xr3:uid="{0FBC3ED5-DC70-4B28-81CC-B12D0C6CA52A}" name="2014 _x000a_4th quarter" dataDxfId="1386" dataCellStyle="Comma"/>
    <tableColumn id="19" xr3:uid="{B6EB8CDC-CCB3-4ABA-BC7D-F25EA755C6B9}" name="2015 _x000a_1st quarter" dataDxfId="1385" dataCellStyle="Comma"/>
    <tableColumn id="20" xr3:uid="{0B01534E-62DB-4DB4-BB1B-F45DBAD35444}" name="2015 _x000a_2nd quarter" dataDxfId="1384" dataCellStyle="Comma"/>
    <tableColumn id="21" xr3:uid="{73173346-2D5F-414C-A76E-00E26CB2F3DB}" name="2015 _x000a_3rd quarter" dataDxfId="1383" dataCellStyle="Comma"/>
    <tableColumn id="22" xr3:uid="{A0A24628-BF0C-40C1-B073-0D4F73D61B24}" name="2015 _x000a_4th quarter" dataDxfId="1382" dataCellStyle="Comma"/>
    <tableColumn id="23" xr3:uid="{9987D52B-9ADF-49C4-9F6E-F51A11977A81}" name="2016 _x000a_1st quarter" dataDxfId="1381" dataCellStyle="Comma"/>
    <tableColumn id="24" xr3:uid="{9F0D80A6-F322-4C7A-85A7-A93FF1730D8D}" name="2016 _x000a_2nd quarter" dataDxfId="1380" dataCellStyle="Comma"/>
    <tableColumn id="25" xr3:uid="{9ABA4EEC-FF1C-475C-B534-803B0E5D8ABF}" name="2016 _x000a_3rd quarter" dataDxfId="1379" dataCellStyle="Comma"/>
    <tableColumn id="26" xr3:uid="{174F0B8F-7AC2-4AA0-AC05-290813D915C1}" name="2016 _x000a_4th quarter" dataDxfId="1378" dataCellStyle="Comma"/>
    <tableColumn id="27" xr3:uid="{7613AE60-8023-446F-8804-0ADF161DC41E}" name="2017 _x000a_1st quarter" dataDxfId="1377" dataCellStyle="Comma"/>
    <tableColumn id="28" xr3:uid="{11FEC403-5959-414A-AEF4-2481B3110932}" name="2017 _x000a_2nd quarter" dataDxfId="1376" dataCellStyle="Comma"/>
    <tableColumn id="29" xr3:uid="{97ADE459-E0B1-4293-9A20-2F1E0D0B3CAF}" name="2017 _x000a_3rd quarter" dataDxfId="1375" dataCellStyle="Comma"/>
    <tableColumn id="30" xr3:uid="{6461D06B-22D2-4530-A83D-364086F9AE61}" name="2017 _x000a_4th quarter" dataDxfId="1374" dataCellStyle="Comma"/>
    <tableColumn id="31" xr3:uid="{855AF4CE-C905-42D7-B85E-33709C77E248}" name="2018 _x000a_1st quarter" dataDxfId="1373" dataCellStyle="Comma"/>
    <tableColumn id="32" xr3:uid="{B5433FC0-D9AB-48B3-9F36-01DDCA00BFC6}" name="2018 _x000a_2nd quarter" dataDxfId="1372" dataCellStyle="Comma"/>
    <tableColumn id="33" xr3:uid="{32B14A3B-060A-49AD-A502-ACC8240177BD}" name="2018 _x000a_3rd quarter" dataDxfId="1371" dataCellStyle="Comma"/>
    <tableColumn id="34" xr3:uid="{C1EEC909-CE67-448C-BAA2-069AE932ED88}" name="2018 _x000a_4th quarter" dataDxfId="1370" dataCellStyle="Comma"/>
    <tableColumn id="35" xr3:uid="{B4CD2374-4867-48F6-B6D9-A11DEFF894D9}" name="2019 _x000a_1st quarter" dataDxfId="1369" dataCellStyle="Comma"/>
    <tableColumn id="36" xr3:uid="{7C4954B1-214E-43AE-AC66-75F1E51DCC6B}" name="2019 _x000a_2nd quarter" dataDxfId="1368" dataCellStyle="Comma"/>
    <tableColumn id="37" xr3:uid="{497CCA33-CDCA-469F-89BA-7FE6F61F384E}" name="2019 _x000a_3rd quarter" dataDxfId="1367" dataCellStyle="Comma"/>
    <tableColumn id="38" xr3:uid="{84B49083-0C65-4CF7-8048-F0493B1C3782}" name="2019 _x000a_4th quarter" dataDxfId="1366" dataCellStyle="Comma"/>
    <tableColumn id="39" xr3:uid="{691D66E2-1BDD-43BA-9D15-7CADA9D24CD6}" name="2020 _x000a_1st quarter" dataDxfId="1365" dataCellStyle="Comma"/>
    <tableColumn id="40" xr3:uid="{0F44B9E8-6271-4F75-8595-41A8B88695D8}" name="2020 _x000a_2nd quarter" dataDxfId="1364" dataCellStyle="Comma"/>
    <tableColumn id="41" xr3:uid="{A95EB0A0-3644-4987-80B1-57EBFA126C46}" name="2020 _x000a_3rd quarter" dataDxfId="1363" dataCellStyle="Comma"/>
    <tableColumn id="42" xr3:uid="{E2CA12B4-57D0-4906-B371-1B3E6EBD3675}" name="2020 _x000a_4th quarter" dataDxfId="1362" dataCellStyle="Comma"/>
    <tableColumn id="43" xr3:uid="{C205B8AF-2B97-4ED3-8354-BEE492FD3C71}" name="2021 _x000a_1st quarter" dataDxfId="1361" dataCellStyle="Comma"/>
    <tableColumn id="44" xr3:uid="{D862F03A-C236-404F-86C8-20C07947AFD9}" name="2021 _x000a_2nd quarter" dataDxfId="1360" dataCellStyle="Comma"/>
    <tableColumn id="45" xr3:uid="{1649BE36-F6E9-4C04-B861-BA7DA246835F}" name="2021 _x000a_3rd quarter" dataDxfId="1359" dataCellStyle="Comma"/>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4BE02C29-7B4A-4D27-99B9-B3A93DA7E7D9}" name="Renewable_quarterly_electricity_generated_Wales" displayName="Renewable_quarterly_electricity_generated_Wales" ref="A24:AS33" totalsRowShown="0" headerRowDxfId="1358" dataDxfId="1356" headerRowBorderDxfId="1357" tableBorderDxfId="1355" headerRowCellStyle="Normal 4" dataCellStyle="Comma">
  <autoFilter ref="A24:AS33" xr:uid="{4BE02C29-7B4A-4D27-99B9-B3A93DA7E7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A18EF4ED-0E7E-49BF-934A-0A38FBCE0E01}" name="ELECTRICITY GENERATED (GWh) [note 7]" dataDxfId="1354" dataCellStyle="Normal 3"/>
    <tableColumn id="2" xr3:uid="{035B924D-1E63-470E-B5E5-62D91196BCC8}" name="2010 _x000a_4th quarter" dataDxfId="1353" dataCellStyle="Comma 2 2"/>
    <tableColumn id="3" xr3:uid="{8684FB4F-171E-4127-8EFA-D6446B322402}" name="2011 _x000a_1st quarter" dataDxfId="1352" dataCellStyle="Comma 2 2"/>
    <tableColumn id="4" xr3:uid="{0B391B38-6037-4A5B-A5DE-371E2E2A0AA0}" name="2011 _x000a_2nd quarter" dataDxfId="1351" dataCellStyle="Comma 2 2"/>
    <tableColumn id="5" xr3:uid="{E6BF9BDA-47BD-4088-91FE-1CC1F3647C0D}" name="2011 _x000a_3rd quarter" dataDxfId="1350" dataCellStyle="Comma 2 2"/>
    <tableColumn id="6" xr3:uid="{599DF136-F222-4F9B-AA84-363976C1AD67}" name="2011 _x000a_4th quarter" dataDxfId="1349" dataCellStyle="Comma 2 2"/>
    <tableColumn id="7" xr3:uid="{51BECC13-3B19-47BD-9372-5EE84AFEDD5B}" name="2012 _x000a_1st quarter" dataDxfId="1348" dataCellStyle="Comma"/>
    <tableColumn id="8" xr3:uid="{D6B1BFFF-1746-49E3-9871-81B9046B84C2}" name="2012 _x000a_2nd quarter" dataDxfId="1347" dataCellStyle="Comma"/>
    <tableColumn id="9" xr3:uid="{713E6023-29C2-417C-943A-5F665E000D1F}" name="2012 _x000a_3rd quarter" dataDxfId="1346"/>
    <tableColumn id="10" xr3:uid="{FDBEBD53-8CEB-4A45-9ADD-D7125BF7AF8A}" name="2012 _x000a_4th quarter" dataDxfId="1345"/>
    <tableColumn id="11" xr3:uid="{7E8BC949-21FC-43FC-93CD-927CC4C1B0B6}" name="2013 _x000a_1st quarter" dataDxfId="1344" dataCellStyle="Comma"/>
    <tableColumn id="12" xr3:uid="{F0725613-A8B6-4B64-AA68-9D447E315E9C}" name="2013 _x000a_2nd quarter" dataDxfId="1343" dataCellStyle="Comma"/>
    <tableColumn id="13" xr3:uid="{BA48F9B0-FE97-4B88-BC6B-5664EA53BFB3}" name="2013 _x000a_3rd quarter" dataDxfId="1342" dataCellStyle="Comma"/>
    <tableColumn id="14" xr3:uid="{AC783E69-79A4-433E-9674-62DFD033D85D}" name="2013 _x000a_4th quarter" dataDxfId="1341" dataCellStyle="Comma"/>
    <tableColumn id="15" xr3:uid="{F9D68D62-5232-489A-8804-DE0A1EAB2F21}" name="2014 _x000a_1st quarter" dataDxfId="1340" dataCellStyle="Comma"/>
    <tableColumn id="16" xr3:uid="{6D0B5DB0-D473-4F78-88B8-480BE1A307FB}" name="2014 _x000a_2nd quarter" dataDxfId="1339" dataCellStyle="Comma"/>
    <tableColumn id="17" xr3:uid="{4984104A-5CF2-4F43-8E68-46494BBA5095}" name="2014 _x000a_3rd quarter" dataDxfId="1338" dataCellStyle="Comma"/>
    <tableColumn id="18" xr3:uid="{3C83F781-679A-480C-9EA8-B8F11E6AE1B9}" name="2014 _x000a_4th quarter" dataDxfId="1337" dataCellStyle="Comma"/>
    <tableColumn id="19" xr3:uid="{957AC7E2-20BA-4161-B88B-7F70D34268F3}" name="2015 _x000a_1st quarter" dataDxfId="1336" dataCellStyle="Comma"/>
    <tableColumn id="20" xr3:uid="{C6490CA8-2FC7-45D2-B9D1-6ABAACAFDC6A}" name="2015 _x000a_2nd quarter" dataDxfId="1335" dataCellStyle="Comma"/>
    <tableColumn id="21" xr3:uid="{57FE4E5D-FFCE-4772-96F3-F7776406AA64}" name="2015 _x000a_3rd quarter" dataDxfId="1334" dataCellStyle="Comma"/>
    <tableColumn id="22" xr3:uid="{B69A7BB5-5F23-4626-8AA8-03C56032DC56}" name="2015 _x000a_4th quarter" dataDxfId="1333" dataCellStyle="Comma"/>
    <tableColumn id="23" xr3:uid="{B64D338F-D142-462F-9BB1-C4DEB63E1E77}" name="2016 _x000a_1st quarter" dataDxfId="1332" dataCellStyle="Comma"/>
    <tableColumn id="24" xr3:uid="{B0F4474B-B7FA-4922-A256-D4C1E68FBA3E}" name="2016 _x000a_2nd quarter" dataDxfId="1331" dataCellStyle="Comma"/>
    <tableColumn id="25" xr3:uid="{1B167DE6-F5B0-4046-9418-35D148932300}" name="2016 _x000a_3rd quarter" dataDxfId="1330" dataCellStyle="Comma"/>
    <tableColumn id="26" xr3:uid="{C7F485AD-D7E9-4178-8FFC-4E2E5832E46B}" name="2016 _x000a_4th quarter" dataDxfId="1329" dataCellStyle="Comma"/>
    <tableColumn id="27" xr3:uid="{C4878186-9795-4DDE-A9CB-5CA9276D78C9}" name="2017 _x000a_1st quarter" dataDxfId="1328" dataCellStyle="Comma"/>
    <tableColumn id="28" xr3:uid="{DC9A1323-CAB5-4F27-B158-9D6D0D251DD8}" name="2017 _x000a_2nd quarter" dataDxfId="1327" dataCellStyle="Comma"/>
    <tableColumn id="29" xr3:uid="{2D10B6FF-97AE-48F9-BD23-987B36A508CA}" name="2017 _x000a_3rd quarter" dataDxfId="1326" dataCellStyle="Comma"/>
    <tableColumn id="30" xr3:uid="{FF0ACE6E-3867-4DF3-9657-96CA86B5C143}" name="2017 _x000a_4th quarter" dataDxfId="1325" dataCellStyle="Comma"/>
    <tableColumn id="31" xr3:uid="{C5B136F1-05E8-480F-ACC3-9D0DD25A24C2}" name="2018 _x000a_1st quarter" dataDxfId="1324" dataCellStyle="Comma"/>
    <tableColumn id="32" xr3:uid="{DECD4D9D-4CF1-4683-A2D8-ABA85B3CB7A4}" name="2018 _x000a_2nd quarter" dataDxfId="1323" dataCellStyle="Comma"/>
    <tableColumn id="33" xr3:uid="{D908BEDE-DF1E-457F-A341-4C3DCA53F480}" name="2018 _x000a_3rd quarter" dataDxfId="1322" dataCellStyle="Comma"/>
    <tableColumn id="34" xr3:uid="{ABA07718-C56D-4602-B4D8-2D2705A8D02A}" name="2018 _x000a_4th quarter" dataDxfId="1321" dataCellStyle="Comma"/>
    <tableColumn id="35" xr3:uid="{0BCC82F1-27BD-4398-A13F-1EC41F26EDBC}" name="2019 _x000a_1st quarter" dataDxfId="1320" dataCellStyle="Comma"/>
    <tableColumn id="36" xr3:uid="{7FD7E21A-94CF-47D3-BFC0-C8BCD8EEABED}" name="2019 _x000a_2nd quarter" dataDxfId="1319" dataCellStyle="Comma"/>
    <tableColumn id="37" xr3:uid="{BE1DF459-176E-456B-BC50-93C653A4CAF7}" name="2019 _x000a_3rd quarter" dataDxfId="1318" dataCellStyle="Comma"/>
    <tableColumn id="38" xr3:uid="{A6A05AD9-7249-4595-AF7E-D5D2A36571CA}" name="2019 _x000a_4th quarter" dataDxfId="1317" dataCellStyle="Comma"/>
    <tableColumn id="39" xr3:uid="{0B52905A-B3BC-45BA-AB73-7DC8E72716D1}" name="2020 _x000a_1st quarter" dataDxfId="1316" dataCellStyle="Comma"/>
    <tableColumn id="40" xr3:uid="{92DE94DB-F876-48F5-B5E8-0A068109725E}" name="2020 _x000a_2nd quarter" dataDxfId="1315" dataCellStyle="Comma"/>
    <tableColumn id="41" xr3:uid="{9BB35AF5-BB46-4B3F-922C-E6FE1AC0A505}" name="2020 _x000a_3rd quarter" dataDxfId="1314" dataCellStyle="Comma"/>
    <tableColumn id="42" xr3:uid="{7BC191FA-8426-4C2C-8019-AEDC4802BAD7}" name="2020 _x000a_4th quarter" dataDxfId="1313" dataCellStyle="Comma"/>
    <tableColumn id="43" xr3:uid="{986E50B5-860B-4995-B99E-FAA2F3992A7A}" name="2021 _x000a_1st quarter" dataDxfId="1312" dataCellStyle="Comma"/>
    <tableColumn id="44" xr3:uid="{79A56163-FD62-470D-8110-1FC002A79694}" name="2021 _x000a_2nd quarter" dataDxfId="1311" dataCellStyle="Comma"/>
    <tableColumn id="45" xr3:uid="{93E1E5A4-EF82-4D44-9587-B75D36563AE3}" name="2021 _x000a_3rd quarter" dataDxfId="1310" dataCellStyle="Comma"/>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EED5996-E7B4-4C0F-AEE8-A196D59C91B0}" name="Renewable_quarterly_load_factors_Wales" displayName="Renewable_quarterly_load_factors_Wales" ref="A35:AS40" totalsRowShown="0" headerRowDxfId="1309" dataDxfId="1307" headerRowBorderDxfId="1308" tableBorderDxfId="1306" headerRowCellStyle="Normal 4">
  <autoFilter ref="A35:AS40" xr:uid="{CEED5996-E7B4-4C0F-AEE8-A196D59C91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autoFilter>
  <tableColumns count="45">
    <tableColumn id="1" xr3:uid="{84A3AA6B-F68A-4998-82C9-B8F4193E3307}" name="LOAD FACTORS (%) [note 12]" dataDxfId="1305" dataCellStyle="Normal 3"/>
    <tableColumn id="2" xr3:uid="{401D048C-0FB9-48E3-A389-2AF22F5F5A25}" name="2010 _x000a_4th quarter" dataDxfId="1304"/>
    <tableColumn id="3" xr3:uid="{31E289A3-DB25-4C6A-8A92-B1A24AB08F81}" name="2011 _x000a_1st quarter" dataDxfId="1303"/>
    <tableColumn id="4" xr3:uid="{37DADF7A-9F5E-4798-A204-C25204E3AA42}" name="2011 _x000a_2nd quarter" dataDxfId="1302"/>
    <tableColumn id="5" xr3:uid="{EA60B4C2-3D59-449E-A448-13625B628261}" name="2011 _x000a_3rd quarter" dataDxfId="1301"/>
    <tableColumn id="6" xr3:uid="{B6B64BDC-F00D-4B13-A067-E8881B7CA70C}" name="2011 _x000a_4th quarter" dataDxfId="1300"/>
    <tableColumn id="7" xr3:uid="{BC051A32-10DF-48F6-ACA7-B84BD34AAEFC}" name="2012 _x000a_1st quarter" dataDxfId="1299"/>
    <tableColumn id="8" xr3:uid="{1FD2204C-C976-4291-A983-F43E7855A7B4}" name="2012 _x000a_2nd quarter" dataDxfId="1298"/>
    <tableColumn id="9" xr3:uid="{04D699CA-3B80-4BE2-91FD-4ECE04B2454E}" name="2012 _x000a_3rd quarter" dataDxfId="1297"/>
    <tableColumn id="10" xr3:uid="{37D9A163-B769-424D-9368-8BD9A0E98F00}" name="2012 _x000a_4th quarter" dataDxfId="1296"/>
    <tableColumn id="11" xr3:uid="{36746022-9B61-4668-BA97-30C057FCE83C}" name="2013 _x000a_1st quarter" dataDxfId="1295"/>
    <tableColumn id="12" xr3:uid="{68B47C8D-4E21-413A-BF03-A8B4AA0DC870}" name="2013 _x000a_2nd quarter" dataDxfId="1294"/>
    <tableColumn id="13" xr3:uid="{91D50313-A5D0-4FE8-A872-0EF21218C3AD}" name="2013 _x000a_3rd quarter" dataDxfId="1293"/>
    <tableColumn id="14" xr3:uid="{4405ABD4-09B1-4DD7-A7AA-71A0FC63A205}" name="2013 _x000a_4th quarter" dataDxfId="1292"/>
    <tableColumn id="15" xr3:uid="{34F8BAC2-81F4-4054-BC44-FFA29C89B114}" name="2014 _x000a_1st quarter" dataDxfId="1291"/>
    <tableColumn id="16" xr3:uid="{446F9F04-34CF-43FB-9ECD-F45E0664F6B9}" name="2014 _x000a_2nd quarter" dataDxfId="1290"/>
    <tableColumn id="17" xr3:uid="{066153D9-8E77-42F9-9383-AE1BC5A05C99}" name="2014 _x000a_3rd quarter" dataDxfId="1289"/>
    <tableColumn id="18" xr3:uid="{A587A6B6-3670-46FF-9B55-10E38EBFC675}" name="2014 _x000a_4th quarter" dataDxfId="1288"/>
    <tableColumn id="19" xr3:uid="{A07507EA-28B2-4A95-B038-0184F9313B0D}" name="2015 _x000a_1st quarter" dataDxfId="1287"/>
    <tableColumn id="20" xr3:uid="{A8F71CAF-76CA-458F-90C8-2101E8739341}" name="2015 _x000a_2nd quarter" dataDxfId="1286"/>
    <tableColumn id="21" xr3:uid="{F15AC137-6BC1-42FF-B4D1-504BB6EB69F8}" name="2015 _x000a_3rd quarter" dataDxfId="1285"/>
    <tableColumn id="22" xr3:uid="{1E88B5F6-FE7E-450B-96AB-C7B70F7CC0A2}" name="2015 _x000a_4th quarter" dataDxfId="1284"/>
    <tableColumn id="23" xr3:uid="{D6C997AD-3777-495E-BF7B-2149DB003EBC}" name="2016 _x000a_1st quarter" dataDxfId="1283"/>
    <tableColumn id="24" xr3:uid="{AF81A43B-D73B-4C1B-AE7C-8BE16F2AF63F}" name="2016 _x000a_2nd quarter" dataDxfId="1282"/>
    <tableColumn id="25" xr3:uid="{3AA01925-B445-4CF7-9B23-AAA4FFC4D83F}" name="2016 _x000a_3rd quarter" dataDxfId="1281"/>
    <tableColumn id="26" xr3:uid="{1D9814EC-BE84-4C5A-9034-C70556CD8A48}" name="2016 _x000a_4th quarter" dataDxfId="1280"/>
    <tableColumn id="27" xr3:uid="{CE978CD8-2CE8-4821-9819-987B2DF5E4D6}" name="2017 _x000a_1st quarter" dataDxfId="1279"/>
    <tableColumn id="28" xr3:uid="{EAB792E9-3F3F-45CD-84AC-BC7C78067E81}" name="2017 _x000a_2nd quarter" dataDxfId="1278"/>
    <tableColumn id="29" xr3:uid="{838CFACA-4C36-4433-9260-798A51F702DA}" name="2017 _x000a_3rd quarter" dataDxfId="1277"/>
    <tableColumn id="30" xr3:uid="{313D63EF-3D8C-4A65-A904-9DEA9D8C5E20}" name="2017 _x000a_4th quarter" dataDxfId="1276"/>
    <tableColumn id="31" xr3:uid="{B832A259-2B85-4870-BB09-CA7E89F36C5A}" name="2018 _x000a_1st quarter" dataDxfId="1275"/>
    <tableColumn id="32" xr3:uid="{A9413210-1838-4786-BE4D-A633B13EF455}" name="2018 _x000a_2nd quarter" dataDxfId="1274"/>
    <tableColumn id="33" xr3:uid="{9125AC25-7F53-4CED-90B3-7654F81A9362}" name="2018 _x000a_3rd quarter" dataDxfId="1273"/>
    <tableColumn id="34" xr3:uid="{D08DE3B8-0F7F-42DA-9C6A-F36433E196DE}" name="2018 _x000a_4th quarter" dataDxfId="1272"/>
    <tableColumn id="35" xr3:uid="{1A77B1A5-790F-4681-BD5B-95C5AE491FE2}" name="2019 _x000a_1st quarter" dataDxfId="1271"/>
    <tableColumn id="36" xr3:uid="{F11B1386-57F0-4091-A55F-C9E0E6C5D9D6}" name="2019 _x000a_2nd quarter" dataDxfId="1270"/>
    <tableColumn id="37" xr3:uid="{9ED1899D-2366-470D-A77F-0082D28E5AE7}" name="2019 _x000a_3rd quarter" dataDxfId="1269"/>
    <tableColumn id="38" xr3:uid="{F18D4C40-E70E-4701-A508-55A327ADA722}" name="2019 _x000a_4th quarter" dataDxfId="1268"/>
    <tableColumn id="39" xr3:uid="{F3EC948D-CA0B-483B-A788-23D5CA250A18}" name="2020 _x000a_1st quarter" dataDxfId="1267"/>
    <tableColumn id="40" xr3:uid="{7D41923E-A948-4383-9087-94A8A0419994}" name="2020 _x000a_2nd quarter" dataDxfId="1266"/>
    <tableColumn id="41" xr3:uid="{2D0C5BAE-BACD-4C2F-A8DB-F9BEE8AC461E}" name="2020 _x000a_3rd quarter" dataDxfId="1265"/>
    <tableColumn id="42" xr3:uid="{C8057D60-AEF9-4E76-8C22-F2D5C8034DBB}" name="2020 _x000a_4th quarter" dataDxfId="1264"/>
    <tableColumn id="43" xr3:uid="{4735E10F-4C41-4DAF-BD65-B51FF5BCB992}" name="2021 _x000a_1st quarter" dataDxfId="1263"/>
    <tableColumn id="44" xr3:uid="{9DFD92B1-0CC3-4232-A5A9-C3414262FB05}" name="2021 _x000a_2nd quarter" dataDxfId="1262"/>
    <tableColumn id="45" xr3:uid="{EC7EB755-A1E5-402B-8D87-9C1106AC00A3}" name="2021 _x000a_3rd quarter" dataDxfId="126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Main_table_load_factors" displayName="Main_table_load_factors" ref="A42:N54" totalsRowShown="0" headerRowDxfId="1237" dataDxfId="1235" headerRowBorderDxfId="1236" tableBorderDxfId="1234">
  <autoFilter ref="A42:N54"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300-000001000000}" name="LOAD FACTORS (%) _x000a_[note 12]" dataDxfId="1233" dataCellStyle="Normal 3"/>
    <tableColumn id="3" xr3:uid="{00000000-0010-0000-0300-000003000000}" name="2024" dataDxfId="1232">
      <calculatedColumnFormula>INDIRECT(Calculation_HIDE!O43,FALSE)</calculatedColumnFormula>
    </tableColumn>
    <tableColumn id="7" xr3:uid="{763DA87D-909E-4FED-8A8B-AA3E5302FD92}" name="2025" dataDxfId="1231"/>
    <tableColumn id="4" xr3:uid="{00000000-0010-0000-0300-000004000000}" name="Annual per cent change" dataDxfId="1230">
      <calculatedColumnFormula>B43-#REF!</calculatedColumnFormula>
    </tableColumn>
    <tableColumn id="13" xr3:uid="{D3E65894-F345-4FA6-8D2C-5722DB72BF3D}" name="2024 _x000a_1st quarter" dataDxfId="1229">
      <calculatedColumnFormula>INDIRECT(Calculation_HIDE!BZ43,FALSE)</calculatedColumnFormula>
    </tableColumn>
    <tableColumn id="15" xr3:uid="{DBBA280E-B789-4A37-8913-78A4D01942CA}" name="2024 _x000a_2nd quarter" dataDxfId="1228">
      <calculatedColumnFormula>INDIRECT(Calculation_HIDE!CA43,FALSE)</calculatedColumnFormula>
    </tableColumn>
    <tableColumn id="5" xr3:uid="{C9EC0EB9-17FD-43F9-9591-FF7CB820CF92}" name="2024 _x000a_3rd quarter" dataDxfId="1227">
      <calculatedColumnFormula>INDIRECT(Calculation_HIDE!CB43,FALSE)</calculatedColumnFormula>
    </tableColumn>
    <tableColumn id="6" xr3:uid="{15F355E8-8CD9-46A5-A275-5052A6E72152}" name="2024 _x000a_4th quarter" dataDxfId="1226">
      <calculatedColumnFormula>INDIRECT(Calculation_HIDE!CC43,FALSE)</calculatedColumnFormula>
    </tableColumn>
    <tableColumn id="16" xr3:uid="{1F617539-D143-4C07-925D-709CEFA7A042}" name="2025 _x000a_1st quarter" dataDxfId="1225" dataCellStyle="Per cent">
      <calculatedColumnFormula>INDIRECT(Calculation_HIDE!CD43,FALSE)</calculatedColumnFormula>
    </tableColumn>
    <tableColumn id="2" xr3:uid="{5B933E85-5BBA-4B0E-8FE1-CEB2369B505F}" name="2025 _x000a_2nd quarter" dataDxfId="1224" dataCellStyle="Per cent">
      <calculatedColumnFormula>INDIRECT(Calculation_HIDE!CE43,FALSE)</calculatedColumnFormula>
    </tableColumn>
    <tableColumn id="8" xr3:uid="{1E62C86B-3AB1-41A3-A3A3-053B6F9695B7}" name="2025_x000a_3rd quarter" dataDxfId="1223" dataCellStyle="Per cent">
      <calculatedColumnFormula>INDIRECT(Calculation_HIDE!CF43,FALSE)</calculatedColumnFormula>
    </tableColumn>
    <tableColumn id="9" xr3:uid="{0EFBDE0A-7943-425C-8D81-F88E468E32A1}" name="2025 _x000a_4th quarter" dataDxfId="1222" dataCellStyle="Per cent">
      <calculatedColumnFormula>INDIRECT(Calculation_HIDE!CG43,FALSE)</calculatedColumnFormula>
    </tableColumn>
    <tableColumn id="10" xr3:uid="{0121B583-0DD3-472E-B69E-4D3C0D4423E8}" name="2026 _x000a_1st quarter [provisional]" dataDxfId="1221" dataCellStyle="Per cent">
      <calculatedColumnFormula>INDIRECT(Calculation_HIDE!CH43,FALSE)</calculatedColumnFormula>
    </tableColumn>
    <tableColumn id="14" xr3:uid="{00000000-0010-0000-0300-00000E000000}" name="Quarterly per cent change _x000a_[note 12]" dataDxfId="1220">
      <calculatedColumnFormula>#REF!-#REF!</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Main_table_renewable_electricity_generated" displayName="Main_table_renewable_electricity_generated" ref="A25:N40" totalsRowShown="0" headerRowDxfId="1219" dataDxfId="1217" headerRowBorderDxfId="1218" tableBorderDxfId="1216">
  <autoFilter ref="A25:N40"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400-000001000000}" name="ELECTRICITY GENERATED (GWh) _x000a_[note 6]" dataDxfId="1215"/>
    <tableColumn id="3" xr3:uid="{00000000-0010-0000-0400-000003000000}" name="2024" dataDxfId="1214">
      <calculatedColumnFormula>INDIRECT(Calculation_HIDE!R26,FALSE)</calculatedColumnFormula>
    </tableColumn>
    <tableColumn id="7" xr3:uid="{6A41920F-FA31-4E2B-93C1-5C690A5BE753}" name="2025" dataDxfId="1213">
      <calculatedColumnFormula>INDIRECT(Calculation_HIDE!S26,FALSE)</calculatedColumnFormula>
    </tableColumn>
    <tableColumn id="4" xr3:uid="{00000000-0010-0000-0400-000004000000}" name="Annual per cent change" dataDxfId="1212">
      <calculatedColumnFormula>IF(((B26-#REF!)/#REF!)*100&gt;100,"(+)  ",IF(((B26-#REF!)/#REF!)*100&lt;-100,"(-)",IF(#REF!=0,"",((B26-#REF!)/#REF!)*100)))</calculatedColumnFormula>
    </tableColumn>
    <tableColumn id="13" xr3:uid="{DCB1A691-8C04-4B99-9B26-5FF52980FB8A}" name="2024 _x000a_1st quarter" dataDxfId="1211"/>
    <tableColumn id="15" xr3:uid="{603D301C-B06C-4400-8EB4-133166F43206}" name="2024 _x000a_2nd quarter" dataDxfId="1210"/>
    <tableColumn id="5" xr3:uid="{FA1CAC66-DFD8-42A3-9F50-CDEC6B495257}" name="2024 _x000a_3rd quarter" dataDxfId="1209"/>
    <tableColumn id="6" xr3:uid="{8783469E-D562-49D3-9E96-57E355B29B5A}" name="2024 _x000a_4th quarter" dataDxfId="1208"/>
    <tableColumn id="2" xr3:uid="{563FCABA-39FC-4CB4-ABBA-AD2EDEA2290E}" name="2025 _x000a_1st quarter" dataDxfId="1207"/>
    <tableColumn id="8" xr3:uid="{2F008430-C23F-42AC-8AF2-812CA3C8632B}" name="2025 _x000a_2nd quarter" dataDxfId="1206"/>
    <tableColumn id="9" xr3:uid="{C7DB887B-0F31-4E19-A803-20004EA195A5}" name="2025_x000a_3rd quarter" dataDxfId="1205"/>
    <tableColumn id="10" xr3:uid="{E148CC44-3963-4336-8579-D18972F2575A}" name="2025 _x000a_4th quarter" dataDxfId="1204"/>
    <tableColumn id="11" xr3:uid="{44A6A320-A88E-409B-B55A-AA784DF1C9FC}" name="2026 _x000a_1st quarter [provisional]" dataDxfId="1203"/>
    <tableColumn id="14" xr3:uid="{00000000-0010-0000-0400-00000E000000}" name="Quarterly per cent change _x000a_[note 12]" dataDxfId="1202">
      <calculatedColumnFormula>IF((#REF!-#REF!)/#REF!*100=0,"no change", (#REF!-#REF!)/#REF!*100)</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95F9E39-E633-4FA5-AED6-FB05A8F3A9CB}" name="Main_table_renewable_cumulative_capacity" displayName="Main_table_renewable_cumulative_capacity" ref="A7:N23" totalsRowShown="0" headerRowDxfId="1201" dataDxfId="1199" headerRowBorderDxfId="1200" tableBorderDxfId="1198">
  <autoFilter ref="A7:N23" xr:uid="{B95F9E39-E633-4FA5-AED6-FB05A8F3A9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3D7FE71-A7FE-475D-9493-678681764A12}" name="CUMULATIVE INSTALLED CAPACITY (MW) _x000a_[note 1]" dataDxfId="1197"/>
    <tableColumn id="3" xr3:uid="{170A7632-D896-416A-892D-80A269E54457}" name="2024" dataDxfId="1196">
      <calculatedColumnFormula>INDIRECT(Calculation_HIDE!R8,FALSE)</calculatedColumnFormula>
    </tableColumn>
    <tableColumn id="17" xr3:uid="{31CC1AFD-BF91-4A5C-B008-691326A59634}" name="2025" dataDxfId="1195">
      <calculatedColumnFormula>INDIRECT(Calculation_HIDE!S8,FALSE)</calculatedColumnFormula>
    </tableColumn>
    <tableColumn id="4" xr3:uid="{EEEFB34E-9603-451F-AD5F-116356F19B69}" name="Annual per cent change" dataDxfId="1194">
      <calculatedColumnFormula>IF(((B8-#REF!)/#REF!)*100&gt;100,"(+)  ",IF(((B8-#REF!)/#REF!)*100&lt;-100,"(-)  ",IF(ROUND((((B8-#REF!)/#REF!)*100),1)=0,"no change  ",((B8-#REF!)/#REF!)*100)))</calculatedColumnFormula>
    </tableColumn>
    <tableColumn id="13" xr3:uid="{3ACBB17E-17EE-47A7-B30D-83140C0DAA9A}" name="2024 _x000a_1st quarter" dataDxfId="1193"/>
    <tableColumn id="12" xr3:uid="{57EF5CA8-9039-4B96-84D5-2B147C353CCB}" name="2024 _x000a_2nd quarter" dataDxfId="1192"/>
    <tableColumn id="15" xr3:uid="{6712FE56-9DFC-42AE-9593-0C86CC0A12EC}" name="2024 _x000a_3rd quarter" dataDxfId="1191"/>
    <tableColumn id="16" xr3:uid="{7D290518-6019-4E40-8A22-B5D42BFDDD04}" name="2024 _x000a_4th quarter" dataDxfId="1190"/>
    <tableColumn id="5" xr3:uid="{74080B31-0E31-46F7-9FE1-B7C346E74CF7}" name="2025 _x000a_1st quarter" dataDxfId="1189"/>
    <tableColumn id="6" xr3:uid="{58613451-A494-4E71-8BB2-570DCAC9DB20}" name="2025 _x000a_2nd quarter" dataDxfId="1188"/>
    <tableColumn id="2" xr3:uid="{65724DD2-EB58-41A8-A78B-BA1484DEB9BB}" name="2025_x000a_3rd quarter" dataDxfId="1187"/>
    <tableColumn id="7" xr3:uid="{6367FCAC-C20D-4770-8607-2EA81D5932AD}" name="2025 _x000a_4th quarter" dataDxfId="1186"/>
    <tableColumn id="10" xr3:uid="{954159E3-0EC6-439F-8F90-9D0D4EAFAAC8}" name="2026 _x000a_1st quarter [provisional]" dataDxfId="1185"/>
    <tableColumn id="14" xr3:uid="{70D2A08A-00E1-462F-88F8-F9A6B91C7B13}" name="Quarterly per cent change _x000a_[note 12]" dataDxfId="1184">
      <calculatedColumnFormula>IF((#REF!-#REF!)/#REF!*100=0,"no change", (#REF!-#REF!)/#REF!*100)</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Renewable_annual_cumulative_capacity" displayName="Renewable_annual_cumulative_capacity" ref="A7:R24" totalsRowCount="1" headerRowDxfId="1183" dataDxfId="1181" headerRowBorderDxfId="1182" tableBorderDxfId="1180" dataCellStyle="Comma">
  <autoFilter ref="A7:R23"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500-000001000000}" name="CUMULATIVE INSTALLED CAPACITY (MW) _x000a_[note 1]" dataDxfId="1179" totalsRowDxfId="1178"/>
    <tableColumn id="2" xr3:uid="{00000000-0010-0000-0500-000002000000}" name="2009" dataDxfId="1177" totalsRowDxfId="1176" dataCellStyle="Comma"/>
    <tableColumn id="3" xr3:uid="{00000000-0010-0000-0500-000003000000}" name="2010" dataDxfId="1175" totalsRowDxfId="1174" dataCellStyle="Comma">
      <calculatedColumnFormula>Quarter!E8</calculatedColumnFormula>
    </tableColumn>
    <tableColumn id="4" xr3:uid="{00000000-0010-0000-0500-000004000000}" name="2011" dataDxfId="1173" totalsRowDxfId="1172" dataCellStyle="Comma">
      <calculatedColumnFormula>Quarter!I8</calculatedColumnFormula>
    </tableColumn>
    <tableColumn id="5" xr3:uid="{00000000-0010-0000-0500-000005000000}" name="2012" dataDxfId="1171" totalsRowDxfId="1170" dataCellStyle="Comma">
      <calculatedColumnFormula>Quarter!M8</calculatedColumnFormula>
    </tableColumn>
    <tableColumn id="6" xr3:uid="{00000000-0010-0000-0500-000006000000}" name="2013" dataDxfId="1169" totalsRowDxfId="1168" dataCellStyle="Comma">
      <calculatedColumnFormula>Quarter!Q8</calculatedColumnFormula>
    </tableColumn>
    <tableColumn id="7" xr3:uid="{00000000-0010-0000-0500-000007000000}" name="2014" dataDxfId="1167" totalsRowDxfId="1166" dataCellStyle="Comma">
      <calculatedColumnFormula>Quarter!U8</calculatedColumnFormula>
    </tableColumn>
    <tableColumn id="8" xr3:uid="{00000000-0010-0000-0500-000008000000}" name="2015" dataDxfId="1165" totalsRowDxfId="1164" dataCellStyle="Comma">
      <calculatedColumnFormula>Quarter!Y8</calculatedColumnFormula>
    </tableColumn>
    <tableColumn id="9" xr3:uid="{00000000-0010-0000-0500-000009000000}" name="2016" dataDxfId="1163" totalsRowDxfId="1162" dataCellStyle="Comma">
      <calculatedColumnFormula>Quarter!AC8</calculatedColumnFormula>
    </tableColumn>
    <tableColumn id="10" xr3:uid="{00000000-0010-0000-0500-00000A000000}" name="2017" dataDxfId="1161" totalsRowDxfId="1160" dataCellStyle="Comma">
      <calculatedColumnFormula>Quarter!AG8</calculatedColumnFormula>
    </tableColumn>
    <tableColumn id="11" xr3:uid="{00000000-0010-0000-0500-00000B000000}" name="2018" dataDxfId="1159" totalsRowDxfId="1158" dataCellStyle="Comma"/>
    <tableColumn id="12" xr3:uid="{00000000-0010-0000-0500-00000C000000}" name="2019" dataDxfId="1157" totalsRowDxfId="1156" dataCellStyle="Comma">
      <calculatedColumnFormula>Quarter!AO8</calculatedColumnFormula>
    </tableColumn>
    <tableColumn id="13" xr3:uid="{00000000-0010-0000-0500-00000D000000}" name="2020" dataDxfId="1155" totalsRowDxfId="1154" dataCellStyle="Comma">
      <calculatedColumnFormula>Quarter!AS8</calculatedColumnFormula>
    </tableColumn>
    <tableColumn id="14" xr3:uid="{1DB7C7E7-2A1E-4592-80D6-341A6FAEEAE0}" name="2021" dataDxfId="1153" totalsRowDxfId="1152" dataCellStyle="Comma 2"/>
    <tableColumn id="15" xr3:uid="{B4593E03-1CAA-4D81-A324-A5D0E29BE58D}" name="2022" dataDxfId="1151" totalsRowDxfId="1150" dataCellStyle="Comma 2">
      <calculatedColumnFormula>Quarter!BA8</calculatedColumnFormula>
    </tableColumn>
    <tableColumn id="16" xr3:uid="{5B74718C-4C3F-42DD-91E7-F4DF1CB2A462}" name="2023" dataDxfId="1149" totalsRowDxfId="1148" dataCellStyle="Comma">
      <calculatedColumnFormula>Quarter!BE8</calculatedColumnFormula>
    </tableColumn>
    <tableColumn id="17" xr3:uid="{7C62F46F-6C6E-4FDE-AF58-C1390311B7DC}" name="2024" dataDxfId="1147" totalsRowDxfId="1146" dataCellStyle="Comma 2">
      <calculatedColumnFormula>Quarter!BF8</calculatedColumnFormula>
    </tableColumn>
    <tableColumn id="18" xr3:uid="{E276070A-AAEC-4742-B70A-089FB5E6415B}" name="2025" dataDxfId="1145" totalsRowDxfId="1144" dataCellStyle="Comma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Renewable_annual_electricity_generated" displayName="Renewable_annual_electricity_generated" ref="A25:R41" totalsRowCount="1" headerRowDxfId="1143" dataDxfId="1141" headerRowBorderDxfId="1142" tableBorderDxfId="1140" dataCellStyle="Comma">
  <autoFilter ref="A25:R40"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600-000001000000}" name="ELECTRICITY GENERATED (GWh) _x000a_[note 6]" dataDxfId="1139" totalsRowDxfId="1138"/>
    <tableColumn id="2" xr3:uid="{00000000-0010-0000-0600-000002000000}" name="2009" dataDxfId="1137" totalsRowDxfId="1136" dataCellStyle="Comma"/>
    <tableColumn id="3" xr3:uid="{00000000-0010-0000-0600-000003000000}" name="2010" dataDxfId="1135" totalsRowDxfId="1134" dataCellStyle="Comma">
      <calculatedColumnFormula>SUM(Quarter!B26:E26)</calculatedColumnFormula>
    </tableColumn>
    <tableColumn id="4" xr3:uid="{00000000-0010-0000-0600-000004000000}" name="2011" dataDxfId="1133" totalsRowDxfId="1132" dataCellStyle="Comma">
      <calculatedColumnFormula>SUM(Quarter!F26:I26)</calculatedColumnFormula>
    </tableColumn>
    <tableColumn id="5" xr3:uid="{00000000-0010-0000-0600-000005000000}" name="2012" dataDxfId="1131" totalsRowDxfId="1130" dataCellStyle="Comma">
      <calculatedColumnFormula>SUM(Quarter!J26:M26)</calculatedColumnFormula>
    </tableColumn>
    <tableColumn id="6" xr3:uid="{00000000-0010-0000-0600-000006000000}" name="2013" dataDxfId="1129" totalsRowDxfId="1128" dataCellStyle="Comma">
      <calculatedColumnFormula>SUM(Quarter!N26:Q26)</calculatedColumnFormula>
    </tableColumn>
    <tableColumn id="7" xr3:uid="{00000000-0010-0000-0600-000007000000}" name="2014" dataDxfId="1127" totalsRowDxfId="1126" dataCellStyle="Comma">
      <calculatedColumnFormula>SUM(Quarter!R26:U26)</calculatedColumnFormula>
    </tableColumn>
    <tableColumn id="8" xr3:uid="{00000000-0010-0000-0600-000008000000}" name="2015" dataDxfId="1125" totalsRowDxfId="1124" dataCellStyle="Comma">
      <calculatedColumnFormula>SUM(Quarter!V26:Y26)</calculatedColumnFormula>
    </tableColumn>
    <tableColumn id="9" xr3:uid="{00000000-0010-0000-0600-000009000000}" name="2016" dataDxfId="1123" totalsRowDxfId="1122" dataCellStyle="Comma">
      <calculatedColumnFormula>SUM(Quarter!Z26:AC26)</calculatedColumnFormula>
    </tableColumn>
    <tableColumn id="10" xr3:uid="{00000000-0010-0000-0600-00000A000000}" name="2017" dataDxfId="1121" totalsRowDxfId="1120" dataCellStyle="Comma">
      <calculatedColumnFormula>SUM(Quarter!AD26:AG26)</calculatedColumnFormula>
    </tableColumn>
    <tableColumn id="11" xr3:uid="{00000000-0010-0000-0600-00000B000000}" name="2018" dataDxfId="1119" totalsRowDxfId="1118" dataCellStyle="Comma">
      <calculatedColumnFormula>SUM(Quarter!AH26:AK26)</calculatedColumnFormula>
    </tableColumn>
    <tableColumn id="12" xr3:uid="{00000000-0010-0000-0600-00000C000000}" name="2019" dataDxfId="1117" totalsRowDxfId="1116" dataCellStyle="Comma">
      <calculatedColumnFormula>SUM(Quarter!AL26:AO26)</calculatedColumnFormula>
    </tableColumn>
    <tableColumn id="13" xr3:uid="{00000000-0010-0000-0600-00000D000000}" name="2020" dataDxfId="1115" totalsRowDxfId="1114" dataCellStyle="Comma">
      <calculatedColumnFormula>SUM(Quarter!AP26:AS26)</calculatedColumnFormula>
    </tableColumn>
    <tableColumn id="14" xr3:uid="{16E68950-4320-4125-8360-211B256DF068}" name="2021" dataDxfId="1113" totalsRowDxfId="1112" dataCellStyle="Comma 2">
      <calculatedColumnFormula>SUM(Quarter!AT26:AW26)</calculatedColumnFormula>
    </tableColumn>
    <tableColumn id="15" xr3:uid="{8BADC1FB-5150-4837-8E8E-93FE6C8E2609}" name="2022" dataDxfId="1111" totalsRowDxfId="1110" dataCellStyle="Comma 2">
      <calculatedColumnFormula>SUM(Quarter!AX26:BA26)</calculatedColumnFormula>
    </tableColumn>
    <tableColumn id="16" xr3:uid="{78F2B67E-AADF-4C91-909C-B6BEE5717D54}" name="2023" dataDxfId="1109" totalsRowDxfId="1108" dataCellStyle="Comma">
      <calculatedColumnFormula>SUM(Quarter!BB26:BE26)</calculatedColumnFormula>
    </tableColumn>
    <tableColumn id="17" xr3:uid="{5EEFAF6F-851A-4F95-9716-C96AC82DC748}" name="2024" dataDxfId="1107" totalsRowDxfId="1106" dataCellStyle="Comma">
      <calculatedColumnFormula>SUM(Quarter!BF26:BI26)</calculatedColumnFormula>
    </tableColumn>
    <tableColumn id="18" xr3:uid="{5601AA7B-D37C-46C2-A853-5A2B592F4ED8}" name="2025" dataDxfId="1105" totalsRowDxfId="1104" dataCellStyle="Comma">
      <calculatedColumnFormula>SUM(Quarter!BG26:BJ26)</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Renewable_annual_load_factors" displayName="Renewable_annual_load_factors" ref="A42:R54" totalsRowShown="0" headerRowDxfId="1103" dataDxfId="1102" tableBorderDxfId="1101">
  <autoFilter ref="A42:R54"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700-000001000000}" name="LOAD FACTORS (%) _x000a_[note 12]" dataDxfId="1100" dataCellStyle="Normal 3"/>
    <tableColumn id="2" xr3:uid="{00000000-0010-0000-0700-000002000000}" name="2009" dataDxfId="1099"/>
    <tableColumn id="3" xr3:uid="{00000000-0010-0000-0700-000003000000}" name="2010" dataDxfId="1098"/>
    <tableColumn id="4" xr3:uid="{00000000-0010-0000-0700-000004000000}" name="2011" dataDxfId="1097"/>
    <tableColumn id="5" xr3:uid="{00000000-0010-0000-0700-000005000000}" name="2012" dataDxfId="1096"/>
    <tableColumn id="6" xr3:uid="{00000000-0010-0000-0700-000006000000}" name="2013" dataDxfId="1095"/>
    <tableColumn id="7" xr3:uid="{00000000-0010-0000-0700-000007000000}" name="2014" dataDxfId="1094"/>
    <tableColumn id="8" xr3:uid="{00000000-0010-0000-0700-000008000000}" name="2015" dataDxfId="1093"/>
    <tableColumn id="9" xr3:uid="{00000000-0010-0000-0700-000009000000}" name="2016" dataDxfId="1092"/>
    <tableColumn id="10" xr3:uid="{00000000-0010-0000-0700-00000A000000}" name="2017" dataDxfId="1091"/>
    <tableColumn id="11" xr3:uid="{00000000-0010-0000-0700-00000B000000}" name="2018" dataDxfId="1090"/>
    <tableColumn id="12" xr3:uid="{00000000-0010-0000-0700-00000C000000}" name="2019" dataDxfId="1089"/>
    <tableColumn id="13" xr3:uid="{00000000-0010-0000-0700-00000D000000}" name="2020" dataDxfId="1088"/>
    <tableColumn id="14" xr3:uid="{2ECFFD3F-5520-41EE-9F59-E5F94DB38BA6}" name="2021" dataDxfId="1087" dataCellStyle="Percent 2"/>
    <tableColumn id="15" xr3:uid="{139CAFC7-EF19-4C3A-A3CE-080DD664FDF3}" name="2022" dataDxfId="1086"/>
    <tableColumn id="16" xr3:uid="{36922713-9423-43A4-8062-2A0BDD966057}" name="2023" dataDxfId="1085"/>
    <tableColumn id="17" xr3:uid="{5BBF0092-9DF3-4F8D-817A-F9D7032BA16F}" name="2024" dataDxfId="1084"/>
    <tableColumn id="18" xr3:uid="{D9A99872-0CCB-4A92-B281-6D19088D0B92}" name="2025" dataDxfId="108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renewable-energy-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renewables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0.bin"/><Relationship Id="rId4" Type="http://schemas.openxmlformats.org/officeDocument/2006/relationships/table" Target="../tables/table23.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printerSettings" Target="../printerSettings/printerSettings11.bin"/><Relationship Id="rId4" Type="http://schemas.openxmlformats.org/officeDocument/2006/relationships/table" Target="../tables/table2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2.bin"/><Relationship Id="rId4" Type="http://schemas.openxmlformats.org/officeDocument/2006/relationships/table" Target="../tables/table29.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printerSettings" Target="../printerSettings/printerSettings13.bin"/><Relationship Id="rId4" Type="http://schemas.openxmlformats.org/officeDocument/2006/relationships/table" Target="../tables/table3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14.bin"/><Relationship Id="rId4" Type="http://schemas.openxmlformats.org/officeDocument/2006/relationships/table" Target="../tables/table35.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printerSettings" Target="../printerSettings/printerSettings15.bin"/><Relationship Id="rId4" Type="http://schemas.openxmlformats.org/officeDocument/2006/relationships/table" Target="../tables/table38.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file:///C:\Users\spryw\AppData\Roaming\Publications\Energy%20Trends\Tables\Renewables\Link%20to%20Energy%20Trends%206.2%20(opens%20in%20new%20window)"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gov.uk/government/statistics/regional-renewable-statistics" TargetMode="External"/><Relationship Id="rId1" Type="http://schemas.openxmlformats.org/officeDocument/2006/relationships/hyperlink" Target="https://www.gov.uk/government/statistics/energy-trends-section-6-renewables"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 Id="rId5" Type="http://schemas.openxmlformats.org/officeDocument/2006/relationships/table" Target="../tables/table10.xml"/><Relationship Id="rId4" Type="http://schemas.openxmlformats.org/officeDocument/2006/relationships/table" Target="../tables/table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 Id="rId5" Type="http://schemas.openxmlformats.org/officeDocument/2006/relationships/table" Target="../tables/table14.xml"/><Relationship Id="rId4" Type="http://schemas.openxmlformats.org/officeDocument/2006/relationships/table" Target="../tables/table1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8.bin"/><Relationship Id="rId4" Type="http://schemas.openxmlformats.org/officeDocument/2006/relationships/table" Target="../tables/table1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printerSettings" Target="../printerSettings/printerSettings9.bin"/><Relationship Id="rId4"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IW29"/>
  <sheetViews>
    <sheetView showGridLines="0" tabSelected="1" zoomScaleNormal="100" workbookViewId="0"/>
  </sheetViews>
  <sheetFormatPr defaultRowHeight="20.25" customHeight="1" x14ac:dyDescent="0.25"/>
  <cols>
    <col min="1" max="1" width="151.26953125" customWidth="1"/>
  </cols>
  <sheetData>
    <row r="1" spans="1:1" ht="45" customHeight="1" x14ac:dyDescent="0.25">
      <c r="A1" s="87" t="s">
        <v>371</v>
      </c>
    </row>
    <row r="2" spans="1:1" ht="45" customHeight="1" x14ac:dyDescent="0.25">
      <c r="A2" s="60" t="s">
        <v>368</v>
      </c>
    </row>
    <row r="3" spans="1:1" ht="30" customHeight="1" x14ac:dyDescent="0.55000000000000004">
      <c r="A3" s="61" t="s">
        <v>160</v>
      </c>
    </row>
    <row r="4" spans="1:1" s="242" customFormat="1" ht="45" customHeight="1" x14ac:dyDescent="0.25">
      <c r="A4" s="64" t="s">
        <v>385</v>
      </c>
    </row>
    <row r="5" spans="1:1" ht="30" customHeight="1" x14ac:dyDescent="0.5">
      <c r="A5" s="228" t="s">
        <v>161</v>
      </c>
    </row>
    <row r="6" spans="1:1" s="242" customFormat="1" ht="20.25" customHeight="1" x14ac:dyDescent="0.25">
      <c r="A6" s="356" t="s">
        <v>377</v>
      </c>
    </row>
    <row r="7" spans="1:1" ht="30" customHeight="1" x14ac:dyDescent="0.5">
      <c r="A7" s="228" t="s">
        <v>162</v>
      </c>
    </row>
    <row r="8" spans="1:1" s="242" customFormat="1" ht="15.5" x14ac:dyDescent="0.25">
      <c r="A8" s="356" t="s">
        <v>378</v>
      </c>
    </row>
    <row r="9" spans="1:1" ht="30" customHeight="1" x14ac:dyDescent="0.5">
      <c r="A9" s="147" t="s">
        <v>163</v>
      </c>
    </row>
    <row r="10" spans="1:1" ht="45" customHeight="1" x14ac:dyDescent="0.25">
      <c r="A10" s="60" t="s">
        <v>309</v>
      </c>
    </row>
    <row r="11" spans="1:1" ht="20.25" customHeight="1" x14ac:dyDescent="0.25">
      <c r="A11" s="315" t="s">
        <v>296</v>
      </c>
    </row>
    <row r="12" spans="1:1" ht="45" customHeight="1" x14ac:dyDescent="0.25">
      <c r="A12" s="60" t="s">
        <v>164</v>
      </c>
    </row>
    <row r="13" spans="1:1" ht="45" customHeight="1" x14ac:dyDescent="0.25">
      <c r="A13" s="60" t="s">
        <v>165</v>
      </c>
    </row>
    <row r="14" spans="1:1" ht="20.25" customHeight="1" x14ac:dyDescent="0.25">
      <c r="A14" s="60" t="s">
        <v>166</v>
      </c>
    </row>
    <row r="15" spans="1:1" ht="20.25" customHeight="1" x14ac:dyDescent="0.25">
      <c r="A15" s="66" t="s">
        <v>167</v>
      </c>
    </row>
    <row r="16" spans="1:1" ht="20.25" customHeight="1" x14ac:dyDescent="0.25">
      <c r="A16" s="66" t="s">
        <v>173</v>
      </c>
    </row>
    <row r="17" spans="1:257" ht="20.25" customHeight="1" x14ac:dyDescent="0.25">
      <c r="A17" s="66" t="s">
        <v>168</v>
      </c>
    </row>
    <row r="18" spans="1:257" s="63" customFormat="1" ht="20.25" customHeight="1" x14ac:dyDescent="0.25">
      <c r="A18" s="309" t="s">
        <v>258</v>
      </c>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c r="IW18" s="64"/>
    </row>
    <row r="19" spans="1:257" ht="30" customHeight="1" x14ac:dyDescent="0.5">
      <c r="A19" s="147" t="s">
        <v>169</v>
      </c>
    </row>
    <row r="20" spans="1:257" ht="20.25" customHeight="1" x14ac:dyDescent="0.35">
      <c r="A20" s="148" t="s">
        <v>170</v>
      </c>
    </row>
    <row r="21" spans="1:257" ht="20.25" customHeight="1" x14ac:dyDescent="0.25">
      <c r="A21" s="60" t="s">
        <v>174</v>
      </c>
    </row>
    <row r="22" spans="1:257" ht="20.25" customHeight="1" x14ac:dyDescent="0.25">
      <c r="A22" s="315" t="s">
        <v>297</v>
      </c>
    </row>
    <row r="23" spans="1:257" ht="20.25" customHeight="1" x14ac:dyDescent="0.25">
      <c r="A23" s="259" t="s">
        <v>257</v>
      </c>
    </row>
    <row r="24" spans="1:257" ht="20.25" customHeight="1" x14ac:dyDescent="0.35">
      <c r="A24" s="148" t="s">
        <v>171</v>
      </c>
    </row>
    <row r="25" spans="1:257" ht="20.25" customHeight="1" x14ac:dyDescent="0.25">
      <c r="A25" s="315" t="s">
        <v>295</v>
      </c>
    </row>
    <row r="26" spans="1:257" ht="20.25" customHeight="1" x14ac:dyDescent="0.25">
      <c r="A26" s="82" t="s">
        <v>172</v>
      </c>
    </row>
    <row r="27" spans="1:257" ht="20.25" customHeight="1" x14ac:dyDescent="0.35">
      <c r="A27" s="69"/>
    </row>
    <row r="28" spans="1:257" ht="20.25" customHeight="1" x14ac:dyDescent="0.3">
      <c r="A28" s="149"/>
    </row>
    <row r="29" spans="1:257" ht="20.25" customHeight="1" x14ac:dyDescent="0.3">
      <c r="A29" s="149"/>
    </row>
  </sheetData>
  <hyperlinks>
    <hyperlink ref="A15" r:id="rId1" display="Energy trends publication (opens in a new window) " xr:uid="{00000000-0004-0000-0200-000001000000}"/>
    <hyperlink ref="A16" r:id="rId2" xr:uid="{00000000-0004-0000-0200-000002000000}"/>
    <hyperlink ref="A17" r:id="rId3" xr:uid="{8B0AF2DA-58A1-4798-9973-4ACC54927AE3}"/>
    <hyperlink ref="A25" r:id="rId4" xr:uid="{BA999AE4-CA30-4B3A-86EA-88330DAD2345}"/>
    <hyperlink ref="A11" r:id="rId5" xr:uid="{DFEA02E3-FC13-4FFB-8FC5-9A1BB285558D}"/>
    <hyperlink ref="A22" r:id="rId6" xr:uid="{555F832E-283C-4A8C-A7DD-B086800422EA}"/>
    <hyperlink ref="A18" r:id="rId7" xr:uid="{4354CF06-E75D-4A18-8BCA-6C77C9EC5C3D}"/>
  </hyperlinks>
  <pageMargins left="0.7" right="0.7" top="0.75" bottom="0.75" header="0.3" footer="0.3"/>
  <pageSetup paperSize="9" orientation="portrait"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pageSetUpPr fitToPage="1"/>
  </sheetPr>
  <dimension ref="A1:T42"/>
  <sheetViews>
    <sheetView showGridLines="0" workbookViewId="0">
      <pane xSplit="1" topLeftCell="B1" activePane="topRight" state="frozen"/>
      <selection activeCell="S8" sqref="S8:S45"/>
      <selection pane="topRight" activeCell="B1" sqref="B1"/>
    </sheetView>
  </sheetViews>
  <sheetFormatPr defaultColWidth="9.1796875" defaultRowHeight="20.25" customHeight="1" x14ac:dyDescent="0.25"/>
  <cols>
    <col min="1" max="1" width="46.54296875" style="49" customWidth="1"/>
    <col min="2" max="6" width="11" style="49" customWidth="1"/>
    <col min="7" max="7" width="12" style="49" customWidth="1"/>
    <col min="8" max="8" width="11.26953125" style="49" customWidth="1"/>
    <col min="9" max="9" width="12.26953125" style="49" customWidth="1"/>
    <col min="10" max="10" width="12" style="49" customWidth="1"/>
    <col min="11" max="11" width="12.26953125" style="49" customWidth="1"/>
    <col min="12" max="12" width="13.26953125" style="49" customWidth="1"/>
    <col min="13" max="13" width="12.1796875" style="49" customWidth="1"/>
    <col min="14" max="14" width="11.26953125" style="49" customWidth="1"/>
    <col min="15" max="18" width="13" style="49" customWidth="1"/>
    <col min="19" max="19" width="11.7265625" style="49" customWidth="1"/>
    <col min="20" max="16384" width="9.1796875" style="49"/>
  </cols>
  <sheetData>
    <row r="1" spans="1:20" s="137" customFormat="1" ht="45" customHeight="1" x14ac:dyDescent="0.25">
      <c r="A1" s="133" t="s">
        <v>225</v>
      </c>
    </row>
    <row r="2" spans="1:20" ht="20.25" customHeight="1" x14ac:dyDescent="0.25">
      <c r="A2" s="49" t="s">
        <v>211</v>
      </c>
    </row>
    <row r="3" spans="1:20" ht="20.25" customHeight="1" x14ac:dyDescent="0.25">
      <c r="A3" s="52" t="s">
        <v>220</v>
      </c>
    </row>
    <row r="4" spans="1:20" ht="20.25" customHeight="1" x14ac:dyDescent="0.25">
      <c r="A4" s="49" t="s">
        <v>233</v>
      </c>
    </row>
    <row r="5" spans="1:20" ht="20.25" customHeight="1" x14ac:dyDescent="0.25">
      <c r="A5" s="49" t="s">
        <v>232</v>
      </c>
    </row>
    <row r="6" spans="1:20" ht="20.25" customHeight="1" x14ac:dyDescent="0.25">
      <c r="A6" s="49" t="s">
        <v>103</v>
      </c>
    </row>
    <row r="7" spans="1:20" ht="30" customHeight="1" thickBot="1" x14ac:dyDescent="0.3">
      <c r="A7" s="48" t="s">
        <v>216</v>
      </c>
      <c r="B7" s="78" t="s">
        <v>215</v>
      </c>
      <c r="C7" s="78" t="s">
        <v>104</v>
      </c>
      <c r="D7" s="78" t="s">
        <v>105</v>
      </c>
      <c r="E7" s="78" t="s">
        <v>106</v>
      </c>
      <c r="F7" s="78" t="s">
        <v>107</v>
      </c>
      <c r="G7" s="78" t="s">
        <v>108</v>
      </c>
      <c r="H7" s="78" t="s">
        <v>109</v>
      </c>
      <c r="I7" s="78" t="s">
        <v>110</v>
      </c>
      <c r="J7" s="78" t="s">
        <v>111</v>
      </c>
      <c r="K7" s="78" t="s">
        <v>112</v>
      </c>
      <c r="L7" s="78" t="s">
        <v>113</v>
      </c>
      <c r="M7" s="78" t="s">
        <v>100</v>
      </c>
      <c r="N7" s="78" t="s">
        <v>101</v>
      </c>
      <c r="O7" s="78" t="s">
        <v>248</v>
      </c>
      <c r="P7" s="78" t="s">
        <v>263</v>
      </c>
      <c r="Q7" s="78" t="s">
        <v>308</v>
      </c>
      <c r="R7" s="78" t="s">
        <v>360</v>
      </c>
      <c r="S7" s="78" t="s">
        <v>375</v>
      </c>
    </row>
    <row r="8" spans="1:20" ht="20.25" customHeight="1" x14ac:dyDescent="0.25">
      <c r="A8" s="101" t="s">
        <v>21</v>
      </c>
      <c r="B8" s="155">
        <v>214</v>
      </c>
      <c r="C8" s="155">
        <v>299</v>
      </c>
      <c r="D8" s="155">
        <v>320</v>
      </c>
      <c r="E8" s="155">
        <f>SUM('Northern Ireland - Qtr'!F8:F10)</f>
        <v>409.13</v>
      </c>
      <c r="F8" s="155">
        <f>SUM('Northern Ireland - Qtr'!J8:J10)</f>
        <v>460.25</v>
      </c>
      <c r="G8" s="155">
        <f>SUM('Northern Ireland - Qtr'!N8:N10)</f>
        <v>581.08000000000004</v>
      </c>
      <c r="H8" s="155">
        <f>SUM('Northern Ireland - Qtr'!R8:R10)</f>
        <v>697.37</v>
      </c>
      <c r="I8" s="155">
        <f>SUM('Northern Ireland - Qtr'!V8:V10)</f>
        <v>731.34</v>
      </c>
      <c r="J8" s="155">
        <f>SUM('Northern Ireland - Qtr'!Z8:Z10)</f>
        <v>886.16</v>
      </c>
      <c r="K8" s="155">
        <f>SUM('Northern Ireland - Qtr'!AD8:AD10)</f>
        <v>1182.3699999999999</v>
      </c>
      <c r="L8" s="155">
        <f>SUM('Northern Ireland - Qtr'!AH8:AH10)</f>
        <v>1340.33</v>
      </c>
      <c r="M8" s="155">
        <f>SUM('Northern Ireland - Qtr'!AL8:AL10)</f>
        <v>1349.12</v>
      </c>
      <c r="N8" s="155">
        <f>SUM('Northern Ireland - Qtr'!AP8:AP10)</f>
        <v>1354.63</v>
      </c>
      <c r="O8" s="155">
        <f>SUM('Northern Ireland - Qtr'!AT8:AT10)</f>
        <v>1430.11</v>
      </c>
      <c r="P8" s="155">
        <f>SUM('Northern Ireland - Qtr'!AX8:AX10)</f>
        <v>1430.66</v>
      </c>
      <c r="Q8" s="155">
        <f>SUM('Northern Ireland - Qtr'!BB8:BB10)</f>
        <v>1449.47</v>
      </c>
      <c r="R8" s="155">
        <f>SUM('Northern Ireland - Qtr'!BF8:BF10)</f>
        <v>1471.07</v>
      </c>
      <c r="S8" s="155">
        <f>SUM('Northern Ireland - Qtr'!BJ8:BJ10)</f>
        <v>1518.37</v>
      </c>
    </row>
    <row r="9" spans="1:20" ht="20.25" customHeight="1" x14ac:dyDescent="0.25">
      <c r="A9" s="98" t="s">
        <v>4</v>
      </c>
      <c r="B9" s="155">
        <v>0</v>
      </c>
      <c r="C9" s="155">
        <v>1</v>
      </c>
      <c r="D9" s="155">
        <v>1</v>
      </c>
      <c r="E9" s="155">
        <f>'Northern Ireland - Qtr'!F11</f>
        <v>1.2</v>
      </c>
      <c r="F9" s="155">
        <f>'Northern Ireland - Qtr'!J11</f>
        <v>1.2</v>
      </c>
      <c r="G9" s="155">
        <f>'Northern Ireland - Qtr'!N11</f>
        <v>1.2</v>
      </c>
      <c r="H9" s="155">
        <f>'Northern Ireland - Qtr'!R11</f>
        <v>1.2</v>
      </c>
      <c r="I9" s="155">
        <f>'Northern Ireland - Qtr'!V11</f>
        <v>1.2</v>
      </c>
      <c r="J9" s="155">
        <f>'Northern Ireland - Qtr'!Z11</f>
        <v>0</v>
      </c>
      <c r="K9" s="155">
        <f>'Northern Ireland - Qtr'!AD11</f>
        <v>0</v>
      </c>
      <c r="L9" s="155">
        <f>'Northern Ireland - Qtr'!AH11</f>
        <v>0</v>
      </c>
      <c r="M9" s="155">
        <f>'Northern Ireland - Qtr'!AL11</f>
        <v>0</v>
      </c>
      <c r="N9" s="155">
        <f>'Northern Ireland - Qtr'!AP11</f>
        <v>0</v>
      </c>
      <c r="O9" s="155">
        <f>'Northern Ireland - Qtr'!AT11</f>
        <v>0</v>
      </c>
      <c r="P9" s="155">
        <f>'Northern Ireland - Qtr'!AX11</f>
        <v>0</v>
      </c>
      <c r="Q9" s="155">
        <f>'Northern Ireland - Qtr'!BB11</f>
        <v>0</v>
      </c>
      <c r="R9" s="155">
        <f>'Northern Ireland - Qtr'!BF11</f>
        <v>0</v>
      </c>
      <c r="S9" s="155">
        <f>'Northern Ireland - Qtr'!BJ11</f>
        <v>0</v>
      </c>
    </row>
    <row r="10" spans="1:20" ht="20.25" customHeight="1" x14ac:dyDescent="0.25">
      <c r="A10" s="98" t="s">
        <v>52</v>
      </c>
      <c r="B10" s="155">
        <v>0</v>
      </c>
      <c r="C10" s="155">
        <v>0</v>
      </c>
      <c r="D10" s="155">
        <v>0</v>
      </c>
      <c r="E10" s="155">
        <f>'Northern Ireland - Qtr'!F12</f>
        <v>1.8</v>
      </c>
      <c r="F10" s="155">
        <f>'Northern Ireland - Qtr'!J12</f>
        <v>5.66</v>
      </c>
      <c r="G10" s="155">
        <f>'Northern Ireland - Qtr'!N12</f>
        <v>27.04</v>
      </c>
      <c r="H10" s="155">
        <f>'Northern Ireland - Qtr'!R12</f>
        <v>61.72</v>
      </c>
      <c r="I10" s="155">
        <f>'Northern Ireland - Qtr'!V12</f>
        <v>105.82</v>
      </c>
      <c r="J10" s="155">
        <f>'Northern Ireland - Qtr'!Z12</f>
        <v>136.04</v>
      </c>
      <c r="K10" s="155">
        <f>'Northern Ireland - Qtr'!AD12</f>
        <v>262.27999999999997</v>
      </c>
      <c r="L10" s="155">
        <f>'Northern Ireland - Qtr'!AH12</f>
        <v>321.83999999999997</v>
      </c>
      <c r="M10" s="155">
        <f>'Northern Ireland - Qtr'!AL12</f>
        <v>334.38</v>
      </c>
      <c r="N10" s="155">
        <f>'Northern Ireland - Qtr'!AP12</f>
        <v>339.1</v>
      </c>
      <c r="O10" s="155">
        <f>'Northern Ireland - Qtr'!AT12</f>
        <v>342.5</v>
      </c>
      <c r="P10" s="155">
        <f>'Northern Ireland - Qtr'!AX12</f>
        <v>351.63</v>
      </c>
      <c r="Q10" s="155">
        <f>'Northern Ireland - Qtr'!BB12</f>
        <v>371.63</v>
      </c>
      <c r="R10" s="155">
        <f>'Northern Ireland - Qtr'!BF12</f>
        <v>382.44</v>
      </c>
      <c r="S10" s="155">
        <f>'Northern Ireland - Qtr'!BJ12</f>
        <v>397.86</v>
      </c>
      <c r="T10" s="50"/>
    </row>
    <row r="11" spans="1:20" ht="20.25" customHeight="1" x14ac:dyDescent="0.25">
      <c r="A11" s="98" t="s">
        <v>18</v>
      </c>
      <c r="B11" s="155">
        <v>10</v>
      </c>
      <c r="C11" s="155">
        <v>10</v>
      </c>
      <c r="D11" s="155">
        <v>8</v>
      </c>
      <c r="E11" s="155">
        <f>SUM('Northern Ireland - Qtr'!F13:F14)</f>
        <v>8.16</v>
      </c>
      <c r="F11" s="155">
        <f>SUM('Northern Ireland - Qtr'!J13:J14)</f>
        <v>8.43</v>
      </c>
      <c r="G11" s="155">
        <f>SUM('Northern Ireland - Qtr'!N13:N14)</f>
        <v>8.65</v>
      </c>
      <c r="H11" s="155">
        <f>SUM('Northern Ireland - Qtr'!R13:R14)</f>
        <v>8.75</v>
      </c>
      <c r="I11" s="155">
        <f>SUM('Northern Ireland - Qtr'!V13:V14)</f>
        <v>9.11</v>
      </c>
      <c r="J11" s="155">
        <f>SUM('Northern Ireland - Qtr'!Z13:Z14)</f>
        <v>9.59</v>
      </c>
      <c r="K11" s="155">
        <f>SUM('Northern Ireland - Qtr'!AD13:AD14)</f>
        <v>10.44</v>
      </c>
      <c r="L11" s="155">
        <f>SUM('Northern Ireland - Qtr'!AH13:AH14)</f>
        <v>10.99</v>
      </c>
      <c r="M11" s="155">
        <f>SUM('Northern Ireland - Qtr'!AL13:AL14)</f>
        <v>11.01</v>
      </c>
      <c r="N11" s="155">
        <f>SUM('Northern Ireland - Qtr'!AP13:AP14)</f>
        <v>11.01</v>
      </c>
      <c r="O11" s="155">
        <f>SUM('Northern Ireland - Qtr'!AT13:AT14)</f>
        <v>11.18</v>
      </c>
      <c r="P11" s="155">
        <f>SUM('Northern Ireland - Qtr'!AX13:AX14)</f>
        <v>11.18</v>
      </c>
      <c r="Q11" s="155">
        <f>SUM('Northern Ireland - Qtr'!BB13:BB14)</f>
        <v>11.18</v>
      </c>
      <c r="R11" s="155">
        <f>SUM('Northern Ireland - Qtr'!BF13:BF14)</f>
        <v>11.18</v>
      </c>
      <c r="S11" s="155">
        <f>SUM('Northern Ireland - Qtr'!BJ13:BJ14)</f>
        <v>11.18</v>
      </c>
    </row>
    <row r="12" spans="1:20" ht="20.25" customHeight="1" x14ac:dyDescent="0.25">
      <c r="A12" s="98" t="s">
        <v>53</v>
      </c>
      <c r="B12" s="155">
        <v>1</v>
      </c>
      <c r="C12" s="155">
        <v>8</v>
      </c>
      <c r="D12" s="155">
        <v>10</v>
      </c>
      <c r="E12" s="155">
        <f>'Northern Ireland - Qtr'!F15</f>
        <v>10.75</v>
      </c>
      <c r="F12" s="155">
        <f>'Northern Ireland - Qtr'!J15</f>
        <v>12.03</v>
      </c>
      <c r="G12" s="155">
        <f>'Northern Ireland - Qtr'!N15</f>
        <v>12.55</v>
      </c>
      <c r="H12" s="155">
        <f>'Northern Ireland - Qtr'!R15</f>
        <v>16.66</v>
      </c>
      <c r="I12" s="155">
        <f>'Northern Ireland - Qtr'!V15</f>
        <v>18.940000000000001</v>
      </c>
      <c r="J12" s="155">
        <f>'Northern Ireland - Qtr'!Z15</f>
        <v>18.940000000000001</v>
      </c>
      <c r="K12" s="155">
        <f>'Northern Ireland - Qtr'!AD15</f>
        <v>23.33</v>
      </c>
      <c r="L12" s="155">
        <f>'Northern Ireland - Qtr'!AH15</f>
        <v>20.059999999999999</v>
      </c>
      <c r="M12" s="155">
        <f>'Northern Ireland - Qtr'!AL15</f>
        <v>19.5</v>
      </c>
      <c r="N12" s="155">
        <f>'Northern Ireland - Qtr'!AP15</f>
        <v>19.5</v>
      </c>
      <c r="O12" s="155">
        <f>'Northern Ireland - Qtr'!AT15</f>
        <v>19.5</v>
      </c>
      <c r="P12" s="155">
        <f>'Northern Ireland - Qtr'!AX15</f>
        <v>19.5</v>
      </c>
      <c r="Q12" s="155">
        <f>'Northern Ireland - Qtr'!BB15</f>
        <v>19.5</v>
      </c>
      <c r="R12" s="155">
        <f>'Northern Ireland - Qtr'!BF15</f>
        <v>19.5</v>
      </c>
      <c r="S12" s="155">
        <f>'Northern Ireland - Qtr'!BJ15</f>
        <v>19.5</v>
      </c>
    </row>
    <row r="13" spans="1:20" ht="20.25" customHeight="1" x14ac:dyDescent="0.25">
      <c r="A13" s="98" t="s">
        <v>7</v>
      </c>
      <c r="B13" s="155">
        <v>0</v>
      </c>
      <c r="C13" s="155">
        <v>0</v>
      </c>
      <c r="D13" s="155">
        <v>0</v>
      </c>
      <c r="E13" s="155">
        <f>'Northern Ireland - Qtr'!F16</f>
        <v>0.17</v>
      </c>
      <c r="F13" s="155">
        <f>'Northern Ireland - Qtr'!J16</f>
        <v>0.17</v>
      </c>
      <c r="G13" s="155">
        <f>'Northern Ireland - Qtr'!N16</f>
        <v>0.17</v>
      </c>
      <c r="H13" s="155">
        <f>'Northern Ireland - Qtr'!R16</f>
        <v>0.17</v>
      </c>
      <c r="I13" s="155">
        <f>'Northern Ireland - Qtr'!V16</f>
        <v>0.17</v>
      </c>
      <c r="J13" s="155">
        <f>'Northern Ireland - Qtr'!Z16</f>
        <v>0.17</v>
      </c>
      <c r="K13" s="155">
        <f>'Northern Ireland - Qtr'!AD16</f>
        <v>0.17</v>
      </c>
      <c r="L13" s="155">
        <f>'Northern Ireland - Qtr'!AH16</f>
        <v>0.17</v>
      </c>
      <c r="M13" s="155">
        <f>'Northern Ireland - Qtr'!AL16</f>
        <v>0.17</v>
      </c>
      <c r="N13" s="155">
        <f>'Northern Ireland - Qtr'!AP16</f>
        <v>0.17</v>
      </c>
      <c r="O13" s="155">
        <f>'Northern Ireland - Qtr'!AT16</f>
        <v>0.17</v>
      </c>
      <c r="P13" s="155">
        <f>'Northern Ireland - Qtr'!AX16</f>
        <v>0.17</v>
      </c>
      <c r="Q13" s="155">
        <f>'Northern Ireland - Qtr'!BB16</f>
        <v>0.17</v>
      </c>
      <c r="R13" s="155">
        <f>'Northern Ireland - Qtr'!BF16</f>
        <v>0.17</v>
      </c>
      <c r="S13" s="155">
        <f>'Northern Ireland - Qtr'!BJ16</f>
        <v>0.17</v>
      </c>
    </row>
    <row r="14" spans="1:20" ht="20.25" customHeight="1" x14ac:dyDescent="0.25">
      <c r="A14" s="98" t="s">
        <v>278</v>
      </c>
      <c r="B14" s="155">
        <v>3</v>
      </c>
      <c r="C14" s="155">
        <v>3</v>
      </c>
      <c r="D14" s="155">
        <v>6</v>
      </c>
      <c r="E14" s="155">
        <f>SUM('Northern Ireland - Qtr'!F17:F20)</f>
        <v>5.2100000000000009</v>
      </c>
      <c r="F14" s="155">
        <f>SUM('Northern Ireland - Qtr'!J17:J20)</f>
        <v>12.41</v>
      </c>
      <c r="G14" s="155">
        <f>SUM('Northern Ireland - Qtr'!N17:N20)</f>
        <v>15.209999999999999</v>
      </c>
      <c r="H14" s="155">
        <f>SUM('Northern Ireland - Qtr'!R17:R20)</f>
        <v>22.07</v>
      </c>
      <c r="I14" s="155">
        <f>SUM('Northern Ireland - Qtr'!V17:V20)</f>
        <v>45.34</v>
      </c>
      <c r="J14" s="155">
        <f>SUM('Northern Ireland - Qtr'!Z17:Z20)</f>
        <v>66.210000000000008</v>
      </c>
      <c r="K14" s="155">
        <f>SUM('Northern Ireland - Qtr'!AD17:AD20)</f>
        <v>84.73</v>
      </c>
      <c r="L14" s="155">
        <f>SUM('Northern Ireland - Qtr'!AH17:AH20)</f>
        <v>107.62</v>
      </c>
      <c r="M14" s="155">
        <f>SUM('Northern Ireland - Qtr'!AL17:AL20)</f>
        <v>135.45999999999998</v>
      </c>
      <c r="N14" s="155">
        <f>SUM('Northern Ireland - Qtr'!AP17:AP20)</f>
        <v>140.65</v>
      </c>
      <c r="O14" s="155">
        <f>SUM('Northern Ireland - Qtr'!AT17:AT20)</f>
        <v>144.02000000000001</v>
      </c>
      <c r="P14" s="155">
        <f>SUM('Northern Ireland - Qtr'!AX17:AX20)</f>
        <v>144.54</v>
      </c>
      <c r="Q14" s="155">
        <f>SUM('Northern Ireland - Qtr'!BB17:BB20)</f>
        <v>145.63</v>
      </c>
      <c r="R14" s="155">
        <f>SUM('Northern Ireland - Qtr'!BF17:BF20)</f>
        <v>145.63</v>
      </c>
      <c r="S14" s="155">
        <f>SUM('Northern Ireland - Qtr'!BJ17:BJ20)</f>
        <v>145.63</v>
      </c>
    </row>
    <row r="15" spans="1:20" s="94" customFormat="1" ht="20.25" customHeight="1" thickBot="1" x14ac:dyDescent="0.3">
      <c r="A15" s="92" t="s">
        <v>91</v>
      </c>
      <c r="B15" s="170">
        <f t="shared" ref="B15:G15" si="0">SUM(B8:B14)</f>
        <v>228</v>
      </c>
      <c r="C15" s="170">
        <f t="shared" si="0"/>
        <v>321</v>
      </c>
      <c r="D15" s="170">
        <f t="shared" si="0"/>
        <v>345</v>
      </c>
      <c r="E15" s="170">
        <f t="shared" si="0"/>
        <v>436.42</v>
      </c>
      <c r="F15" s="170">
        <f t="shared" si="0"/>
        <v>500.15000000000003</v>
      </c>
      <c r="G15" s="170">
        <f t="shared" si="0"/>
        <v>645.9</v>
      </c>
      <c r="H15" s="170">
        <f t="shared" ref="H15:M15" si="1">SUM(H8:H14)</f>
        <v>807.94</v>
      </c>
      <c r="I15" s="170">
        <f t="shared" si="1"/>
        <v>911.92000000000019</v>
      </c>
      <c r="J15" s="170">
        <f t="shared" si="1"/>
        <v>1117.1100000000001</v>
      </c>
      <c r="K15" s="170">
        <f t="shared" si="1"/>
        <v>1563.32</v>
      </c>
      <c r="L15" s="170">
        <f t="shared" si="1"/>
        <v>1801.0099999999998</v>
      </c>
      <c r="M15" s="170">
        <f t="shared" si="1"/>
        <v>1849.64</v>
      </c>
      <c r="N15" s="170">
        <f t="shared" ref="N15:S15" si="2">SUM(N8:N14)</f>
        <v>1865.0600000000002</v>
      </c>
      <c r="O15" s="188">
        <f t="shared" si="2"/>
        <v>1947.48</v>
      </c>
      <c r="P15" s="188">
        <f t="shared" si="2"/>
        <v>1957.68</v>
      </c>
      <c r="Q15" s="188">
        <f t="shared" si="2"/>
        <v>1997.58</v>
      </c>
      <c r="R15" s="188">
        <f t="shared" si="2"/>
        <v>2029.9900000000002</v>
      </c>
      <c r="S15" s="188">
        <f t="shared" si="2"/>
        <v>2092.71</v>
      </c>
    </row>
    <row r="16" spans="1:20" ht="20.25" customHeight="1" thickTop="1" x14ac:dyDescent="0.25">
      <c r="A16" s="102"/>
      <c r="B16" s="166"/>
      <c r="C16" s="171"/>
      <c r="D16" s="166"/>
      <c r="E16" s="155"/>
      <c r="F16" s="155"/>
      <c r="G16" s="155"/>
      <c r="H16" s="155"/>
      <c r="I16" s="155"/>
      <c r="J16" s="155"/>
      <c r="K16" s="155"/>
      <c r="L16" s="155"/>
      <c r="M16" s="155"/>
      <c r="N16" s="155"/>
      <c r="O16" s="155"/>
      <c r="P16" s="50"/>
      <c r="Q16" s="50"/>
      <c r="R16" s="50"/>
      <c r="S16" s="50"/>
    </row>
    <row r="17" spans="1:20" ht="30" customHeight="1" thickBot="1" x14ac:dyDescent="0.3">
      <c r="A17" s="287" t="s">
        <v>345</v>
      </c>
      <c r="B17" s="172" t="s">
        <v>215</v>
      </c>
      <c r="C17" s="172" t="s">
        <v>104</v>
      </c>
      <c r="D17" s="172" t="s">
        <v>105</v>
      </c>
      <c r="E17" s="172" t="s">
        <v>106</v>
      </c>
      <c r="F17" s="172" t="s">
        <v>107</v>
      </c>
      <c r="G17" s="172" t="s">
        <v>108</v>
      </c>
      <c r="H17" s="172" t="s">
        <v>109</v>
      </c>
      <c r="I17" s="172" t="s">
        <v>110</v>
      </c>
      <c r="J17" s="172" t="s">
        <v>111</v>
      </c>
      <c r="K17" s="172" t="s">
        <v>112</v>
      </c>
      <c r="L17" s="172" t="s">
        <v>113</v>
      </c>
      <c r="M17" s="172" t="s">
        <v>100</v>
      </c>
      <c r="N17" s="172" t="s">
        <v>101</v>
      </c>
      <c r="O17" s="172" t="s">
        <v>248</v>
      </c>
      <c r="P17" s="172" t="s">
        <v>263</v>
      </c>
      <c r="Q17" s="172" t="s">
        <v>308</v>
      </c>
      <c r="R17" s="172" t="s">
        <v>360</v>
      </c>
      <c r="S17" s="172" t="s">
        <v>375</v>
      </c>
    </row>
    <row r="18" spans="1:20" ht="20.25" customHeight="1" x14ac:dyDescent="0.25">
      <c r="A18" s="294" t="s">
        <v>21</v>
      </c>
      <c r="B18" s="155">
        <v>565</v>
      </c>
      <c r="C18" s="155">
        <v>744</v>
      </c>
      <c r="D18" s="155">
        <v>638</v>
      </c>
      <c r="E18" s="155">
        <f>SUM('Northern Ireland - Qtr'!C25:F26)</f>
        <v>1001.8599999999999</v>
      </c>
      <c r="F18" s="155">
        <f>SUM('Northern Ireland - Qtr'!G25:J26)</f>
        <v>1042</v>
      </c>
      <c r="G18" s="155">
        <f>SUM('Northern Ireland - Qtr'!K25:N26)</f>
        <v>1345.19</v>
      </c>
      <c r="H18" s="155">
        <f>SUM('Northern Ireland - Qtr'!O25:R26)</f>
        <v>1458.42</v>
      </c>
      <c r="I18" s="155">
        <f>SUM('Northern Ireland - Qtr'!S25:V26)</f>
        <v>1860.38</v>
      </c>
      <c r="J18" s="155">
        <f>SUM('Northern Ireland - Qtr'!W25:Z26)</f>
        <v>1733.55</v>
      </c>
      <c r="K18" s="155">
        <f>SUM('Northern Ireland - Qtr'!AA25:AD26)</f>
        <v>2505.2399999999998</v>
      </c>
      <c r="L18" s="155">
        <f>SUM('Northern Ireland - Qtr'!AE25:AH26)</f>
        <v>2933.23</v>
      </c>
      <c r="M18" s="155">
        <f>SUM('Northern Ireland - Qtr'!AI25:AL26)</f>
        <v>2999.9700000000003</v>
      </c>
      <c r="N18" s="155">
        <f>SUM('Northern Ireland - Qtr'!AM25:AP26)</f>
        <v>3327.42</v>
      </c>
      <c r="O18" s="155">
        <f>SUM('Northern Ireland - Qtr'!AQ25:AT26)</f>
        <v>3345.4</v>
      </c>
      <c r="P18" s="155">
        <f>SUM('Northern Ireland - Qtr'!AU25:AX26)</f>
        <v>3371.43</v>
      </c>
      <c r="Q18" s="155">
        <f>SUM('Northern Ireland - Qtr'!AY25:BB26)</f>
        <v>3602.8899999999994</v>
      </c>
      <c r="R18" s="155">
        <f>SUM('Northern Ireland - Qtr'!BC25:BF26)</f>
        <v>2722.96</v>
      </c>
      <c r="S18" s="155">
        <f>SUM('Northern Ireland - Qtr'!BG25:BJ26)</f>
        <v>2882.62</v>
      </c>
    </row>
    <row r="19" spans="1:20" ht="20.25" customHeight="1" x14ac:dyDescent="0.25">
      <c r="A19" s="295" t="s">
        <v>4</v>
      </c>
      <c r="B19" s="155">
        <v>0</v>
      </c>
      <c r="C19" s="155">
        <v>1</v>
      </c>
      <c r="D19" s="155">
        <v>2</v>
      </c>
      <c r="E19" s="155">
        <f>SUM('Northern Ireland - Qtr'!C27:F27)</f>
        <v>0.46</v>
      </c>
      <c r="F19" s="155">
        <f>SUM('Northern Ireland - Qtr'!G27:J27)</f>
        <v>3.28</v>
      </c>
      <c r="G19" s="155">
        <f>SUM('Northern Ireland - Qtr'!K27:N27)</f>
        <v>3.1300000000000003</v>
      </c>
      <c r="H19" s="155">
        <f>SUM('Northern Ireland - Qtr'!O27:R27)</f>
        <v>0.02</v>
      </c>
      <c r="I19" s="155">
        <f>SUM('Northern Ireland - Qtr'!S27:V27)</f>
        <v>0</v>
      </c>
      <c r="J19" s="155">
        <f>SUM('Northern Ireland - Qtr'!W27:Z27)</f>
        <v>0</v>
      </c>
      <c r="K19" s="155">
        <f>SUM('Northern Ireland - Qtr'!AA27:AD27)</f>
        <v>0</v>
      </c>
      <c r="L19" s="155">
        <f>SUM('Northern Ireland - Qtr'!AE27:AH27)</f>
        <v>0</v>
      </c>
      <c r="M19" s="155">
        <f>SUM('Northern Ireland - Qtr'!AI27:AL27)</f>
        <v>0</v>
      </c>
      <c r="N19" s="155">
        <f>SUM('Northern Ireland - Qtr'!AM27:AP27)</f>
        <v>0</v>
      </c>
      <c r="O19" s="155">
        <f>SUM('Northern Ireland - Qtr'!AQ27:AT27)</f>
        <v>0</v>
      </c>
      <c r="P19" s="155">
        <f>SUM('Northern Ireland - Qtr'!AU27:AX27)</f>
        <v>0</v>
      </c>
      <c r="Q19" s="155">
        <f>SUM('Northern Ireland - Qtr'!AY27:BB27)</f>
        <v>0</v>
      </c>
      <c r="R19" s="155">
        <f>SUM('Northern Ireland - Qtr'!BC27:BF27)</f>
        <v>0</v>
      </c>
      <c r="S19" s="155">
        <f>SUM('Northern Ireland - Qtr'!BG27:BJ27)</f>
        <v>0</v>
      </c>
    </row>
    <row r="20" spans="1:20" ht="20.25" customHeight="1" x14ac:dyDescent="0.25">
      <c r="A20" s="272" t="s">
        <v>351</v>
      </c>
      <c r="B20" s="155">
        <v>0</v>
      </c>
      <c r="C20" s="155">
        <v>0</v>
      </c>
      <c r="D20" s="155">
        <v>0</v>
      </c>
      <c r="E20" s="155">
        <f>SUM('Northern Ireland - Qtr'!C28:F28)</f>
        <v>1.1299999999999999</v>
      </c>
      <c r="F20" s="155">
        <f>SUM('Northern Ireland - Qtr'!G28:J28)</f>
        <v>2.48</v>
      </c>
      <c r="G20" s="155">
        <f>SUM('Northern Ireland - Qtr'!K28:N28)</f>
        <v>12.620000000000001</v>
      </c>
      <c r="H20" s="155">
        <f>SUM('Northern Ireland - Qtr'!O28:R28)</f>
        <v>45.690000000000005</v>
      </c>
      <c r="I20" s="155">
        <f>SUM('Northern Ireland - Qtr'!S28:V28)</f>
        <v>78.180000000000007</v>
      </c>
      <c r="J20" s="155">
        <f>SUM('Northern Ireland - Qtr'!W28:Z28)</f>
        <v>111.02</v>
      </c>
      <c r="K20" s="155">
        <f>SUM('Northern Ireland - Qtr'!AA28:AD28)</f>
        <v>185.45</v>
      </c>
      <c r="L20" s="155">
        <f>SUM('Northern Ireland - Qtr'!AE28:AH28)</f>
        <v>272.33999999999997</v>
      </c>
      <c r="M20" s="155">
        <f>SUM('Northern Ireland - Qtr'!AI28:AL28)</f>
        <v>280.03999999999996</v>
      </c>
      <c r="N20" s="155">
        <f>SUM('Northern Ireland - Qtr'!AM28:AP28)</f>
        <v>289.37</v>
      </c>
      <c r="O20" s="155">
        <f>SUM('Northern Ireland - Qtr'!AQ28:AT28)</f>
        <v>290.02000000000004</v>
      </c>
      <c r="P20" s="155">
        <f>SUM('Northern Ireland - Qtr'!AU28:AX28)</f>
        <v>303.74</v>
      </c>
      <c r="Q20" s="155">
        <f>SUM('Northern Ireland - Qtr'!AY28:BB28)</f>
        <v>304.17</v>
      </c>
      <c r="R20" s="155">
        <f>SUM('Northern Ireland - Qtr'!BC28:BF28)</f>
        <v>268.83</v>
      </c>
      <c r="S20" s="155">
        <f>SUM('Northern Ireland - Qtr'!BG28:BJ28)</f>
        <v>328.66999999999996</v>
      </c>
      <c r="T20" s="50"/>
    </row>
    <row r="21" spans="1:20" ht="20.25" customHeight="1" x14ac:dyDescent="0.25">
      <c r="A21" s="295" t="s">
        <v>18</v>
      </c>
      <c r="B21" s="155">
        <v>26</v>
      </c>
      <c r="C21" s="155">
        <v>31</v>
      </c>
      <c r="D21" s="155">
        <v>36</v>
      </c>
      <c r="E21" s="155">
        <f>SUM('Northern Ireland - Qtr'!C29:F29)</f>
        <v>19.100000000000001</v>
      </c>
      <c r="F21" s="155">
        <f>SUM('Northern Ireland - Qtr'!G29:J29)</f>
        <v>24.919999999999998</v>
      </c>
      <c r="G21" s="155">
        <f>SUM('Northern Ireland - Qtr'!K29:N29)</f>
        <v>21.6</v>
      </c>
      <c r="H21" s="155">
        <f>SUM('Northern Ireland - Qtr'!O29:R29)</f>
        <v>27.189999999999998</v>
      </c>
      <c r="I21" s="155">
        <f>SUM('Northern Ireland - Qtr'!S29:V29)</f>
        <v>29.03</v>
      </c>
      <c r="J21" s="155">
        <f>SUM('Northern Ireland - Qtr'!W29:Z29)</f>
        <v>23.590000000000003</v>
      </c>
      <c r="K21" s="155">
        <f>SUM('Northern Ireland - Qtr'!AA29:AD29)</f>
        <v>29.6</v>
      </c>
      <c r="L21" s="155">
        <f>SUM('Northern Ireland - Qtr'!AE29:AH29)</f>
        <v>30.2</v>
      </c>
      <c r="M21" s="155">
        <f>SUM('Northern Ireland - Qtr'!AI29:AL29)</f>
        <v>35.5</v>
      </c>
      <c r="N21" s="155">
        <f>SUM('Northern Ireland - Qtr'!AM29:AP29)</f>
        <v>38.14</v>
      </c>
      <c r="O21" s="155">
        <f>SUM('Northern Ireland - Qtr'!AQ29:AT29)</f>
        <v>32.26</v>
      </c>
      <c r="P21" s="155">
        <f>SUM('Northern Ireland - Qtr'!AU29:AX29)</f>
        <v>27.049999999999997</v>
      </c>
      <c r="Q21" s="155">
        <f>SUM('Northern Ireland - Qtr'!AY29:BB29)</f>
        <v>35.39</v>
      </c>
      <c r="R21" s="155">
        <f>SUM('Northern Ireland - Qtr'!BC29:BF29)</f>
        <v>34.86</v>
      </c>
      <c r="S21" s="155">
        <f>SUM('Northern Ireland - Qtr'!BG29:BJ29)</f>
        <v>29.38</v>
      </c>
    </row>
    <row r="22" spans="1:20" ht="20.25" customHeight="1" x14ac:dyDescent="0.25">
      <c r="A22" s="295" t="s">
        <v>53</v>
      </c>
      <c r="B22" s="155">
        <v>1</v>
      </c>
      <c r="C22" s="155">
        <v>22</v>
      </c>
      <c r="D22" s="155">
        <v>58</v>
      </c>
      <c r="E22" s="155">
        <f>SUM('Northern Ireland - Qtr'!C30:F30)</f>
        <v>59.24</v>
      </c>
      <c r="F22" s="155">
        <f>SUM('Northern Ireland - Qtr'!G30:J30)</f>
        <v>60.6</v>
      </c>
      <c r="G22" s="155">
        <f>SUM('Northern Ireland - Qtr'!K30:N30)</f>
        <v>60.67</v>
      </c>
      <c r="H22" s="155">
        <f>SUM('Northern Ireland - Qtr'!O30:R30)</f>
        <v>61.61</v>
      </c>
      <c r="I22" s="155">
        <f>SUM('Northern Ireland - Qtr'!S30:V30)</f>
        <v>83.16</v>
      </c>
      <c r="J22" s="155">
        <f>SUM('Northern Ireland - Qtr'!W30:Z30)</f>
        <v>93.68</v>
      </c>
      <c r="K22" s="155">
        <f>SUM('Northern Ireland - Qtr'!AA30:AD30)</f>
        <v>106.21</v>
      </c>
      <c r="L22" s="155">
        <f>SUM('Northern Ireland - Qtr'!AE30:AH30)</f>
        <v>79.95</v>
      </c>
      <c r="M22" s="155">
        <f>SUM('Northern Ireland - Qtr'!AI30:AL30)</f>
        <v>69.319999999999993</v>
      </c>
      <c r="N22" s="155">
        <f>SUM('Northern Ireland - Qtr'!AM30:AP30)</f>
        <v>61.11</v>
      </c>
      <c r="O22" s="155">
        <f>SUM('Northern Ireland - Qtr'!AQ30:AT30)</f>
        <v>57.52</v>
      </c>
      <c r="P22" s="155">
        <f>SUM('Northern Ireland - Qtr'!AU30:AX30)</f>
        <v>60.9</v>
      </c>
      <c r="Q22" s="155">
        <f>SUM('Northern Ireland - Qtr'!AY30:BB30)</f>
        <v>59.459999999999994</v>
      </c>
      <c r="R22" s="155">
        <f>SUM('Northern Ireland - Qtr'!BC30:BF30)</f>
        <v>57.57</v>
      </c>
      <c r="S22" s="155">
        <f>SUM('Northern Ireland - Qtr'!BG30:BJ30)</f>
        <v>51.25</v>
      </c>
    </row>
    <row r="23" spans="1:20" ht="20.25" customHeight="1" x14ac:dyDescent="0.25">
      <c r="A23" s="295" t="s">
        <v>7</v>
      </c>
      <c r="B23" s="155">
        <v>1</v>
      </c>
      <c r="C23" s="155">
        <v>1</v>
      </c>
      <c r="D23" s="155">
        <v>1</v>
      </c>
      <c r="E23" s="155">
        <f>SUM('Northern Ireland - Qtr'!C31:F31)</f>
        <v>0.63</v>
      </c>
      <c r="F23" s="155">
        <f>SUM('Northern Ireland - Qtr'!G31:J31)</f>
        <v>0.53</v>
      </c>
      <c r="G23" s="155">
        <f>SUM('Northern Ireland - Qtr'!K31:N31)</f>
        <v>0.67</v>
      </c>
      <c r="H23" s="155">
        <f>SUM('Northern Ireland - Qtr'!O31:R31)</f>
        <v>0.69000000000000006</v>
      </c>
      <c r="I23" s="155">
        <f>SUM('Northern Ireland - Qtr'!S31:V31)</f>
        <v>0.65</v>
      </c>
      <c r="J23" s="155">
        <f>SUM('Northern Ireland - Qtr'!W31:Z31)</f>
        <v>0.58000000000000007</v>
      </c>
      <c r="K23" s="155">
        <f>SUM('Northern Ireland - Qtr'!AA31:AD31)</f>
        <v>0.63</v>
      </c>
      <c r="L23" s="155">
        <f>SUM('Northern Ireland - Qtr'!AE31:AH31)</f>
        <v>0.63</v>
      </c>
      <c r="M23" s="155">
        <f>SUM('Northern Ireland - Qtr'!AI31:AL31)</f>
        <v>0.67</v>
      </c>
      <c r="N23" s="155">
        <f>SUM('Northern Ireland - Qtr'!AM31:AP31)</f>
        <v>0.66</v>
      </c>
      <c r="O23" s="155">
        <f>SUM('Northern Ireland - Qtr'!AQ31:AT31)</f>
        <v>0.65</v>
      </c>
      <c r="P23" s="155">
        <f>SUM('Northern Ireland - Qtr'!AU31:AX31)</f>
        <v>0.57000000000000006</v>
      </c>
      <c r="Q23" s="155">
        <f>SUM('Northern Ireland - Qtr'!AY31:BB31)</f>
        <v>0.59000000000000008</v>
      </c>
      <c r="R23" s="155">
        <f>SUM('Northern Ireland - Qtr'!BC31:BF31)</f>
        <v>0.57000000000000006</v>
      </c>
      <c r="S23" s="155">
        <f>SUM('Northern Ireland - Qtr'!BG31:BJ31)</f>
        <v>0.56000000000000005</v>
      </c>
    </row>
    <row r="24" spans="1:20" ht="20.25" customHeight="1" x14ac:dyDescent="0.25">
      <c r="A24" s="295" t="s">
        <v>340</v>
      </c>
      <c r="B24" s="155">
        <v>13</v>
      </c>
      <c r="C24" s="155">
        <v>19</v>
      </c>
      <c r="D24" s="155">
        <v>28</v>
      </c>
      <c r="E24" s="155">
        <f>SUM('Northern Ireland - Qtr'!C32:F32)</f>
        <v>22.43</v>
      </c>
      <c r="F24" s="155">
        <f>SUM('Northern Ireland - Qtr'!G32:J32)</f>
        <v>50.08</v>
      </c>
      <c r="G24" s="155">
        <f>SUM('Northern Ireland - Qtr'!K32:N32)</f>
        <v>73.320000000000007</v>
      </c>
      <c r="H24" s="155">
        <f>SUM('Northern Ireland - Qtr'!O32:R32)</f>
        <v>105.88</v>
      </c>
      <c r="I24" s="155">
        <f>SUM('Northern Ireland - Qtr'!S32:V32)</f>
        <v>185.81</v>
      </c>
      <c r="J24" s="155">
        <f>SUM('Northern Ireland - Qtr'!W32:Z32)</f>
        <v>375.21</v>
      </c>
      <c r="K24" s="155">
        <f>SUM('Northern Ireland - Qtr'!AA32:AD32)</f>
        <v>473.48</v>
      </c>
      <c r="L24" s="155">
        <f>SUM('Northern Ireland - Qtr'!AE32:AH32)</f>
        <v>592.33999999999992</v>
      </c>
      <c r="M24" s="155">
        <f>SUM('Northern Ireland - Qtr'!AI32:AL32)</f>
        <v>694.53000000000009</v>
      </c>
      <c r="N24" s="155">
        <f>SUM('Northern Ireland - Qtr'!AM32:AP32)</f>
        <v>751.15</v>
      </c>
      <c r="O24" s="155">
        <f>SUM('Northern Ireland - Qtr'!AQ32:AT32)</f>
        <v>835.88</v>
      </c>
      <c r="P24" s="155">
        <f>SUM('Northern Ireland - Qtr'!AU32:AX32)</f>
        <v>824.19</v>
      </c>
      <c r="Q24" s="155">
        <f>SUM('Northern Ireland - Qtr'!AY32:BB32)</f>
        <v>773.89</v>
      </c>
      <c r="R24" s="155">
        <f>SUM('Northern Ireland - Qtr'!BC32:BF32)</f>
        <v>805.53000000000009</v>
      </c>
      <c r="S24" s="155">
        <f>SUM('Northern Ireland - Qtr'!BG32:BJ32)</f>
        <v>771.44999999999993</v>
      </c>
    </row>
    <row r="25" spans="1:20" s="94" customFormat="1" ht="20.25" customHeight="1" thickBot="1" x14ac:dyDescent="0.3">
      <c r="A25" s="297" t="s">
        <v>91</v>
      </c>
      <c r="B25" s="170">
        <f t="shared" ref="B25:G25" si="3">SUM(B18:B24)</f>
        <v>606</v>
      </c>
      <c r="C25" s="170">
        <f t="shared" si="3"/>
        <v>818</v>
      </c>
      <c r="D25" s="170">
        <f t="shared" si="3"/>
        <v>763</v>
      </c>
      <c r="E25" s="170">
        <f t="shared" si="3"/>
        <v>1104.8500000000001</v>
      </c>
      <c r="F25" s="170">
        <f t="shared" si="3"/>
        <v>1183.8899999999999</v>
      </c>
      <c r="G25" s="170">
        <f t="shared" si="3"/>
        <v>1517.2</v>
      </c>
      <c r="H25" s="170">
        <f t="shared" ref="H25:M25" si="4">SUM(H18:H24)</f>
        <v>1699.5</v>
      </c>
      <c r="I25" s="170">
        <f t="shared" si="4"/>
        <v>2237.21</v>
      </c>
      <c r="J25" s="170">
        <f t="shared" si="4"/>
        <v>2337.6299999999997</v>
      </c>
      <c r="K25" s="170">
        <f t="shared" si="4"/>
        <v>3300.6099999999997</v>
      </c>
      <c r="L25" s="170">
        <f t="shared" si="4"/>
        <v>3908.6899999999996</v>
      </c>
      <c r="M25" s="170">
        <f t="shared" si="4"/>
        <v>4080.0300000000007</v>
      </c>
      <c r="N25" s="170">
        <f t="shared" ref="N25:S25" si="5">SUM(N18:N24)</f>
        <v>4467.8499999999995</v>
      </c>
      <c r="O25" s="188">
        <f t="shared" si="5"/>
        <v>4561.7300000000005</v>
      </c>
      <c r="P25" s="188">
        <f t="shared" si="5"/>
        <v>4587.880000000001</v>
      </c>
      <c r="Q25" s="188">
        <f t="shared" si="5"/>
        <v>4776.3899999999994</v>
      </c>
      <c r="R25" s="188">
        <f t="shared" si="5"/>
        <v>3890.3200000000006</v>
      </c>
      <c r="S25" s="188">
        <f t="shared" si="5"/>
        <v>4063.93</v>
      </c>
    </row>
    <row r="26" spans="1:20" ht="20.25" customHeight="1" thickTop="1" x14ac:dyDescent="0.25">
      <c r="P26" s="97"/>
      <c r="Q26" s="97"/>
      <c r="R26" s="97"/>
      <c r="S26" s="97"/>
    </row>
    <row r="27" spans="1:20" ht="30" customHeight="1" thickBot="1" x14ac:dyDescent="0.3">
      <c r="A27" s="79" t="s">
        <v>344</v>
      </c>
      <c r="B27" s="78" t="s">
        <v>215</v>
      </c>
      <c r="C27" s="78" t="s">
        <v>104</v>
      </c>
      <c r="D27" s="78" t="s">
        <v>105</v>
      </c>
      <c r="E27" s="78" t="s">
        <v>106</v>
      </c>
      <c r="F27" s="78" t="s">
        <v>107</v>
      </c>
      <c r="G27" s="78" t="s">
        <v>108</v>
      </c>
      <c r="H27" s="78" t="s">
        <v>109</v>
      </c>
      <c r="I27" s="78" t="s">
        <v>110</v>
      </c>
      <c r="J27" s="78" t="s">
        <v>111</v>
      </c>
      <c r="K27" s="78" t="s">
        <v>112</v>
      </c>
      <c r="L27" s="78" t="s">
        <v>113</v>
      </c>
      <c r="M27" s="78" t="s">
        <v>100</v>
      </c>
      <c r="N27" s="78" t="s">
        <v>101</v>
      </c>
      <c r="O27" s="78" t="s">
        <v>248</v>
      </c>
      <c r="P27" s="78" t="s">
        <v>263</v>
      </c>
      <c r="Q27" s="78" t="s">
        <v>308</v>
      </c>
      <c r="R27" s="78" t="s">
        <v>360</v>
      </c>
      <c r="S27" s="78" t="s">
        <v>375</v>
      </c>
    </row>
    <row r="28" spans="1:20" ht="20.25" customHeight="1" x14ac:dyDescent="0.25">
      <c r="A28" s="98" t="s">
        <v>21</v>
      </c>
      <c r="B28" s="124" t="s">
        <v>210</v>
      </c>
      <c r="C28" s="90">
        <f>ROUND(100000*C18/(AVERAGE(B8:C8)*24*C$33),2)</f>
        <v>33.11</v>
      </c>
      <c r="D28" s="90">
        <f t="shared" ref="D28:K28" si="6">ROUND(100000*D18/(AVERAGE(C8:D8)*24*D$33),2)</f>
        <v>23.53</v>
      </c>
      <c r="E28" s="90">
        <f t="shared" si="6"/>
        <v>31.37</v>
      </c>
      <c r="F28" s="90">
        <f t="shared" si="6"/>
        <v>27.29</v>
      </c>
      <c r="G28" s="90">
        <f t="shared" si="6"/>
        <v>29.49</v>
      </c>
      <c r="H28" s="90">
        <f t="shared" si="6"/>
        <v>26.05</v>
      </c>
      <c r="I28" s="90">
        <f t="shared" si="6"/>
        <v>29.73</v>
      </c>
      <c r="J28" s="90">
        <f t="shared" si="6"/>
        <v>24.4</v>
      </c>
      <c r="K28" s="90">
        <f t="shared" si="6"/>
        <v>27.65</v>
      </c>
      <c r="L28" s="90">
        <f t="shared" ref="L28:S28" si="7">ROUND(100000*L18/(AVERAGE(K8:L8)*24*L$33),2)</f>
        <v>26.55</v>
      </c>
      <c r="M28" s="90">
        <f t="shared" si="7"/>
        <v>25.47</v>
      </c>
      <c r="N28" s="90">
        <f t="shared" si="7"/>
        <v>28.02</v>
      </c>
      <c r="O28" s="90">
        <f t="shared" si="7"/>
        <v>27.43</v>
      </c>
      <c r="P28" s="90">
        <f t="shared" si="7"/>
        <v>26.91</v>
      </c>
      <c r="Q28" s="90">
        <f t="shared" si="7"/>
        <v>28.56</v>
      </c>
      <c r="R28" s="90">
        <f t="shared" si="7"/>
        <v>21.23</v>
      </c>
      <c r="S28" s="90">
        <f t="shared" si="7"/>
        <v>22.02</v>
      </c>
    </row>
    <row r="29" spans="1:20" ht="20.25" customHeight="1" x14ac:dyDescent="0.25">
      <c r="A29" s="98" t="s">
        <v>18</v>
      </c>
      <c r="B29" s="124" t="s">
        <v>210</v>
      </c>
      <c r="C29" s="90">
        <f>ROUND(100000*C21/(AVERAGE(B11:C11)*24*C$33),2)</f>
        <v>35.39</v>
      </c>
      <c r="D29" s="90">
        <f t="shared" ref="D29:K29" si="8">ROUND(100000*D21/(AVERAGE(C11:D11)*24*D$33),2)</f>
        <v>45.66</v>
      </c>
      <c r="E29" s="90">
        <f t="shared" si="8"/>
        <v>26.98</v>
      </c>
      <c r="F29" s="90">
        <f t="shared" si="8"/>
        <v>34.200000000000003</v>
      </c>
      <c r="G29" s="90">
        <f t="shared" si="8"/>
        <v>28.87</v>
      </c>
      <c r="H29" s="90">
        <f t="shared" si="8"/>
        <v>35.68</v>
      </c>
      <c r="I29" s="90">
        <f t="shared" si="8"/>
        <v>37.11</v>
      </c>
      <c r="J29" s="90">
        <f t="shared" si="8"/>
        <v>28.72</v>
      </c>
      <c r="K29" s="90">
        <f t="shared" si="8"/>
        <v>33.74</v>
      </c>
      <c r="L29" s="90">
        <f t="shared" ref="L29:S30" si="9">ROUND(100000*L21/(AVERAGE(K11:L11)*24*L$33),2)</f>
        <v>32.17</v>
      </c>
      <c r="M29" s="90">
        <f t="shared" si="9"/>
        <v>36.840000000000003</v>
      </c>
      <c r="N29" s="90">
        <f t="shared" si="9"/>
        <v>39.44</v>
      </c>
      <c r="O29" s="90">
        <f t="shared" si="9"/>
        <v>33.19</v>
      </c>
      <c r="P29" s="90">
        <f t="shared" si="9"/>
        <v>27.62</v>
      </c>
      <c r="Q29" s="90">
        <f t="shared" si="9"/>
        <v>36.14</v>
      </c>
      <c r="R29" s="90">
        <f t="shared" si="9"/>
        <v>35.5</v>
      </c>
      <c r="S29" s="90">
        <f t="shared" si="9"/>
        <v>30</v>
      </c>
    </row>
    <row r="30" spans="1:20" ht="20.25" customHeight="1" x14ac:dyDescent="0.25">
      <c r="A30" s="98" t="s">
        <v>6</v>
      </c>
      <c r="B30" s="124" t="s">
        <v>210</v>
      </c>
      <c r="C30" s="90">
        <f>ROUND(100000*C22/(AVERAGE(B12:C12)*24*C$33),2)</f>
        <v>55.81</v>
      </c>
      <c r="D30" s="90">
        <f t="shared" ref="D30:S31" si="10">ROUND(100000*D22/(AVERAGE(C12:D12)*24*D$33),2)</f>
        <v>73.569999999999993</v>
      </c>
      <c r="E30" s="90">
        <f t="shared" si="10"/>
        <v>65.180000000000007</v>
      </c>
      <c r="F30" s="90">
        <f t="shared" si="10"/>
        <v>60.57</v>
      </c>
      <c r="G30" s="90">
        <f t="shared" si="10"/>
        <v>56.35</v>
      </c>
      <c r="H30" s="90">
        <f t="shared" si="10"/>
        <v>48.16</v>
      </c>
      <c r="I30" s="90">
        <f t="shared" si="10"/>
        <v>53.33</v>
      </c>
      <c r="J30" s="90">
        <f t="shared" si="10"/>
        <v>56.31</v>
      </c>
      <c r="K30" s="90">
        <f t="shared" si="10"/>
        <v>57.37</v>
      </c>
      <c r="L30" s="90">
        <f t="shared" si="9"/>
        <v>42.07</v>
      </c>
      <c r="M30" s="90">
        <f t="shared" si="9"/>
        <v>40.01</v>
      </c>
      <c r="N30" s="90">
        <f t="shared" si="9"/>
        <v>35.68</v>
      </c>
      <c r="O30" s="90">
        <f t="shared" si="9"/>
        <v>33.67</v>
      </c>
      <c r="P30" s="90">
        <f t="shared" si="9"/>
        <v>35.65</v>
      </c>
      <c r="Q30" s="90">
        <f t="shared" si="9"/>
        <v>34.81</v>
      </c>
      <c r="R30" s="90">
        <f t="shared" si="9"/>
        <v>33.61</v>
      </c>
      <c r="S30" s="90">
        <f t="shared" si="9"/>
        <v>30</v>
      </c>
    </row>
    <row r="31" spans="1:20" ht="20.25" customHeight="1" thickBot="1" x14ac:dyDescent="0.3">
      <c r="A31" s="98" t="s">
        <v>7</v>
      </c>
      <c r="B31" s="151" t="s">
        <v>210</v>
      </c>
      <c r="C31" s="151" t="s">
        <v>210</v>
      </c>
      <c r="D31" s="151" t="s">
        <v>210</v>
      </c>
      <c r="E31" s="90">
        <f t="shared" si="10"/>
        <v>84.61</v>
      </c>
      <c r="F31" s="90">
        <f t="shared" si="10"/>
        <v>35.49</v>
      </c>
      <c r="G31" s="90">
        <f t="shared" si="10"/>
        <v>44.99</v>
      </c>
      <c r="H31" s="90">
        <f t="shared" si="10"/>
        <v>46.33</v>
      </c>
      <c r="I31" s="90">
        <f t="shared" si="10"/>
        <v>43.65</v>
      </c>
      <c r="J31" s="90">
        <f t="shared" si="10"/>
        <v>38.840000000000003</v>
      </c>
      <c r="K31" s="90">
        <f t="shared" si="10"/>
        <v>42.3</v>
      </c>
      <c r="L31" s="90">
        <f t="shared" si="10"/>
        <v>42.3</v>
      </c>
      <c r="M31" s="90">
        <f t="shared" si="10"/>
        <v>44.99</v>
      </c>
      <c r="N31" s="90">
        <f t="shared" si="10"/>
        <v>44.2</v>
      </c>
      <c r="O31" s="140">
        <f t="shared" si="10"/>
        <v>43.65</v>
      </c>
      <c r="P31" s="140">
        <f t="shared" si="10"/>
        <v>38.28</v>
      </c>
      <c r="Q31" s="140">
        <f t="shared" si="10"/>
        <v>39.619999999999997</v>
      </c>
      <c r="R31" s="140">
        <f t="shared" si="10"/>
        <v>38.17</v>
      </c>
      <c r="S31" s="140">
        <f t="shared" si="10"/>
        <v>37.6</v>
      </c>
    </row>
    <row r="32" spans="1:20" ht="20.25" customHeight="1" thickTop="1" x14ac:dyDescent="0.25">
      <c r="A32" s="98"/>
    </row>
    <row r="33" spans="1:19" ht="20.25" hidden="1" customHeight="1" x14ac:dyDescent="0.25">
      <c r="C33" s="49">
        <v>365</v>
      </c>
      <c r="D33" s="49">
        <v>365</v>
      </c>
      <c r="E33" s="49">
        <v>365</v>
      </c>
      <c r="F33" s="49">
        <v>366</v>
      </c>
      <c r="G33" s="49">
        <v>365</v>
      </c>
      <c r="H33" s="49">
        <v>365</v>
      </c>
      <c r="I33" s="49">
        <v>365</v>
      </c>
      <c r="J33" s="49">
        <v>366</v>
      </c>
      <c r="K33" s="49">
        <v>365</v>
      </c>
      <c r="L33" s="49">
        <v>365</v>
      </c>
      <c r="M33" s="49">
        <v>365</v>
      </c>
      <c r="N33" s="49">
        <v>366</v>
      </c>
      <c r="O33" s="49">
        <v>365</v>
      </c>
      <c r="P33" s="49">
        <v>365</v>
      </c>
      <c r="Q33" s="49">
        <v>365</v>
      </c>
      <c r="R33" s="49">
        <v>366</v>
      </c>
      <c r="S33" s="49">
        <v>365</v>
      </c>
    </row>
    <row r="40" spans="1:19" ht="20.25" customHeight="1" x14ac:dyDescent="0.25">
      <c r="A40" s="127"/>
    </row>
    <row r="42" spans="1:19" ht="20.25" customHeight="1" x14ac:dyDescent="0.25">
      <c r="A42" s="71"/>
    </row>
  </sheetData>
  <phoneticPr fontId="7" type="noConversion"/>
  <pageMargins left="0.70866141732283472" right="0.70866141732283472" top="0.74803149606299213" bottom="0.74803149606299213" header="0.31496062992125984" footer="0.31496062992125984"/>
  <pageSetup paperSize="9" scale="10" orientation="landscape" r:id="rId1"/>
  <ignoredErrors>
    <ignoredError sqref="J16:M16 N16 O16:P16 S16" formulaRange="1"/>
  </ignoredErrors>
  <tableParts count="3">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A1:BK53"/>
  <sheetViews>
    <sheetView showGridLines="0" zoomScaleNormal="100" workbookViewId="0">
      <pane xSplit="1" topLeftCell="B1" activePane="topRight" state="frozen"/>
      <selection activeCell="BI11" sqref="BI11"/>
      <selection pane="topRight" activeCell="B1" sqref="B1"/>
    </sheetView>
  </sheetViews>
  <sheetFormatPr defaultColWidth="9.1796875" defaultRowHeight="20.25" customHeight="1" x14ac:dyDescent="0.35"/>
  <cols>
    <col min="1" max="1" width="47" style="38" customWidth="1"/>
    <col min="2" max="44" width="15.54296875" style="38" customWidth="1"/>
    <col min="45" max="45" width="15.26953125" style="38" customWidth="1"/>
    <col min="46" max="46" width="14.1796875" style="38" customWidth="1"/>
    <col min="47" max="47" width="15.7265625" style="38" customWidth="1"/>
    <col min="48" max="48" width="13.7265625" style="38" customWidth="1"/>
    <col min="49" max="49" width="12.81640625" style="38" customWidth="1"/>
    <col min="50" max="50" width="12.7265625" style="38" customWidth="1"/>
    <col min="51" max="51" width="13.1796875" style="38" customWidth="1"/>
    <col min="52" max="52" width="13.54296875" style="38" customWidth="1"/>
    <col min="53" max="53" width="12.1796875" style="38" customWidth="1"/>
    <col min="54" max="54" width="12" style="38" customWidth="1"/>
    <col min="55" max="56" width="13.54296875" style="38" customWidth="1"/>
    <col min="57" max="57" width="12.54296875" style="38" customWidth="1"/>
    <col min="58" max="58" width="13.54296875" style="38" customWidth="1"/>
    <col min="59" max="59" width="11.81640625" style="38" customWidth="1"/>
    <col min="60" max="60" width="13" style="38" customWidth="1"/>
    <col min="61" max="61" width="12" style="38" customWidth="1"/>
    <col min="62" max="62" width="12.26953125" style="38" customWidth="1"/>
    <col min="63" max="63" width="12.453125" style="38" customWidth="1"/>
    <col min="64" max="16384" width="9.1796875" style="38"/>
  </cols>
  <sheetData>
    <row r="1" spans="1:63" s="135" customFormat="1" ht="45" customHeight="1" x14ac:dyDescent="0.3">
      <c r="A1" s="133" t="s">
        <v>224</v>
      </c>
      <c r="B1" s="134"/>
      <c r="C1" s="134"/>
      <c r="D1" s="134"/>
      <c r="E1" s="134"/>
    </row>
    <row r="2" spans="1:63" s="135" customFormat="1" ht="15.5" x14ac:dyDescent="0.3">
      <c r="A2" s="49" t="s">
        <v>222</v>
      </c>
      <c r="B2" s="134"/>
      <c r="C2" s="134"/>
      <c r="D2" s="134"/>
      <c r="E2" s="134"/>
    </row>
    <row r="3" spans="1:63" ht="20.25" customHeight="1" x14ac:dyDescent="0.35">
      <c r="A3" s="52" t="s">
        <v>220</v>
      </c>
      <c r="B3" s="42"/>
      <c r="C3" s="42"/>
      <c r="D3" s="42"/>
      <c r="E3" s="42"/>
    </row>
    <row r="4" spans="1:63" ht="20.25" customHeight="1" x14ac:dyDescent="0.35">
      <c r="A4" s="49" t="s">
        <v>102</v>
      </c>
      <c r="B4" s="42"/>
      <c r="C4" s="42"/>
      <c r="D4" s="42"/>
      <c r="E4" s="42"/>
    </row>
    <row r="5" spans="1:63" ht="20.25" customHeight="1" x14ac:dyDescent="0.35">
      <c r="A5" s="49" t="s">
        <v>234</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row>
    <row r="6" spans="1:63" ht="20.25" customHeight="1" x14ac:dyDescent="0.35">
      <c r="A6" s="49" t="s">
        <v>98</v>
      </c>
      <c r="B6" s="86"/>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row>
    <row r="7" spans="1:63" ht="45" customHeight="1" x14ac:dyDescent="0.35">
      <c r="A7" s="48" t="s">
        <v>218</v>
      </c>
      <c r="B7" s="59" t="s">
        <v>117</v>
      </c>
      <c r="C7" s="59" t="s">
        <v>118</v>
      </c>
      <c r="D7" s="59" t="s">
        <v>119</v>
      </c>
      <c r="E7" s="59" t="s">
        <v>120</v>
      </c>
      <c r="F7" s="59" t="s">
        <v>121</v>
      </c>
      <c r="G7" s="59" t="s">
        <v>122</v>
      </c>
      <c r="H7" s="59" t="s">
        <v>123</v>
      </c>
      <c r="I7" s="59" t="s">
        <v>124</v>
      </c>
      <c r="J7" s="59" t="s">
        <v>125</v>
      </c>
      <c r="K7" s="59" t="s">
        <v>126</v>
      </c>
      <c r="L7" s="59" t="s">
        <v>127</v>
      </c>
      <c r="M7" s="59" t="s">
        <v>128</v>
      </c>
      <c r="N7" s="59" t="s">
        <v>129</v>
      </c>
      <c r="O7" s="59" t="s">
        <v>130</v>
      </c>
      <c r="P7" s="59" t="s">
        <v>131</v>
      </c>
      <c r="Q7" s="59" t="s">
        <v>132</v>
      </c>
      <c r="R7" s="59" t="s">
        <v>133</v>
      </c>
      <c r="S7" s="59" t="s">
        <v>134</v>
      </c>
      <c r="T7" s="59" t="s">
        <v>135</v>
      </c>
      <c r="U7" s="59" t="s">
        <v>136</v>
      </c>
      <c r="V7" s="59" t="s">
        <v>137</v>
      </c>
      <c r="W7" s="59" t="s">
        <v>138</v>
      </c>
      <c r="X7" s="59" t="s">
        <v>139</v>
      </c>
      <c r="Y7" s="59" t="s">
        <v>140</v>
      </c>
      <c r="Z7" s="59" t="s">
        <v>141</v>
      </c>
      <c r="AA7" s="59" t="s">
        <v>142</v>
      </c>
      <c r="AB7" s="59" t="s">
        <v>143</v>
      </c>
      <c r="AC7" s="59" t="s">
        <v>144</v>
      </c>
      <c r="AD7" s="59" t="s">
        <v>145</v>
      </c>
      <c r="AE7" s="59" t="s">
        <v>146</v>
      </c>
      <c r="AF7" s="59" t="s">
        <v>147</v>
      </c>
      <c r="AG7" s="59" t="s">
        <v>148</v>
      </c>
      <c r="AH7" s="59" t="s">
        <v>149</v>
      </c>
      <c r="AI7" s="59" t="s">
        <v>150</v>
      </c>
      <c r="AJ7" s="59" t="s">
        <v>151</v>
      </c>
      <c r="AK7" s="59" t="s">
        <v>152</v>
      </c>
      <c r="AL7" s="59" t="s">
        <v>153</v>
      </c>
      <c r="AM7" s="59" t="s">
        <v>154</v>
      </c>
      <c r="AN7" s="59" t="s">
        <v>155</v>
      </c>
      <c r="AO7" s="59" t="s">
        <v>156</v>
      </c>
      <c r="AP7" s="59" t="s">
        <v>157</v>
      </c>
      <c r="AQ7" s="59" t="s">
        <v>158</v>
      </c>
      <c r="AR7" s="59" t="s">
        <v>159</v>
      </c>
      <c r="AS7" s="59" t="s">
        <v>246</v>
      </c>
      <c r="AT7" s="59" t="s">
        <v>251</v>
      </c>
      <c r="AU7" s="59" t="s">
        <v>256</v>
      </c>
      <c r="AV7" s="59" t="s">
        <v>260</v>
      </c>
      <c r="AW7" s="59" t="s">
        <v>262</v>
      </c>
      <c r="AX7" s="59" t="s">
        <v>264</v>
      </c>
      <c r="AY7" s="59" t="s">
        <v>294</v>
      </c>
      <c r="AZ7" s="59" t="s">
        <v>301</v>
      </c>
      <c r="BA7" s="59" t="s">
        <v>304</v>
      </c>
      <c r="BB7" s="59" t="s">
        <v>306</v>
      </c>
      <c r="BC7" s="59" t="s">
        <v>316</v>
      </c>
      <c r="BD7" s="59" t="s">
        <v>321</v>
      </c>
      <c r="BE7" s="59" t="s">
        <v>323</v>
      </c>
      <c r="BF7" s="59" t="s">
        <v>359</v>
      </c>
      <c r="BG7" s="59" t="s">
        <v>365</v>
      </c>
      <c r="BH7" s="59" t="s">
        <v>370</v>
      </c>
      <c r="BI7" s="59" t="s">
        <v>372</v>
      </c>
      <c r="BJ7" s="59" t="s">
        <v>374</v>
      </c>
      <c r="BK7" s="59" t="s">
        <v>380</v>
      </c>
    </row>
    <row r="8" spans="1:63" ht="20.25" customHeight="1" x14ac:dyDescent="0.35">
      <c r="A8" s="38" t="s">
        <v>85</v>
      </c>
      <c r="B8" s="179">
        <v>341.01</v>
      </c>
      <c r="C8" s="179">
        <v>362.56</v>
      </c>
      <c r="D8" s="179">
        <v>365.61</v>
      </c>
      <c r="E8" s="179">
        <v>380.94</v>
      </c>
      <c r="F8" s="179">
        <v>409.13</v>
      </c>
      <c r="G8" s="175">
        <v>409.92</v>
      </c>
      <c r="H8" s="175">
        <v>455.1</v>
      </c>
      <c r="I8" s="176">
        <v>457.98</v>
      </c>
      <c r="J8" s="176">
        <v>460.25</v>
      </c>
      <c r="K8" s="175">
        <v>506.09</v>
      </c>
      <c r="L8" s="175">
        <v>529.59</v>
      </c>
      <c r="M8" s="175">
        <v>531.76</v>
      </c>
      <c r="N8" s="175">
        <v>581.08000000000004</v>
      </c>
      <c r="O8" s="175">
        <v>591.79</v>
      </c>
      <c r="P8" s="175">
        <v>596.22</v>
      </c>
      <c r="Q8" s="175">
        <v>675.9</v>
      </c>
      <c r="R8" s="175">
        <v>697.37</v>
      </c>
      <c r="S8" s="175">
        <v>703.15</v>
      </c>
      <c r="T8" s="175">
        <v>714.28</v>
      </c>
      <c r="U8" s="175">
        <v>716.96</v>
      </c>
      <c r="V8" s="175">
        <v>731.34</v>
      </c>
      <c r="W8" s="175">
        <v>756.81</v>
      </c>
      <c r="X8" s="177">
        <v>783.91</v>
      </c>
      <c r="Y8" s="175">
        <v>787.71</v>
      </c>
      <c r="Z8" s="176">
        <v>886.16</v>
      </c>
      <c r="AA8" s="176">
        <v>1067.69</v>
      </c>
      <c r="AB8" s="175">
        <v>1093.06</v>
      </c>
      <c r="AC8" s="175">
        <v>1168.48</v>
      </c>
      <c r="AD8" s="175">
        <v>1182.3699999999999</v>
      </c>
      <c r="AE8" s="175">
        <v>1256.1300000000001</v>
      </c>
      <c r="AF8" s="175">
        <v>1294.6099999999999</v>
      </c>
      <c r="AG8" s="175">
        <v>1339.14</v>
      </c>
      <c r="AH8" s="175">
        <v>1340.33</v>
      </c>
      <c r="AI8" s="175">
        <v>1348.65</v>
      </c>
      <c r="AJ8" s="175">
        <v>1348.87</v>
      </c>
      <c r="AK8" s="175">
        <v>1348.87</v>
      </c>
      <c r="AL8" s="175">
        <v>1349.12</v>
      </c>
      <c r="AM8" s="175">
        <v>1354.38</v>
      </c>
      <c r="AN8" s="175">
        <v>1354.63</v>
      </c>
      <c r="AO8" s="175">
        <v>1354.63</v>
      </c>
      <c r="AP8" s="175">
        <v>1354.63</v>
      </c>
      <c r="AQ8" s="175">
        <v>1357.62</v>
      </c>
      <c r="AR8" s="175">
        <v>1358.37</v>
      </c>
      <c r="AS8" s="175">
        <v>1359.31</v>
      </c>
      <c r="AT8" s="176">
        <v>1430.11</v>
      </c>
      <c r="AU8" s="176">
        <v>1430.26</v>
      </c>
      <c r="AV8" s="176">
        <v>1430.76</v>
      </c>
      <c r="AW8" s="176">
        <v>1430.76</v>
      </c>
      <c r="AX8" s="176">
        <v>1430.66</v>
      </c>
      <c r="AY8" s="176">
        <v>1430.95</v>
      </c>
      <c r="AZ8" s="176">
        <v>1430.95</v>
      </c>
      <c r="BA8" s="176">
        <v>1449.22</v>
      </c>
      <c r="BB8" s="176">
        <v>1449.47</v>
      </c>
      <c r="BC8" s="176">
        <v>1449.47</v>
      </c>
      <c r="BD8" s="176">
        <v>1471.07</v>
      </c>
      <c r="BE8" s="176">
        <v>1471.07</v>
      </c>
      <c r="BF8" s="176">
        <v>1471.07</v>
      </c>
      <c r="BG8" s="176">
        <v>1471.07</v>
      </c>
      <c r="BH8" s="176">
        <v>1471.07</v>
      </c>
      <c r="BI8" s="176">
        <v>1518.37</v>
      </c>
      <c r="BJ8" s="176">
        <v>1518.37</v>
      </c>
      <c r="BK8" s="176">
        <v>1513.37</v>
      </c>
    </row>
    <row r="9" spans="1:63" ht="20.25" customHeight="1" x14ac:dyDescent="0.35">
      <c r="A9" s="49" t="s">
        <v>291</v>
      </c>
      <c r="B9" s="179">
        <v>0</v>
      </c>
      <c r="C9" s="179">
        <v>0</v>
      </c>
      <c r="D9" s="179">
        <v>0</v>
      </c>
      <c r="E9" s="179">
        <v>0</v>
      </c>
      <c r="F9" s="179">
        <v>0</v>
      </c>
      <c r="G9" s="175">
        <v>0</v>
      </c>
      <c r="H9" s="175">
        <v>0</v>
      </c>
      <c r="I9" s="176">
        <v>0</v>
      </c>
      <c r="J9" s="176">
        <v>0</v>
      </c>
      <c r="K9" s="175">
        <v>0</v>
      </c>
      <c r="L9" s="175">
        <v>0</v>
      </c>
      <c r="M9" s="175">
        <v>0</v>
      </c>
      <c r="N9" s="175">
        <v>0</v>
      </c>
      <c r="O9" s="175">
        <v>0</v>
      </c>
      <c r="P9" s="175">
        <v>0</v>
      </c>
      <c r="Q9" s="175">
        <v>0</v>
      </c>
      <c r="R9" s="175">
        <v>0</v>
      </c>
      <c r="S9" s="175">
        <v>0</v>
      </c>
      <c r="T9" s="175">
        <v>0</v>
      </c>
      <c r="U9" s="175">
        <v>0</v>
      </c>
      <c r="V9" s="175">
        <v>0</v>
      </c>
      <c r="W9" s="175">
        <v>0</v>
      </c>
      <c r="X9" s="177">
        <v>0</v>
      </c>
      <c r="Y9" s="175">
        <v>0</v>
      </c>
      <c r="Z9" s="176">
        <v>0</v>
      </c>
      <c r="AA9" s="176">
        <v>0</v>
      </c>
      <c r="AB9" s="175">
        <v>0</v>
      </c>
      <c r="AC9" s="175">
        <v>0</v>
      </c>
      <c r="AD9" s="175">
        <v>0</v>
      </c>
      <c r="AE9" s="175">
        <v>0</v>
      </c>
      <c r="AF9" s="175">
        <v>0</v>
      </c>
      <c r="AG9" s="175">
        <v>0</v>
      </c>
      <c r="AH9" s="175">
        <v>0</v>
      </c>
      <c r="AI9" s="175">
        <v>0</v>
      </c>
      <c r="AJ9" s="175">
        <v>0</v>
      </c>
      <c r="AK9" s="175">
        <v>0</v>
      </c>
      <c r="AL9" s="175">
        <v>0</v>
      </c>
      <c r="AM9" s="175">
        <v>0</v>
      </c>
      <c r="AN9" s="175">
        <v>0</v>
      </c>
      <c r="AO9" s="175">
        <v>0</v>
      </c>
      <c r="AP9" s="175">
        <v>0</v>
      </c>
      <c r="AQ9" s="175">
        <v>0</v>
      </c>
      <c r="AR9" s="175">
        <v>0</v>
      </c>
      <c r="AS9" s="175">
        <v>0</v>
      </c>
      <c r="AT9" s="176">
        <v>0</v>
      </c>
      <c r="AU9" s="176">
        <v>0</v>
      </c>
      <c r="AV9" s="166">
        <v>0</v>
      </c>
      <c r="AW9" s="166">
        <v>0</v>
      </c>
      <c r="AX9" s="166">
        <v>0</v>
      </c>
      <c r="AY9" s="166">
        <v>0</v>
      </c>
      <c r="AZ9" s="166">
        <v>0</v>
      </c>
      <c r="BA9" s="166">
        <v>0</v>
      </c>
      <c r="BB9" s="166">
        <v>0</v>
      </c>
      <c r="BC9" s="166">
        <v>0</v>
      </c>
      <c r="BD9" s="166">
        <v>0</v>
      </c>
      <c r="BE9" s="166">
        <v>0</v>
      </c>
      <c r="BF9" s="166">
        <v>0</v>
      </c>
      <c r="BG9" s="166">
        <v>0</v>
      </c>
      <c r="BH9" s="166">
        <v>0</v>
      </c>
      <c r="BI9" s="176">
        <v>0</v>
      </c>
      <c r="BJ9" s="176">
        <v>0</v>
      </c>
      <c r="BK9" s="176">
        <v>0</v>
      </c>
    </row>
    <row r="10" spans="1:63" ht="20.25" customHeight="1" x14ac:dyDescent="0.35">
      <c r="A10" s="49" t="s">
        <v>292</v>
      </c>
      <c r="B10" s="179">
        <v>0</v>
      </c>
      <c r="C10" s="179">
        <v>0</v>
      </c>
      <c r="D10" s="179">
        <v>0</v>
      </c>
      <c r="E10" s="179">
        <v>0</v>
      </c>
      <c r="F10" s="179">
        <v>0</v>
      </c>
      <c r="G10" s="179">
        <v>0</v>
      </c>
      <c r="H10" s="179">
        <v>0</v>
      </c>
      <c r="I10" s="179">
        <v>0</v>
      </c>
      <c r="J10" s="179">
        <v>0</v>
      </c>
      <c r="K10" s="179">
        <v>0</v>
      </c>
      <c r="L10" s="179">
        <v>0</v>
      </c>
      <c r="M10" s="179">
        <v>0</v>
      </c>
      <c r="N10" s="179">
        <v>0</v>
      </c>
      <c r="O10" s="179">
        <v>0</v>
      </c>
      <c r="P10" s="179">
        <v>0</v>
      </c>
      <c r="Q10" s="179">
        <v>0</v>
      </c>
      <c r="R10" s="179">
        <v>0</v>
      </c>
      <c r="S10" s="179">
        <v>0</v>
      </c>
      <c r="T10" s="179">
        <v>0</v>
      </c>
      <c r="U10" s="179">
        <v>0</v>
      </c>
      <c r="V10" s="179">
        <v>0</v>
      </c>
      <c r="W10" s="179">
        <v>0</v>
      </c>
      <c r="X10" s="179">
        <v>0</v>
      </c>
      <c r="Y10" s="179">
        <v>0</v>
      </c>
      <c r="Z10" s="179">
        <v>0</v>
      </c>
      <c r="AA10" s="179">
        <v>0</v>
      </c>
      <c r="AB10" s="179">
        <v>0</v>
      </c>
      <c r="AC10" s="179">
        <v>0</v>
      </c>
      <c r="AD10" s="179">
        <v>0</v>
      </c>
      <c r="AE10" s="179">
        <v>0</v>
      </c>
      <c r="AF10" s="179">
        <v>0</v>
      </c>
      <c r="AG10" s="179">
        <v>0</v>
      </c>
      <c r="AH10" s="179">
        <v>0</v>
      </c>
      <c r="AI10" s="179">
        <v>0</v>
      </c>
      <c r="AJ10" s="179">
        <v>0</v>
      </c>
      <c r="AK10" s="179">
        <v>0</v>
      </c>
      <c r="AL10" s="179">
        <v>0</v>
      </c>
      <c r="AM10" s="179">
        <v>0</v>
      </c>
      <c r="AN10" s="179">
        <v>0</v>
      </c>
      <c r="AO10" s="179">
        <v>0</v>
      </c>
      <c r="AP10" s="179">
        <v>0</v>
      </c>
      <c r="AQ10" s="179">
        <v>0</v>
      </c>
      <c r="AR10" s="179">
        <v>0</v>
      </c>
      <c r="AS10" s="179">
        <v>0</v>
      </c>
      <c r="AT10" s="179">
        <v>0</v>
      </c>
      <c r="AU10" s="179">
        <v>0</v>
      </c>
      <c r="AV10" s="179">
        <v>0</v>
      </c>
      <c r="AW10" s="179">
        <v>0</v>
      </c>
      <c r="AX10" s="179">
        <v>0</v>
      </c>
      <c r="AY10" s="179">
        <v>0</v>
      </c>
      <c r="AZ10" s="179">
        <v>0</v>
      </c>
      <c r="BA10" s="179">
        <v>0</v>
      </c>
      <c r="BB10" s="179">
        <v>0</v>
      </c>
      <c r="BC10" s="179">
        <v>0</v>
      </c>
      <c r="BD10" s="179">
        <v>0</v>
      </c>
      <c r="BE10" s="179">
        <v>0</v>
      </c>
      <c r="BF10" s="179">
        <v>0</v>
      </c>
      <c r="BG10" s="179">
        <v>0</v>
      </c>
      <c r="BH10" s="179">
        <v>0</v>
      </c>
      <c r="BI10" s="176">
        <v>0</v>
      </c>
      <c r="BJ10" s="176">
        <v>0</v>
      </c>
      <c r="BK10" s="176">
        <v>0</v>
      </c>
    </row>
    <row r="11" spans="1:63" ht="20.25" customHeight="1" x14ac:dyDescent="0.35">
      <c r="A11" s="38" t="s">
        <v>4</v>
      </c>
      <c r="B11" s="179">
        <v>1.2</v>
      </c>
      <c r="C11" s="179">
        <v>1.2</v>
      </c>
      <c r="D11" s="179">
        <v>1.2</v>
      </c>
      <c r="E11" s="179">
        <v>1.2</v>
      </c>
      <c r="F11" s="179">
        <v>1.2</v>
      </c>
      <c r="G11" s="175">
        <v>1.2</v>
      </c>
      <c r="H11" s="175">
        <v>1.2</v>
      </c>
      <c r="I11" s="176">
        <v>1.2</v>
      </c>
      <c r="J11" s="176">
        <v>1.2</v>
      </c>
      <c r="K11" s="175">
        <v>1.2</v>
      </c>
      <c r="L11" s="175">
        <v>1.2</v>
      </c>
      <c r="M11" s="175">
        <v>1.2</v>
      </c>
      <c r="N11" s="175">
        <v>1.2</v>
      </c>
      <c r="O11" s="175">
        <v>1.2</v>
      </c>
      <c r="P11" s="175">
        <v>1.2</v>
      </c>
      <c r="Q11" s="175">
        <v>1.2</v>
      </c>
      <c r="R11" s="175">
        <v>1.2</v>
      </c>
      <c r="S11" s="175">
        <v>1.2</v>
      </c>
      <c r="T11" s="175">
        <v>1.2</v>
      </c>
      <c r="U11" s="175">
        <v>1.2</v>
      </c>
      <c r="V11" s="175">
        <v>1.2</v>
      </c>
      <c r="W11" s="175">
        <v>0</v>
      </c>
      <c r="X11" s="177">
        <v>0</v>
      </c>
      <c r="Y11" s="175">
        <v>0</v>
      </c>
      <c r="Z11" s="176">
        <v>0</v>
      </c>
      <c r="AA11" s="176">
        <v>0</v>
      </c>
      <c r="AB11" s="175">
        <v>0</v>
      </c>
      <c r="AC11" s="175">
        <v>0</v>
      </c>
      <c r="AD11" s="175">
        <v>0</v>
      </c>
      <c r="AE11" s="175">
        <v>0</v>
      </c>
      <c r="AF11" s="175">
        <v>0</v>
      </c>
      <c r="AG11" s="175">
        <v>0</v>
      </c>
      <c r="AH11" s="175">
        <v>0</v>
      </c>
      <c r="AI11" s="175">
        <v>0</v>
      </c>
      <c r="AJ11" s="175">
        <v>0</v>
      </c>
      <c r="AK11" s="175">
        <v>0</v>
      </c>
      <c r="AL11" s="175">
        <v>0</v>
      </c>
      <c r="AM11" s="175">
        <v>0</v>
      </c>
      <c r="AN11" s="175">
        <v>0</v>
      </c>
      <c r="AO11" s="175">
        <v>0</v>
      </c>
      <c r="AP11" s="175">
        <v>0</v>
      </c>
      <c r="AQ11" s="175">
        <v>0</v>
      </c>
      <c r="AR11" s="175">
        <v>0</v>
      </c>
      <c r="AS11" s="175">
        <v>0</v>
      </c>
      <c r="AT11" s="176">
        <v>0</v>
      </c>
      <c r="AU11" s="176">
        <v>0</v>
      </c>
      <c r="AV11" s="166">
        <v>0</v>
      </c>
      <c r="AW11" s="166">
        <v>0</v>
      </c>
      <c r="AX11" s="166">
        <v>0</v>
      </c>
      <c r="AY11" s="166">
        <v>0</v>
      </c>
      <c r="AZ11" s="166">
        <v>0</v>
      </c>
      <c r="BA11" s="166">
        <v>0</v>
      </c>
      <c r="BB11" s="166">
        <v>0</v>
      </c>
      <c r="BC11" s="166">
        <v>0</v>
      </c>
      <c r="BD11" s="166">
        <v>0</v>
      </c>
      <c r="BE11" s="166">
        <v>0</v>
      </c>
      <c r="BF11" s="166">
        <v>0</v>
      </c>
      <c r="BG11" s="166">
        <v>0</v>
      </c>
      <c r="BH11" s="166">
        <v>0</v>
      </c>
      <c r="BI11" s="176">
        <v>0</v>
      </c>
      <c r="BJ11" s="176">
        <v>0</v>
      </c>
      <c r="BK11" s="176">
        <v>0</v>
      </c>
    </row>
    <row r="12" spans="1:63" ht="20.25" customHeight="1" x14ac:dyDescent="0.35">
      <c r="A12" s="38" t="s">
        <v>5</v>
      </c>
      <c r="B12" s="179">
        <v>1.2</v>
      </c>
      <c r="C12" s="179">
        <v>1.21</v>
      </c>
      <c r="D12" s="179">
        <v>1.33</v>
      </c>
      <c r="E12" s="179">
        <v>1.43</v>
      </c>
      <c r="F12" s="179">
        <v>1.8</v>
      </c>
      <c r="G12" s="175">
        <v>2.15</v>
      </c>
      <c r="H12" s="175">
        <v>2.37</v>
      </c>
      <c r="I12" s="176">
        <v>3.37</v>
      </c>
      <c r="J12" s="176">
        <v>5.66</v>
      </c>
      <c r="K12" s="175">
        <v>8.14</v>
      </c>
      <c r="L12" s="175">
        <v>11.48</v>
      </c>
      <c r="M12" s="175">
        <v>18.7</v>
      </c>
      <c r="N12" s="175">
        <v>27.04</v>
      </c>
      <c r="O12" s="175">
        <v>42.74</v>
      </c>
      <c r="P12" s="175">
        <v>48.86</v>
      </c>
      <c r="Q12" s="175">
        <v>55.35</v>
      </c>
      <c r="R12" s="175">
        <v>61.72</v>
      </c>
      <c r="S12" s="175">
        <v>72.61</v>
      </c>
      <c r="T12" s="175">
        <v>84.19</v>
      </c>
      <c r="U12" s="175">
        <v>101.48</v>
      </c>
      <c r="V12" s="175">
        <v>105.82</v>
      </c>
      <c r="W12" s="175">
        <v>116.19</v>
      </c>
      <c r="X12" s="177">
        <v>125.2</v>
      </c>
      <c r="Y12" s="175">
        <v>135.47</v>
      </c>
      <c r="Z12" s="176">
        <v>136.04</v>
      </c>
      <c r="AA12" s="176">
        <v>137.6</v>
      </c>
      <c r="AB12" s="175">
        <v>170.05</v>
      </c>
      <c r="AC12" s="175">
        <v>200.29</v>
      </c>
      <c r="AD12" s="175">
        <v>262.27999999999997</v>
      </c>
      <c r="AE12" s="175">
        <v>314.42</v>
      </c>
      <c r="AF12" s="175">
        <v>314.73</v>
      </c>
      <c r="AG12" s="175">
        <v>314.92</v>
      </c>
      <c r="AH12" s="175">
        <v>321.83999999999997</v>
      </c>
      <c r="AI12" s="175">
        <v>333.7</v>
      </c>
      <c r="AJ12" s="175">
        <v>333.89</v>
      </c>
      <c r="AK12" s="175">
        <v>334.2</v>
      </c>
      <c r="AL12" s="175">
        <v>334.38</v>
      </c>
      <c r="AM12" s="175">
        <v>338.5</v>
      </c>
      <c r="AN12" s="175">
        <v>338.61</v>
      </c>
      <c r="AO12" s="175">
        <v>338.98</v>
      </c>
      <c r="AP12" s="175">
        <v>339.1</v>
      </c>
      <c r="AQ12" s="175">
        <v>340.47</v>
      </c>
      <c r="AR12" s="175">
        <v>341.05</v>
      </c>
      <c r="AS12" s="175">
        <v>341.7</v>
      </c>
      <c r="AT12" s="176">
        <v>342.5</v>
      </c>
      <c r="AU12" s="176">
        <v>340.92</v>
      </c>
      <c r="AV12" s="166">
        <v>348.39</v>
      </c>
      <c r="AW12" s="166">
        <v>350.41</v>
      </c>
      <c r="AX12" s="166">
        <v>351.63</v>
      </c>
      <c r="AY12" s="166">
        <v>362.37</v>
      </c>
      <c r="AZ12" s="166">
        <v>365.39</v>
      </c>
      <c r="BA12" s="166">
        <v>368.4</v>
      </c>
      <c r="BB12" s="166">
        <v>371.63</v>
      </c>
      <c r="BC12" s="166">
        <v>373.68</v>
      </c>
      <c r="BD12" s="166">
        <v>376.74</v>
      </c>
      <c r="BE12" s="166">
        <v>379.66</v>
      </c>
      <c r="BF12" s="166">
        <v>382.44</v>
      </c>
      <c r="BG12" s="166">
        <v>385.25</v>
      </c>
      <c r="BH12" s="166">
        <v>389.62</v>
      </c>
      <c r="BI12" s="166">
        <v>393.63</v>
      </c>
      <c r="BJ12" s="176">
        <v>397.86</v>
      </c>
      <c r="BK12" s="176">
        <v>402.86</v>
      </c>
    </row>
    <row r="13" spans="1:63" ht="20.25" customHeight="1" x14ac:dyDescent="0.35">
      <c r="A13" s="38" t="s">
        <v>265</v>
      </c>
      <c r="B13" s="179">
        <v>7.88</v>
      </c>
      <c r="C13" s="179">
        <v>7.88</v>
      </c>
      <c r="D13" s="179">
        <v>8.09</v>
      </c>
      <c r="E13" s="179">
        <v>8.09</v>
      </c>
      <c r="F13" s="179">
        <v>8.16</v>
      </c>
      <c r="G13" s="175">
        <v>8.33</v>
      </c>
      <c r="H13" s="175">
        <v>8.43</v>
      </c>
      <c r="I13" s="176">
        <v>8.43</v>
      </c>
      <c r="J13" s="176">
        <v>8.43</v>
      </c>
      <c r="K13" s="175">
        <v>8.59</v>
      </c>
      <c r="L13" s="175">
        <v>8.59</v>
      </c>
      <c r="M13" s="175">
        <v>8.59</v>
      </c>
      <c r="N13" s="175">
        <v>8.65</v>
      </c>
      <c r="O13" s="175">
        <v>8.5500000000000007</v>
      </c>
      <c r="P13" s="175">
        <v>8.5500000000000007</v>
      </c>
      <c r="Q13" s="175">
        <v>8.5500000000000007</v>
      </c>
      <c r="R13" s="175">
        <v>8.75</v>
      </c>
      <c r="S13" s="175">
        <v>9.11</v>
      </c>
      <c r="T13" s="175">
        <v>9.11</v>
      </c>
      <c r="U13" s="175">
        <v>9.11</v>
      </c>
      <c r="V13" s="175">
        <v>9.11</v>
      </c>
      <c r="W13" s="175">
        <v>9.3000000000000007</v>
      </c>
      <c r="X13" s="177">
        <v>9.41</v>
      </c>
      <c r="Y13" s="175">
        <v>9.41</v>
      </c>
      <c r="Z13" s="176">
        <v>9.59</v>
      </c>
      <c r="AA13" s="176">
        <v>10.23</v>
      </c>
      <c r="AB13" s="175">
        <v>10.23</v>
      </c>
      <c r="AC13" s="175">
        <v>10.23</v>
      </c>
      <c r="AD13" s="175">
        <v>10.44</v>
      </c>
      <c r="AE13" s="175">
        <v>10.75</v>
      </c>
      <c r="AF13" s="175">
        <v>10.75</v>
      </c>
      <c r="AG13" s="175">
        <v>10.75</v>
      </c>
      <c r="AH13" s="175">
        <v>10.99</v>
      </c>
      <c r="AI13" s="175">
        <v>10.99</v>
      </c>
      <c r="AJ13" s="175">
        <v>11.01</v>
      </c>
      <c r="AK13" s="175">
        <v>11.01</v>
      </c>
      <c r="AL13" s="175">
        <v>11.01</v>
      </c>
      <c r="AM13" s="175">
        <v>11.01</v>
      </c>
      <c r="AN13" s="175">
        <v>11.01</v>
      </c>
      <c r="AO13" s="175">
        <v>11.01</v>
      </c>
      <c r="AP13" s="175">
        <v>11.01</v>
      </c>
      <c r="AQ13" s="175">
        <v>11.18</v>
      </c>
      <c r="AR13" s="175">
        <v>11.18</v>
      </c>
      <c r="AS13" s="175">
        <v>11.18</v>
      </c>
      <c r="AT13" s="176">
        <v>11.18</v>
      </c>
      <c r="AU13" s="176">
        <v>11.18</v>
      </c>
      <c r="AV13" s="166">
        <v>11.18</v>
      </c>
      <c r="AW13" s="166">
        <v>11.18</v>
      </c>
      <c r="AX13" s="166">
        <v>11.18</v>
      </c>
      <c r="AY13" s="166">
        <v>11.18</v>
      </c>
      <c r="AZ13" s="166">
        <v>11.18</v>
      </c>
      <c r="BA13" s="166">
        <v>11.18</v>
      </c>
      <c r="BB13" s="166">
        <v>11.18</v>
      </c>
      <c r="BC13" s="166">
        <v>11.18</v>
      </c>
      <c r="BD13" s="166">
        <v>11.18</v>
      </c>
      <c r="BE13" s="166">
        <v>11.18</v>
      </c>
      <c r="BF13" s="166">
        <v>11.18</v>
      </c>
      <c r="BG13" s="166">
        <v>11.18</v>
      </c>
      <c r="BH13" s="166">
        <v>11.18</v>
      </c>
      <c r="BI13" s="176">
        <v>11.18</v>
      </c>
      <c r="BJ13" s="176">
        <v>11.18</v>
      </c>
      <c r="BK13" s="176">
        <v>11.18</v>
      </c>
    </row>
    <row r="14" spans="1:63" ht="20.25" customHeight="1" x14ac:dyDescent="0.35">
      <c r="A14" s="38" t="s">
        <v>266</v>
      </c>
      <c r="B14" s="179">
        <v>0</v>
      </c>
      <c r="C14" s="179">
        <v>0</v>
      </c>
      <c r="D14" s="179">
        <v>0</v>
      </c>
      <c r="E14" s="179">
        <v>0</v>
      </c>
      <c r="F14" s="179">
        <v>0</v>
      </c>
      <c r="G14" s="175">
        <v>0</v>
      </c>
      <c r="H14" s="175">
        <v>0</v>
      </c>
      <c r="I14" s="176">
        <v>0</v>
      </c>
      <c r="J14" s="176">
        <v>0</v>
      </c>
      <c r="K14" s="175">
        <v>0</v>
      </c>
      <c r="L14" s="175">
        <v>0</v>
      </c>
      <c r="M14" s="175">
        <v>0</v>
      </c>
      <c r="N14" s="175">
        <v>0</v>
      </c>
      <c r="O14" s="175">
        <v>0</v>
      </c>
      <c r="P14" s="175">
        <v>0</v>
      </c>
      <c r="Q14" s="175">
        <v>0</v>
      </c>
      <c r="R14" s="175">
        <v>0</v>
      </c>
      <c r="S14" s="175">
        <v>0</v>
      </c>
      <c r="T14" s="175">
        <v>0</v>
      </c>
      <c r="U14" s="175">
        <v>0</v>
      </c>
      <c r="V14" s="175">
        <v>0</v>
      </c>
      <c r="W14" s="175">
        <v>0</v>
      </c>
      <c r="X14" s="177">
        <v>0</v>
      </c>
      <c r="Y14" s="175">
        <v>0</v>
      </c>
      <c r="Z14" s="176">
        <v>0</v>
      </c>
      <c r="AA14" s="176">
        <v>0</v>
      </c>
      <c r="AB14" s="175">
        <v>0</v>
      </c>
      <c r="AC14" s="175">
        <v>0</v>
      </c>
      <c r="AD14" s="175">
        <v>0</v>
      </c>
      <c r="AE14" s="175">
        <v>0</v>
      </c>
      <c r="AF14" s="175">
        <v>0</v>
      </c>
      <c r="AG14" s="175">
        <v>0</v>
      </c>
      <c r="AH14" s="175">
        <v>0</v>
      </c>
      <c r="AI14" s="175">
        <v>0</v>
      </c>
      <c r="AJ14" s="175">
        <v>0</v>
      </c>
      <c r="AK14" s="175">
        <v>0</v>
      </c>
      <c r="AL14" s="175">
        <v>0</v>
      </c>
      <c r="AM14" s="175">
        <v>0</v>
      </c>
      <c r="AN14" s="175">
        <v>0</v>
      </c>
      <c r="AO14" s="175">
        <v>0</v>
      </c>
      <c r="AP14" s="175">
        <v>0</v>
      </c>
      <c r="AQ14" s="175">
        <v>0</v>
      </c>
      <c r="AR14" s="175">
        <v>0</v>
      </c>
      <c r="AS14" s="175">
        <v>0</v>
      </c>
      <c r="AT14" s="176">
        <v>0</v>
      </c>
      <c r="AU14" s="176">
        <v>0</v>
      </c>
      <c r="AV14" s="166">
        <v>0</v>
      </c>
      <c r="AW14" s="166">
        <v>0</v>
      </c>
      <c r="AX14" s="166">
        <v>0</v>
      </c>
      <c r="AY14" s="166">
        <v>0</v>
      </c>
      <c r="AZ14" s="166">
        <v>0</v>
      </c>
      <c r="BA14" s="166">
        <v>0</v>
      </c>
      <c r="BB14" s="166">
        <v>0</v>
      </c>
      <c r="BC14" s="166">
        <v>0</v>
      </c>
      <c r="BD14" s="166">
        <v>0</v>
      </c>
      <c r="BE14" s="166">
        <v>0</v>
      </c>
      <c r="BF14" s="166">
        <v>0</v>
      </c>
      <c r="BG14" s="166">
        <v>0</v>
      </c>
      <c r="BH14" s="166">
        <v>0</v>
      </c>
      <c r="BI14" s="176">
        <v>0</v>
      </c>
      <c r="BJ14" s="176">
        <v>0</v>
      </c>
      <c r="BK14" s="176">
        <v>0</v>
      </c>
    </row>
    <row r="15" spans="1:63" ht="20.25" customHeight="1" x14ac:dyDescent="0.35">
      <c r="A15" s="38" t="s">
        <v>6</v>
      </c>
      <c r="B15" s="179">
        <v>10.15</v>
      </c>
      <c r="C15" s="179">
        <v>10.75</v>
      </c>
      <c r="D15" s="179">
        <v>10.75</v>
      </c>
      <c r="E15" s="179">
        <v>10.75</v>
      </c>
      <c r="F15" s="179">
        <v>10.75</v>
      </c>
      <c r="G15" s="175">
        <v>10.73</v>
      </c>
      <c r="H15" s="175">
        <v>10.73</v>
      </c>
      <c r="I15" s="176">
        <v>10.73</v>
      </c>
      <c r="J15" s="176">
        <v>12.03</v>
      </c>
      <c r="K15" s="175">
        <v>12.55</v>
      </c>
      <c r="L15" s="175">
        <v>12.55</v>
      </c>
      <c r="M15" s="175">
        <v>12.55</v>
      </c>
      <c r="N15" s="175">
        <v>12.55</v>
      </c>
      <c r="O15" s="175">
        <v>12.55</v>
      </c>
      <c r="P15" s="175">
        <v>13.09</v>
      </c>
      <c r="Q15" s="175">
        <v>15.82</v>
      </c>
      <c r="R15" s="175">
        <v>16.66</v>
      </c>
      <c r="S15" s="175">
        <v>18.940000000000001</v>
      </c>
      <c r="T15" s="175">
        <v>18.940000000000001</v>
      </c>
      <c r="U15" s="175">
        <v>18.940000000000001</v>
      </c>
      <c r="V15" s="175">
        <v>18.940000000000001</v>
      </c>
      <c r="W15" s="175">
        <v>18.940000000000001</v>
      </c>
      <c r="X15" s="177">
        <v>18.940000000000001</v>
      </c>
      <c r="Y15" s="175">
        <v>18.940000000000001</v>
      </c>
      <c r="Z15" s="176">
        <v>18.940000000000001</v>
      </c>
      <c r="AA15" s="176">
        <v>23.33</v>
      </c>
      <c r="AB15" s="175">
        <v>23.33</v>
      </c>
      <c r="AC15" s="175">
        <v>23.33</v>
      </c>
      <c r="AD15" s="175">
        <v>23.33</v>
      </c>
      <c r="AE15" s="175">
        <v>20.059999999999999</v>
      </c>
      <c r="AF15" s="175">
        <v>20.059999999999999</v>
      </c>
      <c r="AG15" s="175">
        <v>20.059999999999999</v>
      </c>
      <c r="AH15" s="175">
        <v>20.059999999999999</v>
      </c>
      <c r="AI15" s="175">
        <v>19.5</v>
      </c>
      <c r="AJ15" s="175">
        <v>19.5</v>
      </c>
      <c r="AK15" s="175">
        <v>19.5</v>
      </c>
      <c r="AL15" s="175">
        <v>19.5</v>
      </c>
      <c r="AM15" s="175">
        <v>19.5</v>
      </c>
      <c r="AN15" s="175">
        <v>19.5</v>
      </c>
      <c r="AO15" s="175">
        <v>19.5</v>
      </c>
      <c r="AP15" s="175">
        <v>19.5</v>
      </c>
      <c r="AQ15" s="175">
        <v>19.5</v>
      </c>
      <c r="AR15" s="175">
        <v>19.5</v>
      </c>
      <c r="AS15" s="175">
        <v>19.5</v>
      </c>
      <c r="AT15" s="176">
        <v>19.5</v>
      </c>
      <c r="AU15" s="176">
        <v>19.5</v>
      </c>
      <c r="AV15" s="166">
        <v>19.5</v>
      </c>
      <c r="AW15" s="166">
        <v>19.5</v>
      </c>
      <c r="AX15" s="166">
        <v>19.5</v>
      </c>
      <c r="AY15" s="166">
        <v>19.5</v>
      </c>
      <c r="AZ15" s="166">
        <v>19.5</v>
      </c>
      <c r="BA15" s="166">
        <v>19.5</v>
      </c>
      <c r="BB15" s="166">
        <v>19.5</v>
      </c>
      <c r="BC15" s="166">
        <v>19.5</v>
      </c>
      <c r="BD15" s="166">
        <v>19.5</v>
      </c>
      <c r="BE15" s="166">
        <v>19.5</v>
      </c>
      <c r="BF15" s="166">
        <v>19.5</v>
      </c>
      <c r="BG15" s="166">
        <v>19.5</v>
      </c>
      <c r="BH15" s="166">
        <v>19.5</v>
      </c>
      <c r="BI15" s="176">
        <v>19.5</v>
      </c>
      <c r="BJ15" s="176">
        <v>19.5</v>
      </c>
      <c r="BK15" s="176">
        <v>19.5</v>
      </c>
    </row>
    <row r="16" spans="1:63" ht="20.25" customHeight="1" x14ac:dyDescent="0.35">
      <c r="A16" s="38" t="s">
        <v>7</v>
      </c>
      <c r="B16" s="179">
        <v>0.17</v>
      </c>
      <c r="C16" s="179">
        <v>0.17</v>
      </c>
      <c r="D16" s="179">
        <v>0.17</v>
      </c>
      <c r="E16" s="179">
        <v>0.17</v>
      </c>
      <c r="F16" s="179">
        <v>0.17</v>
      </c>
      <c r="G16" s="175">
        <v>0.17</v>
      </c>
      <c r="H16" s="175">
        <v>0.17</v>
      </c>
      <c r="I16" s="176">
        <v>0.17</v>
      </c>
      <c r="J16" s="176">
        <v>0.17</v>
      </c>
      <c r="K16" s="175">
        <v>0.17</v>
      </c>
      <c r="L16" s="175">
        <v>0.17</v>
      </c>
      <c r="M16" s="175">
        <v>0.17</v>
      </c>
      <c r="N16" s="175">
        <v>0.17</v>
      </c>
      <c r="O16" s="175">
        <v>0.17</v>
      </c>
      <c r="P16" s="175">
        <v>0.17</v>
      </c>
      <c r="Q16" s="175">
        <v>0.17</v>
      </c>
      <c r="R16" s="175">
        <v>0.17</v>
      </c>
      <c r="S16" s="175">
        <v>0.17</v>
      </c>
      <c r="T16" s="175">
        <v>0.17</v>
      </c>
      <c r="U16" s="175">
        <v>0.17</v>
      </c>
      <c r="V16" s="175">
        <v>0.17</v>
      </c>
      <c r="W16" s="175">
        <v>0.17</v>
      </c>
      <c r="X16" s="177">
        <v>0.17</v>
      </c>
      <c r="Y16" s="175">
        <v>0.17</v>
      </c>
      <c r="Z16" s="176">
        <v>0.17</v>
      </c>
      <c r="AA16" s="176">
        <v>0.17</v>
      </c>
      <c r="AB16" s="175">
        <v>0.17</v>
      </c>
      <c r="AC16" s="175">
        <v>0.17</v>
      </c>
      <c r="AD16" s="175">
        <v>0.17</v>
      </c>
      <c r="AE16" s="175">
        <v>0.17</v>
      </c>
      <c r="AF16" s="175">
        <v>0.17</v>
      </c>
      <c r="AG16" s="175">
        <v>0.17</v>
      </c>
      <c r="AH16" s="175">
        <v>0.17</v>
      </c>
      <c r="AI16" s="175">
        <v>0.17</v>
      </c>
      <c r="AJ16" s="175">
        <v>0.17</v>
      </c>
      <c r="AK16" s="175">
        <v>0.17</v>
      </c>
      <c r="AL16" s="175">
        <v>0.17</v>
      </c>
      <c r="AM16" s="175">
        <v>0.17</v>
      </c>
      <c r="AN16" s="175">
        <v>0.17</v>
      </c>
      <c r="AO16" s="175">
        <v>0.17</v>
      </c>
      <c r="AP16" s="175">
        <v>0.17</v>
      </c>
      <c r="AQ16" s="175">
        <v>0.17</v>
      </c>
      <c r="AR16" s="175">
        <v>0.17</v>
      </c>
      <c r="AS16" s="175">
        <v>0.17</v>
      </c>
      <c r="AT16" s="176">
        <v>0.17</v>
      </c>
      <c r="AU16" s="176">
        <v>0.17</v>
      </c>
      <c r="AV16" s="166">
        <v>0.17</v>
      </c>
      <c r="AW16" s="166">
        <v>0.17</v>
      </c>
      <c r="AX16" s="166">
        <v>0.17</v>
      </c>
      <c r="AY16" s="166">
        <v>0.17</v>
      </c>
      <c r="AZ16" s="166">
        <v>0.17</v>
      </c>
      <c r="BA16" s="166">
        <v>0.17</v>
      </c>
      <c r="BB16" s="166">
        <v>0.17</v>
      </c>
      <c r="BC16" s="166">
        <v>0.17</v>
      </c>
      <c r="BD16" s="166">
        <v>0.17</v>
      </c>
      <c r="BE16" s="166">
        <v>0.17</v>
      </c>
      <c r="BF16" s="166">
        <v>0.17</v>
      </c>
      <c r="BG16" s="166">
        <v>0.17</v>
      </c>
      <c r="BH16" s="166">
        <v>0.17</v>
      </c>
      <c r="BI16" s="176">
        <v>0.17</v>
      </c>
      <c r="BJ16" s="176">
        <v>0.17</v>
      </c>
      <c r="BK16" s="176">
        <v>0.17</v>
      </c>
    </row>
    <row r="17" spans="1:63" ht="20.25" customHeight="1" x14ac:dyDescent="0.35">
      <c r="A17" s="38" t="s">
        <v>41</v>
      </c>
      <c r="B17" s="179">
        <v>0</v>
      </c>
      <c r="C17" s="179">
        <v>0</v>
      </c>
      <c r="D17" s="179">
        <v>0</v>
      </c>
      <c r="E17" s="179">
        <v>0</v>
      </c>
      <c r="F17" s="179">
        <v>0</v>
      </c>
      <c r="G17" s="175">
        <v>0</v>
      </c>
      <c r="H17" s="175">
        <v>0</v>
      </c>
      <c r="I17" s="176">
        <v>0</v>
      </c>
      <c r="J17" s="176">
        <v>0</v>
      </c>
      <c r="K17" s="175">
        <v>0</v>
      </c>
      <c r="L17" s="175">
        <v>0</v>
      </c>
      <c r="M17" s="175">
        <v>0</v>
      </c>
      <c r="N17" s="175">
        <v>0</v>
      </c>
      <c r="O17" s="175">
        <v>0</v>
      </c>
      <c r="P17" s="175">
        <v>0</v>
      </c>
      <c r="Q17" s="175">
        <v>0</v>
      </c>
      <c r="R17" s="175">
        <v>0</v>
      </c>
      <c r="S17" s="175">
        <v>0</v>
      </c>
      <c r="T17" s="175">
        <v>0</v>
      </c>
      <c r="U17" s="175">
        <v>0</v>
      </c>
      <c r="V17" s="175">
        <v>0</v>
      </c>
      <c r="W17" s="175">
        <v>0</v>
      </c>
      <c r="X17" s="177">
        <v>0</v>
      </c>
      <c r="Y17" s="175">
        <v>0</v>
      </c>
      <c r="Z17" s="176">
        <v>0</v>
      </c>
      <c r="AA17" s="176">
        <v>0</v>
      </c>
      <c r="AB17" s="175">
        <v>0</v>
      </c>
      <c r="AC17" s="175">
        <v>0</v>
      </c>
      <c r="AD17" s="175">
        <v>0</v>
      </c>
      <c r="AE17" s="175">
        <v>0</v>
      </c>
      <c r="AF17" s="175">
        <v>0</v>
      </c>
      <c r="AG17" s="175">
        <v>0</v>
      </c>
      <c r="AH17" s="175">
        <v>0</v>
      </c>
      <c r="AI17" s="175">
        <v>2.2200000000000002</v>
      </c>
      <c r="AJ17" s="175">
        <v>2.2200000000000002</v>
      </c>
      <c r="AK17" s="175">
        <v>2.2200000000000002</v>
      </c>
      <c r="AL17" s="175">
        <v>16.79</v>
      </c>
      <c r="AM17" s="175">
        <v>17.57</v>
      </c>
      <c r="AN17" s="175">
        <v>17.57</v>
      </c>
      <c r="AO17" s="175">
        <v>17.57</v>
      </c>
      <c r="AP17" s="175">
        <v>17.57</v>
      </c>
      <c r="AQ17" s="175">
        <v>17.57</v>
      </c>
      <c r="AR17" s="175">
        <v>17.57</v>
      </c>
      <c r="AS17" s="175">
        <v>17.57</v>
      </c>
      <c r="AT17" s="176">
        <v>17.57</v>
      </c>
      <c r="AU17" s="176">
        <v>17.57</v>
      </c>
      <c r="AV17" s="166">
        <v>17.57</v>
      </c>
      <c r="AW17" s="166">
        <v>17.57</v>
      </c>
      <c r="AX17" s="166">
        <v>17.57</v>
      </c>
      <c r="AY17" s="166">
        <v>17.57</v>
      </c>
      <c r="AZ17" s="166">
        <v>17.57</v>
      </c>
      <c r="BA17" s="166">
        <v>17.57</v>
      </c>
      <c r="BB17" s="166">
        <v>17.57</v>
      </c>
      <c r="BC17" s="166">
        <v>17.57</v>
      </c>
      <c r="BD17" s="166">
        <v>17.57</v>
      </c>
      <c r="BE17" s="166">
        <v>17.57</v>
      </c>
      <c r="BF17" s="166">
        <v>17.57</v>
      </c>
      <c r="BG17" s="166">
        <v>17.57</v>
      </c>
      <c r="BH17" s="166">
        <v>17.57</v>
      </c>
      <c r="BI17" s="176">
        <v>17.57</v>
      </c>
      <c r="BJ17" s="176">
        <v>17.57</v>
      </c>
      <c r="BK17" s="176">
        <v>17.57</v>
      </c>
    </row>
    <row r="18" spans="1:63" ht="20.25" customHeight="1" x14ac:dyDescent="0.35">
      <c r="A18" s="272" t="s">
        <v>326</v>
      </c>
      <c r="B18" s="179">
        <v>0</v>
      </c>
      <c r="C18" s="179">
        <v>0</v>
      </c>
      <c r="D18" s="179">
        <v>0</v>
      </c>
      <c r="E18" s="179">
        <v>0</v>
      </c>
      <c r="F18" s="179">
        <v>0</v>
      </c>
      <c r="G18" s="175">
        <v>0</v>
      </c>
      <c r="H18" s="175">
        <v>0</v>
      </c>
      <c r="I18" s="176">
        <v>0</v>
      </c>
      <c r="J18" s="176">
        <v>0</v>
      </c>
      <c r="K18" s="175">
        <v>0</v>
      </c>
      <c r="L18" s="175">
        <v>0</v>
      </c>
      <c r="M18" s="175">
        <v>0</v>
      </c>
      <c r="N18" s="175">
        <v>0</v>
      </c>
      <c r="O18" s="175">
        <v>0</v>
      </c>
      <c r="P18" s="175">
        <v>0</v>
      </c>
      <c r="Q18" s="175">
        <v>0</v>
      </c>
      <c r="R18" s="175">
        <v>0</v>
      </c>
      <c r="S18" s="175">
        <v>0</v>
      </c>
      <c r="T18" s="175">
        <v>0</v>
      </c>
      <c r="U18" s="175">
        <v>0</v>
      </c>
      <c r="V18" s="175">
        <v>0</v>
      </c>
      <c r="W18" s="175">
        <v>0</v>
      </c>
      <c r="X18" s="177">
        <v>0</v>
      </c>
      <c r="Y18" s="175">
        <v>0</v>
      </c>
      <c r="Z18" s="176">
        <v>0</v>
      </c>
      <c r="AA18" s="176">
        <v>0</v>
      </c>
      <c r="AB18" s="175">
        <v>0</v>
      </c>
      <c r="AC18" s="175">
        <v>0</v>
      </c>
      <c r="AD18" s="175">
        <v>0</v>
      </c>
      <c r="AE18" s="175">
        <v>0</v>
      </c>
      <c r="AF18" s="175">
        <v>0</v>
      </c>
      <c r="AG18" s="175">
        <v>0</v>
      </c>
      <c r="AH18" s="175">
        <v>0</v>
      </c>
      <c r="AI18" s="175">
        <v>0</v>
      </c>
      <c r="AJ18" s="175">
        <v>0</v>
      </c>
      <c r="AK18" s="175">
        <v>0</v>
      </c>
      <c r="AL18" s="175">
        <v>0</v>
      </c>
      <c r="AM18" s="175">
        <v>0</v>
      </c>
      <c r="AN18" s="175">
        <v>0</v>
      </c>
      <c r="AO18" s="175">
        <v>0</v>
      </c>
      <c r="AP18" s="175">
        <v>0</v>
      </c>
      <c r="AQ18" s="175">
        <v>0</v>
      </c>
      <c r="AR18" s="175">
        <v>0</v>
      </c>
      <c r="AS18" s="175">
        <v>0</v>
      </c>
      <c r="AT18" s="176">
        <v>0</v>
      </c>
      <c r="AU18" s="176">
        <v>0</v>
      </c>
      <c r="AV18" s="166">
        <v>0</v>
      </c>
      <c r="AW18" s="166">
        <v>0</v>
      </c>
      <c r="AX18" s="166">
        <v>0</v>
      </c>
      <c r="AY18" s="166">
        <v>0</v>
      </c>
      <c r="AZ18" s="166">
        <v>0</v>
      </c>
      <c r="BA18" s="166">
        <v>0</v>
      </c>
      <c r="BB18" s="166">
        <v>0</v>
      </c>
      <c r="BC18" s="166">
        <v>0</v>
      </c>
      <c r="BD18" s="166">
        <v>0</v>
      </c>
      <c r="BE18" s="166">
        <v>0</v>
      </c>
      <c r="BF18" s="166">
        <v>0</v>
      </c>
      <c r="BG18" s="166">
        <v>0</v>
      </c>
      <c r="BH18" s="166">
        <v>0</v>
      </c>
      <c r="BI18" s="176">
        <v>0</v>
      </c>
      <c r="BJ18" s="176">
        <v>0</v>
      </c>
      <c r="BK18" s="176">
        <v>0</v>
      </c>
    </row>
    <row r="19" spans="1:63" ht="20.25" customHeight="1" x14ac:dyDescent="0.35">
      <c r="A19" s="272" t="s">
        <v>269</v>
      </c>
      <c r="B19" s="179">
        <v>0.02</v>
      </c>
      <c r="C19" s="179">
        <v>0.02</v>
      </c>
      <c r="D19" s="179">
        <v>0.02</v>
      </c>
      <c r="E19" s="179">
        <v>0.27</v>
      </c>
      <c r="F19" s="179">
        <v>0.27</v>
      </c>
      <c r="G19" s="175">
        <v>0.77</v>
      </c>
      <c r="H19" s="175">
        <v>2.12</v>
      </c>
      <c r="I19" s="176">
        <v>2.12</v>
      </c>
      <c r="J19" s="176">
        <v>2.62</v>
      </c>
      <c r="K19" s="175">
        <v>3.43</v>
      </c>
      <c r="L19" s="175">
        <v>4.93</v>
      </c>
      <c r="M19" s="175">
        <v>5.42</v>
      </c>
      <c r="N19" s="175">
        <v>5.42</v>
      </c>
      <c r="O19" s="175">
        <v>10.8</v>
      </c>
      <c r="P19" s="175">
        <v>10.8</v>
      </c>
      <c r="Q19" s="175">
        <v>10.8</v>
      </c>
      <c r="R19" s="175">
        <v>10.8</v>
      </c>
      <c r="S19" s="175">
        <v>14.02</v>
      </c>
      <c r="T19" s="175">
        <v>14.02</v>
      </c>
      <c r="U19" s="175">
        <v>14.54</v>
      </c>
      <c r="V19" s="175">
        <v>15.54</v>
      </c>
      <c r="W19" s="175">
        <v>31.43</v>
      </c>
      <c r="X19" s="177">
        <v>32.18</v>
      </c>
      <c r="Y19" s="175">
        <v>35.659999999999997</v>
      </c>
      <c r="Z19" s="176">
        <v>36.39</v>
      </c>
      <c r="AA19" s="176">
        <v>41.69</v>
      </c>
      <c r="AB19" s="175">
        <v>45</v>
      </c>
      <c r="AC19" s="175">
        <v>53.2</v>
      </c>
      <c r="AD19" s="175">
        <v>53.7</v>
      </c>
      <c r="AE19" s="175">
        <v>68.010000000000005</v>
      </c>
      <c r="AF19" s="175">
        <v>68.010000000000005</v>
      </c>
      <c r="AG19" s="175">
        <v>68.010000000000005</v>
      </c>
      <c r="AH19" s="175">
        <v>68.5</v>
      </c>
      <c r="AI19" s="175">
        <v>71.28</v>
      </c>
      <c r="AJ19" s="175">
        <v>71.28</v>
      </c>
      <c r="AK19" s="175">
        <v>71.78</v>
      </c>
      <c r="AL19" s="175">
        <v>71.78</v>
      </c>
      <c r="AM19" s="175">
        <v>71.8</v>
      </c>
      <c r="AN19" s="175">
        <v>71.8</v>
      </c>
      <c r="AO19" s="175">
        <v>71.8</v>
      </c>
      <c r="AP19" s="175">
        <v>71.8</v>
      </c>
      <c r="AQ19" s="175">
        <v>73.760000000000005</v>
      </c>
      <c r="AR19" s="318">
        <v>73.760000000000005</v>
      </c>
      <c r="AS19" s="318">
        <v>74.510000000000005</v>
      </c>
      <c r="AT19" s="176">
        <v>74.510000000000005</v>
      </c>
      <c r="AU19" s="176">
        <v>75.010000000000005</v>
      </c>
      <c r="AV19" s="168">
        <v>75.010000000000005</v>
      </c>
      <c r="AW19" s="168">
        <v>75.010000000000005</v>
      </c>
      <c r="AX19" s="168">
        <v>75.03</v>
      </c>
      <c r="AY19" s="168">
        <v>75.87</v>
      </c>
      <c r="AZ19" s="168">
        <v>75.87</v>
      </c>
      <c r="BA19" s="168">
        <v>76.12</v>
      </c>
      <c r="BB19" s="168">
        <v>76.12</v>
      </c>
      <c r="BC19" s="168">
        <v>76.12</v>
      </c>
      <c r="BD19" s="168">
        <v>76.12</v>
      </c>
      <c r="BE19" s="168">
        <v>76.12</v>
      </c>
      <c r="BF19" s="168">
        <v>76.12</v>
      </c>
      <c r="BG19" s="168">
        <v>76.12</v>
      </c>
      <c r="BH19" s="168">
        <v>76.12</v>
      </c>
      <c r="BI19" s="176">
        <v>76.12</v>
      </c>
      <c r="BJ19" s="176">
        <v>76.12</v>
      </c>
      <c r="BK19" s="176">
        <v>76.12</v>
      </c>
    </row>
    <row r="20" spans="1:63" s="40" customFormat="1" ht="20.25" customHeight="1" x14ac:dyDescent="0.35">
      <c r="A20" s="272" t="s">
        <v>327</v>
      </c>
      <c r="B20" s="179">
        <v>6.31</v>
      </c>
      <c r="C20" s="179">
        <v>4.9400000000000004</v>
      </c>
      <c r="D20" s="179">
        <v>4.9400000000000004</v>
      </c>
      <c r="E20" s="179">
        <v>4.9400000000000004</v>
      </c>
      <c r="F20" s="179">
        <v>4.9400000000000004</v>
      </c>
      <c r="G20" s="175">
        <v>4.9400000000000004</v>
      </c>
      <c r="H20" s="175">
        <v>6.94</v>
      </c>
      <c r="I20" s="176">
        <v>9.7899999999999991</v>
      </c>
      <c r="J20" s="176">
        <v>9.7899999999999991</v>
      </c>
      <c r="K20" s="175">
        <v>9.7899999999999991</v>
      </c>
      <c r="L20" s="175">
        <v>9.7899999999999991</v>
      </c>
      <c r="M20" s="175">
        <v>9.7899999999999991</v>
      </c>
      <c r="N20" s="175">
        <v>9.7899999999999991</v>
      </c>
      <c r="O20" s="175">
        <v>9.7899999999999991</v>
      </c>
      <c r="P20" s="175">
        <v>10.78</v>
      </c>
      <c r="Q20" s="175">
        <v>10.78</v>
      </c>
      <c r="R20" s="175">
        <v>11.27</v>
      </c>
      <c r="S20" s="175">
        <v>11</v>
      </c>
      <c r="T20" s="175">
        <v>11</v>
      </c>
      <c r="U20" s="175">
        <v>29.8</v>
      </c>
      <c r="V20" s="175">
        <v>29.8</v>
      </c>
      <c r="W20" s="175">
        <v>29.82</v>
      </c>
      <c r="X20" s="177">
        <v>29.82</v>
      </c>
      <c r="Y20" s="175">
        <v>29.82</v>
      </c>
      <c r="Z20" s="176">
        <v>29.82</v>
      </c>
      <c r="AA20" s="176">
        <v>31.03</v>
      </c>
      <c r="AB20" s="175">
        <v>31.03</v>
      </c>
      <c r="AC20" s="175">
        <v>31.03</v>
      </c>
      <c r="AD20" s="175">
        <v>31.03</v>
      </c>
      <c r="AE20" s="175">
        <v>39.119999999999997</v>
      </c>
      <c r="AF20" s="175">
        <v>39.119999999999997</v>
      </c>
      <c r="AG20" s="175">
        <v>39.119999999999997</v>
      </c>
      <c r="AH20" s="175">
        <v>39.119999999999997</v>
      </c>
      <c r="AI20" s="175">
        <v>46.89</v>
      </c>
      <c r="AJ20" s="175">
        <v>46.89</v>
      </c>
      <c r="AK20" s="175">
        <v>46.89</v>
      </c>
      <c r="AL20" s="175">
        <v>46.89</v>
      </c>
      <c r="AM20" s="175">
        <v>50.8</v>
      </c>
      <c r="AN20" s="175">
        <v>50.8</v>
      </c>
      <c r="AO20" s="175">
        <v>50.8</v>
      </c>
      <c r="AP20" s="175">
        <v>51.28</v>
      </c>
      <c r="AQ20" s="175">
        <v>51.94</v>
      </c>
      <c r="AR20" s="318">
        <v>51.94</v>
      </c>
      <c r="AS20" s="318">
        <v>51.94</v>
      </c>
      <c r="AT20" s="176">
        <v>51.94</v>
      </c>
      <c r="AU20" s="176">
        <v>51.94</v>
      </c>
      <c r="AV20" s="168">
        <v>51.94</v>
      </c>
      <c r="AW20" s="168">
        <v>51.94</v>
      </c>
      <c r="AX20" s="168">
        <v>51.94</v>
      </c>
      <c r="AY20" s="168">
        <v>51.94</v>
      </c>
      <c r="AZ20" s="168">
        <v>51.94</v>
      </c>
      <c r="BA20" s="168">
        <v>51.94</v>
      </c>
      <c r="BB20" s="168">
        <v>51.94</v>
      </c>
      <c r="BC20" s="168">
        <v>51.94</v>
      </c>
      <c r="BD20" s="168">
        <v>51.94</v>
      </c>
      <c r="BE20" s="168">
        <v>51.94</v>
      </c>
      <c r="BF20" s="168">
        <v>51.94</v>
      </c>
      <c r="BG20" s="168">
        <v>51.94</v>
      </c>
      <c r="BH20" s="168">
        <v>51.94</v>
      </c>
      <c r="BI20" s="176">
        <v>51.94</v>
      </c>
      <c r="BJ20" s="176">
        <v>51.94</v>
      </c>
      <c r="BK20" s="176">
        <v>51.94</v>
      </c>
    </row>
    <row r="21" spans="1:63" ht="20.25" customHeight="1" x14ac:dyDescent="0.35">
      <c r="A21" s="49" t="s">
        <v>299</v>
      </c>
      <c r="B21" s="179">
        <v>0</v>
      </c>
      <c r="C21" s="179">
        <v>0</v>
      </c>
      <c r="D21" s="179">
        <v>0</v>
      </c>
      <c r="E21" s="179">
        <v>0</v>
      </c>
      <c r="F21" s="179">
        <v>0</v>
      </c>
      <c r="G21" s="179">
        <v>0</v>
      </c>
      <c r="H21" s="179">
        <v>0</v>
      </c>
      <c r="I21" s="179">
        <v>0</v>
      </c>
      <c r="J21" s="179">
        <v>0</v>
      </c>
      <c r="K21" s="179">
        <v>0</v>
      </c>
      <c r="L21" s="179">
        <v>0</v>
      </c>
      <c r="M21" s="179">
        <v>0</v>
      </c>
      <c r="N21" s="179">
        <v>0</v>
      </c>
      <c r="O21" s="179">
        <v>0</v>
      </c>
      <c r="P21" s="179">
        <v>0</v>
      </c>
      <c r="Q21" s="179">
        <v>0</v>
      </c>
      <c r="R21" s="179">
        <v>0</v>
      </c>
      <c r="S21" s="179">
        <v>0</v>
      </c>
      <c r="T21" s="179">
        <v>0</v>
      </c>
      <c r="U21" s="179">
        <v>0</v>
      </c>
      <c r="V21" s="179">
        <v>0</v>
      </c>
      <c r="W21" s="179">
        <v>0</v>
      </c>
      <c r="X21" s="179">
        <v>0</v>
      </c>
      <c r="Y21" s="179">
        <v>0</v>
      </c>
      <c r="Z21" s="179">
        <v>0</v>
      </c>
      <c r="AA21" s="179">
        <v>0</v>
      </c>
      <c r="AB21" s="179">
        <v>0</v>
      </c>
      <c r="AC21" s="179">
        <v>0</v>
      </c>
      <c r="AD21" s="179">
        <v>0</v>
      </c>
      <c r="AE21" s="179">
        <v>0</v>
      </c>
      <c r="AF21" s="179">
        <v>0</v>
      </c>
      <c r="AG21" s="179">
        <v>0</v>
      </c>
      <c r="AH21" s="179">
        <v>0</v>
      </c>
      <c r="AI21" s="179">
        <v>0</v>
      </c>
      <c r="AJ21" s="179">
        <v>0</v>
      </c>
      <c r="AK21" s="179">
        <v>0</v>
      </c>
      <c r="AL21" s="179">
        <v>0</v>
      </c>
      <c r="AM21" s="179">
        <v>0</v>
      </c>
      <c r="AN21" s="179">
        <v>0</v>
      </c>
      <c r="AO21" s="179">
        <v>0</v>
      </c>
      <c r="AP21" s="179">
        <v>0</v>
      </c>
      <c r="AQ21" s="179">
        <v>0</v>
      </c>
      <c r="AR21" s="179">
        <v>0</v>
      </c>
      <c r="AS21" s="179">
        <v>0</v>
      </c>
      <c r="AT21" s="179">
        <v>0</v>
      </c>
      <c r="AU21" s="179">
        <v>0</v>
      </c>
      <c r="AV21" s="179">
        <v>0</v>
      </c>
      <c r="AW21" s="179">
        <v>0</v>
      </c>
      <c r="AX21" s="179">
        <v>0</v>
      </c>
      <c r="AY21" s="179">
        <v>0</v>
      </c>
      <c r="AZ21" s="179">
        <v>0</v>
      </c>
      <c r="BA21" s="179">
        <v>0</v>
      </c>
      <c r="BB21" s="179">
        <v>0</v>
      </c>
      <c r="BC21" s="179">
        <v>0</v>
      </c>
      <c r="BD21" s="179">
        <v>0</v>
      </c>
      <c r="BE21" s="179">
        <v>0</v>
      </c>
      <c r="BF21" s="179">
        <v>0</v>
      </c>
      <c r="BG21" s="179">
        <v>0</v>
      </c>
      <c r="BH21" s="179">
        <v>0</v>
      </c>
      <c r="BI21" s="176">
        <v>0</v>
      </c>
      <c r="BJ21" s="176">
        <v>0</v>
      </c>
      <c r="BK21" s="176">
        <v>0</v>
      </c>
    </row>
    <row r="22" spans="1:63" s="49" customFormat="1" ht="45" customHeight="1" thickBot="1" x14ac:dyDescent="0.4">
      <c r="A22" s="136" t="s">
        <v>91</v>
      </c>
      <c r="B22" s="182">
        <v>367.94</v>
      </c>
      <c r="C22" s="182">
        <v>388.74</v>
      </c>
      <c r="D22" s="182">
        <v>392.11</v>
      </c>
      <c r="E22" s="182">
        <v>407.79</v>
      </c>
      <c r="F22" s="237">
        <f t="shared" ref="F22:BH22" si="0">SUM(F8:F21)</f>
        <v>436.42</v>
      </c>
      <c r="G22" s="237">
        <f t="shared" si="0"/>
        <v>438.21</v>
      </c>
      <c r="H22" s="237">
        <f t="shared" si="0"/>
        <v>487.06000000000006</v>
      </c>
      <c r="I22" s="237">
        <f t="shared" si="0"/>
        <v>493.79000000000008</v>
      </c>
      <c r="J22" s="237">
        <f t="shared" si="0"/>
        <v>500.15000000000003</v>
      </c>
      <c r="K22" s="237">
        <f t="shared" si="0"/>
        <v>549.95999999999981</v>
      </c>
      <c r="L22" s="237">
        <f t="shared" si="0"/>
        <v>578.29999999999995</v>
      </c>
      <c r="M22" s="237">
        <f t="shared" si="0"/>
        <v>588.17999999999995</v>
      </c>
      <c r="N22" s="237">
        <f t="shared" si="0"/>
        <v>645.89999999999986</v>
      </c>
      <c r="O22" s="237">
        <f t="shared" si="0"/>
        <v>677.5899999999998</v>
      </c>
      <c r="P22" s="237">
        <f t="shared" si="0"/>
        <v>689.67</v>
      </c>
      <c r="Q22" s="237">
        <f t="shared" si="0"/>
        <v>778.56999999999994</v>
      </c>
      <c r="R22" s="237">
        <f t="shared" si="0"/>
        <v>807.93999999999994</v>
      </c>
      <c r="S22" s="237">
        <f t="shared" si="0"/>
        <v>830.2</v>
      </c>
      <c r="T22" s="237">
        <f t="shared" si="0"/>
        <v>852.91000000000008</v>
      </c>
      <c r="U22" s="237">
        <f t="shared" si="0"/>
        <v>892.2</v>
      </c>
      <c r="V22" s="237">
        <f t="shared" si="0"/>
        <v>911.92000000000007</v>
      </c>
      <c r="W22" s="237">
        <f t="shared" si="0"/>
        <v>962.66</v>
      </c>
      <c r="X22" s="237">
        <f t="shared" si="0"/>
        <v>999.63</v>
      </c>
      <c r="Y22" s="237">
        <f t="shared" si="0"/>
        <v>1017.1800000000001</v>
      </c>
      <c r="Z22" s="237">
        <f t="shared" si="0"/>
        <v>1117.1100000000001</v>
      </c>
      <c r="AA22" s="237">
        <f t="shared" si="0"/>
        <v>1311.74</v>
      </c>
      <c r="AB22" s="237">
        <f t="shared" si="0"/>
        <v>1372.87</v>
      </c>
      <c r="AC22" s="237">
        <f t="shared" si="0"/>
        <v>1486.73</v>
      </c>
      <c r="AD22" s="237">
        <f t="shared" si="0"/>
        <v>1563.32</v>
      </c>
      <c r="AE22" s="237">
        <f t="shared" si="0"/>
        <v>1708.66</v>
      </c>
      <c r="AF22" s="237">
        <f t="shared" si="0"/>
        <v>1747.4499999999998</v>
      </c>
      <c r="AG22" s="237">
        <f t="shared" si="0"/>
        <v>1792.17</v>
      </c>
      <c r="AH22" s="237">
        <f t="shared" si="0"/>
        <v>1801.0099999999998</v>
      </c>
      <c r="AI22" s="237">
        <f t="shared" si="0"/>
        <v>1833.4000000000003</v>
      </c>
      <c r="AJ22" s="237">
        <f t="shared" si="0"/>
        <v>1833.83</v>
      </c>
      <c r="AK22" s="237">
        <f t="shared" si="0"/>
        <v>1834.64</v>
      </c>
      <c r="AL22" s="237">
        <f t="shared" si="0"/>
        <v>1849.64</v>
      </c>
      <c r="AM22" s="237">
        <f t="shared" si="0"/>
        <v>1863.73</v>
      </c>
      <c r="AN22" s="237">
        <f t="shared" si="0"/>
        <v>1864.0900000000001</v>
      </c>
      <c r="AO22" s="237">
        <f t="shared" si="0"/>
        <v>1864.46</v>
      </c>
      <c r="AP22" s="237">
        <f t="shared" si="0"/>
        <v>1865.06</v>
      </c>
      <c r="AQ22" s="237">
        <f t="shared" si="0"/>
        <v>1872.21</v>
      </c>
      <c r="AR22" s="237">
        <f t="shared" si="0"/>
        <v>1873.54</v>
      </c>
      <c r="AS22" s="237">
        <f t="shared" si="0"/>
        <v>1875.88</v>
      </c>
      <c r="AT22" s="237">
        <f t="shared" si="0"/>
        <v>1947.48</v>
      </c>
      <c r="AU22" s="237">
        <f t="shared" si="0"/>
        <v>1946.5500000000002</v>
      </c>
      <c r="AV22" s="237">
        <f t="shared" si="0"/>
        <v>1954.5200000000002</v>
      </c>
      <c r="AW22" s="237">
        <f t="shared" si="0"/>
        <v>1956.5400000000002</v>
      </c>
      <c r="AX22" s="237">
        <f t="shared" si="0"/>
        <v>1957.68</v>
      </c>
      <c r="AY22" s="237">
        <f t="shared" si="0"/>
        <v>1969.5500000000002</v>
      </c>
      <c r="AZ22" s="237">
        <f t="shared" si="0"/>
        <v>1972.5700000000002</v>
      </c>
      <c r="BA22" s="237">
        <f t="shared" si="0"/>
        <v>1994.1</v>
      </c>
      <c r="BB22" s="237">
        <f t="shared" si="0"/>
        <v>1997.58</v>
      </c>
      <c r="BC22" s="237">
        <f t="shared" si="0"/>
        <v>1999.63</v>
      </c>
      <c r="BD22" s="237">
        <f t="shared" si="0"/>
        <v>2024.29</v>
      </c>
      <c r="BE22" s="237">
        <f t="shared" si="0"/>
        <v>2027.21</v>
      </c>
      <c r="BF22" s="237">
        <f t="shared" si="0"/>
        <v>2029.9900000000002</v>
      </c>
      <c r="BG22" s="237">
        <f t="shared" si="0"/>
        <v>2032.8000000000002</v>
      </c>
      <c r="BH22" s="237">
        <f t="shared" si="0"/>
        <v>2037.17</v>
      </c>
      <c r="BI22" s="237">
        <f>SUM(BI8:BI21)</f>
        <v>2088.48</v>
      </c>
      <c r="BJ22" s="237">
        <f>SUM(BJ8:BJ21)</f>
        <v>2092.71</v>
      </c>
      <c r="BK22" s="237">
        <f>SUM(BK8:BK21)</f>
        <v>2092.71</v>
      </c>
    </row>
    <row r="23" spans="1:63" ht="36.75" customHeight="1" thickTop="1" x14ac:dyDescent="0.35">
      <c r="A23" s="45"/>
      <c r="B23" s="174"/>
      <c r="C23" s="174"/>
      <c r="D23" s="174"/>
      <c r="E23" s="174"/>
      <c r="F23" s="176"/>
      <c r="G23" s="176"/>
      <c r="H23" s="176"/>
      <c r="I23" s="176"/>
      <c r="J23" s="176"/>
      <c r="K23" s="176"/>
      <c r="L23" s="176"/>
      <c r="M23" s="176"/>
      <c r="N23" s="176"/>
      <c r="O23" s="176"/>
      <c r="P23" s="176"/>
      <c r="Q23" s="176"/>
      <c r="R23" s="177"/>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329"/>
      <c r="AZ23" s="329"/>
      <c r="BA23" s="329"/>
    </row>
    <row r="24" spans="1:63" ht="33.75" customHeight="1" x14ac:dyDescent="0.35">
      <c r="A24" s="79" t="s">
        <v>283</v>
      </c>
      <c r="B24" s="169" t="s">
        <v>117</v>
      </c>
      <c r="C24" s="169" t="s">
        <v>118</v>
      </c>
      <c r="D24" s="169" t="s">
        <v>119</v>
      </c>
      <c r="E24" s="169" t="s">
        <v>120</v>
      </c>
      <c r="F24" s="169" t="s">
        <v>121</v>
      </c>
      <c r="G24" s="169" t="s">
        <v>122</v>
      </c>
      <c r="H24" s="169" t="s">
        <v>123</v>
      </c>
      <c r="I24" s="169" t="s">
        <v>124</v>
      </c>
      <c r="J24" s="169" t="s">
        <v>125</v>
      </c>
      <c r="K24" s="169" t="s">
        <v>126</v>
      </c>
      <c r="L24" s="169" t="s">
        <v>127</v>
      </c>
      <c r="M24" s="169" t="s">
        <v>128</v>
      </c>
      <c r="N24" s="169" t="s">
        <v>129</v>
      </c>
      <c r="O24" s="169" t="s">
        <v>130</v>
      </c>
      <c r="P24" s="169" t="s">
        <v>131</v>
      </c>
      <c r="Q24" s="169" t="s">
        <v>132</v>
      </c>
      <c r="R24" s="169" t="s">
        <v>133</v>
      </c>
      <c r="S24" s="169" t="s">
        <v>134</v>
      </c>
      <c r="T24" s="169" t="s">
        <v>135</v>
      </c>
      <c r="U24" s="169" t="s">
        <v>136</v>
      </c>
      <c r="V24" s="169" t="s">
        <v>137</v>
      </c>
      <c r="W24" s="169" t="s">
        <v>138</v>
      </c>
      <c r="X24" s="169" t="s">
        <v>139</v>
      </c>
      <c r="Y24" s="169" t="s">
        <v>140</v>
      </c>
      <c r="Z24" s="169" t="s">
        <v>141</v>
      </c>
      <c r="AA24" s="169" t="s">
        <v>142</v>
      </c>
      <c r="AB24" s="169" t="s">
        <v>143</v>
      </c>
      <c r="AC24" s="169" t="s">
        <v>144</v>
      </c>
      <c r="AD24" s="169" t="s">
        <v>145</v>
      </c>
      <c r="AE24" s="169" t="s">
        <v>146</v>
      </c>
      <c r="AF24" s="169" t="s">
        <v>147</v>
      </c>
      <c r="AG24" s="169" t="s">
        <v>148</v>
      </c>
      <c r="AH24" s="169" t="s">
        <v>149</v>
      </c>
      <c r="AI24" s="169" t="s">
        <v>150</v>
      </c>
      <c r="AJ24" s="169" t="s">
        <v>151</v>
      </c>
      <c r="AK24" s="169" t="s">
        <v>152</v>
      </c>
      <c r="AL24" s="169" t="s">
        <v>153</v>
      </c>
      <c r="AM24" s="169" t="s">
        <v>154</v>
      </c>
      <c r="AN24" s="169" t="s">
        <v>155</v>
      </c>
      <c r="AO24" s="169" t="s">
        <v>156</v>
      </c>
      <c r="AP24" s="169" t="s">
        <v>157</v>
      </c>
      <c r="AQ24" s="169" t="s">
        <v>158</v>
      </c>
      <c r="AR24" s="169" t="s">
        <v>159</v>
      </c>
      <c r="AS24" s="169" t="s">
        <v>246</v>
      </c>
      <c r="AT24" s="169" t="s">
        <v>251</v>
      </c>
      <c r="AU24" s="169" t="s">
        <v>256</v>
      </c>
      <c r="AV24" s="169" t="s">
        <v>260</v>
      </c>
      <c r="AW24" s="169" t="s">
        <v>262</v>
      </c>
      <c r="AX24" s="169" t="s">
        <v>264</v>
      </c>
      <c r="AY24" s="330" t="s">
        <v>294</v>
      </c>
      <c r="AZ24" s="330" t="s">
        <v>301</v>
      </c>
      <c r="BA24" s="330" t="s">
        <v>304</v>
      </c>
      <c r="BB24" s="59" t="s">
        <v>306</v>
      </c>
      <c r="BC24" s="59" t="s">
        <v>316</v>
      </c>
      <c r="BD24" s="59" t="s">
        <v>321</v>
      </c>
      <c r="BE24" s="59" t="s">
        <v>323</v>
      </c>
      <c r="BF24" s="59" t="s">
        <v>359</v>
      </c>
      <c r="BG24" s="59" t="s">
        <v>365</v>
      </c>
      <c r="BH24" s="59" t="s">
        <v>370</v>
      </c>
      <c r="BI24" s="59" t="s">
        <v>372</v>
      </c>
      <c r="BJ24" s="59" t="s">
        <v>374</v>
      </c>
      <c r="BK24" s="59" t="s">
        <v>380</v>
      </c>
    </row>
    <row r="25" spans="1:63" ht="20.25" customHeight="1" x14ac:dyDescent="0.35">
      <c r="A25" s="38" t="s">
        <v>85</v>
      </c>
      <c r="B25" s="178" t="s">
        <v>210</v>
      </c>
      <c r="C25" s="179">
        <v>195.01</v>
      </c>
      <c r="D25" s="179">
        <v>223.12</v>
      </c>
      <c r="E25" s="179">
        <v>192.52</v>
      </c>
      <c r="F25" s="179">
        <v>391.21</v>
      </c>
      <c r="G25" s="175">
        <v>331.45</v>
      </c>
      <c r="H25" s="175">
        <v>193.42</v>
      </c>
      <c r="I25" s="176">
        <v>242.21</v>
      </c>
      <c r="J25" s="176">
        <v>274.92</v>
      </c>
      <c r="K25" s="175">
        <v>345.5</v>
      </c>
      <c r="L25" s="175">
        <v>313.39</v>
      </c>
      <c r="M25" s="175">
        <v>221.18</v>
      </c>
      <c r="N25" s="175">
        <v>465.12</v>
      </c>
      <c r="O25" s="175">
        <v>512.26</v>
      </c>
      <c r="P25" s="175">
        <v>243.5</v>
      </c>
      <c r="Q25" s="175">
        <v>223.78</v>
      </c>
      <c r="R25" s="175">
        <v>478.88</v>
      </c>
      <c r="S25" s="175">
        <v>563.76</v>
      </c>
      <c r="T25" s="175">
        <v>395.17</v>
      </c>
      <c r="U25" s="175">
        <v>327</v>
      </c>
      <c r="V25" s="175">
        <v>574.45000000000005</v>
      </c>
      <c r="W25" s="175">
        <v>537.79999999999995</v>
      </c>
      <c r="X25" s="176">
        <v>318.14999999999998</v>
      </c>
      <c r="Y25" s="176">
        <v>388.03</v>
      </c>
      <c r="Z25" s="176">
        <v>489.57</v>
      </c>
      <c r="AA25" s="176">
        <v>684.78</v>
      </c>
      <c r="AB25" s="176">
        <v>527.54</v>
      </c>
      <c r="AC25" s="176">
        <v>537.4</v>
      </c>
      <c r="AD25" s="176">
        <v>755.52</v>
      </c>
      <c r="AE25" s="176">
        <v>907.29</v>
      </c>
      <c r="AF25" s="176">
        <v>506.81</v>
      </c>
      <c r="AG25" s="176">
        <v>555.21</v>
      </c>
      <c r="AH25" s="176">
        <v>963.92</v>
      </c>
      <c r="AI25" s="176">
        <v>960.08</v>
      </c>
      <c r="AJ25" s="176">
        <v>578.97</v>
      </c>
      <c r="AK25" s="176">
        <v>610.41999999999996</v>
      </c>
      <c r="AL25" s="176">
        <v>850.5</v>
      </c>
      <c r="AM25" s="175">
        <v>1220.42</v>
      </c>
      <c r="AN25" s="175">
        <v>555.02</v>
      </c>
      <c r="AO25" s="175">
        <v>596.05999999999995</v>
      </c>
      <c r="AP25" s="175">
        <v>955.92</v>
      </c>
      <c r="AQ25" s="175">
        <v>1173.7</v>
      </c>
      <c r="AR25" s="175">
        <v>634.74</v>
      </c>
      <c r="AS25" s="175">
        <v>401.71</v>
      </c>
      <c r="AT25" s="176">
        <v>1135.25</v>
      </c>
      <c r="AU25" s="176">
        <v>1119.3499999999999</v>
      </c>
      <c r="AV25" s="176">
        <v>752.73</v>
      </c>
      <c r="AW25" s="176">
        <v>490.21</v>
      </c>
      <c r="AX25" s="176">
        <v>1009.14</v>
      </c>
      <c r="AY25" s="176">
        <v>1121.3499999999999</v>
      </c>
      <c r="AZ25" s="176">
        <v>668.66</v>
      </c>
      <c r="BA25" s="176">
        <v>746.27</v>
      </c>
      <c r="BB25" s="176">
        <v>1066.6099999999999</v>
      </c>
      <c r="BC25" s="176">
        <v>888.3</v>
      </c>
      <c r="BD25" s="176">
        <v>555.08000000000004</v>
      </c>
      <c r="BE25" s="176">
        <v>506.65</v>
      </c>
      <c r="BF25" s="176">
        <v>772.93</v>
      </c>
      <c r="BG25" s="176">
        <v>856.07</v>
      </c>
      <c r="BH25" s="176">
        <v>528.26</v>
      </c>
      <c r="BI25" s="176">
        <v>600.86</v>
      </c>
      <c r="BJ25" s="176">
        <v>897.43</v>
      </c>
      <c r="BK25" s="176">
        <v>1019.04</v>
      </c>
    </row>
    <row r="26" spans="1:63" ht="20.25" customHeight="1" x14ac:dyDescent="0.35">
      <c r="A26" s="38" t="s">
        <v>86</v>
      </c>
      <c r="B26" s="178" t="s">
        <v>210</v>
      </c>
      <c r="C26" s="179">
        <v>0</v>
      </c>
      <c r="D26" s="179">
        <v>0</v>
      </c>
      <c r="E26" s="179">
        <v>0</v>
      </c>
      <c r="F26" s="179">
        <v>0</v>
      </c>
      <c r="G26" s="179">
        <v>0</v>
      </c>
      <c r="H26" s="179">
        <v>0</v>
      </c>
      <c r="I26" s="179">
        <v>0</v>
      </c>
      <c r="J26" s="179">
        <v>0</v>
      </c>
      <c r="K26" s="179">
        <v>0</v>
      </c>
      <c r="L26" s="179">
        <v>0</v>
      </c>
      <c r="M26" s="179">
        <v>0</v>
      </c>
      <c r="N26" s="179">
        <v>0</v>
      </c>
      <c r="O26" s="179">
        <v>0</v>
      </c>
      <c r="P26" s="179">
        <v>0</v>
      </c>
      <c r="Q26" s="179">
        <v>0</v>
      </c>
      <c r="R26" s="179">
        <v>0</v>
      </c>
      <c r="S26" s="179">
        <v>0</v>
      </c>
      <c r="T26" s="179">
        <v>0</v>
      </c>
      <c r="U26" s="179">
        <v>0</v>
      </c>
      <c r="V26" s="179">
        <v>0</v>
      </c>
      <c r="W26" s="179">
        <v>0</v>
      </c>
      <c r="X26" s="179">
        <v>0</v>
      </c>
      <c r="Y26" s="179">
        <v>0</v>
      </c>
      <c r="Z26" s="176">
        <v>0</v>
      </c>
      <c r="AA26" s="176">
        <v>0</v>
      </c>
      <c r="AB26" s="176">
        <v>0</v>
      </c>
      <c r="AC26" s="176">
        <v>0</v>
      </c>
      <c r="AD26" s="176">
        <v>0</v>
      </c>
      <c r="AE26" s="176">
        <v>0</v>
      </c>
      <c r="AF26" s="176">
        <v>0</v>
      </c>
      <c r="AG26" s="176">
        <v>0</v>
      </c>
      <c r="AH26" s="176">
        <v>0</v>
      </c>
      <c r="AI26" s="176">
        <v>0</v>
      </c>
      <c r="AJ26" s="176">
        <v>0</v>
      </c>
      <c r="AK26" s="176">
        <v>0</v>
      </c>
      <c r="AL26" s="176">
        <v>0</v>
      </c>
      <c r="AM26" s="175">
        <v>0</v>
      </c>
      <c r="AN26" s="175">
        <v>0</v>
      </c>
      <c r="AO26" s="175">
        <v>0</v>
      </c>
      <c r="AP26" s="175">
        <v>0</v>
      </c>
      <c r="AQ26" s="175">
        <v>0</v>
      </c>
      <c r="AR26" s="175">
        <v>0</v>
      </c>
      <c r="AS26" s="175">
        <v>0</v>
      </c>
      <c r="AT26" s="176">
        <v>0</v>
      </c>
      <c r="AU26" s="176">
        <v>0</v>
      </c>
      <c r="AV26" s="176">
        <v>0</v>
      </c>
      <c r="AW26" s="176">
        <v>0</v>
      </c>
      <c r="AX26" s="176">
        <v>0</v>
      </c>
      <c r="AY26" s="176">
        <v>0</v>
      </c>
      <c r="AZ26" s="176">
        <v>0</v>
      </c>
      <c r="BA26" s="176">
        <v>0</v>
      </c>
      <c r="BB26" s="176">
        <v>0</v>
      </c>
      <c r="BC26" s="176">
        <v>0</v>
      </c>
      <c r="BD26" s="176">
        <v>0</v>
      </c>
      <c r="BE26" s="176">
        <v>0</v>
      </c>
      <c r="BF26" s="176">
        <v>0</v>
      </c>
      <c r="BG26" s="176">
        <v>0</v>
      </c>
      <c r="BH26" s="176">
        <v>0</v>
      </c>
      <c r="BI26" s="176">
        <v>0</v>
      </c>
      <c r="BJ26" s="176">
        <v>0</v>
      </c>
      <c r="BK26" s="176">
        <v>0</v>
      </c>
    </row>
    <row r="27" spans="1:63" ht="20.25" customHeight="1" x14ac:dyDescent="0.35">
      <c r="A27" s="289" t="s">
        <v>346</v>
      </c>
      <c r="B27" s="180" t="s">
        <v>210</v>
      </c>
      <c r="C27" s="179">
        <v>0.1</v>
      </c>
      <c r="D27" s="179">
        <v>0.22</v>
      </c>
      <c r="E27" s="179">
        <v>0.06</v>
      </c>
      <c r="F27" s="179">
        <v>0.08</v>
      </c>
      <c r="G27" s="175">
        <v>0.66</v>
      </c>
      <c r="H27" s="175">
        <v>0.7</v>
      </c>
      <c r="I27" s="176">
        <v>1.07</v>
      </c>
      <c r="J27" s="176">
        <v>0.85</v>
      </c>
      <c r="K27" s="175">
        <v>0.96</v>
      </c>
      <c r="L27" s="175">
        <v>0.83</v>
      </c>
      <c r="M27" s="175">
        <v>0.7</v>
      </c>
      <c r="N27" s="175">
        <v>0.64</v>
      </c>
      <c r="O27" s="175">
        <v>0</v>
      </c>
      <c r="P27" s="175">
        <v>0</v>
      </c>
      <c r="Q27" s="175">
        <v>0</v>
      </c>
      <c r="R27" s="175">
        <v>0.02</v>
      </c>
      <c r="S27" s="175">
        <v>0</v>
      </c>
      <c r="T27" s="175">
        <v>0</v>
      </c>
      <c r="U27" s="175">
        <v>0</v>
      </c>
      <c r="V27" s="175">
        <v>0</v>
      </c>
      <c r="W27" s="175">
        <v>0</v>
      </c>
      <c r="X27" s="176">
        <v>0</v>
      </c>
      <c r="Y27" s="176">
        <v>0</v>
      </c>
      <c r="Z27" s="176">
        <v>0</v>
      </c>
      <c r="AA27" s="176">
        <v>0</v>
      </c>
      <c r="AB27" s="176">
        <v>0</v>
      </c>
      <c r="AC27" s="176">
        <v>0</v>
      </c>
      <c r="AD27" s="176">
        <v>0</v>
      </c>
      <c r="AE27" s="176">
        <v>0</v>
      </c>
      <c r="AF27" s="176">
        <v>0</v>
      </c>
      <c r="AG27" s="176">
        <v>0</v>
      </c>
      <c r="AH27" s="176">
        <v>0</v>
      </c>
      <c r="AI27" s="176">
        <v>0</v>
      </c>
      <c r="AJ27" s="176">
        <v>0</v>
      </c>
      <c r="AK27" s="176">
        <v>0</v>
      </c>
      <c r="AL27" s="176">
        <v>0</v>
      </c>
      <c r="AM27" s="175">
        <v>0</v>
      </c>
      <c r="AN27" s="175">
        <v>0</v>
      </c>
      <c r="AO27" s="175">
        <v>0</v>
      </c>
      <c r="AP27" s="175">
        <v>0</v>
      </c>
      <c r="AQ27" s="175">
        <v>0</v>
      </c>
      <c r="AR27" s="175">
        <v>0</v>
      </c>
      <c r="AS27" s="175">
        <v>0</v>
      </c>
      <c r="AT27" s="176">
        <v>0</v>
      </c>
      <c r="AU27" s="176">
        <v>0</v>
      </c>
      <c r="AV27" s="176">
        <v>0</v>
      </c>
      <c r="AW27" s="176">
        <v>0</v>
      </c>
      <c r="AX27" s="176">
        <v>0</v>
      </c>
      <c r="AY27" s="176">
        <v>0</v>
      </c>
      <c r="AZ27" s="176">
        <v>0</v>
      </c>
      <c r="BA27" s="176">
        <v>0</v>
      </c>
      <c r="BB27" s="176">
        <v>0</v>
      </c>
      <c r="BC27" s="176">
        <v>0</v>
      </c>
      <c r="BD27" s="176">
        <v>0</v>
      </c>
      <c r="BE27" s="176">
        <v>0</v>
      </c>
      <c r="BF27" s="176">
        <v>0</v>
      </c>
      <c r="BG27" s="176">
        <v>0</v>
      </c>
      <c r="BH27" s="176">
        <v>0</v>
      </c>
      <c r="BI27" s="176">
        <v>0</v>
      </c>
      <c r="BJ27" s="176">
        <v>0</v>
      </c>
      <c r="BK27" s="176">
        <v>0</v>
      </c>
    </row>
    <row r="28" spans="1:63" ht="20.25" customHeight="1" x14ac:dyDescent="0.35">
      <c r="A28" s="272" t="s">
        <v>351</v>
      </c>
      <c r="B28" s="180" t="s">
        <v>210</v>
      </c>
      <c r="C28" s="179">
        <v>0.12</v>
      </c>
      <c r="D28" s="179">
        <v>0.49</v>
      </c>
      <c r="E28" s="179">
        <v>0.39</v>
      </c>
      <c r="F28" s="179">
        <v>0.13</v>
      </c>
      <c r="G28" s="175">
        <v>0.31</v>
      </c>
      <c r="H28" s="175">
        <v>0.75</v>
      </c>
      <c r="I28" s="176">
        <v>0.96</v>
      </c>
      <c r="J28" s="176">
        <v>0.46</v>
      </c>
      <c r="K28" s="175">
        <v>0.53</v>
      </c>
      <c r="L28" s="175">
        <v>3.04</v>
      </c>
      <c r="M28" s="175">
        <v>4.87</v>
      </c>
      <c r="N28" s="175">
        <v>4.18</v>
      </c>
      <c r="O28" s="175">
        <v>5.48</v>
      </c>
      <c r="P28" s="175">
        <v>16.02</v>
      </c>
      <c r="Q28" s="175">
        <v>17.73</v>
      </c>
      <c r="R28" s="175">
        <v>6.46</v>
      </c>
      <c r="S28" s="175">
        <v>10.42</v>
      </c>
      <c r="T28" s="175">
        <v>30.69</v>
      </c>
      <c r="U28" s="175">
        <v>28.09</v>
      </c>
      <c r="V28" s="175">
        <v>8.98</v>
      </c>
      <c r="W28" s="175">
        <v>14.08</v>
      </c>
      <c r="X28" s="176">
        <v>41.58</v>
      </c>
      <c r="Y28" s="176">
        <v>40.17</v>
      </c>
      <c r="Z28" s="176">
        <v>15.19</v>
      </c>
      <c r="AA28" s="176">
        <v>22.56</v>
      </c>
      <c r="AB28" s="176">
        <v>70.69</v>
      </c>
      <c r="AC28" s="176">
        <v>66.02</v>
      </c>
      <c r="AD28" s="176">
        <v>26.18</v>
      </c>
      <c r="AE28" s="176">
        <v>37.630000000000003</v>
      </c>
      <c r="AF28" s="176">
        <v>113.59</v>
      </c>
      <c r="AG28" s="176">
        <v>92.3</v>
      </c>
      <c r="AH28" s="176">
        <v>28.82</v>
      </c>
      <c r="AI28" s="176">
        <v>40.17</v>
      </c>
      <c r="AJ28" s="176">
        <v>107.16</v>
      </c>
      <c r="AK28" s="176">
        <v>100.09</v>
      </c>
      <c r="AL28" s="176">
        <v>32.619999999999997</v>
      </c>
      <c r="AM28" s="175">
        <v>42.17</v>
      </c>
      <c r="AN28" s="175">
        <v>121.19</v>
      </c>
      <c r="AO28" s="175">
        <v>94.78</v>
      </c>
      <c r="AP28" s="175">
        <v>31.23</v>
      </c>
      <c r="AQ28" s="175">
        <v>38.07</v>
      </c>
      <c r="AR28" s="175">
        <v>123.76</v>
      </c>
      <c r="AS28" s="175">
        <v>96.75</v>
      </c>
      <c r="AT28" s="176">
        <v>31.44</v>
      </c>
      <c r="AU28" s="176">
        <v>48.37</v>
      </c>
      <c r="AV28" s="176">
        <v>114.73</v>
      </c>
      <c r="AW28" s="176">
        <v>106.62</v>
      </c>
      <c r="AX28" s="176">
        <v>34.020000000000003</v>
      </c>
      <c r="AY28" s="176">
        <v>40.299999999999997</v>
      </c>
      <c r="AZ28" s="176">
        <v>128.61000000000001</v>
      </c>
      <c r="BA28" s="176">
        <v>103.58</v>
      </c>
      <c r="BB28" s="176">
        <v>31.68</v>
      </c>
      <c r="BC28" s="176">
        <v>36.79</v>
      </c>
      <c r="BD28" s="176">
        <v>101.87</v>
      </c>
      <c r="BE28" s="176">
        <v>96.25</v>
      </c>
      <c r="BF28" s="176">
        <v>33.92</v>
      </c>
      <c r="BG28" s="176">
        <v>39.799999999999997</v>
      </c>
      <c r="BH28" s="176">
        <v>143.38999999999999</v>
      </c>
      <c r="BI28" s="176">
        <v>114.1</v>
      </c>
      <c r="BJ28" s="176">
        <v>31.38</v>
      </c>
      <c r="BK28" s="176">
        <v>42.57</v>
      </c>
    </row>
    <row r="29" spans="1:63" ht="20.25" customHeight="1" x14ac:dyDescent="0.35">
      <c r="A29" s="289" t="s">
        <v>348</v>
      </c>
      <c r="B29" s="180" t="s">
        <v>210</v>
      </c>
      <c r="C29" s="179">
        <v>7.45</v>
      </c>
      <c r="D29" s="179">
        <v>2.2999999999999998</v>
      </c>
      <c r="E29" s="179">
        <v>3.56</v>
      </c>
      <c r="F29" s="179">
        <v>5.79</v>
      </c>
      <c r="G29" s="175">
        <v>7.64</v>
      </c>
      <c r="H29" s="175">
        <v>3.82</v>
      </c>
      <c r="I29" s="176">
        <v>6.41</v>
      </c>
      <c r="J29" s="176">
        <v>7.05</v>
      </c>
      <c r="K29" s="175">
        <v>7.93</v>
      </c>
      <c r="L29" s="175">
        <v>4.4400000000000004</v>
      </c>
      <c r="M29" s="175">
        <v>1.71</v>
      </c>
      <c r="N29" s="175">
        <v>7.52</v>
      </c>
      <c r="O29" s="175">
        <v>11.7</v>
      </c>
      <c r="P29" s="175">
        <v>4.3499999999999996</v>
      </c>
      <c r="Q29" s="175">
        <v>2.77</v>
      </c>
      <c r="R29" s="175">
        <v>8.3699999999999992</v>
      </c>
      <c r="S29" s="175">
        <v>10.4</v>
      </c>
      <c r="T29" s="175">
        <v>5.48</v>
      </c>
      <c r="U29" s="175">
        <v>4.72</v>
      </c>
      <c r="V29" s="175">
        <v>8.43</v>
      </c>
      <c r="W29" s="175">
        <v>11.22</v>
      </c>
      <c r="X29" s="176">
        <v>3.83</v>
      </c>
      <c r="Y29" s="176">
        <v>3.58</v>
      </c>
      <c r="Z29" s="176">
        <v>4.96</v>
      </c>
      <c r="AA29" s="176">
        <v>8</v>
      </c>
      <c r="AB29" s="176">
        <v>2.73</v>
      </c>
      <c r="AC29" s="176">
        <v>7.52</v>
      </c>
      <c r="AD29" s="176">
        <v>11.35</v>
      </c>
      <c r="AE29" s="176">
        <v>13.78</v>
      </c>
      <c r="AF29" s="176">
        <v>4.9400000000000004</v>
      </c>
      <c r="AG29" s="176">
        <v>2.41</v>
      </c>
      <c r="AH29" s="176">
        <v>9.07</v>
      </c>
      <c r="AI29" s="176">
        <v>10.69</v>
      </c>
      <c r="AJ29" s="176">
        <v>5.65</v>
      </c>
      <c r="AK29" s="176">
        <v>6.86</v>
      </c>
      <c r="AL29" s="176">
        <v>12.3</v>
      </c>
      <c r="AM29" s="175">
        <v>13.25</v>
      </c>
      <c r="AN29" s="175">
        <v>2.33</v>
      </c>
      <c r="AO29" s="175">
        <v>8.65</v>
      </c>
      <c r="AP29" s="175">
        <v>13.91</v>
      </c>
      <c r="AQ29" s="175">
        <v>13.48</v>
      </c>
      <c r="AR29" s="175">
        <v>3.93</v>
      </c>
      <c r="AS29" s="175">
        <v>3.02</v>
      </c>
      <c r="AT29" s="176">
        <v>11.83</v>
      </c>
      <c r="AU29" s="176">
        <v>14.09</v>
      </c>
      <c r="AV29" s="176">
        <v>6.24</v>
      </c>
      <c r="AW29" s="176">
        <v>2.2599999999999998</v>
      </c>
      <c r="AX29" s="176">
        <v>4.46</v>
      </c>
      <c r="AY29" s="176">
        <v>9.7100000000000009</v>
      </c>
      <c r="AZ29" s="176">
        <v>5.62</v>
      </c>
      <c r="BA29" s="176">
        <v>7.7</v>
      </c>
      <c r="BB29" s="176">
        <v>12.36</v>
      </c>
      <c r="BC29" s="176">
        <v>13.42</v>
      </c>
      <c r="BD29" s="176">
        <v>6.54</v>
      </c>
      <c r="BE29" s="176">
        <v>4.99</v>
      </c>
      <c r="BF29" s="176">
        <v>9.91</v>
      </c>
      <c r="BG29" s="176">
        <v>8.51</v>
      </c>
      <c r="BH29" s="176">
        <v>2.61</v>
      </c>
      <c r="BI29" s="176">
        <v>4.09</v>
      </c>
      <c r="BJ29" s="176">
        <v>14.17</v>
      </c>
      <c r="BK29" s="176">
        <v>17.27</v>
      </c>
    </row>
    <row r="30" spans="1:63" ht="20.25" customHeight="1" x14ac:dyDescent="0.35">
      <c r="A30" s="289" t="s">
        <v>6</v>
      </c>
      <c r="B30" s="180" t="s">
        <v>210</v>
      </c>
      <c r="C30" s="179">
        <v>14.82</v>
      </c>
      <c r="D30" s="179">
        <v>14.95</v>
      </c>
      <c r="E30" s="179">
        <v>14.09</v>
      </c>
      <c r="F30" s="179">
        <v>15.38</v>
      </c>
      <c r="G30" s="175">
        <v>14.6</v>
      </c>
      <c r="H30" s="175">
        <v>15.56</v>
      </c>
      <c r="I30" s="176">
        <v>15.45</v>
      </c>
      <c r="J30" s="176">
        <v>14.99</v>
      </c>
      <c r="K30" s="175">
        <v>14.7</v>
      </c>
      <c r="L30" s="175">
        <v>15.97</v>
      </c>
      <c r="M30" s="175">
        <v>15.03</v>
      </c>
      <c r="N30" s="175">
        <v>14.97</v>
      </c>
      <c r="O30" s="175">
        <v>13.93</v>
      </c>
      <c r="P30" s="175">
        <v>15.11</v>
      </c>
      <c r="Q30" s="175">
        <v>15.4</v>
      </c>
      <c r="R30" s="175">
        <v>17.170000000000002</v>
      </c>
      <c r="S30" s="175">
        <v>17.07</v>
      </c>
      <c r="T30" s="175">
        <v>21.13</v>
      </c>
      <c r="U30" s="175">
        <v>22.6</v>
      </c>
      <c r="V30" s="175">
        <v>22.36</v>
      </c>
      <c r="W30" s="175">
        <v>22.46</v>
      </c>
      <c r="X30" s="176">
        <v>21.88</v>
      </c>
      <c r="Y30" s="176">
        <v>24.12</v>
      </c>
      <c r="Z30" s="176">
        <v>25.22</v>
      </c>
      <c r="AA30" s="176">
        <v>26.75</v>
      </c>
      <c r="AB30" s="176">
        <v>26.59</v>
      </c>
      <c r="AC30" s="176">
        <v>26.38</v>
      </c>
      <c r="AD30" s="176">
        <v>26.49</v>
      </c>
      <c r="AE30" s="176">
        <v>20.440000000000001</v>
      </c>
      <c r="AF30" s="176">
        <v>20.3</v>
      </c>
      <c r="AG30" s="176">
        <v>19.97</v>
      </c>
      <c r="AH30" s="176">
        <v>19.239999999999998</v>
      </c>
      <c r="AI30" s="176">
        <v>17.61</v>
      </c>
      <c r="AJ30" s="176">
        <v>17.53</v>
      </c>
      <c r="AK30" s="176">
        <v>17.47</v>
      </c>
      <c r="AL30" s="176">
        <v>16.71</v>
      </c>
      <c r="AM30" s="175">
        <v>15.83</v>
      </c>
      <c r="AN30" s="175">
        <v>15.05</v>
      </c>
      <c r="AO30" s="175">
        <v>14.22</v>
      </c>
      <c r="AP30" s="175">
        <v>16.010000000000002</v>
      </c>
      <c r="AQ30" s="175">
        <v>14.19</v>
      </c>
      <c r="AR30" s="175">
        <v>13.94</v>
      </c>
      <c r="AS30" s="175">
        <v>14.54</v>
      </c>
      <c r="AT30" s="176">
        <v>14.85</v>
      </c>
      <c r="AU30" s="176">
        <v>14.65</v>
      </c>
      <c r="AV30" s="176">
        <v>15.42</v>
      </c>
      <c r="AW30" s="176">
        <v>14.86</v>
      </c>
      <c r="AX30" s="176">
        <v>15.97</v>
      </c>
      <c r="AY30" s="176">
        <v>14.8</v>
      </c>
      <c r="AZ30" s="176">
        <v>14.43</v>
      </c>
      <c r="BA30" s="176">
        <v>15.28</v>
      </c>
      <c r="BB30" s="176">
        <v>14.95</v>
      </c>
      <c r="BC30" s="176">
        <v>14.29</v>
      </c>
      <c r="BD30" s="176">
        <v>14.13</v>
      </c>
      <c r="BE30" s="176">
        <v>14.55</v>
      </c>
      <c r="BF30" s="176">
        <v>14.6</v>
      </c>
      <c r="BG30" s="176">
        <v>12.77</v>
      </c>
      <c r="BH30" s="176">
        <v>13.34</v>
      </c>
      <c r="BI30" s="176">
        <v>13.06</v>
      </c>
      <c r="BJ30" s="176">
        <v>12.08</v>
      </c>
      <c r="BK30" s="176">
        <v>11.38</v>
      </c>
    </row>
    <row r="31" spans="1:63" s="40" customFormat="1" ht="20.25" customHeight="1" x14ac:dyDescent="0.35">
      <c r="A31" s="289" t="s">
        <v>349</v>
      </c>
      <c r="B31" s="180" t="s">
        <v>210</v>
      </c>
      <c r="C31" s="179">
        <v>0.16</v>
      </c>
      <c r="D31" s="179">
        <v>0.16</v>
      </c>
      <c r="E31" s="179">
        <v>0.15</v>
      </c>
      <c r="F31" s="179">
        <v>0.16</v>
      </c>
      <c r="G31" s="175">
        <v>0.14000000000000001</v>
      </c>
      <c r="H31" s="175">
        <v>0.14000000000000001</v>
      </c>
      <c r="I31" s="176">
        <v>0.12</v>
      </c>
      <c r="J31" s="176">
        <v>0.13</v>
      </c>
      <c r="K31" s="175">
        <v>0.16</v>
      </c>
      <c r="L31" s="175">
        <v>0.18</v>
      </c>
      <c r="M31" s="175">
        <v>0.16</v>
      </c>
      <c r="N31" s="175">
        <v>0.17</v>
      </c>
      <c r="O31" s="175">
        <v>0.17</v>
      </c>
      <c r="P31" s="175">
        <v>0.18</v>
      </c>
      <c r="Q31" s="175">
        <v>0.17</v>
      </c>
      <c r="R31" s="175">
        <v>0.17</v>
      </c>
      <c r="S31" s="175">
        <v>0.17</v>
      </c>
      <c r="T31" s="175">
        <v>0.17</v>
      </c>
      <c r="U31" s="175">
        <v>0.16</v>
      </c>
      <c r="V31" s="175">
        <v>0.15</v>
      </c>
      <c r="W31" s="175">
        <v>0.15</v>
      </c>
      <c r="X31" s="176">
        <v>0.15</v>
      </c>
      <c r="Y31" s="176">
        <v>0.14000000000000001</v>
      </c>
      <c r="Z31" s="176">
        <v>0.14000000000000001</v>
      </c>
      <c r="AA31" s="176">
        <v>0.16</v>
      </c>
      <c r="AB31" s="176">
        <v>0.16</v>
      </c>
      <c r="AC31" s="176">
        <v>0.15</v>
      </c>
      <c r="AD31" s="176">
        <v>0.16</v>
      </c>
      <c r="AE31" s="176">
        <v>0.16</v>
      </c>
      <c r="AF31" s="176">
        <v>0.17</v>
      </c>
      <c r="AG31" s="176">
        <v>0.14000000000000001</v>
      </c>
      <c r="AH31" s="176">
        <v>0.16</v>
      </c>
      <c r="AI31" s="176">
        <v>0.17</v>
      </c>
      <c r="AJ31" s="176">
        <v>0.18</v>
      </c>
      <c r="AK31" s="176">
        <v>0.16</v>
      </c>
      <c r="AL31" s="176">
        <v>0.16</v>
      </c>
      <c r="AM31" s="175">
        <v>0.17</v>
      </c>
      <c r="AN31" s="175">
        <v>0.17</v>
      </c>
      <c r="AO31" s="175">
        <v>0.16</v>
      </c>
      <c r="AP31" s="175">
        <v>0.16</v>
      </c>
      <c r="AQ31" s="175">
        <v>0.17</v>
      </c>
      <c r="AR31" s="175">
        <v>0.17</v>
      </c>
      <c r="AS31" s="175">
        <v>0.15</v>
      </c>
      <c r="AT31" s="176">
        <v>0.16</v>
      </c>
      <c r="AU31" s="176">
        <v>0.16</v>
      </c>
      <c r="AV31" s="176">
        <v>0.15</v>
      </c>
      <c r="AW31" s="176">
        <v>0.13</v>
      </c>
      <c r="AX31" s="176">
        <v>0.13</v>
      </c>
      <c r="AY31" s="176">
        <v>0.16</v>
      </c>
      <c r="AZ31" s="176">
        <v>0.16</v>
      </c>
      <c r="BA31" s="176">
        <v>0.14000000000000001</v>
      </c>
      <c r="BB31" s="176">
        <v>0.13</v>
      </c>
      <c r="BC31" s="176">
        <v>0.16</v>
      </c>
      <c r="BD31" s="176">
        <v>0.15</v>
      </c>
      <c r="BE31" s="176">
        <v>0.13</v>
      </c>
      <c r="BF31" s="176">
        <v>0.13</v>
      </c>
      <c r="BG31" s="176">
        <v>0.15</v>
      </c>
      <c r="BH31" s="176">
        <v>0.15</v>
      </c>
      <c r="BI31" s="176">
        <v>0.13</v>
      </c>
      <c r="BJ31" s="176">
        <v>0.13</v>
      </c>
      <c r="BK31" s="176">
        <v>0.14000000000000001</v>
      </c>
    </row>
    <row r="32" spans="1:63" ht="20.25" customHeight="1" x14ac:dyDescent="0.35">
      <c r="A32" s="42" t="s">
        <v>350</v>
      </c>
      <c r="B32" s="180" t="s">
        <v>210</v>
      </c>
      <c r="C32" s="179">
        <v>5.58</v>
      </c>
      <c r="D32" s="179">
        <v>5.74</v>
      </c>
      <c r="E32" s="179">
        <v>5.98</v>
      </c>
      <c r="F32" s="179">
        <v>5.13</v>
      </c>
      <c r="G32" s="175">
        <v>11</v>
      </c>
      <c r="H32" s="175">
        <v>9.8699999999999992</v>
      </c>
      <c r="I32" s="176">
        <v>13.09</v>
      </c>
      <c r="J32" s="176">
        <v>16.12</v>
      </c>
      <c r="K32" s="175">
        <v>14.84</v>
      </c>
      <c r="L32" s="175">
        <v>16.329999999999998</v>
      </c>
      <c r="M32" s="175">
        <v>20.28</v>
      </c>
      <c r="N32" s="175">
        <v>21.87</v>
      </c>
      <c r="O32" s="175">
        <v>23.43</v>
      </c>
      <c r="P32" s="175">
        <v>23.06</v>
      </c>
      <c r="Q32" s="175">
        <v>28.11</v>
      </c>
      <c r="R32" s="175">
        <v>31.28</v>
      </c>
      <c r="S32" s="175">
        <v>36.72</v>
      </c>
      <c r="T32" s="175">
        <v>39.5</v>
      </c>
      <c r="U32" s="175">
        <v>50.41</v>
      </c>
      <c r="V32" s="175">
        <v>59.18</v>
      </c>
      <c r="W32" s="175">
        <v>85.81</v>
      </c>
      <c r="X32" s="176">
        <v>88.77</v>
      </c>
      <c r="Y32" s="176">
        <v>95.56</v>
      </c>
      <c r="Z32" s="176">
        <v>105.07</v>
      </c>
      <c r="AA32" s="176">
        <v>119.48</v>
      </c>
      <c r="AB32" s="176">
        <v>119.36</v>
      </c>
      <c r="AC32" s="176">
        <v>119.42</v>
      </c>
      <c r="AD32" s="176">
        <v>115.22</v>
      </c>
      <c r="AE32" s="176">
        <v>138.26</v>
      </c>
      <c r="AF32" s="176">
        <v>153.66</v>
      </c>
      <c r="AG32" s="176">
        <v>144.6</v>
      </c>
      <c r="AH32" s="176">
        <v>155.82</v>
      </c>
      <c r="AI32" s="176">
        <v>165.61</v>
      </c>
      <c r="AJ32" s="176">
        <v>165.21</v>
      </c>
      <c r="AK32" s="176">
        <v>176.06</v>
      </c>
      <c r="AL32" s="176">
        <v>187.65</v>
      </c>
      <c r="AM32" s="175">
        <v>177.92</v>
      </c>
      <c r="AN32" s="175">
        <v>184.17</v>
      </c>
      <c r="AO32" s="175">
        <v>193.46</v>
      </c>
      <c r="AP32" s="175">
        <v>195.6</v>
      </c>
      <c r="AQ32" s="175">
        <v>202.9</v>
      </c>
      <c r="AR32" s="175">
        <v>207.59</v>
      </c>
      <c r="AS32" s="225">
        <v>213.17</v>
      </c>
      <c r="AT32" s="230">
        <v>212.22</v>
      </c>
      <c r="AU32" s="230">
        <v>224.05</v>
      </c>
      <c r="AV32" s="230">
        <v>204.9</v>
      </c>
      <c r="AW32" s="176">
        <v>198.97</v>
      </c>
      <c r="AX32" s="176">
        <v>196.27</v>
      </c>
      <c r="AY32" s="176">
        <v>191.8</v>
      </c>
      <c r="AZ32" s="176">
        <v>188.97</v>
      </c>
      <c r="BA32" s="176">
        <v>196.29</v>
      </c>
      <c r="BB32" s="176">
        <v>196.83</v>
      </c>
      <c r="BC32" s="176">
        <v>202.26</v>
      </c>
      <c r="BD32" s="176">
        <v>206.06</v>
      </c>
      <c r="BE32" s="176">
        <v>198.61</v>
      </c>
      <c r="BF32" s="176">
        <v>198.6</v>
      </c>
      <c r="BG32" s="176">
        <v>196.59</v>
      </c>
      <c r="BH32" s="176">
        <v>188.57</v>
      </c>
      <c r="BI32" s="176">
        <v>191.4</v>
      </c>
      <c r="BJ32" s="176">
        <v>194.89</v>
      </c>
      <c r="BK32" s="176">
        <v>176.73</v>
      </c>
    </row>
    <row r="33" spans="1:63" s="49" customFormat="1" ht="38.25" customHeight="1" thickBot="1" x14ac:dyDescent="0.4">
      <c r="A33" s="43" t="s">
        <v>91</v>
      </c>
      <c r="B33" s="181" t="s">
        <v>210</v>
      </c>
      <c r="C33" s="182">
        <v>223.24</v>
      </c>
      <c r="D33" s="182">
        <v>246.98</v>
      </c>
      <c r="E33" s="182">
        <v>216.77</v>
      </c>
      <c r="F33" s="182">
        <v>417.86</v>
      </c>
      <c r="G33" s="182">
        <v>365.8</v>
      </c>
      <c r="H33" s="182">
        <v>224.26</v>
      </c>
      <c r="I33" s="182">
        <v>279.32</v>
      </c>
      <c r="J33" s="182">
        <v>314.52</v>
      </c>
      <c r="K33" s="182">
        <v>384.61</v>
      </c>
      <c r="L33" s="182">
        <v>354.18</v>
      </c>
      <c r="M33" s="182">
        <v>263.94</v>
      </c>
      <c r="N33" s="182">
        <v>514.46</v>
      </c>
      <c r="O33" s="182">
        <v>566.95000000000005</v>
      </c>
      <c r="P33" s="182">
        <v>302.22000000000003</v>
      </c>
      <c r="Q33" s="182">
        <v>287.97000000000003</v>
      </c>
      <c r="R33" s="182">
        <v>542.35</v>
      </c>
      <c r="S33" s="182">
        <v>638.54</v>
      </c>
      <c r="T33" s="182">
        <v>492.14</v>
      </c>
      <c r="U33" s="182">
        <v>432.97</v>
      </c>
      <c r="V33" s="182">
        <v>673.55</v>
      </c>
      <c r="W33" s="182">
        <v>671.51</v>
      </c>
      <c r="X33" s="182">
        <v>474.36</v>
      </c>
      <c r="Y33" s="182">
        <v>551.59</v>
      </c>
      <c r="Z33" s="182">
        <v>640.15</v>
      </c>
      <c r="AA33" s="182">
        <v>861.73</v>
      </c>
      <c r="AB33" s="182">
        <v>747.07</v>
      </c>
      <c r="AC33" s="182">
        <v>756.89</v>
      </c>
      <c r="AD33" s="182">
        <v>934.92</v>
      </c>
      <c r="AE33" s="182">
        <f t="shared" ref="AE33:AL33" si="1">SUM(AE25:AE32)</f>
        <v>1117.56</v>
      </c>
      <c r="AF33" s="182">
        <f t="shared" si="1"/>
        <v>799.46999999999991</v>
      </c>
      <c r="AG33" s="182">
        <f t="shared" si="1"/>
        <v>814.63</v>
      </c>
      <c r="AH33" s="182">
        <f t="shared" si="1"/>
        <v>1177.03</v>
      </c>
      <c r="AI33" s="182">
        <f t="shared" si="1"/>
        <v>1194.33</v>
      </c>
      <c r="AJ33" s="182">
        <f t="shared" si="1"/>
        <v>874.69999999999993</v>
      </c>
      <c r="AK33" s="182">
        <f t="shared" si="1"/>
        <v>911.06</v>
      </c>
      <c r="AL33" s="182">
        <f t="shared" si="1"/>
        <v>1099.94</v>
      </c>
      <c r="AM33" s="182">
        <v>1469.76</v>
      </c>
      <c r="AN33" s="182">
        <v>877.93</v>
      </c>
      <c r="AO33" s="182">
        <v>907.33</v>
      </c>
      <c r="AP33" s="182">
        <v>1212.83</v>
      </c>
      <c r="AQ33" s="182">
        <f>SUM(AQ25:AQ32)</f>
        <v>1442.5100000000002</v>
      </c>
      <c r="AR33" s="182">
        <f t="shared" ref="AR33:BK33" si="2">SUM(AR25:AR32)</f>
        <v>984.13</v>
      </c>
      <c r="AS33" s="237">
        <f t="shared" si="2"/>
        <v>729.33999999999992</v>
      </c>
      <c r="AT33" s="237">
        <f t="shared" si="2"/>
        <v>1405.75</v>
      </c>
      <c r="AU33" s="237">
        <f t="shared" si="2"/>
        <v>1420.6699999999998</v>
      </c>
      <c r="AV33" s="237">
        <f t="shared" si="2"/>
        <v>1094.17</v>
      </c>
      <c r="AW33" s="237">
        <f t="shared" si="2"/>
        <v>813.05</v>
      </c>
      <c r="AX33" s="237">
        <f t="shared" si="2"/>
        <v>1259.9900000000002</v>
      </c>
      <c r="AY33" s="237">
        <f t="shared" si="2"/>
        <v>1378.12</v>
      </c>
      <c r="AZ33" s="237">
        <f t="shared" si="2"/>
        <v>1006.4499999999999</v>
      </c>
      <c r="BA33" s="237">
        <f t="shared" si="2"/>
        <v>1069.26</v>
      </c>
      <c r="BB33" s="237">
        <f t="shared" si="2"/>
        <v>1322.56</v>
      </c>
      <c r="BC33" s="237">
        <f t="shared" si="2"/>
        <v>1155.2199999999998</v>
      </c>
      <c r="BD33" s="237">
        <f t="shared" si="2"/>
        <v>883.82999999999993</v>
      </c>
      <c r="BE33" s="237">
        <f t="shared" si="2"/>
        <v>821.18</v>
      </c>
      <c r="BF33" s="237">
        <f t="shared" si="2"/>
        <v>1030.0899999999999</v>
      </c>
      <c r="BG33" s="237">
        <f t="shared" si="2"/>
        <v>1113.8899999999999</v>
      </c>
      <c r="BH33" s="237">
        <f t="shared" si="2"/>
        <v>876.31999999999994</v>
      </c>
      <c r="BI33" s="237">
        <f t="shared" si="2"/>
        <v>923.64</v>
      </c>
      <c r="BJ33" s="237">
        <f t="shared" si="2"/>
        <v>1150.08</v>
      </c>
      <c r="BK33" s="237">
        <f t="shared" si="2"/>
        <v>1267.1300000000001</v>
      </c>
    </row>
    <row r="34" spans="1:63" ht="26.25" customHeight="1" thickTop="1" x14ac:dyDescent="0.35">
      <c r="W34" s="41"/>
      <c r="X34" s="41"/>
      <c r="Y34" s="41"/>
      <c r="Z34" s="41"/>
      <c r="AA34" s="41"/>
      <c r="AB34" s="41"/>
      <c r="AC34" s="41"/>
      <c r="AD34" s="41"/>
      <c r="AE34" s="41"/>
      <c r="AF34" s="41"/>
      <c r="AG34" s="41"/>
      <c r="AH34" s="41"/>
      <c r="AI34" s="41"/>
      <c r="AJ34" s="41"/>
      <c r="AK34" s="41"/>
      <c r="AL34" s="41"/>
      <c r="AM34" s="41"/>
      <c r="AN34" s="41"/>
      <c r="AV34" s="176"/>
    </row>
    <row r="35" spans="1:63" ht="33" customHeight="1" x14ac:dyDescent="0.35">
      <c r="A35" s="79" t="s">
        <v>343</v>
      </c>
      <c r="B35" s="59" t="s">
        <v>117</v>
      </c>
      <c r="C35" s="59" t="s">
        <v>118</v>
      </c>
      <c r="D35" s="59" t="s">
        <v>119</v>
      </c>
      <c r="E35" s="59" t="s">
        <v>120</v>
      </c>
      <c r="F35" s="59" t="s">
        <v>121</v>
      </c>
      <c r="G35" s="59" t="s">
        <v>122</v>
      </c>
      <c r="H35" s="59" t="s">
        <v>123</v>
      </c>
      <c r="I35" s="59" t="s">
        <v>124</v>
      </c>
      <c r="J35" s="59" t="s">
        <v>125</v>
      </c>
      <c r="K35" s="59" t="s">
        <v>126</v>
      </c>
      <c r="L35" s="59" t="s">
        <v>127</v>
      </c>
      <c r="M35" s="59" t="s">
        <v>128</v>
      </c>
      <c r="N35" s="59" t="s">
        <v>129</v>
      </c>
      <c r="O35" s="59" t="s">
        <v>130</v>
      </c>
      <c r="P35" s="59" t="s">
        <v>131</v>
      </c>
      <c r="Q35" s="59" t="s">
        <v>132</v>
      </c>
      <c r="R35" s="59" t="s">
        <v>133</v>
      </c>
      <c r="S35" s="59" t="s">
        <v>134</v>
      </c>
      <c r="T35" s="59" t="s">
        <v>135</v>
      </c>
      <c r="U35" s="59" t="s">
        <v>136</v>
      </c>
      <c r="V35" s="59" t="s">
        <v>137</v>
      </c>
      <c r="W35" s="59" t="s">
        <v>138</v>
      </c>
      <c r="X35" s="59" t="s">
        <v>139</v>
      </c>
      <c r="Y35" s="59" t="s">
        <v>140</v>
      </c>
      <c r="Z35" s="59" t="s">
        <v>141</v>
      </c>
      <c r="AA35" s="59" t="s">
        <v>142</v>
      </c>
      <c r="AB35" s="59" t="s">
        <v>143</v>
      </c>
      <c r="AC35" s="59" t="s">
        <v>144</v>
      </c>
      <c r="AD35" s="59" t="s">
        <v>145</v>
      </c>
      <c r="AE35" s="59" t="s">
        <v>146</v>
      </c>
      <c r="AF35" s="59" t="s">
        <v>147</v>
      </c>
      <c r="AG35" s="59" t="s">
        <v>148</v>
      </c>
      <c r="AH35" s="59" t="s">
        <v>149</v>
      </c>
      <c r="AI35" s="59" t="s">
        <v>150</v>
      </c>
      <c r="AJ35" s="59" t="s">
        <v>151</v>
      </c>
      <c r="AK35" s="59" t="s">
        <v>152</v>
      </c>
      <c r="AL35" s="59" t="s">
        <v>153</v>
      </c>
      <c r="AM35" s="59" t="s">
        <v>154</v>
      </c>
      <c r="AN35" s="59" t="s">
        <v>155</v>
      </c>
      <c r="AO35" s="59" t="s">
        <v>156</v>
      </c>
      <c r="AP35" s="59" t="s">
        <v>157</v>
      </c>
      <c r="AQ35" s="59" t="s">
        <v>158</v>
      </c>
      <c r="AR35" s="59" t="s">
        <v>159</v>
      </c>
      <c r="AS35" s="59" t="s">
        <v>246</v>
      </c>
      <c r="AT35" s="59" t="s">
        <v>251</v>
      </c>
      <c r="AU35" s="59" t="s">
        <v>256</v>
      </c>
      <c r="AV35" s="59" t="s">
        <v>260</v>
      </c>
      <c r="AW35" s="59" t="s">
        <v>262</v>
      </c>
      <c r="AX35" s="59" t="s">
        <v>264</v>
      </c>
      <c r="AY35" s="59" t="s">
        <v>294</v>
      </c>
      <c r="AZ35" s="59" t="s">
        <v>301</v>
      </c>
      <c r="BA35" s="59" t="s">
        <v>304</v>
      </c>
      <c r="BB35" s="59" t="s">
        <v>306</v>
      </c>
      <c r="BC35" s="59" t="s">
        <v>316</v>
      </c>
      <c r="BD35" s="59" t="s">
        <v>321</v>
      </c>
      <c r="BE35" s="59" t="s">
        <v>323</v>
      </c>
      <c r="BF35" s="59" t="s">
        <v>359</v>
      </c>
      <c r="BG35" s="59" t="s">
        <v>365</v>
      </c>
      <c r="BH35" s="59" t="s">
        <v>370</v>
      </c>
      <c r="BI35" s="59" t="s">
        <v>372</v>
      </c>
      <c r="BJ35" s="59" t="s">
        <v>374</v>
      </c>
      <c r="BK35" s="59" t="s">
        <v>380</v>
      </c>
    </row>
    <row r="36" spans="1:63" ht="20.25" customHeight="1" x14ac:dyDescent="0.35">
      <c r="A36" s="38" t="s">
        <v>85</v>
      </c>
      <c r="B36" s="80" t="s">
        <v>210</v>
      </c>
      <c r="C36" s="39">
        <f t="shared" ref="C36:AH36" si="3">ROUND(100000*C25/(AVERAGE(B8:C8)*24*C42),2)</f>
        <v>25.66</v>
      </c>
      <c r="D36" s="39">
        <f t="shared" si="3"/>
        <v>28.06</v>
      </c>
      <c r="E36" s="39">
        <f t="shared" si="3"/>
        <v>23.36</v>
      </c>
      <c r="F36" s="39">
        <f t="shared" si="3"/>
        <v>44.85</v>
      </c>
      <c r="G36" s="39">
        <f t="shared" si="3"/>
        <v>37.06</v>
      </c>
      <c r="H36" s="39">
        <f t="shared" si="3"/>
        <v>20.48</v>
      </c>
      <c r="I36" s="39">
        <f t="shared" si="3"/>
        <v>24.03</v>
      </c>
      <c r="J36" s="39">
        <f t="shared" si="3"/>
        <v>27.12</v>
      </c>
      <c r="K36" s="39">
        <f t="shared" si="3"/>
        <v>33.11</v>
      </c>
      <c r="L36" s="39">
        <f t="shared" si="3"/>
        <v>27.71</v>
      </c>
      <c r="M36" s="39">
        <f t="shared" si="3"/>
        <v>18.88</v>
      </c>
      <c r="N36" s="39">
        <f t="shared" si="3"/>
        <v>37.86</v>
      </c>
      <c r="O36" s="39">
        <f t="shared" si="3"/>
        <v>40.44</v>
      </c>
      <c r="P36" s="39">
        <f t="shared" si="3"/>
        <v>18.77</v>
      </c>
      <c r="Q36" s="39">
        <f t="shared" si="3"/>
        <v>15.93</v>
      </c>
      <c r="R36" s="39">
        <f t="shared" si="3"/>
        <v>31.59</v>
      </c>
      <c r="S36" s="39">
        <f t="shared" si="3"/>
        <v>37.270000000000003</v>
      </c>
      <c r="T36" s="39">
        <f t="shared" si="3"/>
        <v>25.53</v>
      </c>
      <c r="U36" s="39">
        <f t="shared" si="3"/>
        <v>20.7</v>
      </c>
      <c r="V36" s="39">
        <f t="shared" si="3"/>
        <v>35.93</v>
      </c>
      <c r="W36" s="39">
        <f t="shared" si="3"/>
        <v>33.090000000000003</v>
      </c>
      <c r="X36" s="39">
        <f t="shared" si="3"/>
        <v>18.91</v>
      </c>
      <c r="Y36" s="39">
        <f t="shared" si="3"/>
        <v>22.36</v>
      </c>
      <c r="Z36" s="39">
        <f t="shared" si="3"/>
        <v>26.49</v>
      </c>
      <c r="AA36" s="39">
        <f t="shared" si="3"/>
        <v>32.450000000000003</v>
      </c>
      <c r="AB36" s="39">
        <f t="shared" si="3"/>
        <v>22.36</v>
      </c>
      <c r="AC36" s="39">
        <f t="shared" si="3"/>
        <v>21.52</v>
      </c>
      <c r="AD36" s="39">
        <f t="shared" si="3"/>
        <v>29.11</v>
      </c>
      <c r="AE36" s="39">
        <f t="shared" si="3"/>
        <v>34.450000000000003</v>
      </c>
      <c r="AF36" s="39">
        <f t="shared" si="3"/>
        <v>18.2</v>
      </c>
      <c r="AG36" s="39">
        <f t="shared" si="3"/>
        <v>19.09</v>
      </c>
      <c r="AH36" s="39">
        <f t="shared" si="3"/>
        <v>32.590000000000003</v>
      </c>
      <c r="AI36" s="39">
        <f t="shared" ref="AI36:BK36" si="4">ROUND(100000*AI25/(AVERAGE(AH8:AI8)*24*AI42),2)</f>
        <v>33.06</v>
      </c>
      <c r="AJ36" s="39">
        <f t="shared" si="4"/>
        <v>19.649999999999999</v>
      </c>
      <c r="AK36" s="39">
        <f t="shared" si="4"/>
        <v>20.5</v>
      </c>
      <c r="AL36" s="39">
        <f t="shared" si="4"/>
        <v>28.55</v>
      </c>
      <c r="AM36" s="39">
        <f t="shared" si="4"/>
        <v>41.34</v>
      </c>
      <c r="AN36" s="39">
        <f t="shared" si="4"/>
        <v>18.760000000000002</v>
      </c>
      <c r="AO36" s="39">
        <f t="shared" si="4"/>
        <v>19.93</v>
      </c>
      <c r="AP36" s="39">
        <f t="shared" si="4"/>
        <v>31.96</v>
      </c>
      <c r="AQ36" s="39">
        <f t="shared" si="4"/>
        <v>40.07</v>
      </c>
      <c r="AR36" s="39">
        <f t="shared" si="4"/>
        <v>21.4</v>
      </c>
      <c r="AS36" s="39">
        <f t="shared" si="4"/>
        <v>13.39</v>
      </c>
      <c r="AT36" s="39">
        <f t="shared" si="4"/>
        <v>36.86</v>
      </c>
      <c r="AU36" s="39">
        <f t="shared" si="4"/>
        <v>36.229999999999997</v>
      </c>
      <c r="AV36" s="39">
        <f t="shared" si="4"/>
        <v>24.09</v>
      </c>
      <c r="AW36" s="39">
        <f t="shared" si="4"/>
        <v>15.52</v>
      </c>
      <c r="AX36" s="39">
        <f t="shared" si="4"/>
        <v>31.94</v>
      </c>
      <c r="AY36" s="39">
        <f t="shared" si="4"/>
        <v>36.28</v>
      </c>
      <c r="AZ36" s="39">
        <f t="shared" si="4"/>
        <v>21.4</v>
      </c>
      <c r="BA36" s="39">
        <f t="shared" si="4"/>
        <v>23.47</v>
      </c>
      <c r="BB36" s="39">
        <f t="shared" si="4"/>
        <v>33.33</v>
      </c>
      <c r="BC36" s="39">
        <f t="shared" si="4"/>
        <v>28.06</v>
      </c>
      <c r="BD36" s="39">
        <f t="shared" si="4"/>
        <v>17.399999999999999</v>
      </c>
      <c r="BE36" s="39">
        <f t="shared" si="4"/>
        <v>15.6</v>
      </c>
      <c r="BF36" s="39">
        <f t="shared" si="4"/>
        <v>23.8</v>
      </c>
      <c r="BG36" s="39">
        <f t="shared" si="4"/>
        <v>26.94</v>
      </c>
      <c r="BH36" s="39">
        <f t="shared" si="4"/>
        <v>16.440000000000001</v>
      </c>
      <c r="BI36" s="39">
        <f t="shared" si="4"/>
        <v>18.21</v>
      </c>
      <c r="BJ36" s="39">
        <f t="shared" si="4"/>
        <v>26.77</v>
      </c>
      <c r="BK36" s="39">
        <f t="shared" si="4"/>
        <v>31.12</v>
      </c>
    </row>
    <row r="37" spans="1:63" ht="20.25" customHeight="1" x14ac:dyDescent="0.35">
      <c r="A37" s="38" t="s">
        <v>86</v>
      </c>
      <c r="B37" s="80" t="s">
        <v>210</v>
      </c>
      <c r="C37" s="80" t="s">
        <v>210</v>
      </c>
      <c r="D37" s="80" t="s">
        <v>210</v>
      </c>
      <c r="E37" s="80" t="s">
        <v>210</v>
      </c>
      <c r="F37" s="80" t="s">
        <v>210</v>
      </c>
      <c r="G37" s="80" t="s">
        <v>210</v>
      </c>
      <c r="H37" s="80" t="s">
        <v>210</v>
      </c>
      <c r="I37" s="80" t="s">
        <v>210</v>
      </c>
      <c r="J37" s="80" t="s">
        <v>210</v>
      </c>
      <c r="K37" s="80" t="s">
        <v>210</v>
      </c>
      <c r="L37" s="80" t="s">
        <v>210</v>
      </c>
      <c r="M37" s="80" t="s">
        <v>210</v>
      </c>
      <c r="N37" s="80" t="s">
        <v>210</v>
      </c>
      <c r="O37" s="80" t="s">
        <v>210</v>
      </c>
      <c r="P37" s="80" t="s">
        <v>210</v>
      </c>
      <c r="Q37" s="80" t="s">
        <v>210</v>
      </c>
      <c r="R37" s="80" t="s">
        <v>210</v>
      </c>
      <c r="S37" s="80" t="s">
        <v>210</v>
      </c>
      <c r="T37" s="80" t="s">
        <v>210</v>
      </c>
      <c r="U37" s="80" t="s">
        <v>210</v>
      </c>
      <c r="V37" s="80" t="s">
        <v>210</v>
      </c>
      <c r="W37" s="80" t="s">
        <v>210</v>
      </c>
      <c r="X37" s="80" t="s">
        <v>210</v>
      </c>
      <c r="Y37" s="80" t="s">
        <v>210</v>
      </c>
      <c r="Z37" s="80" t="s">
        <v>210</v>
      </c>
      <c r="AA37" s="80" t="s">
        <v>210</v>
      </c>
      <c r="AB37" s="80" t="s">
        <v>210</v>
      </c>
      <c r="AC37" s="80" t="s">
        <v>210</v>
      </c>
      <c r="AD37" s="80" t="s">
        <v>210</v>
      </c>
      <c r="AE37" s="80" t="s">
        <v>210</v>
      </c>
      <c r="AF37" s="80" t="s">
        <v>210</v>
      </c>
      <c r="AG37" s="80" t="s">
        <v>210</v>
      </c>
      <c r="AH37" s="80" t="s">
        <v>210</v>
      </c>
      <c r="AI37" s="80" t="s">
        <v>210</v>
      </c>
      <c r="AJ37" s="80" t="s">
        <v>210</v>
      </c>
      <c r="AK37" s="80" t="s">
        <v>210</v>
      </c>
      <c r="AL37" s="80" t="s">
        <v>210</v>
      </c>
      <c r="AM37" s="80" t="s">
        <v>210</v>
      </c>
      <c r="AN37" s="80" t="s">
        <v>210</v>
      </c>
      <c r="AO37" s="80" t="s">
        <v>210</v>
      </c>
      <c r="AP37" s="80" t="s">
        <v>210</v>
      </c>
      <c r="AQ37" s="80" t="s">
        <v>210</v>
      </c>
      <c r="AR37" s="80" t="s">
        <v>210</v>
      </c>
      <c r="AS37" s="80" t="s">
        <v>210</v>
      </c>
      <c r="AT37" s="80" t="s">
        <v>210</v>
      </c>
      <c r="AU37" s="80" t="s">
        <v>210</v>
      </c>
      <c r="AV37" s="80" t="s">
        <v>210</v>
      </c>
      <c r="AW37" s="80" t="s">
        <v>210</v>
      </c>
      <c r="AX37" s="80" t="s">
        <v>210</v>
      </c>
      <c r="AY37" s="80" t="s">
        <v>210</v>
      </c>
      <c r="AZ37" s="80" t="s">
        <v>210</v>
      </c>
      <c r="BA37" s="80" t="s">
        <v>210</v>
      </c>
      <c r="BB37" s="80" t="s">
        <v>210</v>
      </c>
      <c r="BC37" s="80" t="s">
        <v>210</v>
      </c>
      <c r="BD37" s="80" t="s">
        <v>210</v>
      </c>
      <c r="BE37" s="80" t="s">
        <v>210</v>
      </c>
      <c r="BF37" s="80" t="s">
        <v>210</v>
      </c>
      <c r="BG37" s="80" t="s">
        <v>210</v>
      </c>
      <c r="BH37" s="80" t="s">
        <v>210</v>
      </c>
      <c r="BI37" s="80" t="s">
        <v>210</v>
      </c>
      <c r="BJ37" s="80" t="s">
        <v>210</v>
      </c>
      <c r="BK37" s="80" t="s">
        <v>210</v>
      </c>
    </row>
    <row r="38" spans="1:63" ht="20.25" customHeight="1" x14ac:dyDescent="0.35">
      <c r="A38" s="42" t="s">
        <v>18</v>
      </c>
      <c r="B38" s="80" t="s">
        <v>210</v>
      </c>
      <c r="C38" s="39">
        <f t="shared" ref="C38:AS38" si="5">ROUND(100000*C29/(AVERAGE(B13:C14)*2*24*C42),2)</f>
        <v>43.77</v>
      </c>
      <c r="D38" s="39">
        <f t="shared" si="5"/>
        <v>13.19</v>
      </c>
      <c r="E38" s="39">
        <f t="shared" si="5"/>
        <v>19.93</v>
      </c>
      <c r="F38" s="39">
        <f t="shared" si="5"/>
        <v>32.270000000000003</v>
      </c>
      <c r="G38" s="39">
        <f t="shared" si="5"/>
        <v>42.43</v>
      </c>
      <c r="H38" s="39">
        <f t="shared" si="5"/>
        <v>20.87</v>
      </c>
      <c r="I38" s="39">
        <f t="shared" si="5"/>
        <v>34.44</v>
      </c>
      <c r="J38" s="39">
        <f t="shared" si="5"/>
        <v>37.880000000000003</v>
      </c>
      <c r="K38" s="39">
        <f t="shared" si="5"/>
        <v>43.14</v>
      </c>
      <c r="L38" s="39">
        <f t="shared" si="5"/>
        <v>23.67</v>
      </c>
      <c r="M38" s="39">
        <f t="shared" si="5"/>
        <v>9.02</v>
      </c>
      <c r="N38" s="39">
        <f t="shared" si="5"/>
        <v>39.51</v>
      </c>
      <c r="O38" s="39">
        <f t="shared" si="5"/>
        <v>62.98</v>
      </c>
      <c r="P38" s="39">
        <f t="shared" si="5"/>
        <v>23.3</v>
      </c>
      <c r="Q38" s="39">
        <f t="shared" si="5"/>
        <v>14.67</v>
      </c>
      <c r="R38" s="39">
        <f t="shared" si="5"/>
        <v>43.82</v>
      </c>
      <c r="S38" s="39">
        <f t="shared" si="5"/>
        <v>53.92</v>
      </c>
      <c r="T38" s="39">
        <f t="shared" si="5"/>
        <v>27.54</v>
      </c>
      <c r="U38" s="39">
        <f t="shared" si="5"/>
        <v>23.47</v>
      </c>
      <c r="V38" s="39">
        <f t="shared" si="5"/>
        <v>41.91</v>
      </c>
      <c r="W38" s="39">
        <f t="shared" si="5"/>
        <v>55.81</v>
      </c>
      <c r="X38" s="39">
        <f t="shared" si="5"/>
        <v>18.75</v>
      </c>
      <c r="Y38" s="39">
        <f t="shared" si="5"/>
        <v>17.23</v>
      </c>
      <c r="Z38" s="39">
        <f t="shared" si="5"/>
        <v>23.65</v>
      </c>
      <c r="AA38" s="39">
        <f t="shared" si="5"/>
        <v>37.369999999999997</v>
      </c>
      <c r="AB38" s="39">
        <f t="shared" si="5"/>
        <v>12.22</v>
      </c>
      <c r="AC38" s="39">
        <f t="shared" si="5"/>
        <v>33.29</v>
      </c>
      <c r="AD38" s="39">
        <f t="shared" si="5"/>
        <v>49.74</v>
      </c>
      <c r="AE38" s="39">
        <f t="shared" si="5"/>
        <v>60.21</v>
      </c>
      <c r="AF38" s="39">
        <f t="shared" si="5"/>
        <v>21.04</v>
      </c>
      <c r="AG38" s="39">
        <f t="shared" si="5"/>
        <v>10.15</v>
      </c>
      <c r="AH38" s="39">
        <f t="shared" si="5"/>
        <v>37.79</v>
      </c>
      <c r="AI38" s="39">
        <f t="shared" si="5"/>
        <v>45.03</v>
      </c>
      <c r="AJ38" s="39">
        <f t="shared" si="5"/>
        <v>23.52</v>
      </c>
      <c r="AK38" s="39">
        <f t="shared" si="5"/>
        <v>28.22</v>
      </c>
      <c r="AL38" s="39">
        <f t="shared" si="5"/>
        <v>50.6</v>
      </c>
      <c r="AM38" s="39">
        <f t="shared" si="5"/>
        <v>55.1</v>
      </c>
      <c r="AN38" s="39">
        <f t="shared" si="5"/>
        <v>9.69</v>
      </c>
      <c r="AO38" s="39">
        <f t="shared" si="5"/>
        <v>35.58</v>
      </c>
      <c r="AP38" s="39">
        <f t="shared" si="5"/>
        <v>57.22</v>
      </c>
      <c r="AQ38" s="39">
        <f t="shared" si="5"/>
        <v>56.25</v>
      </c>
      <c r="AR38" s="39">
        <f t="shared" si="5"/>
        <v>16.100000000000001</v>
      </c>
      <c r="AS38" s="39">
        <f t="shared" si="5"/>
        <v>12.23</v>
      </c>
      <c r="AT38" s="39">
        <f>ROUND(100000*AT29/(AVERAGE(AS12:AT13)*2*24*AT42),2)</f>
        <v>1.52</v>
      </c>
      <c r="AU38" s="39">
        <f t="shared" ref="AU38:BK38" si="6">ROUND(100000*AU29/(AVERAGE(AT13:AU14)*2*24*AU42),2)</f>
        <v>58.35</v>
      </c>
      <c r="AV38" s="39">
        <f t="shared" si="6"/>
        <v>25.56</v>
      </c>
      <c r="AW38" s="39">
        <f t="shared" si="6"/>
        <v>9.16</v>
      </c>
      <c r="AX38" s="39">
        <f t="shared" si="6"/>
        <v>18.07</v>
      </c>
      <c r="AY38" s="39">
        <f t="shared" si="6"/>
        <v>40.21</v>
      </c>
      <c r="AZ38" s="39">
        <f t="shared" si="6"/>
        <v>23.02</v>
      </c>
      <c r="BA38" s="39">
        <f t="shared" si="6"/>
        <v>31.19</v>
      </c>
      <c r="BB38" s="39">
        <f t="shared" si="6"/>
        <v>50.07</v>
      </c>
      <c r="BC38" s="39">
        <f t="shared" si="6"/>
        <v>54.96</v>
      </c>
      <c r="BD38" s="39">
        <f t="shared" si="6"/>
        <v>26.78</v>
      </c>
      <c r="BE38" s="39">
        <f t="shared" si="6"/>
        <v>20.21</v>
      </c>
      <c r="BF38" s="39">
        <f t="shared" si="6"/>
        <v>40.15</v>
      </c>
      <c r="BG38" s="39">
        <f t="shared" si="6"/>
        <v>35.24</v>
      </c>
      <c r="BH38" s="39">
        <f t="shared" si="6"/>
        <v>10.69</v>
      </c>
      <c r="BI38" s="39">
        <f t="shared" si="6"/>
        <v>16.57</v>
      </c>
      <c r="BJ38" s="39">
        <f t="shared" si="6"/>
        <v>57.4</v>
      </c>
      <c r="BK38" s="39">
        <f t="shared" si="6"/>
        <v>71.510000000000005</v>
      </c>
    </row>
    <row r="39" spans="1:63" ht="20.25" customHeight="1" x14ac:dyDescent="0.35">
      <c r="A39" s="42" t="s">
        <v>6</v>
      </c>
      <c r="B39" s="80" t="s">
        <v>210</v>
      </c>
      <c r="C39" s="39">
        <f t="shared" ref="C39:AT39" si="7">ROUND(100000*C30/(AVERAGE(B15:C15)*24*C42),2)</f>
        <v>65.66</v>
      </c>
      <c r="D39" s="39">
        <f t="shared" si="7"/>
        <v>63.68</v>
      </c>
      <c r="E39" s="39">
        <f t="shared" si="7"/>
        <v>59.36</v>
      </c>
      <c r="F39" s="39">
        <f t="shared" si="7"/>
        <v>64.8</v>
      </c>
      <c r="G39" s="39">
        <f t="shared" si="7"/>
        <v>62.24</v>
      </c>
      <c r="H39" s="39">
        <f t="shared" si="7"/>
        <v>66.400000000000006</v>
      </c>
      <c r="I39" s="39">
        <f t="shared" si="7"/>
        <v>65.209999999999994</v>
      </c>
      <c r="J39" s="39">
        <f t="shared" si="7"/>
        <v>59.66</v>
      </c>
      <c r="K39" s="39">
        <f t="shared" si="7"/>
        <v>55.37</v>
      </c>
      <c r="L39" s="39">
        <f t="shared" si="7"/>
        <v>58.27</v>
      </c>
      <c r="M39" s="39">
        <f t="shared" si="7"/>
        <v>54.24</v>
      </c>
      <c r="N39" s="39">
        <f t="shared" si="7"/>
        <v>54.02</v>
      </c>
      <c r="O39" s="39">
        <f t="shared" si="7"/>
        <v>51.39</v>
      </c>
      <c r="P39" s="39">
        <f t="shared" si="7"/>
        <v>53.97</v>
      </c>
      <c r="Q39" s="39">
        <f t="shared" si="7"/>
        <v>48.25</v>
      </c>
      <c r="R39" s="39">
        <f t="shared" si="7"/>
        <v>47.88</v>
      </c>
      <c r="S39" s="39">
        <f t="shared" si="7"/>
        <v>44.4</v>
      </c>
      <c r="T39" s="39">
        <f t="shared" si="7"/>
        <v>51.08</v>
      </c>
      <c r="U39" s="39">
        <f t="shared" si="7"/>
        <v>54.04</v>
      </c>
      <c r="V39" s="39">
        <f t="shared" si="7"/>
        <v>53.47</v>
      </c>
      <c r="W39" s="39">
        <f t="shared" si="7"/>
        <v>54.3</v>
      </c>
      <c r="X39" s="39">
        <f t="shared" si="7"/>
        <v>52.9</v>
      </c>
      <c r="Y39" s="39">
        <f t="shared" si="7"/>
        <v>57.68</v>
      </c>
      <c r="Z39" s="39">
        <f t="shared" si="7"/>
        <v>60.31</v>
      </c>
      <c r="AA39" s="39">
        <f t="shared" si="7"/>
        <v>58.6</v>
      </c>
      <c r="AB39" s="39">
        <f t="shared" si="7"/>
        <v>52.19</v>
      </c>
      <c r="AC39" s="39">
        <f t="shared" si="7"/>
        <v>51.21</v>
      </c>
      <c r="AD39" s="39">
        <f t="shared" si="7"/>
        <v>51.42</v>
      </c>
      <c r="AE39" s="39">
        <f t="shared" si="7"/>
        <v>43.62</v>
      </c>
      <c r="AF39" s="39">
        <f t="shared" si="7"/>
        <v>46.34</v>
      </c>
      <c r="AG39" s="39">
        <f t="shared" si="7"/>
        <v>45.09</v>
      </c>
      <c r="AH39" s="39">
        <f t="shared" si="7"/>
        <v>43.44</v>
      </c>
      <c r="AI39" s="39">
        <f t="shared" si="7"/>
        <v>41.22</v>
      </c>
      <c r="AJ39" s="39">
        <f t="shared" si="7"/>
        <v>41.16</v>
      </c>
      <c r="AK39" s="39">
        <f t="shared" si="7"/>
        <v>40.58</v>
      </c>
      <c r="AL39" s="39">
        <f t="shared" si="7"/>
        <v>38.81</v>
      </c>
      <c r="AM39" s="39">
        <f t="shared" si="7"/>
        <v>37.17</v>
      </c>
      <c r="AN39" s="39">
        <f t="shared" si="7"/>
        <v>35.340000000000003</v>
      </c>
      <c r="AO39" s="39">
        <f t="shared" si="7"/>
        <v>33.03</v>
      </c>
      <c r="AP39" s="39">
        <f t="shared" si="7"/>
        <v>37.18</v>
      </c>
      <c r="AQ39" s="39">
        <f t="shared" si="7"/>
        <v>33.69</v>
      </c>
      <c r="AR39" s="39">
        <f t="shared" si="7"/>
        <v>32.729999999999997</v>
      </c>
      <c r="AS39" s="39">
        <f t="shared" si="7"/>
        <v>33.770000000000003</v>
      </c>
      <c r="AT39" s="39">
        <f t="shared" si="7"/>
        <v>34.49</v>
      </c>
      <c r="AU39" s="39">
        <f t="shared" ref="AU39:BK39" si="8">ROUND(100000*AU30/(AVERAGE(AT15:AU15)*24*AU42),2)</f>
        <v>34.78</v>
      </c>
      <c r="AV39" s="39">
        <f t="shared" si="8"/>
        <v>36.21</v>
      </c>
      <c r="AW39" s="39">
        <f t="shared" si="8"/>
        <v>34.51</v>
      </c>
      <c r="AX39" s="39">
        <f t="shared" si="8"/>
        <v>37.090000000000003</v>
      </c>
      <c r="AY39" s="39">
        <f t="shared" si="8"/>
        <v>35.14</v>
      </c>
      <c r="AZ39" s="39">
        <f t="shared" si="8"/>
        <v>33.880000000000003</v>
      </c>
      <c r="BA39" s="39">
        <f t="shared" si="8"/>
        <v>35.49</v>
      </c>
      <c r="BB39" s="39">
        <f t="shared" si="8"/>
        <v>34.72</v>
      </c>
      <c r="BC39" s="39">
        <f t="shared" si="8"/>
        <v>33.549999999999997</v>
      </c>
      <c r="BD39" s="39">
        <f t="shared" si="8"/>
        <v>33.18</v>
      </c>
      <c r="BE39" s="39">
        <f t="shared" si="8"/>
        <v>33.79</v>
      </c>
      <c r="BF39" s="39">
        <f t="shared" si="8"/>
        <v>33.909999999999997</v>
      </c>
      <c r="BG39" s="39">
        <f t="shared" si="8"/>
        <v>30.32</v>
      </c>
      <c r="BH39" s="39">
        <f t="shared" si="8"/>
        <v>31.32</v>
      </c>
      <c r="BI39" s="39">
        <f t="shared" si="8"/>
        <v>30.33</v>
      </c>
      <c r="BJ39" s="39">
        <f t="shared" si="8"/>
        <v>28.06</v>
      </c>
      <c r="BK39" s="39">
        <f t="shared" si="8"/>
        <v>27.02</v>
      </c>
    </row>
    <row r="40" spans="1:63" ht="20.25" customHeight="1" thickBot="1" x14ac:dyDescent="0.4">
      <c r="A40" s="42" t="s">
        <v>7</v>
      </c>
      <c r="B40" s="138" t="s">
        <v>210</v>
      </c>
      <c r="C40" s="85">
        <f t="shared" ref="C40:AS40" si="9">ROUND(100000*C31/(AVERAGE(B16:C16)*24*C42),2)</f>
        <v>43.57</v>
      </c>
      <c r="D40" s="85">
        <f t="shared" si="9"/>
        <v>43.09</v>
      </c>
      <c r="E40" s="85">
        <f t="shared" si="9"/>
        <v>39.96</v>
      </c>
      <c r="F40" s="85">
        <f t="shared" si="9"/>
        <v>42.63</v>
      </c>
      <c r="G40" s="85">
        <f t="shared" si="9"/>
        <v>37.71</v>
      </c>
      <c r="H40" s="85">
        <f t="shared" si="9"/>
        <v>37.71</v>
      </c>
      <c r="I40" s="85">
        <f t="shared" si="9"/>
        <v>31.97</v>
      </c>
      <c r="J40" s="85">
        <f t="shared" si="9"/>
        <v>34.630000000000003</v>
      </c>
      <c r="K40" s="85">
        <f t="shared" si="9"/>
        <v>43.57</v>
      </c>
      <c r="L40" s="85">
        <f t="shared" si="9"/>
        <v>48.48</v>
      </c>
      <c r="M40" s="85">
        <f t="shared" si="9"/>
        <v>42.63</v>
      </c>
      <c r="N40" s="85">
        <f t="shared" si="9"/>
        <v>45.29</v>
      </c>
      <c r="O40" s="85">
        <f t="shared" si="9"/>
        <v>46.3</v>
      </c>
      <c r="P40" s="85">
        <f t="shared" si="9"/>
        <v>48.48</v>
      </c>
      <c r="Q40" s="85">
        <f t="shared" si="9"/>
        <v>45.29</v>
      </c>
      <c r="R40" s="85">
        <f t="shared" si="9"/>
        <v>45.29</v>
      </c>
      <c r="S40" s="85">
        <f t="shared" si="9"/>
        <v>46.3</v>
      </c>
      <c r="T40" s="85">
        <f t="shared" si="9"/>
        <v>45.79</v>
      </c>
      <c r="U40" s="85">
        <f t="shared" si="9"/>
        <v>42.63</v>
      </c>
      <c r="V40" s="85">
        <f t="shared" si="9"/>
        <v>39.96</v>
      </c>
      <c r="W40" s="85">
        <f t="shared" si="9"/>
        <v>40.4</v>
      </c>
      <c r="X40" s="85">
        <f t="shared" si="9"/>
        <v>40.4</v>
      </c>
      <c r="Y40" s="85">
        <f t="shared" si="9"/>
        <v>37.299999999999997</v>
      </c>
      <c r="Z40" s="85">
        <f t="shared" si="9"/>
        <v>37.299999999999997</v>
      </c>
      <c r="AA40" s="85">
        <f t="shared" si="9"/>
        <v>43.57</v>
      </c>
      <c r="AB40" s="85">
        <f t="shared" si="9"/>
        <v>43.09</v>
      </c>
      <c r="AC40" s="85">
        <f t="shared" si="9"/>
        <v>39.96</v>
      </c>
      <c r="AD40" s="85">
        <f t="shared" si="9"/>
        <v>42.63</v>
      </c>
      <c r="AE40" s="85">
        <f t="shared" si="9"/>
        <v>43.57</v>
      </c>
      <c r="AF40" s="85">
        <f t="shared" si="9"/>
        <v>45.79</v>
      </c>
      <c r="AG40" s="85">
        <f t="shared" si="9"/>
        <v>37.299999999999997</v>
      </c>
      <c r="AH40" s="85">
        <f t="shared" si="9"/>
        <v>42.63</v>
      </c>
      <c r="AI40" s="85">
        <f t="shared" si="9"/>
        <v>46.3</v>
      </c>
      <c r="AJ40" s="85">
        <f t="shared" si="9"/>
        <v>48.48</v>
      </c>
      <c r="AK40" s="85">
        <f t="shared" si="9"/>
        <v>42.63</v>
      </c>
      <c r="AL40" s="85">
        <f t="shared" si="9"/>
        <v>42.63</v>
      </c>
      <c r="AM40" s="85">
        <f t="shared" si="9"/>
        <v>45.79</v>
      </c>
      <c r="AN40" s="85">
        <f t="shared" si="9"/>
        <v>45.79</v>
      </c>
      <c r="AO40" s="85">
        <f t="shared" si="9"/>
        <v>42.63</v>
      </c>
      <c r="AP40" s="85">
        <f t="shared" si="9"/>
        <v>42.63</v>
      </c>
      <c r="AQ40" s="85">
        <f t="shared" si="9"/>
        <v>46.3</v>
      </c>
      <c r="AR40" s="85">
        <f t="shared" si="9"/>
        <v>45.79</v>
      </c>
      <c r="AS40" s="85">
        <f t="shared" si="9"/>
        <v>39.96</v>
      </c>
      <c r="AT40" s="238">
        <f>ROUND(100000*AT31/(AVERAGE(AS15:AT15)*24*AT42),2)</f>
        <v>0.37</v>
      </c>
      <c r="AU40" s="238">
        <f t="shared" ref="AU40:BK40" si="10">ROUND(100000*AU31/(AVERAGE(AT16:AU16)*24*AU42),2)</f>
        <v>43.57</v>
      </c>
      <c r="AV40" s="238">
        <f t="shared" si="10"/>
        <v>40.4</v>
      </c>
      <c r="AW40" s="238">
        <f t="shared" si="10"/>
        <v>34.630000000000003</v>
      </c>
      <c r="AX40" s="238">
        <f t="shared" si="10"/>
        <v>34.630000000000003</v>
      </c>
      <c r="AY40" s="238">
        <f t="shared" si="10"/>
        <v>43.57</v>
      </c>
      <c r="AZ40" s="238">
        <f t="shared" si="10"/>
        <v>43.09</v>
      </c>
      <c r="BA40" s="238">
        <f t="shared" si="10"/>
        <v>37.299999999999997</v>
      </c>
      <c r="BB40" s="238">
        <f t="shared" si="10"/>
        <v>34.630000000000003</v>
      </c>
      <c r="BC40" s="238">
        <f t="shared" si="10"/>
        <v>43.09</v>
      </c>
      <c r="BD40" s="238">
        <f t="shared" si="10"/>
        <v>40.4</v>
      </c>
      <c r="BE40" s="238">
        <f t="shared" si="10"/>
        <v>34.630000000000003</v>
      </c>
      <c r="BF40" s="238">
        <f t="shared" si="10"/>
        <v>34.630000000000003</v>
      </c>
      <c r="BG40" s="238">
        <f t="shared" si="10"/>
        <v>40.85</v>
      </c>
      <c r="BH40" s="238">
        <f t="shared" si="10"/>
        <v>40.4</v>
      </c>
      <c r="BI40" s="238">
        <f t="shared" si="10"/>
        <v>34.630000000000003</v>
      </c>
      <c r="BJ40" s="238">
        <f t="shared" si="10"/>
        <v>34.630000000000003</v>
      </c>
      <c r="BK40" s="238">
        <f t="shared" si="10"/>
        <v>38.130000000000003</v>
      </c>
    </row>
    <row r="41" spans="1:63" ht="20.25" customHeight="1" thickTop="1" x14ac:dyDescent="0.35">
      <c r="A41" s="42"/>
    </row>
    <row r="42" spans="1:63" ht="20.25" hidden="1" customHeight="1" x14ac:dyDescent="0.35">
      <c r="C42" s="38">
        <v>90</v>
      </c>
      <c r="D42" s="38">
        <v>91</v>
      </c>
      <c r="E42" s="38">
        <v>92</v>
      </c>
      <c r="F42" s="38">
        <v>92</v>
      </c>
      <c r="G42" s="38">
        <v>91</v>
      </c>
      <c r="H42" s="38">
        <v>91</v>
      </c>
      <c r="I42" s="38">
        <v>92</v>
      </c>
      <c r="J42" s="38">
        <v>92</v>
      </c>
      <c r="K42" s="38">
        <v>90</v>
      </c>
      <c r="L42" s="38">
        <v>91</v>
      </c>
      <c r="M42" s="38">
        <v>92</v>
      </c>
      <c r="N42" s="38">
        <v>92</v>
      </c>
      <c r="O42" s="38">
        <v>90</v>
      </c>
      <c r="P42" s="38">
        <v>91</v>
      </c>
      <c r="Q42" s="38">
        <v>92</v>
      </c>
      <c r="R42" s="38">
        <v>92</v>
      </c>
      <c r="S42" s="38">
        <v>90</v>
      </c>
      <c r="T42" s="38">
        <v>91</v>
      </c>
      <c r="U42" s="38">
        <v>92</v>
      </c>
      <c r="V42" s="38">
        <v>92</v>
      </c>
      <c r="W42" s="38">
        <v>91</v>
      </c>
      <c r="X42" s="38">
        <v>91</v>
      </c>
      <c r="Y42" s="38">
        <v>92</v>
      </c>
      <c r="Z42" s="38">
        <v>92</v>
      </c>
      <c r="AA42" s="38">
        <v>90</v>
      </c>
      <c r="AB42" s="38">
        <v>91</v>
      </c>
      <c r="AC42" s="38">
        <v>92</v>
      </c>
      <c r="AD42" s="38">
        <v>92</v>
      </c>
      <c r="AE42" s="38">
        <v>90</v>
      </c>
      <c r="AF42" s="38">
        <v>91</v>
      </c>
      <c r="AG42" s="38">
        <v>92</v>
      </c>
      <c r="AH42" s="38">
        <v>92</v>
      </c>
      <c r="AI42" s="38">
        <v>90</v>
      </c>
      <c r="AJ42" s="38">
        <v>91</v>
      </c>
      <c r="AK42" s="38">
        <v>92</v>
      </c>
      <c r="AL42" s="38">
        <v>92</v>
      </c>
      <c r="AM42" s="38">
        <v>91</v>
      </c>
      <c r="AN42" s="38">
        <v>91</v>
      </c>
      <c r="AO42" s="38">
        <v>92</v>
      </c>
      <c r="AP42" s="38">
        <v>92</v>
      </c>
      <c r="AQ42" s="38">
        <v>90</v>
      </c>
      <c r="AR42" s="38">
        <v>91</v>
      </c>
      <c r="AS42" s="38">
        <v>92</v>
      </c>
      <c r="AT42" s="38">
        <v>92</v>
      </c>
      <c r="AU42" s="38">
        <v>90</v>
      </c>
      <c r="AV42" s="38">
        <v>91</v>
      </c>
      <c r="AW42" s="38">
        <v>92</v>
      </c>
      <c r="AX42" s="38">
        <v>92</v>
      </c>
      <c r="AY42" s="38">
        <v>90</v>
      </c>
      <c r="AZ42" s="38">
        <v>91</v>
      </c>
      <c r="BA42" s="38">
        <v>92</v>
      </c>
      <c r="BB42" s="38">
        <v>92</v>
      </c>
      <c r="BC42" s="38">
        <v>91</v>
      </c>
      <c r="BD42" s="38">
        <v>91</v>
      </c>
      <c r="BE42" s="38">
        <v>92</v>
      </c>
      <c r="BF42" s="38">
        <v>92</v>
      </c>
      <c r="BG42" s="38">
        <v>90</v>
      </c>
      <c r="BH42" s="38">
        <v>91</v>
      </c>
      <c r="BI42" s="38">
        <v>92</v>
      </c>
      <c r="BJ42" s="38">
        <v>92</v>
      </c>
      <c r="BK42" s="38">
        <v>90</v>
      </c>
    </row>
    <row r="51" spans="1:1" ht="20.25" customHeight="1" x14ac:dyDescent="0.35">
      <c r="A51" s="81"/>
    </row>
    <row r="53" spans="1:1" ht="20.25" customHeight="1" x14ac:dyDescent="0.35">
      <c r="A53" s="47"/>
    </row>
  </sheetData>
  <phoneticPr fontId="7" type="noConversion"/>
  <pageMargins left="0.25" right="0.25" top="0.75" bottom="0.75" header="0.3" footer="0.3"/>
  <pageSetup paperSize="9" scale="10" orientation="landscape" r:id="rId1"/>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pageSetUpPr fitToPage="1"/>
  </sheetPr>
  <dimension ref="A1:S45"/>
  <sheetViews>
    <sheetView showGridLines="0" workbookViewId="0">
      <pane xSplit="1" topLeftCell="B1" activePane="topRight" state="frozen"/>
      <selection activeCell="A35" sqref="A35"/>
      <selection pane="topRight" activeCell="B1" sqref="B1"/>
    </sheetView>
  </sheetViews>
  <sheetFormatPr defaultColWidth="9.1796875" defaultRowHeight="20.25" customHeight="1" x14ac:dyDescent="0.25"/>
  <cols>
    <col min="1" max="1" width="44.26953125" style="49" customWidth="1"/>
    <col min="2" max="6" width="11" style="49" customWidth="1"/>
    <col min="7" max="7" width="12" style="49" customWidth="1"/>
    <col min="8" max="8" width="11.26953125" style="49" customWidth="1"/>
    <col min="9" max="9" width="12.26953125" style="49" customWidth="1"/>
    <col min="10" max="10" width="12" style="49" customWidth="1"/>
    <col min="11" max="11" width="12.26953125" style="49" customWidth="1"/>
    <col min="12" max="14" width="13.26953125" style="49" customWidth="1"/>
    <col min="15" max="18" width="13" style="49" customWidth="1"/>
    <col min="19" max="19" width="11.7265625" style="49" customWidth="1"/>
    <col min="20" max="16384" width="9.1796875" style="49"/>
  </cols>
  <sheetData>
    <row r="1" spans="1:19" ht="45" customHeight="1" x14ac:dyDescent="0.25">
      <c r="A1" s="37" t="s">
        <v>223</v>
      </c>
    </row>
    <row r="2" spans="1:19" ht="20.25" customHeight="1" x14ac:dyDescent="0.25">
      <c r="A2" s="49" t="s">
        <v>211</v>
      </c>
    </row>
    <row r="3" spans="1:19" ht="20.25" customHeight="1" x14ac:dyDescent="0.25">
      <c r="A3" s="52" t="s">
        <v>220</v>
      </c>
    </row>
    <row r="4" spans="1:19" ht="20.25" customHeight="1" x14ac:dyDescent="0.25">
      <c r="A4" s="49" t="s">
        <v>233</v>
      </c>
    </row>
    <row r="5" spans="1:19" ht="20.25" customHeight="1" x14ac:dyDescent="0.25">
      <c r="A5" s="49" t="s">
        <v>232</v>
      </c>
    </row>
    <row r="6" spans="1:19" ht="20.25" customHeight="1" x14ac:dyDescent="0.25">
      <c r="A6" s="49" t="s">
        <v>103</v>
      </c>
    </row>
    <row r="7" spans="1:19" ht="30" customHeight="1" x14ac:dyDescent="0.25">
      <c r="A7" s="48" t="s">
        <v>216</v>
      </c>
      <c r="B7" s="146" t="s">
        <v>215</v>
      </c>
      <c r="C7" s="146" t="s">
        <v>104</v>
      </c>
      <c r="D7" s="146" t="s">
        <v>105</v>
      </c>
      <c r="E7" s="146" t="s">
        <v>106</v>
      </c>
      <c r="F7" s="146" t="s">
        <v>107</v>
      </c>
      <c r="G7" s="146" t="s">
        <v>108</v>
      </c>
      <c r="H7" s="146" t="s">
        <v>109</v>
      </c>
      <c r="I7" s="146" t="s">
        <v>110</v>
      </c>
      <c r="J7" s="146" t="s">
        <v>111</v>
      </c>
      <c r="K7" s="146" t="s">
        <v>112</v>
      </c>
      <c r="L7" s="146" t="s">
        <v>113</v>
      </c>
      <c r="M7" s="146" t="s">
        <v>100</v>
      </c>
      <c r="N7" s="146" t="s">
        <v>101</v>
      </c>
      <c r="O7" s="146" t="s">
        <v>248</v>
      </c>
      <c r="P7" s="146" t="s">
        <v>263</v>
      </c>
      <c r="Q7" s="146" t="s">
        <v>308</v>
      </c>
      <c r="R7" s="146" t="s">
        <v>360</v>
      </c>
      <c r="S7" s="146" t="s">
        <v>375</v>
      </c>
    </row>
    <row r="8" spans="1:19" ht="20.25" customHeight="1" x14ac:dyDescent="0.25">
      <c r="A8" s="101" t="s">
        <v>21</v>
      </c>
      <c r="B8" s="155">
        <v>1745</v>
      </c>
      <c r="C8" s="155">
        <v>2121</v>
      </c>
      <c r="D8" s="155">
        <v>2677.4</v>
      </c>
      <c r="E8" s="155">
        <f>SUM('Scotland - Qtr'!F8:F10)</f>
        <v>3087.86</v>
      </c>
      <c r="F8" s="155">
        <f>SUM('Scotland - Qtr'!J8:J10)</f>
        <v>3954.99</v>
      </c>
      <c r="G8" s="155">
        <f>SUM('Scotland - Qtr'!N8:N10)</f>
        <v>4778.75</v>
      </c>
      <c r="H8" s="155">
        <f>SUM('Scotland - Qtr'!R8:R10)</f>
        <v>5276.8200000000006</v>
      </c>
      <c r="I8" s="155">
        <f>SUM('Scotland - Qtr'!V8:V10)</f>
        <v>5585.34</v>
      </c>
      <c r="J8" s="155">
        <f>SUM('Scotland - Qtr'!Z8:Z10)</f>
        <v>6477.98</v>
      </c>
      <c r="K8" s="155">
        <f>SUM('Scotland - Qtr'!AD8:AD10)</f>
        <v>7578.05</v>
      </c>
      <c r="L8" s="155">
        <f>SUM('Scotland - Qtr'!AH8:AH10)</f>
        <v>8473.75</v>
      </c>
      <c r="M8" s="155">
        <f>SUM('Scotland - Qtr'!AL8:AL10)</f>
        <v>9199.07</v>
      </c>
      <c r="N8" s="155">
        <f>SUM('Scotland - Qtr'!AP8:AP10)</f>
        <v>9253.98</v>
      </c>
      <c r="O8" s="155">
        <f>SUM('Scotland - Qtr'!AT8:AT10)</f>
        <v>9635.56</v>
      </c>
      <c r="P8" s="155">
        <f>SUM('Scotland - Qtr'!AX8:AX10)</f>
        <v>11110.249999999998</v>
      </c>
      <c r="Q8" s="155">
        <f>SUM('Scotland - Qtr'!BB8:BB10)</f>
        <v>12648.029999999999</v>
      </c>
      <c r="R8" s="155">
        <f>SUM('Scotland - Qtr'!BF8:BF10)</f>
        <v>14616.669999999998</v>
      </c>
      <c r="S8" s="155">
        <f>SUM('Scotland - Qtr'!BJ8:BJ10)</f>
        <v>14791.269999999999</v>
      </c>
    </row>
    <row r="9" spans="1:19" ht="20.25" customHeight="1" x14ac:dyDescent="0.25">
      <c r="A9" s="274" t="s">
        <v>363</v>
      </c>
      <c r="B9" s="155">
        <v>1</v>
      </c>
      <c r="C9" s="155">
        <v>1</v>
      </c>
      <c r="D9" s="155">
        <v>1</v>
      </c>
      <c r="E9" s="155">
        <f>'Scotland - Qtr'!F11</f>
        <v>2.56</v>
      </c>
      <c r="F9" s="155">
        <f>'Scotland - Qtr'!J11</f>
        <v>6.75</v>
      </c>
      <c r="G9" s="155">
        <f>'Scotland - Qtr'!N11</f>
        <v>6.75</v>
      </c>
      <c r="H9" s="155">
        <f>'Scotland - Qtr'!R11</f>
        <v>7.39</v>
      </c>
      <c r="I9" s="155">
        <f>'Scotland - Qtr'!V11</f>
        <v>7.64</v>
      </c>
      <c r="J9" s="155">
        <f>'Scotland - Qtr'!Z11</f>
        <v>13.01</v>
      </c>
      <c r="K9" s="155">
        <f>'Scotland - Qtr'!AD11</f>
        <v>17.920000000000002</v>
      </c>
      <c r="L9" s="155">
        <f>'Scotland - Qtr'!AH11</f>
        <v>19.920000000000002</v>
      </c>
      <c r="M9" s="155">
        <f>'Scotland - Qtr'!AL11</f>
        <v>21.92</v>
      </c>
      <c r="N9" s="155">
        <f>'Scotland - Qtr'!AP11</f>
        <v>9.8000000000000007</v>
      </c>
      <c r="O9" s="155">
        <f>'Scotland - Qtr'!AT11</f>
        <v>9.8000000000000007</v>
      </c>
      <c r="P9" s="155">
        <f>'Scotland - Qtr'!AX11</f>
        <v>8.1999999999999993</v>
      </c>
      <c r="Q9" s="155">
        <f>'Scotland - Qtr'!BB11</f>
        <v>9.8000000000000007</v>
      </c>
      <c r="R9" s="155">
        <f>'Scotland - Qtr'!BF11</f>
        <v>9.8000000000000007</v>
      </c>
      <c r="S9" s="155">
        <f>'Scotland - Qtr'!BJ11</f>
        <v>9.8000000000000007</v>
      </c>
    </row>
    <row r="10" spans="1:19" ht="20.25" customHeight="1" x14ac:dyDescent="0.25">
      <c r="A10" s="98" t="s">
        <v>52</v>
      </c>
      <c r="B10" s="155">
        <v>0</v>
      </c>
      <c r="C10" s="155">
        <v>0</v>
      </c>
      <c r="D10" s="155">
        <v>2</v>
      </c>
      <c r="E10" s="155">
        <f>'Scotland - Qtr'!F12</f>
        <v>48.32</v>
      </c>
      <c r="F10" s="155">
        <f>'Scotland - Qtr'!J12</f>
        <v>94.74</v>
      </c>
      <c r="G10" s="155">
        <f>'Scotland - Qtr'!N12</f>
        <v>132.74</v>
      </c>
      <c r="H10" s="155">
        <f>'Scotland - Qtr'!R12</f>
        <v>174.96</v>
      </c>
      <c r="I10" s="155">
        <f>'Scotland - Qtr'!V12</f>
        <v>264.06</v>
      </c>
      <c r="J10" s="155">
        <f>'Scotland - Qtr'!Z12</f>
        <v>325.77</v>
      </c>
      <c r="K10" s="155">
        <f>'Scotland - Qtr'!AD12</f>
        <v>342.97</v>
      </c>
      <c r="L10" s="155">
        <f>'Scotland - Qtr'!AH12</f>
        <v>359.57</v>
      </c>
      <c r="M10" s="155">
        <f>'Scotland - Qtr'!AL12</f>
        <v>377.85</v>
      </c>
      <c r="N10" s="155">
        <f>'Scotland - Qtr'!AP12</f>
        <v>399.42</v>
      </c>
      <c r="O10" s="155">
        <f>'Scotland - Qtr'!AT12</f>
        <v>414.39</v>
      </c>
      <c r="P10" s="155">
        <f>'Scotland - Qtr'!AX12</f>
        <v>506.37</v>
      </c>
      <c r="Q10" s="155">
        <f>'Scotland - Qtr'!BB12</f>
        <v>631.49</v>
      </c>
      <c r="R10" s="155">
        <f>'Scotland - Qtr'!BF12</f>
        <v>740.39</v>
      </c>
      <c r="S10" s="155">
        <f>'Scotland - Qtr'!BJ12</f>
        <v>847.14</v>
      </c>
    </row>
    <row r="11" spans="1:19" ht="20.25" customHeight="1" x14ac:dyDescent="0.25">
      <c r="A11" s="98" t="s">
        <v>18</v>
      </c>
      <c r="B11" s="155">
        <v>1442</v>
      </c>
      <c r="C11" s="155">
        <v>1450</v>
      </c>
      <c r="D11" s="155">
        <v>1454</v>
      </c>
      <c r="E11" s="155">
        <f>SUM('Scotland - Qtr'!F13:F14)</f>
        <v>1485.11</v>
      </c>
      <c r="F11" s="155">
        <f>SUM('Scotland - Qtr'!J13:J14)</f>
        <v>1496.82</v>
      </c>
      <c r="G11" s="155">
        <f>SUM('Scotland - Qtr'!N13:N14)</f>
        <v>1509.71</v>
      </c>
      <c r="H11" s="155">
        <f>SUM('Scotland - Qtr'!R13:R14)</f>
        <v>1527.73</v>
      </c>
      <c r="I11" s="155">
        <f>SUM('Scotland - Qtr'!V13:V14)</f>
        <v>1571.4399999999998</v>
      </c>
      <c r="J11" s="155">
        <f>SUM('Scotland - Qtr'!Z13:Z14)</f>
        <v>1626.79</v>
      </c>
      <c r="K11" s="155">
        <f>SUM('Scotland - Qtr'!AD13:AD14)</f>
        <v>1648.68</v>
      </c>
      <c r="L11" s="155">
        <f>SUM('Scotland - Qtr'!AH13:AH14)</f>
        <v>1652.8</v>
      </c>
      <c r="M11" s="155">
        <f>SUM('Scotland - Qtr'!AL13:AL14)</f>
        <v>1654.23</v>
      </c>
      <c r="N11" s="155">
        <f>SUM('Scotland - Qtr'!AP13:AP14)</f>
        <v>1662.98</v>
      </c>
      <c r="O11" s="155">
        <f>SUM('Scotland - Qtr'!AT13:AT14)</f>
        <v>1667.7</v>
      </c>
      <c r="P11" s="155">
        <f>SUM('Scotland - Qtr'!AX13:AX14)</f>
        <v>1667.56</v>
      </c>
      <c r="Q11" s="155">
        <f>SUM('Scotland - Qtr'!BB13:BB14)</f>
        <v>1673.38</v>
      </c>
      <c r="R11" s="155">
        <f>SUM('Scotland - Qtr'!BF13:BF14)</f>
        <v>1673.38</v>
      </c>
      <c r="S11" s="155">
        <f>SUM('Scotland - Qtr'!BJ13:BJ14)</f>
        <v>1673.38</v>
      </c>
    </row>
    <row r="12" spans="1:19" ht="20.25" customHeight="1" x14ac:dyDescent="0.25">
      <c r="A12" s="98" t="s">
        <v>53</v>
      </c>
      <c r="B12" s="155">
        <v>93</v>
      </c>
      <c r="C12" s="155">
        <v>106</v>
      </c>
      <c r="D12" s="155">
        <v>107</v>
      </c>
      <c r="E12" s="155">
        <f>'Scotland - Qtr'!F15</f>
        <v>112.8</v>
      </c>
      <c r="F12" s="155">
        <f>'Scotland - Qtr'!J15</f>
        <v>114.85</v>
      </c>
      <c r="G12" s="155">
        <f>'Scotland - Qtr'!N15</f>
        <v>115.33</v>
      </c>
      <c r="H12" s="155">
        <f>'Scotland - Qtr'!R15</f>
        <v>116.33</v>
      </c>
      <c r="I12" s="155">
        <f>'Scotland - Qtr'!V15</f>
        <v>116.33</v>
      </c>
      <c r="J12" s="155">
        <f>'Scotland - Qtr'!Z15</f>
        <v>116.33</v>
      </c>
      <c r="K12" s="155">
        <f>'Scotland - Qtr'!AD15</f>
        <v>115.83</v>
      </c>
      <c r="L12" s="155">
        <f>'Scotland - Qtr'!AH15</f>
        <v>115.86</v>
      </c>
      <c r="M12" s="155">
        <f>'Scotland - Qtr'!AL15</f>
        <v>115.86</v>
      </c>
      <c r="N12" s="155">
        <f>'Scotland - Qtr'!AP15</f>
        <v>115.86</v>
      </c>
      <c r="O12" s="155">
        <f>'Scotland - Qtr'!AT15</f>
        <v>115.86</v>
      </c>
      <c r="P12" s="155">
        <f>'Scotland - Qtr'!AX15</f>
        <v>115.86</v>
      </c>
      <c r="Q12" s="155">
        <f>'Scotland - Qtr'!BB15</f>
        <v>115.86</v>
      </c>
      <c r="R12" s="155">
        <f>'Scotland - Qtr'!BF15</f>
        <v>115.86</v>
      </c>
      <c r="S12" s="155">
        <f>'Scotland - Qtr'!BJ15</f>
        <v>115.86</v>
      </c>
    </row>
    <row r="13" spans="1:19" ht="20.25" customHeight="1" x14ac:dyDescent="0.25">
      <c r="A13" s="98" t="s">
        <v>7</v>
      </c>
      <c r="B13" s="155">
        <v>7</v>
      </c>
      <c r="C13" s="155">
        <v>7</v>
      </c>
      <c r="D13" s="155">
        <v>8</v>
      </c>
      <c r="E13" s="155">
        <f>'Scotland - Qtr'!F16</f>
        <v>9.4499999999999993</v>
      </c>
      <c r="F13" s="155">
        <f>'Scotland - Qtr'!J16</f>
        <v>9.4499999999999993</v>
      </c>
      <c r="G13" s="155">
        <f>'Scotland - Qtr'!N16</f>
        <v>6.85</v>
      </c>
      <c r="H13" s="155">
        <f>'Scotland - Qtr'!R16</f>
        <v>6.85</v>
      </c>
      <c r="I13" s="155">
        <f>'Scotland - Qtr'!V16</f>
        <v>6.95</v>
      </c>
      <c r="J13" s="155">
        <f>'Scotland - Qtr'!Z16</f>
        <v>7.25</v>
      </c>
      <c r="K13" s="155">
        <f>'Scotland - Qtr'!AD16</f>
        <v>7.25</v>
      </c>
      <c r="L13" s="155">
        <f>'Scotland - Qtr'!AH16</f>
        <v>7.25</v>
      </c>
      <c r="M13" s="155">
        <f>'Scotland - Qtr'!AL16</f>
        <v>7.25</v>
      </c>
      <c r="N13" s="155">
        <f>'Scotland - Qtr'!AP16</f>
        <v>7.25</v>
      </c>
      <c r="O13" s="155">
        <f>'Scotland - Qtr'!AT16</f>
        <v>8.0500000000000007</v>
      </c>
      <c r="P13" s="155">
        <f>'Scotland - Qtr'!AX16</f>
        <v>8.0500000000000007</v>
      </c>
      <c r="Q13" s="155">
        <f>'Scotland - Qtr'!BB16</f>
        <v>8.0500000000000007</v>
      </c>
      <c r="R13" s="155">
        <f>'Scotland - Qtr'!BF16</f>
        <v>8.0500000000000007</v>
      </c>
      <c r="S13" s="155">
        <f>'Scotland - Qtr'!BJ16</f>
        <v>8.0500000000000007</v>
      </c>
    </row>
    <row r="14" spans="1:19" ht="20.25" customHeight="1" x14ac:dyDescent="0.25">
      <c r="A14" s="98" t="s">
        <v>278</v>
      </c>
      <c r="B14" s="155">
        <v>66</v>
      </c>
      <c r="C14" s="155">
        <v>112</v>
      </c>
      <c r="D14" s="155">
        <v>119</v>
      </c>
      <c r="E14" s="155">
        <f>SUM('Scotland - Qtr'!F17:F20)</f>
        <v>123.34</v>
      </c>
      <c r="F14" s="155">
        <f>SUM('Scotland - Qtr'!J17:J20)</f>
        <v>138.19</v>
      </c>
      <c r="G14" s="155">
        <f>SUM('Scotland - Qtr'!N17:N20)</f>
        <v>149.62</v>
      </c>
      <c r="H14" s="155">
        <f>SUM('Scotland - Qtr'!R17:R20)</f>
        <v>229.76</v>
      </c>
      <c r="I14" s="155">
        <f>SUM('Scotland - Qtr'!V17:V20)</f>
        <v>236.45999999999998</v>
      </c>
      <c r="J14" s="155">
        <f>SUM('Scotland - Qtr'!Z17:Z20)</f>
        <v>258.95999999999998</v>
      </c>
      <c r="K14" s="155">
        <f>SUM('Scotland - Qtr'!AD17:AD20)</f>
        <v>301.27</v>
      </c>
      <c r="L14" s="155">
        <f>SUM('Scotland - Qtr'!AH17:AH20)</f>
        <v>340.13</v>
      </c>
      <c r="M14" s="155">
        <f>SUM('Scotland - Qtr'!AL17:AL20)</f>
        <v>393.79</v>
      </c>
      <c r="N14" s="155">
        <f>SUM('Scotland - Qtr'!AP17:AP20)</f>
        <v>394.31</v>
      </c>
      <c r="O14" s="155">
        <f>SUM('Scotland - Qtr'!AT17:AT20)</f>
        <v>401.82</v>
      </c>
      <c r="P14" s="155">
        <f>SUM('Scotland - Qtr'!AX17:AX20)</f>
        <v>414.46</v>
      </c>
      <c r="Q14" s="155">
        <f>SUM('Scotland - Qtr'!BB17:BB20)</f>
        <v>423.5</v>
      </c>
      <c r="R14" s="155">
        <f>SUM('Scotland - Qtr'!BF17:BF20)</f>
        <v>445.5</v>
      </c>
      <c r="S14" s="155">
        <f>SUM('Scotland - Qtr'!BJ17:BJ20)</f>
        <v>445.5</v>
      </c>
    </row>
    <row r="15" spans="1:19" s="94" customFormat="1" ht="20.25" customHeight="1" thickBot="1" x14ac:dyDescent="0.3">
      <c r="A15" s="92" t="s">
        <v>91</v>
      </c>
      <c r="B15" s="170">
        <f t="shared" ref="B15:G15" si="0">SUM(B8:B14)</f>
        <v>3354</v>
      </c>
      <c r="C15" s="170">
        <f t="shared" si="0"/>
        <v>3797</v>
      </c>
      <c r="D15" s="170">
        <f t="shared" si="0"/>
        <v>4368.3999999999996</v>
      </c>
      <c r="E15" s="170">
        <f t="shared" si="0"/>
        <v>4869.4400000000005</v>
      </c>
      <c r="F15" s="170">
        <f t="shared" si="0"/>
        <v>5815.7899999999991</v>
      </c>
      <c r="G15" s="170">
        <f t="shared" si="0"/>
        <v>6699.75</v>
      </c>
      <c r="H15" s="170">
        <f t="shared" ref="H15:M15" si="1">SUM(H8:H14)</f>
        <v>7339.840000000002</v>
      </c>
      <c r="I15" s="170">
        <f t="shared" si="1"/>
        <v>7788.22</v>
      </c>
      <c r="J15" s="170">
        <f t="shared" si="1"/>
        <v>8826.0899999999983</v>
      </c>
      <c r="K15" s="170">
        <f t="shared" si="1"/>
        <v>10011.970000000001</v>
      </c>
      <c r="L15" s="170">
        <f t="shared" si="1"/>
        <v>10969.279999999999</v>
      </c>
      <c r="M15" s="170">
        <f t="shared" si="1"/>
        <v>11769.970000000001</v>
      </c>
      <c r="N15" s="170">
        <f t="shared" ref="N15:S15" si="2">SUM(N8:N14)</f>
        <v>11843.599999999999</v>
      </c>
      <c r="O15" s="188">
        <f t="shared" si="2"/>
        <v>12253.179999999998</v>
      </c>
      <c r="P15" s="188">
        <f t="shared" si="2"/>
        <v>13830.749999999998</v>
      </c>
      <c r="Q15" s="188">
        <f t="shared" si="2"/>
        <v>15510.109999999997</v>
      </c>
      <c r="R15" s="188">
        <f t="shared" si="2"/>
        <v>17609.649999999998</v>
      </c>
      <c r="S15" s="188">
        <f t="shared" si="2"/>
        <v>17890.999999999996</v>
      </c>
    </row>
    <row r="16" spans="1:19" ht="20.25" customHeight="1" thickTop="1" x14ac:dyDescent="0.25">
      <c r="A16" s="102"/>
      <c r="B16" s="166"/>
      <c r="C16" s="171"/>
      <c r="D16" s="166"/>
      <c r="E16" s="155"/>
      <c r="F16" s="155"/>
      <c r="G16" s="155"/>
      <c r="H16" s="155"/>
      <c r="I16" s="155"/>
      <c r="J16" s="155"/>
      <c r="K16" s="155"/>
      <c r="L16" s="155"/>
      <c r="M16" s="155"/>
      <c r="N16" s="155"/>
      <c r="O16" s="155"/>
      <c r="P16" s="50"/>
      <c r="Q16" s="50"/>
      <c r="R16" s="50"/>
      <c r="S16" s="50"/>
    </row>
    <row r="17" spans="1:19" ht="30" customHeight="1" x14ac:dyDescent="0.25">
      <c r="A17" s="287" t="s">
        <v>345</v>
      </c>
      <c r="B17" s="183" t="s">
        <v>215</v>
      </c>
      <c r="C17" s="183" t="s">
        <v>104</v>
      </c>
      <c r="D17" s="183" t="s">
        <v>105</v>
      </c>
      <c r="E17" s="183" t="s">
        <v>106</v>
      </c>
      <c r="F17" s="183" t="s">
        <v>107</v>
      </c>
      <c r="G17" s="183" t="s">
        <v>108</v>
      </c>
      <c r="H17" s="183" t="s">
        <v>109</v>
      </c>
      <c r="I17" s="183" t="s">
        <v>110</v>
      </c>
      <c r="J17" s="183" t="s">
        <v>111</v>
      </c>
      <c r="K17" s="183" t="s">
        <v>112</v>
      </c>
      <c r="L17" s="183" t="s">
        <v>113</v>
      </c>
      <c r="M17" s="183" t="s">
        <v>100</v>
      </c>
      <c r="N17" s="183" t="s">
        <v>101</v>
      </c>
      <c r="O17" s="183" t="s">
        <v>248</v>
      </c>
      <c r="P17" s="183" t="s">
        <v>263</v>
      </c>
      <c r="Q17" s="183" t="s">
        <v>308</v>
      </c>
      <c r="R17" s="183" t="s">
        <v>360</v>
      </c>
      <c r="S17" s="183" t="s">
        <v>375</v>
      </c>
    </row>
    <row r="18" spans="1:19" ht="20.25" customHeight="1" x14ac:dyDescent="0.25">
      <c r="A18" s="294" t="s">
        <v>21</v>
      </c>
      <c r="B18" s="155">
        <v>3362</v>
      </c>
      <c r="C18" s="155">
        <v>4555</v>
      </c>
      <c r="D18" s="155">
        <v>4873</v>
      </c>
      <c r="E18" s="155">
        <f>SUM('Scotland - Qtr'!C25:F26)</f>
        <v>7256.16</v>
      </c>
      <c r="F18" s="155">
        <f>SUM('Scotland - Qtr'!G25:J26)</f>
        <v>8291.67</v>
      </c>
      <c r="G18" s="155">
        <f>SUM('Scotland - Qtr'!K25:N26)</f>
        <v>11151.2</v>
      </c>
      <c r="H18" s="155">
        <f>SUM('Scotland - Qtr'!O25:R26)</f>
        <v>11700.02</v>
      </c>
      <c r="I18" s="155">
        <f>SUM('Scotland - Qtr'!S25:V26)</f>
        <v>13878.000000000002</v>
      </c>
      <c r="J18" s="155">
        <f>SUM('Scotland - Qtr'!W25:Z26)</f>
        <v>12415.7</v>
      </c>
      <c r="K18" s="155">
        <f>SUM('Scotland - Qtr'!AA25:AD26)</f>
        <v>17201.150000000005</v>
      </c>
      <c r="L18" s="155">
        <f>SUM('Scotland - Qtr'!AE25:AH26)</f>
        <v>19111.099999999999</v>
      </c>
      <c r="M18" s="155">
        <f>SUM('Scotland - Qtr'!AI25:AL26)</f>
        <v>22009.760000000002</v>
      </c>
      <c r="N18" s="155">
        <f>SUM('Scotland - Qtr'!AM25:AP26)</f>
        <v>22505.929999999997</v>
      </c>
      <c r="O18" s="155">
        <f>SUM('Scotland - Qtr'!AQ25:AT26)</f>
        <v>18846.25</v>
      </c>
      <c r="P18" s="155">
        <f>SUM('Scotland - Qtr'!AU25:AX26)</f>
        <v>27189.51</v>
      </c>
      <c r="Q18" s="155">
        <f>SUM('Scotland - Qtr'!AY25:BB26)</f>
        <v>25868.329999999998</v>
      </c>
      <c r="R18" s="155">
        <f>SUM('Scotland - Qtr'!BC25:BF26)</f>
        <v>29824.930000000008</v>
      </c>
      <c r="S18" s="155">
        <f>SUM('Scotland - Qtr'!BG25:BJ26)</f>
        <v>30850.019999999997</v>
      </c>
    </row>
    <row r="19" spans="1:19" ht="20.25" customHeight="1" x14ac:dyDescent="0.25">
      <c r="A19" s="295" t="s">
        <v>4</v>
      </c>
      <c r="B19" s="155">
        <v>0</v>
      </c>
      <c r="C19" s="155">
        <v>0</v>
      </c>
      <c r="D19" s="155">
        <v>0</v>
      </c>
      <c r="E19" s="155">
        <f>SUM('Scotland - Qtr'!C27:F27)</f>
        <v>0.45999999999999996</v>
      </c>
      <c r="F19" s="155">
        <f>SUM('Scotland - Qtr'!G27:J27)</f>
        <v>0.73</v>
      </c>
      <c r="G19" s="155">
        <f>SUM('Scotland - Qtr'!K27:N27)</f>
        <v>1.3900000000000001</v>
      </c>
      <c r="H19" s="155">
        <f>SUM('Scotland - Qtr'!O27:R27)</f>
        <v>2.14</v>
      </c>
      <c r="I19" s="155">
        <f>SUM('Scotland - Qtr'!S27:V27)</f>
        <v>1.99</v>
      </c>
      <c r="J19" s="155">
        <f>SUM('Scotland - Qtr'!W27:Z27)</f>
        <v>0.01</v>
      </c>
      <c r="K19" s="155">
        <f>SUM('Scotland - Qtr'!AA27:AD27)</f>
        <v>4.1900000000000004</v>
      </c>
      <c r="L19" s="155">
        <f>SUM('Scotland - Qtr'!AE27:AH27)</f>
        <v>9.2999999999999989</v>
      </c>
      <c r="M19" s="155">
        <f>SUM('Scotland - Qtr'!AI27:AL27)</f>
        <v>13.99</v>
      </c>
      <c r="N19" s="155">
        <f>SUM('Scotland - Qtr'!AM27:AP27)</f>
        <v>11.280000000000001</v>
      </c>
      <c r="O19" s="155">
        <f>SUM('Scotland - Qtr'!AQ27:AT27)</f>
        <v>5.4799999999999995</v>
      </c>
      <c r="P19" s="155">
        <f>SUM('Scotland - Qtr'!AU27:AX27)</f>
        <v>11.219999999999999</v>
      </c>
      <c r="Q19" s="155">
        <f>SUM('Scotland - Qtr'!AY27:BB27)</f>
        <v>12.639999999999999</v>
      </c>
      <c r="R19" s="155">
        <f>SUM('Scotland - Qtr'!BC27:BF27)</f>
        <v>13.01</v>
      </c>
      <c r="S19" s="155">
        <f>SUM('Scotland - Qtr'!BG27:BJ27)</f>
        <v>15.980000000000002</v>
      </c>
    </row>
    <row r="20" spans="1:19" ht="20.25" customHeight="1" x14ac:dyDescent="0.25">
      <c r="A20" s="272" t="s">
        <v>351</v>
      </c>
      <c r="B20" s="155">
        <v>0</v>
      </c>
      <c r="C20" s="155">
        <v>0</v>
      </c>
      <c r="D20" s="155">
        <v>1</v>
      </c>
      <c r="E20" s="155">
        <f>SUM('Scotland - Qtr'!C28:F28)</f>
        <v>8.6900000000000013</v>
      </c>
      <c r="F20" s="155">
        <f>SUM('Scotland - Qtr'!G28:J28)</f>
        <v>69.95</v>
      </c>
      <c r="G20" s="155">
        <f>SUM('Scotland - Qtr'!K28:N28)</f>
        <v>95.92</v>
      </c>
      <c r="H20" s="155">
        <f>SUM('Scotland - Qtr'!O28:R28)</f>
        <v>143.16</v>
      </c>
      <c r="I20" s="155">
        <f>SUM('Scotland - Qtr'!S28:V28)</f>
        <v>185.23000000000002</v>
      </c>
      <c r="J20" s="155">
        <f>SUM('Scotland - Qtr'!W28:Z28)</f>
        <v>246.52</v>
      </c>
      <c r="K20" s="155">
        <f>SUM('Scotland - Qtr'!AA28:AD28)</f>
        <v>289.57</v>
      </c>
      <c r="L20" s="155">
        <f>SUM('Scotland - Qtr'!AE28:AH28)</f>
        <v>331.78000000000003</v>
      </c>
      <c r="M20" s="155">
        <f>SUM('Scotland - Qtr'!AI28:AL28)</f>
        <v>331.98</v>
      </c>
      <c r="N20" s="155">
        <f>SUM('Scotland - Qtr'!AM28:AP28)</f>
        <v>333.83</v>
      </c>
      <c r="O20" s="155">
        <f>SUM('Scotland - Qtr'!AQ28:AT28)</f>
        <v>336.99</v>
      </c>
      <c r="P20" s="155">
        <f>SUM('Scotland - Qtr'!AU28:AX28)</f>
        <v>469.74</v>
      </c>
      <c r="Q20" s="155">
        <f>SUM('Scotland - Qtr'!AY28:BB28)</f>
        <v>688.01</v>
      </c>
      <c r="R20" s="155">
        <f>SUM('Scotland - Qtr'!BC28:BF28)</f>
        <v>535.01</v>
      </c>
      <c r="S20" s="155">
        <f>SUM('Scotland - Qtr'!BG28:BJ28)</f>
        <v>774.09</v>
      </c>
    </row>
    <row r="21" spans="1:19" ht="20.25" customHeight="1" x14ac:dyDescent="0.25">
      <c r="A21" s="295" t="s">
        <v>18</v>
      </c>
      <c r="B21" s="155">
        <v>4704</v>
      </c>
      <c r="C21" s="155">
        <v>4859</v>
      </c>
      <c r="D21" s="155">
        <v>3258</v>
      </c>
      <c r="E21" s="155">
        <f>SUM('Scotland - Qtr'!C29:F29)</f>
        <v>5329.6399999999994</v>
      </c>
      <c r="F21" s="155">
        <f>SUM('Scotland - Qtr'!G29:J29)</f>
        <v>4846.58</v>
      </c>
      <c r="G21" s="155">
        <f>SUM('Scotland - Qtr'!K29:N29)</f>
        <v>4369.4699999999993</v>
      </c>
      <c r="H21" s="155">
        <f>SUM('Scotland - Qtr'!O29:R29)</f>
        <v>5483.6</v>
      </c>
      <c r="I21" s="155">
        <f>SUM('Scotland - Qtr'!S29:V29)</f>
        <v>5814.03</v>
      </c>
      <c r="J21" s="155">
        <f>SUM('Scotland - Qtr'!W29:Z29)</f>
        <v>4915.78</v>
      </c>
      <c r="K21" s="155">
        <f>SUM('Scotland - Qtr'!AA29:AD29)</f>
        <v>5356.2000000000007</v>
      </c>
      <c r="L21" s="155">
        <f>SUM('Scotland - Qtr'!AE29:AH29)</f>
        <v>4997.29</v>
      </c>
      <c r="M21" s="155">
        <f>SUM('Scotland - Qtr'!AI29:AL29)</f>
        <v>5382.73</v>
      </c>
      <c r="N21" s="155">
        <f>SUM('Scotland - Qtr'!AM29:AP29)</f>
        <v>6286.21</v>
      </c>
      <c r="O21" s="155">
        <f>SUM('Scotland - Qtr'!AQ29:AT29)</f>
        <v>4899.42</v>
      </c>
      <c r="P21" s="155">
        <f>SUM('Scotland - Qtr'!AU29:AX29)</f>
        <v>4658.3500000000004</v>
      </c>
      <c r="Q21" s="155">
        <f>SUM('Scotland - Qtr'!AY29:BB29)</f>
        <v>5016.2700000000004</v>
      </c>
      <c r="R21" s="155">
        <f>SUM('Scotland - Qtr'!BC29:BF29)</f>
        <v>5179.8500000000004</v>
      </c>
      <c r="S21" s="155">
        <f>SUM('Scotland - Qtr'!BG29:BJ29)</f>
        <v>4883.9799999999996</v>
      </c>
    </row>
    <row r="22" spans="1:19" ht="20.25" customHeight="1" x14ac:dyDescent="0.25">
      <c r="A22" s="295" t="s">
        <v>53</v>
      </c>
      <c r="B22" s="155">
        <v>494</v>
      </c>
      <c r="C22" s="155">
        <v>526</v>
      </c>
      <c r="D22" s="155">
        <v>529</v>
      </c>
      <c r="E22" s="155">
        <f>SUM('Scotland - Qtr'!C30:F30)</f>
        <v>525.39</v>
      </c>
      <c r="F22" s="155">
        <f>SUM('Scotland - Qtr'!G30:J30)</f>
        <v>552.84</v>
      </c>
      <c r="G22" s="155">
        <f>SUM('Scotland - Qtr'!K30:N30)</f>
        <v>562.90000000000009</v>
      </c>
      <c r="H22" s="155">
        <f>SUM('Scotland - Qtr'!O30:R30)</f>
        <v>533.03</v>
      </c>
      <c r="I22" s="155">
        <f>SUM('Scotland - Qtr'!S30:V30)</f>
        <v>503.43</v>
      </c>
      <c r="J22" s="155">
        <f>SUM('Scotland - Qtr'!W30:Z30)</f>
        <v>492.81</v>
      </c>
      <c r="K22" s="155">
        <f>SUM('Scotland - Qtr'!AA30:AD30)</f>
        <v>445.48</v>
      </c>
      <c r="L22" s="155">
        <f>SUM('Scotland - Qtr'!AE30:AH30)</f>
        <v>422.04999999999995</v>
      </c>
      <c r="M22" s="155">
        <f>SUM('Scotland - Qtr'!AI30:AL30)</f>
        <v>412.23999999999995</v>
      </c>
      <c r="N22" s="155">
        <f>SUM('Scotland - Qtr'!AM30:AP30)</f>
        <v>406.78999999999996</v>
      </c>
      <c r="O22" s="155">
        <f>SUM('Scotland - Qtr'!AQ30:AT30)</f>
        <v>380.83000000000004</v>
      </c>
      <c r="P22" s="155">
        <f>SUM('Scotland - Qtr'!AU30:AX30)</f>
        <v>343.4</v>
      </c>
      <c r="Q22" s="155">
        <f>SUM('Scotland - Qtr'!AY30:BB30)</f>
        <v>338.57</v>
      </c>
      <c r="R22" s="155">
        <f>SUM('Scotland - Qtr'!BC30:BF30)</f>
        <v>329.36</v>
      </c>
      <c r="S22" s="155">
        <f>SUM('Scotland - Qtr'!BG30:BJ30)</f>
        <v>281.68</v>
      </c>
    </row>
    <row r="23" spans="1:19" ht="20.25" customHeight="1" x14ac:dyDescent="0.25">
      <c r="A23" s="295" t="s">
        <v>7</v>
      </c>
      <c r="B23" s="155">
        <v>20</v>
      </c>
      <c r="C23" s="155">
        <v>26</v>
      </c>
      <c r="D23" s="155">
        <v>32</v>
      </c>
      <c r="E23" s="155">
        <f>SUM('Scotland - Qtr'!C31:F31)</f>
        <v>35.620000000000005</v>
      </c>
      <c r="F23" s="155">
        <f>SUM('Scotland - Qtr'!G31:J31)</f>
        <v>37.06</v>
      </c>
      <c r="G23" s="155">
        <f>SUM('Scotland - Qtr'!K31:N31)</f>
        <v>30.64</v>
      </c>
      <c r="H23" s="155">
        <f>SUM('Scotland - Qtr'!O31:R31)</f>
        <v>27.66</v>
      </c>
      <c r="I23" s="155">
        <f>SUM('Scotland - Qtr'!S31:V31)</f>
        <v>26.18</v>
      </c>
      <c r="J23" s="155">
        <f>SUM('Scotland - Qtr'!W31:Z31)</f>
        <v>31.989999999999995</v>
      </c>
      <c r="K23" s="155">
        <f>SUM('Scotland - Qtr'!AA31:AD31)</f>
        <v>35.96</v>
      </c>
      <c r="L23" s="155">
        <f>SUM('Scotland - Qtr'!AE31:AH31)</f>
        <v>35.090000000000003</v>
      </c>
      <c r="M23" s="155">
        <f>SUM('Scotland - Qtr'!AI31:AL31)</f>
        <v>28.64</v>
      </c>
      <c r="N23" s="155">
        <f>SUM('Scotland - Qtr'!AM31:AP31)</f>
        <v>34.14</v>
      </c>
      <c r="O23" s="155">
        <f>SUM('Scotland - Qtr'!AQ31:AT31)</f>
        <v>41.27</v>
      </c>
      <c r="P23" s="155">
        <f>SUM('Scotland - Qtr'!AU31:AX31)</f>
        <v>36.82</v>
      </c>
      <c r="Q23" s="155">
        <f>SUM('Scotland - Qtr'!AY31:BB31)</f>
        <v>38.660000000000004</v>
      </c>
      <c r="R23" s="155">
        <f>SUM('Scotland - Qtr'!BC31:BF31)</f>
        <v>36.820000000000007</v>
      </c>
      <c r="S23" s="155">
        <f>SUM('Scotland - Qtr'!BG31:BJ31)</f>
        <v>42.470000000000006</v>
      </c>
    </row>
    <row r="24" spans="1:19" ht="20.25" customHeight="1" x14ac:dyDescent="0.25">
      <c r="A24" s="295" t="s">
        <v>340</v>
      </c>
      <c r="B24" s="155">
        <v>478</v>
      </c>
      <c r="C24" s="155">
        <v>616</v>
      </c>
      <c r="D24" s="155">
        <v>727</v>
      </c>
      <c r="E24" s="155">
        <f>SUM('Scotland - Qtr'!C32:F32)</f>
        <v>712.84</v>
      </c>
      <c r="F24" s="155">
        <f>SUM('Scotland - Qtr'!G32:J32)</f>
        <v>868.35</v>
      </c>
      <c r="G24" s="155">
        <f>SUM('Scotland - Qtr'!K32:N32)</f>
        <v>778.12999999999988</v>
      </c>
      <c r="H24" s="155">
        <f>SUM('Scotland - Qtr'!O32:R32)</f>
        <v>1155.4299999999998</v>
      </c>
      <c r="I24" s="155">
        <f>SUM('Scotland - Qtr'!S32:V32)</f>
        <v>1333.96</v>
      </c>
      <c r="J24" s="155">
        <f>SUM('Scotland - Qtr'!W32:Z32)</f>
        <v>1372.78</v>
      </c>
      <c r="K24" s="155">
        <f>SUM('Scotland - Qtr'!AA32:AD32)</f>
        <v>1968.85</v>
      </c>
      <c r="L24" s="155">
        <f>SUM('Scotland - Qtr'!AE32:AH32)</f>
        <v>1690.37</v>
      </c>
      <c r="M24" s="155">
        <f>SUM('Scotland - Qtr'!AI32:AL32)</f>
        <v>2024.1999999999998</v>
      </c>
      <c r="N24" s="155">
        <f>SUM('Scotland - Qtr'!AM32:AP32)</f>
        <v>1986.79</v>
      </c>
      <c r="O24" s="155">
        <f>SUM('Scotland - Qtr'!AQ32:AT32)</f>
        <v>2066.12</v>
      </c>
      <c r="P24" s="155">
        <f>SUM('Scotland - Qtr'!AU32:AX32)</f>
        <v>2188.17</v>
      </c>
      <c r="Q24" s="155">
        <f>SUM('Scotland - Qtr'!AY32:BB32)</f>
        <v>2174.1799999999998</v>
      </c>
      <c r="R24" s="155">
        <f>SUM('Scotland - Qtr'!BC32:BF32)</f>
        <v>2259.7600000000002</v>
      </c>
      <c r="S24" s="155">
        <f>SUM('Scotland - Qtr'!BG32:BJ32)</f>
        <v>2178.69</v>
      </c>
    </row>
    <row r="25" spans="1:19" s="94" customFormat="1" ht="20.25" customHeight="1" thickBot="1" x14ac:dyDescent="0.3">
      <c r="A25" s="297" t="s">
        <v>91</v>
      </c>
      <c r="B25" s="184">
        <f t="shared" ref="B25:G25" si="3">SUM(B18:B24)</f>
        <v>9058</v>
      </c>
      <c r="C25" s="184">
        <f t="shared" si="3"/>
        <v>10582</v>
      </c>
      <c r="D25" s="170">
        <f t="shared" si="3"/>
        <v>9420</v>
      </c>
      <c r="E25" s="170">
        <f t="shared" si="3"/>
        <v>13868.8</v>
      </c>
      <c r="F25" s="170">
        <f t="shared" si="3"/>
        <v>14667.18</v>
      </c>
      <c r="G25" s="170">
        <f t="shared" si="3"/>
        <v>16989.649999999998</v>
      </c>
      <c r="H25" s="170">
        <f t="shared" ref="H25:M25" si="4">SUM(H18:H24)</f>
        <v>19045.039999999997</v>
      </c>
      <c r="I25" s="170">
        <f t="shared" si="4"/>
        <v>21742.82</v>
      </c>
      <c r="J25" s="170">
        <f t="shared" si="4"/>
        <v>19475.590000000004</v>
      </c>
      <c r="K25" s="170">
        <f t="shared" si="4"/>
        <v>25301.4</v>
      </c>
      <c r="L25" s="170">
        <f t="shared" si="4"/>
        <v>26596.979999999996</v>
      </c>
      <c r="M25" s="170">
        <f t="shared" si="4"/>
        <v>30203.540000000005</v>
      </c>
      <c r="N25" s="170">
        <f t="shared" ref="N25:S25" si="5">SUM(N18:N24)</f>
        <v>31564.969999999998</v>
      </c>
      <c r="O25" s="188">
        <f t="shared" si="5"/>
        <v>26576.36</v>
      </c>
      <c r="P25" s="188">
        <f t="shared" si="5"/>
        <v>34897.21</v>
      </c>
      <c r="Q25" s="188">
        <f t="shared" si="5"/>
        <v>34136.659999999996</v>
      </c>
      <c r="R25" s="188">
        <f t="shared" si="5"/>
        <v>38178.740000000005</v>
      </c>
      <c r="S25" s="188">
        <f t="shared" si="5"/>
        <v>39026.909999999996</v>
      </c>
    </row>
    <row r="26" spans="1:19" ht="20.25" customHeight="1" thickTop="1" x14ac:dyDescent="0.25"/>
    <row r="27" spans="1:19" ht="30" customHeight="1" x14ac:dyDescent="0.25">
      <c r="A27" s="79" t="s">
        <v>343</v>
      </c>
      <c r="B27" s="146" t="s">
        <v>215</v>
      </c>
      <c r="C27" s="146" t="s">
        <v>104</v>
      </c>
      <c r="D27" s="146" t="s">
        <v>105</v>
      </c>
      <c r="E27" s="146" t="s">
        <v>106</v>
      </c>
      <c r="F27" s="146" t="s">
        <v>107</v>
      </c>
      <c r="G27" s="146" t="s">
        <v>108</v>
      </c>
      <c r="H27" s="146" t="s">
        <v>109</v>
      </c>
      <c r="I27" s="146" t="s">
        <v>110</v>
      </c>
      <c r="J27" s="146" t="s">
        <v>111</v>
      </c>
      <c r="K27" s="146" t="s">
        <v>112</v>
      </c>
      <c r="L27" s="146" t="s">
        <v>113</v>
      </c>
      <c r="M27" s="146" t="s">
        <v>100</v>
      </c>
      <c r="N27" s="146" t="s">
        <v>101</v>
      </c>
      <c r="O27" s="146" t="s">
        <v>248</v>
      </c>
      <c r="P27" s="146" t="s">
        <v>263</v>
      </c>
      <c r="Q27" s="146" t="s">
        <v>308</v>
      </c>
      <c r="R27" s="146" t="s">
        <v>360</v>
      </c>
      <c r="S27" s="146" t="s">
        <v>375</v>
      </c>
    </row>
    <row r="28" spans="1:19" ht="20.25" customHeight="1" x14ac:dyDescent="0.25">
      <c r="A28" s="98" t="s">
        <v>21</v>
      </c>
      <c r="B28" s="124" t="s">
        <v>210</v>
      </c>
      <c r="C28" s="90">
        <f t="shared" ref="C28:N28" si="6">ROUND(100000*C18/(AVERAGE(B8:C8)*24*C$33),2)</f>
        <v>26.9</v>
      </c>
      <c r="D28" s="90">
        <f t="shared" si="6"/>
        <v>23.19</v>
      </c>
      <c r="E28" s="90">
        <f t="shared" si="6"/>
        <v>28.74</v>
      </c>
      <c r="F28" s="90">
        <f t="shared" si="6"/>
        <v>26.81</v>
      </c>
      <c r="G28" s="90">
        <f t="shared" si="6"/>
        <v>29.15</v>
      </c>
      <c r="H28" s="90">
        <f t="shared" si="6"/>
        <v>26.56</v>
      </c>
      <c r="I28" s="90">
        <f t="shared" si="6"/>
        <v>29.17</v>
      </c>
      <c r="J28" s="90">
        <f t="shared" si="6"/>
        <v>23.43</v>
      </c>
      <c r="K28" s="90">
        <f t="shared" si="6"/>
        <v>27.94</v>
      </c>
      <c r="L28" s="90">
        <f t="shared" si="6"/>
        <v>27.18</v>
      </c>
      <c r="M28" s="90">
        <f t="shared" si="6"/>
        <v>28.43</v>
      </c>
      <c r="N28" s="90">
        <f t="shared" si="6"/>
        <v>27.77</v>
      </c>
      <c r="O28" s="90">
        <f t="shared" ref="O28:S28" si="7">ROUND(100000*O18/(AVERAGE(N8:O8)*24*O$33),2)</f>
        <v>22.78</v>
      </c>
      <c r="P28" s="90">
        <f t="shared" si="7"/>
        <v>29.92</v>
      </c>
      <c r="Q28" s="90">
        <f t="shared" si="7"/>
        <v>24.86</v>
      </c>
      <c r="R28" s="90">
        <f t="shared" si="7"/>
        <v>24.91</v>
      </c>
      <c r="S28" s="90">
        <f t="shared" si="7"/>
        <v>23.95</v>
      </c>
    </row>
    <row r="29" spans="1:19" ht="20.25" customHeight="1" x14ac:dyDescent="0.25">
      <c r="A29" s="98" t="s">
        <v>18</v>
      </c>
      <c r="B29" s="124" t="s">
        <v>210</v>
      </c>
      <c r="C29" s="90">
        <f t="shared" ref="C29:N29" si="8">ROUND(100000*C21/(AVERAGE(B11:C11)*24*C$33),2)</f>
        <v>38.36</v>
      </c>
      <c r="D29" s="90">
        <f t="shared" si="8"/>
        <v>25.61</v>
      </c>
      <c r="E29" s="90">
        <f t="shared" si="8"/>
        <v>41.4</v>
      </c>
      <c r="F29" s="90">
        <f t="shared" si="8"/>
        <v>37.01</v>
      </c>
      <c r="G29" s="90">
        <f t="shared" si="8"/>
        <v>33.18</v>
      </c>
      <c r="H29" s="90">
        <f t="shared" si="8"/>
        <v>41.22</v>
      </c>
      <c r="I29" s="90">
        <f t="shared" si="8"/>
        <v>42.83</v>
      </c>
      <c r="J29" s="90">
        <f t="shared" si="8"/>
        <v>35</v>
      </c>
      <c r="K29" s="90">
        <f t="shared" si="8"/>
        <v>37.33</v>
      </c>
      <c r="L29" s="90">
        <f t="shared" si="8"/>
        <v>34.56</v>
      </c>
      <c r="M29" s="90">
        <f t="shared" si="8"/>
        <v>37.159999999999997</v>
      </c>
      <c r="N29" s="90">
        <f t="shared" si="8"/>
        <v>43.15</v>
      </c>
      <c r="O29" s="90">
        <f t="shared" ref="O29:S31" si="9">ROUND(100000*O21/(AVERAGE(N11:O11)*24*O$33),2)</f>
        <v>33.58</v>
      </c>
      <c r="P29" s="90">
        <f t="shared" si="9"/>
        <v>31.89</v>
      </c>
      <c r="Q29" s="90">
        <f t="shared" si="9"/>
        <v>34.28</v>
      </c>
      <c r="R29" s="90">
        <f t="shared" si="9"/>
        <v>35.24</v>
      </c>
      <c r="S29" s="90">
        <f t="shared" si="9"/>
        <v>33.32</v>
      </c>
    </row>
    <row r="30" spans="1:19" ht="20.25" customHeight="1" x14ac:dyDescent="0.25">
      <c r="A30" s="98" t="s">
        <v>6</v>
      </c>
      <c r="B30" s="124" t="s">
        <v>210</v>
      </c>
      <c r="C30" s="90">
        <f t="shared" ref="C30:N30" si="10">ROUND(100000*C22/(AVERAGE(B12:C12)*24*C$33),2)</f>
        <v>60.35</v>
      </c>
      <c r="D30" s="90">
        <f t="shared" si="10"/>
        <v>56.7</v>
      </c>
      <c r="E30" s="90">
        <f t="shared" si="10"/>
        <v>54.57</v>
      </c>
      <c r="F30" s="90">
        <f t="shared" si="10"/>
        <v>55.29</v>
      </c>
      <c r="G30" s="90">
        <f t="shared" si="10"/>
        <v>55.83</v>
      </c>
      <c r="H30" s="90">
        <f t="shared" si="10"/>
        <v>52.53</v>
      </c>
      <c r="I30" s="90">
        <f t="shared" si="10"/>
        <v>49.4</v>
      </c>
      <c r="J30" s="90">
        <f t="shared" si="10"/>
        <v>48.23</v>
      </c>
      <c r="K30" s="90">
        <f t="shared" si="10"/>
        <v>43.81</v>
      </c>
      <c r="L30" s="90">
        <f t="shared" si="10"/>
        <v>41.59</v>
      </c>
      <c r="M30" s="90">
        <f t="shared" si="10"/>
        <v>40.619999999999997</v>
      </c>
      <c r="N30" s="90">
        <f t="shared" si="10"/>
        <v>39.97</v>
      </c>
      <c r="O30" s="90">
        <f t="shared" si="9"/>
        <v>37.520000000000003</v>
      </c>
      <c r="P30" s="90">
        <f t="shared" si="9"/>
        <v>33.83</v>
      </c>
      <c r="Q30" s="90">
        <f t="shared" si="9"/>
        <v>33.36</v>
      </c>
      <c r="R30" s="90">
        <f t="shared" si="9"/>
        <v>32.36</v>
      </c>
      <c r="S30" s="90">
        <f t="shared" si="9"/>
        <v>27.75</v>
      </c>
    </row>
    <row r="31" spans="1:19" ht="20.25" customHeight="1" thickBot="1" x14ac:dyDescent="0.3">
      <c r="A31" s="143" t="s">
        <v>7</v>
      </c>
      <c r="B31" s="144" t="s">
        <v>210</v>
      </c>
      <c r="C31" s="145">
        <f t="shared" ref="C31:N31" si="11">ROUND(100000*C23/(AVERAGE(B13:C13)*24*C$33),2)</f>
        <v>42.4</v>
      </c>
      <c r="D31" s="145">
        <f t="shared" si="11"/>
        <v>48.71</v>
      </c>
      <c r="E31" s="145">
        <f t="shared" si="11"/>
        <v>46.6</v>
      </c>
      <c r="F31" s="145">
        <f t="shared" si="11"/>
        <v>44.65</v>
      </c>
      <c r="G31" s="145">
        <f t="shared" si="11"/>
        <v>42.92</v>
      </c>
      <c r="H31" s="145">
        <f t="shared" si="11"/>
        <v>46.1</v>
      </c>
      <c r="I31" s="145">
        <f t="shared" si="11"/>
        <v>43.31</v>
      </c>
      <c r="J31" s="145">
        <f t="shared" si="11"/>
        <v>51.29</v>
      </c>
      <c r="K31" s="145">
        <f t="shared" si="11"/>
        <v>56.62</v>
      </c>
      <c r="L31" s="145">
        <f t="shared" si="11"/>
        <v>55.25</v>
      </c>
      <c r="M31" s="145">
        <f t="shared" si="11"/>
        <v>45.1</v>
      </c>
      <c r="N31" s="145">
        <f t="shared" si="11"/>
        <v>53.61</v>
      </c>
      <c r="O31" s="140">
        <f t="shared" si="9"/>
        <v>61.58</v>
      </c>
      <c r="P31" s="140">
        <f t="shared" si="9"/>
        <v>52.21</v>
      </c>
      <c r="Q31" s="140">
        <f t="shared" si="9"/>
        <v>54.82</v>
      </c>
      <c r="R31" s="140">
        <f t="shared" si="9"/>
        <v>52.07</v>
      </c>
      <c r="S31" s="140">
        <f t="shared" si="9"/>
        <v>60.23</v>
      </c>
    </row>
    <row r="32" spans="1:19" ht="20.25" customHeight="1" thickTop="1" x14ac:dyDescent="0.25">
      <c r="A32" s="98"/>
      <c r="H32" s="118"/>
      <c r="I32" s="118"/>
      <c r="J32" s="118"/>
      <c r="K32" s="118"/>
      <c r="L32" s="118"/>
      <c r="M32" s="118"/>
      <c r="N32" s="118"/>
      <c r="O32" s="118"/>
      <c r="P32" s="118"/>
      <c r="Q32" s="118"/>
      <c r="R32" s="118"/>
      <c r="S32" s="118"/>
    </row>
    <row r="33" spans="1:19" ht="20.25" hidden="1" customHeight="1" x14ac:dyDescent="0.25">
      <c r="C33" s="49">
        <v>365</v>
      </c>
      <c r="D33" s="49">
        <v>365</v>
      </c>
      <c r="E33" s="49">
        <v>365</v>
      </c>
      <c r="F33" s="49">
        <v>366</v>
      </c>
      <c r="G33" s="49">
        <v>365</v>
      </c>
      <c r="H33" s="49">
        <v>365</v>
      </c>
      <c r="I33" s="49">
        <v>365</v>
      </c>
      <c r="J33" s="49">
        <v>366</v>
      </c>
      <c r="K33" s="49">
        <v>365</v>
      </c>
      <c r="L33" s="49">
        <v>365</v>
      </c>
      <c r="M33" s="49">
        <v>365</v>
      </c>
      <c r="N33" s="49">
        <v>366</v>
      </c>
      <c r="O33" s="49">
        <v>365</v>
      </c>
      <c r="P33" s="49">
        <v>365</v>
      </c>
      <c r="Q33" s="49">
        <v>365</v>
      </c>
      <c r="R33" s="49">
        <v>366</v>
      </c>
      <c r="S33" s="49">
        <v>365</v>
      </c>
    </row>
    <row r="40" spans="1:19" ht="20.25" customHeight="1" x14ac:dyDescent="0.25">
      <c r="A40" s="141"/>
    </row>
    <row r="45" spans="1:19" ht="20.25" customHeight="1" x14ac:dyDescent="0.25">
      <c r="A45" s="71"/>
    </row>
  </sheetData>
  <phoneticPr fontId="7" type="noConversion"/>
  <pageMargins left="0.70866141732283472" right="0.70866141732283472" top="0.74803149606299213" bottom="0.74803149606299213" header="0.31496062992125984" footer="0.31496062992125984"/>
  <pageSetup paperSize="9" scale="10" orientation="landscape" r:id="rId1"/>
  <ignoredErrors>
    <ignoredError sqref="J16:L16 O16:P16 M16:N16 S16" formulaRange="1"/>
  </ignoredErrors>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BK55"/>
  <sheetViews>
    <sheetView showGridLines="0" zoomScaleNormal="100" workbookViewId="0">
      <pane xSplit="1" topLeftCell="B1" activePane="topRight" state="frozen"/>
      <selection activeCell="BI11" sqref="BI11"/>
      <selection pane="topRight" activeCell="B1" sqref="B1"/>
    </sheetView>
  </sheetViews>
  <sheetFormatPr defaultColWidth="9.1796875" defaultRowHeight="12.5" x14ac:dyDescent="0.25"/>
  <cols>
    <col min="1" max="1" width="47.54296875" style="30" customWidth="1"/>
    <col min="2" max="2" width="15.54296875" style="34" customWidth="1"/>
    <col min="3" max="44" width="15.54296875" style="30" customWidth="1"/>
    <col min="45" max="45" width="15.26953125" style="30" customWidth="1"/>
    <col min="46" max="46" width="14.1796875" style="30" customWidth="1"/>
    <col min="47" max="47" width="13.26953125" style="30" customWidth="1"/>
    <col min="48" max="48" width="13.7265625" style="30" customWidth="1"/>
    <col min="49" max="49" width="12.7265625" style="30" customWidth="1"/>
    <col min="50" max="50" width="13.453125" style="30" customWidth="1"/>
    <col min="51" max="51" width="11.81640625" style="30" customWidth="1"/>
    <col min="52" max="52" width="12.54296875" style="30" customWidth="1"/>
    <col min="53" max="53" width="13.54296875" style="30" customWidth="1"/>
    <col min="54" max="54" width="12.26953125" style="30" customWidth="1"/>
    <col min="55" max="55" width="11.453125" style="30" customWidth="1"/>
    <col min="56" max="59" width="12.453125" style="30" customWidth="1"/>
    <col min="60" max="60" width="13" style="30" customWidth="1"/>
    <col min="61" max="61" width="12" style="30" customWidth="1"/>
    <col min="62" max="62" width="12.26953125" style="30" customWidth="1"/>
    <col min="63" max="63" width="11.90625" style="30" customWidth="1"/>
    <col min="64" max="16384" width="9.1796875" style="30"/>
  </cols>
  <sheetData>
    <row r="1" spans="1:63" ht="45" customHeight="1" x14ac:dyDescent="0.25">
      <c r="A1" s="133" t="s">
        <v>226</v>
      </c>
      <c r="B1" s="35"/>
      <c r="C1" s="35"/>
      <c r="D1" s="35"/>
      <c r="E1" s="35"/>
    </row>
    <row r="2" spans="1:63" s="49" customFormat="1" ht="20.25" customHeight="1" x14ac:dyDescent="0.25">
      <c r="A2" s="49" t="s">
        <v>222</v>
      </c>
      <c r="B2" s="98"/>
      <c r="C2" s="98"/>
      <c r="D2" s="98"/>
      <c r="E2" s="98"/>
    </row>
    <row r="3" spans="1:63" s="49" customFormat="1" ht="20.25" customHeight="1" x14ac:dyDescent="0.25">
      <c r="A3" s="52" t="s">
        <v>220</v>
      </c>
      <c r="B3" s="98"/>
      <c r="C3" s="98"/>
      <c r="D3" s="98"/>
      <c r="E3" s="98"/>
    </row>
    <row r="4" spans="1:63" s="49" customFormat="1" ht="20.25" customHeight="1" x14ac:dyDescent="0.25">
      <c r="A4" s="49" t="s">
        <v>233</v>
      </c>
      <c r="B4" s="98"/>
      <c r="C4" s="98"/>
      <c r="D4" s="98"/>
      <c r="E4" s="98"/>
    </row>
    <row r="5" spans="1:63" s="49" customFormat="1" ht="20.25" customHeight="1" x14ac:dyDescent="0.25">
      <c r="A5" s="49" t="s">
        <v>232</v>
      </c>
      <c r="B5" s="117"/>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row>
    <row r="6" spans="1:63" s="49" customFormat="1" ht="20.25" customHeight="1" x14ac:dyDescent="0.25">
      <c r="A6" s="49" t="s">
        <v>98</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row>
    <row r="7" spans="1:63" s="49" customFormat="1" ht="45" customHeight="1" x14ac:dyDescent="0.25">
      <c r="A7" s="48" t="s">
        <v>218</v>
      </c>
      <c r="B7" s="59" t="s">
        <v>117</v>
      </c>
      <c r="C7" s="59" t="s">
        <v>118</v>
      </c>
      <c r="D7" s="59" t="s">
        <v>119</v>
      </c>
      <c r="E7" s="59" t="s">
        <v>120</v>
      </c>
      <c r="F7" s="59" t="s">
        <v>121</v>
      </c>
      <c r="G7" s="59" t="s">
        <v>122</v>
      </c>
      <c r="H7" s="59" t="s">
        <v>123</v>
      </c>
      <c r="I7" s="59" t="s">
        <v>124</v>
      </c>
      <c r="J7" s="59" t="s">
        <v>125</v>
      </c>
      <c r="K7" s="59" t="s">
        <v>126</v>
      </c>
      <c r="L7" s="59" t="s">
        <v>127</v>
      </c>
      <c r="M7" s="59" t="s">
        <v>128</v>
      </c>
      <c r="N7" s="59" t="s">
        <v>129</v>
      </c>
      <c r="O7" s="59" t="s">
        <v>130</v>
      </c>
      <c r="P7" s="59" t="s">
        <v>131</v>
      </c>
      <c r="Q7" s="59" t="s">
        <v>132</v>
      </c>
      <c r="R7" s="59" t="s">
        <v>133</v>
      </c>
      <c r="S7" s="59" t="s">
        <v>134</v>
      </c>
      <c r="T7" s="59" t="s">
        <v>135</v>
      </c>
      <c r="U7" s="59" t="s">
        <v>136</v>
      </c>
      <c r="V7" s="59" t="s">
        <v>137</v>
      </c>
      <c r="W7" s="59" t="s">
        <v>138</v>
      </c>
      <c r="X7" s="59" t="s">
        <v>139</v>
      </c>
      <c r="Y7" s="59" t="s">
        <v>140</v>
      </c>
      <c r="Z7" s="59" t="s">
        <v>141</v>
      </c>
      <c r="AA7" s="59" t="s">
        <v>142</v>
      </c>
      <c r="AB7" s="59" t="s">
        <v>143</v>
      </c>
      <c r="AC7" s="59" t="s">
        <v>144</v>
      </c>
      <c r="AD7" s="59" t="s">
        <v>145</v>
      </c>
      <c r="AE7" s="59" t="s">
        <v>146</v>
      </c>
      <c r="AF7" s="59" t="s">
        <v>147</v>
      </c>
      <c r="AG7" s="59" t="s">
        <v>148</v>
      </c>
      <c r="AH7" s="59" t="s">
        <v>149</v>
      </c>
      <c r="AI7" s="59" t="s">
        <v>150</v>
      </c>
      <c r="AJ7" s="59" t="s">
        <v>151</v>
      </c>
      <c r="AK7" s="59" t="s">
        <v>152</v>
      </c>
      <c r="AL7" s="59" t="s">
        <v>153</v>
      </c>
      <c r="AM7" s="59" t="s">
        <v>154</v>
      </c>
      <c r="AN7" s="59" t="s">
        <v>155</v>
      </c>
      <c r="AO7" s="59" t="s">
        <v>156</v>
      </c>
      <c r="AP7" s="59" t="s">
        <v>157</v>
      </c>
      <c r="AQ7" s="59" t="s">
        <v>158</v>
      </c>
      <c r="AR7" s="59" t="s">
        <v>159</v>
      </c>
      <c r="AS7" s="59" t="s">
        <v>246</v>
      </c>
      <c r="AT7" s="59" t="s">
        <v>251</v>
      </c>
      <c r="AU7" s="59" t="s">
        <v>256</v>
      </c>
      <c r="AV7" s="59" t="s">
        <v>260</v>
      </c>
      <c r="AW7" s="59" t="s">
        <v>261</v>
      </c>
      <c r="AX7" s="59" t="s">
        <v>264</v>
      </c>
      <c r="AY7" s="59" t="s">
        <v>294</v>
      </c>
      <c r="AZ7" s="59" t="s">
        <v>301</v>
      </c>
      <c r="BA7" s="59" t="s">
        <v>304</v>
      </c>
      <c r="BB7" s="59" t="s">
        <v>307</v>
      </c>
      <c r="BC7" s="59" t="s">
        <v>316</v>
      </c>
      <c r="BD7" s="59" t="s">
        <v>321</v>
      </c>
      <c r="BE7" s="59" t="s">
        <v>323</v>
      </c>
      <c r="BF7" s="59" t="s">
        <v>359</v>
      </c>
      <c r="BG7" s="59" t="s">
        <v>365</v>
      </c>
      <c r="BH7" s="59" t="s">
        <v>370</v>
      </c>
      <c r="BI7" s="59" t="s">
        <v>372</v>
      </c>
      <c r="BJ7" s="59" t="s">
        <v>374</v>
      </c>
      <c r="BK7" s="59" t="s">
        <v>380</v>
      </c>
    </row>
    <row r="8" spans="1:63" s="49" customFormat="1" ht="20.25" customHeight="1" x14ac:dyDescent="0.25">
      <c r="A8" s="49" t="s">
        <v>85</v>
      </c>
      <c r="B8" s="173">
        <v>2486.16</v>
      </c>
      <c r="C8" s="173">
        <v>2496.67</v>
      </c>
      <c r="D8" s="173">
        <v>2629.3</v>
      </c>
      <c r="E8" s="173">
        <v>2715.46</v>
      </c>
      <c r="F8" s="173">
        <v>2897.86</v>
      </c>
      <c r="G8" s="173">
        <v>3174.81</v>
      </c>
      <c r="H8" s="173">
        <v>3372.6</v>
      </c>
      <c r="I8" s="173">
        <v>3609.49</v>
      </c>
      <c r="J8" s="173">
        <v>3764.99</v>
      </c>
      <c r="K8" s="173">
        <v>4141.75</v>
      </c>
      <c r="L8" s="173">
        <v>4408.88</v>
      </c>
      <c r="M8" s="173">
        <v>4509.92</v>
      </c>
      <c r="N8" s="173">
        <v>4588.75</v>
      </c>
      <c r="O8" s="173">
        <v>4593.07</v>
      </c>
      <c r="P8" s="173">
        <v>4843.42</v>
      </c>
      <c r="Q8" s="173">
        <v>4949.5600000000004</v>
      </c>
      <c r="R8" s="173">
        <v>5079.47</v>
      </c>
      <c r="S8" s="173">
        <v>5155.01</v>
      </c>
      <c r="T8" s="173">
        <v>5187.72</v>
      </c>
      <c r="U8" s="173">
        <v>5311.06</v>
      </c>
      <c r="V8" s="173">
        <v>5397.99</v>
      </c>
      <c r="W8" s="173">
        <v>5550.25</v>
      </c>
      <c r="X8" s="173">
        <v>5631.02</v>
      </c>
      <c r="Y8" s="173">
        <v>5937.19</v>
      </c>
      <c r="Z8" s="173">
        <v>6297.98</v>
      </c>
      <c r="AA8" s="173">
        <v>6867.25</v>
      </c>
      <c r="AB8" s="173">
        <v>7154.86</v>
      </c>
      <c r="AC8" s="173">
        <v>7331.48</v>
      </c>
      <c r="AD8" s="173">
        <v>7331.05</v>
      </c>
      <c r="AE8" s="173">
        <v>7633.71</v>
      </c>
      <c r="AF8" s="173">
        <v>7688.9</v>
      </c>
      <c r="AG8" s="173">
        <v>7789.64</v>
      </c>
      <c r="AH8" s="173">
        <v>7886.6</v>
      </c>
      <c r="AI8" s="173">
        <v>8075.77</v>
      </c>
      <c r="AJ8" s="173">
        <v>8255.64</v>
      </c>
      <c r="AK8" s="173">
        <v>8295.98</v>
      </c>
      <c r="AL8" s="173">
        <v>8300.92</v>
      </c>
      <c r="AM8" s="173">
        <v>8254.93</v>
      </c>
      <c r="AN8" s="173">
        <v>8265.93</v>
      </c>
      <c r="AO8" s="173">
        <v>8265.93</v>
      </c>
      <c r="AP8" s="173">
        <v>8355.83</v>
      </c>
      <c r="AQ8" s="173">
        <v>8385.93</v>
      </c>
      <c r="AR8" s="173">
        <v>8481.48</v>
      </c>
      <c r="AS8" s="173">
        <v>8614.2800000000007</v>
      </c>
      <c r="AT8" s="155">
        <v>8689.7800000000007</v>
      </c>
      <c r="AU8" s="155">
        <v>8813.2199999999993</v>
      </c>
      <c r="AV8" s="166">
        <v>8812.1200000000008</v>
      </c>
      <c r="AW8" s="166">
        <v>8874.14</v>
      </c>
      <c r="AX8" s="155">
        <v>9024.4699999999993</v>
      </c>
      <c r="AY8" s="155">
        <v>9565.9</v>
      </c>
      <c r="AZ8" s="155">
        <v>9615.25</v>
      </c>
      <c r="BA8" s="155">
        <v>9627.25</v>
      </c>
      <c r="BB8" s="155">
        <v>9677.25</v>
      </c>
      <c r="BC8" s="155">
        <v>9701.17</v>
      </c>
      <c r="BD8" s="155">
        <v>9771.98</v>
      </c>
      <c r="BE8" s="155">
        <v>10239.09</v>
      </c>
      <c r="BF8" s="155">
        <v>10315.89</v>
      </c>
      <c r="BG8" s="155">
        <v>10262.89</v>
      </c>
      <c r="BH8" s="155">
        <v>10423.39</v>
      </c>
      <c r="BI8" s="155">
        <v>10423.39</v>
      </c>
      <c r="BJ8" s="155">
        <v>10490.49</v>
      </c>
      <c r="BK8" s="155">
        <v>10701.79</v>
      </c>
    </row>
    <row r="9" spans="1:63" s="49" customFormat="1" ht="20.25" customHeight="1" x14ac:dyDescent="0.25">
      <c r="A9" s="49" t="s">
        <v>291</v>
      </c>
      <c r="B9" s="173">
        <v>190</v>
      </c>
      <c r="C9" s="173">
        <v>190</v>
      </c>
      <c r="D9" s="173">
        <v>190</v>
      </c>
      <c r="E9" s="173">
        <v>190</v>
      </c>
      <c r="F9" s="173">
        <v>190</v>
      </c>
      <c r="G9" s="173">
        <v>190</v>
      </c>
      <c r="H9" s="173">
        <v>190</v>
      </c>
      <c r="I9" s="173">
        <v>190</v>
      </c>
      <c r="J9" s="173">
        <v>190</v>
      </c>
      <c r="K9" s="173">
        <v>190</v>
      </c>
      <c r="L9" s="173">
        <v>190</v>
      </c>
      <c r="M9" s="173">
        <v>190</v>
      </c>
      <c r="N9" s="173">
        <v>190</v>
      </c>
      <c r="O9" s="173">
        <v>197.35</v>
      </c>
      <c r="P9" s="173">
        <v>197.35</v>
      </c>
      <c r="Q9" s="173">
        <v>197.35</v>
      </c>
      <c r="R9" s="173">
        <v>197.35</v>
      </c>
      <c r="S9" s="173">
        <v>187.35</v>
      </c>
      <c r="T9" s="173">
        <v>187.35</v>
      </c>
      <c r="U9" s="173">
        <v>187.35</v>
      </c>
      <c r="V9" s="173">
        <v>187.35</v>
      </c>
      <c r="W9" s="173">
        <v>180</v>
      </c>
      <c r="X9" s="173">
        <v>180</v>
      </c>
      <c r="Y9" s="173">
        <v>180</v>
      </c>
      <c r="Z9" s="173">
        <v>180</v>
      </c>
      <c r="AA9" s="173">
        <v>180</v>
      </c>
      <c r="AB9" s="173">
        <v>180</v>
      </c>
      <c r="AC9" s="173">
        <v>229</v>
      </c>
      <c r="AD9" s="173">
        <v>217</v>
      </c>
      <c r="AE9" s="173">
        <v>187.35</v>
      </c>
      <c r="AF9" s="173">
        <v>187.35</v>
      </c>
      <c r="AG9" s="173">
        <v>403.15</v>
      </c>
      <c r="AH9" s="173">
        <v>557.15</v>
      </c>
      <c r="AI9" s="173">
        <v>686.15</v>
      </c>
      <c r="AJ9" s="173">
        <v>866.15</v>
      </c>
      <c r="AK9" s="173">
        <v>866.15</v>
      </c>
      <c r="AL9" s="173">
        <v>866.15</v>
      </c>
      <c r="AM9" s="173">
        <v>866.15</v>
      </c>
      <c r="AN9" s="173">
        <v>866.15</v>
      </c>
      <c r="AO9" s="173">
        <v>866.15</v>
      </c>
      <c r="AP9" s="173">
        <v>866.15</v>
      </c>
      <c r="AQ9" s="173">
        <v>866.15</v>
      </c>
      <c r="AR9" s="173">
        <v>866.15</v>
      </c>
      <c r="AS9" s="173">
        <v>866.15</v>
      </c>
      <c r="AT9" s="155">
        <v>866.15</v>
      </c>
      <c r="AU9" s="155">
        <v>1766.15</v>
      </c>
      <c r="AV9" s="166">
        <v>1766.15</v>
      </c>
      <c r="AW9" s="166">
        <v>1766.15</v>
      </c>
      <c r="AX9" s="155">
        <v>2006.15</v>
      </c>
      <c r="AY9" s="155">
        <v>2891.15</v>
      </c>
      <c r="AZ9" s="155">
        <v>2891.15</v>
      </c>
      <c r="BA9" s="155">
        <v>2891.15</v>
      </c>
      <c r="BB9" s="155">
        <v>2891.15</v>
      </c>
      <c r="BC9" s="155">
        <v>2891.15</v>
      </c>
      <c r="BD9" s="155">
        <v>3773.15</v>
      </c>
      <c r="BE9" s="155">
        <v>3773.15</v>
      </c>
      <c r="BF9" s="155">
        <v>4221.1499999999996</v>
      </c>
      <c r="BG9" s="155">
        <v>4221.1499999999996</v>
      </c>
      <c r="BH9" s="155">
        <v>4221.1499999999996</v>
      </c>
      <c r="BI9" s="155">
        <v>4221.1499999999996</v>
      </c>
      <c r="BJ9" s="155">
        <v>4221.1499999999996</v>
      </c>
      <c r="BK9" s="155">
        <v>4221.1499999999996</v>
      </c>
    </row>
    <row r="10" spans="1:63" s="49" customFormat="1" ht="20.25" customHeight="1" x14ac:dyDescent="0.25">
      <c r="A10" s="49" t="s">
        <v>292</v>
      </c>
      <c r="B10" s="173">
        <v>0</v>
      </c>
      <c r="C10" s="173">
        <v>0</v>
      </c>
      <c r="D10" s="173">
        <v>0</v>
      </c>
      <c r="E10" s="173">
        <v>0</v>
      </c>
      <c r="F10" s="173">
        <v>0</v>
      </c>
      <c r="G10" s="173">
        <v>0</v>
      </c>
      <c r="H10" s="173">
        <v>0</v>
      </c>
      <c r="I10" s="173">
        <v>0</v>
      </c>
      <c r="J10" s="173">
        <v>0</v>
      </c>
      <c r="K10" s="173">
        <v>0</v>
      </c>
      <c r="L10" s="173">
        <v>0</v>
      </c>
      <c r="M10" s="173">
        <v>0</v>
      </c>
      <c r="N10" s="173">
        <v>0</v>
      </c>
      <c r="O10" s="173">
        <v>0</v>
      </c>
      <c r="P10" s="173">
        <v>0</v>
      </c>
      <c r="Q10" s="173">
        <v>0</v>
      </c>
      <c r="R10" s="173">
        <v>0</v>
      </c>
      <c r="S10" s="173">
        <v>0</v>
      </c>
      <c r="T10" s="173">
        <v>0</v>
      </c>
      <c r="U10" s="173">
        <v>0</v>
      </c>
      <c r="V10" s="173">
        <v>0</v>
      </c>
      <c r="W10" s="173">
        <v>0</v>
      </c>
      <c r="X10" s="173">
        <v>0</v>
      </c>
      <c r="Y10" s="173">
        <v>0</v>
      </c>
      <c r="Z10" s="173">
        <v>0</v>
      </c>
      <c r="AA10" s="173">
        <v>0</v>
      </c>
      <c r="AB10" s="173">
        <v>0</v>
      </c>
      <c r="AC10" s="173">
        <v>0</v>
      </c>
      <c r="AD10" s="173">
        <v>30</v>
      </c>
      <c r="AE10" s="173">
        <v>30</v>
      </c>
      <c r="AF10" s="173">
        <v>30</v>
      </c>
      <c r="AG10" s="173">
        <v>30</v>
      </c>
      <c r="AH10" s="173">
        <v>30</v>
      </c>
      <c r="AI10" s="173">
        <v>32</v>
      </c>
      <c r="AJ10" s="173">
        <v>32</v>
      </c>
      <c r="AK10" s="173">
        <v>32</v>
      </c>
      <c r="AL10" s="173">
        <v>32</v>
      </c>
      <c r="AM10" s="173">
        <v>32</v>
      </c>
      <c r="AN10" s="173">
        <v>32</v>
      </c>
      <c r="AO10" s="173">
        <v>32</v>
      </c>
      <c r="AP10" s="173">
        <v>32</v>
      </c>
      <c r="AQ10" s="173">
        <v>32</v>
      </c>
      <c r="AR10" s="173">
        <v>40</v>
      </c>
      <c r="AS10" s="173">
        <v>41.53</v>
      </c>
      <c r="AT10" s="155">
        <v>79.63</v>
      </c>
      <c r="AU10" s="155">
        <v>79.63</v>
      </c>
      <c r="AV10" s="155">
        <v>79.63</v>
      </c>
      <c r="AW10" s="155">
        <v>79.63</v>
      </c>
      <c r="AX10" s="155">
        <v>79.63</v>
      </c>
      <c r="AY10" s="155">
        <v>79.63</v>
      </c>
      <c r="AZ10" s="155">
        <v>79.63</v>
      </c>
      <c r="BA10" s="155">
        <v>79.63</v>
      </c>
      <c r="BB10" s="155">
        <v>79.63</v>
      </c>
      <c r="BC10" s="155">
        <v>79.63</v>
      </c>
      <c r="BD10" s="155">
        <v>79.63</v>
      </c>
      <c r="BE10" s="155">
        <v>79.63</v>
      </c>
      <c r="BF10" s="155">
        <v>79.63</v>
      </c>
      <c r="BG10" s="155">
        <v>79.63</v>
      </c>
      <c r="BH10" s="155">
        <v>79.63</v>
      </c>
      <c r="BI10" s="155">
        <v>79.63</v>
      </c>
      <c r="BJ10" s="155">
        <v>79.63</v>
      </c>
      <c r="BK10" s="155">
        <v>79.63</v>
      </c>
    </row>
    <row r="11" spans="1:63" s="49" customFormat="1" ht="20.25" customHeight="1" x14ac:dyDescent="0.25">
      <c r="A11" s="274" t="s">
        <v>363</v>
      </c>
      <c r="B11" s="173">
        <v>2.4500000000000002</v>
      </c>
      <c r="C11" s="173">
        <v>2</v>
      </c>
      <c r="D11" s="173">
        <v>2</v>
      </c>
      <c r="E11" s="173">
        <v>2.56</v>
      </c>
      <c r="F11" s="173">
        <v>2.56</v>
      </c>
      <c r="G11" s="173">
        <v>3.56</v>
      </c>
      <c r="H11" s="173">
        <v>4.8600000000000003</v>
      </c>
      <c r="I11" s="173">
        <v>4.8600000000000003</v>
      </c>
      <c r="J11" s="173">
        <v>6.75</v>
      </c>
      <c r="K11" s="173">
        <v>5.61</v>
      </c>
      <c r="L11" s="173">
        <v>5.61</v>
      </c>
      <c r="M11" s="173">
        <v>6.75</v>
      </c>
      <c r="N11" s="173">
        <v>6.75</v>
      </c>
      <c r="O11" s="173">
        <v>5.89</v>
      </c>
      <c r="P11" s="173">
        <v>6.64</v>
      </c>
      <c r="Q11" s="173">
        <v>6.64</v>
      </c>
      <c r="R11" s="173">
        <v>7.39</v>
      </c>
      <c r="S11" s="173">
        <v>7.64</v>
      </c>
      <c r="T11" s="173">
        <v>7.64</v>
      </c>
      <c r="U11" s="173">
        <v>7.64</v>
      </c>
      <c r="V11" s="173">
        <v>7.64</v>
      </c>
      <c r="W11" s="173">
        <v>7.31</v>
      </c>
      <c r="X11" s="173">
        <v>7.31</v>
      </c>
      <c r="Y11" s="173">
        <v>7.31</v>
      </c>
      <c r="Z11" s="173">
        <v>13.01</v>
      </c>
      <c r="AA11" s="173">
        <v>17.920000000000002</v>
      </c>
      <c r="AB11" s="173">
        <v>17.920000000000002</v>
      </c>
      <c r="AC11" s="173">
        <v>17.920000000000002</v>
      </c>
      <c r="AD11" s="173">
        <v>17.920000000000002</v>
      </c>
      <c r="AE11" s="173">
        <v>17.920000000000002</v>
      </c>
      <c r="AF11" s="173">
        <v>19.920000000000002</v>
      </c>
      <c r="AG11" s="173">
        <v>19.920000000000002</v>
      </c>
      <c r="AH11" s="173">
        <v>19.920000000000002</v>
      </c>
      <c r="AI11" s="173">
        <v>21.92</v>
      </c>
      <c r="AJ11" s="173">
        <v>21.92</v>
      </c>
      <c r="AK11" s="173">
        <v>21.92</v>
      </c>
      <c r="AL11" s="173">
        <v>21.92</v>
      </c>
      <c r="AM11" s="155">
        <v>9.8000000000000007</v>
      </c>
      <c r="AN11" s="155">
        <v>9.8000000000000007</v>
      </c>
      <c r="AO11" s="155">
        <v>9.8000000000000007</v>
      </c>
      <c r="AP11" s="155">
        <v>9.8000000000000007</v>
      </c>
      <c r="AQ11" s="155">
        <v>9.8000000000000007</v>
      </c>
      <c r="AR11" s="155">
        <v>9.8000000000000007</v>
      </c>
      <c r="AS11" s="155">
        <v>9.8000000000000007</v>
      </c>
      <c r="AT11" s="155">
        <v>9.8000000000000007</v>
      </c>
      <c r="AU11" s="155">
        <v>8.1999999999999993</v>
      </c>
      <c r="AV11" s="155">
        <v>8.1999999999999993</v>
      </c>
      <c r="AW11" s="155">
        <v>8.1999999999999993</v>
      </c>
      <c r="AX11" s="155">
        <v>8.1999999999999993</v>
      </c>
      <c r="AY11" s="155">
        <v>9.8000000000000007</v>
      </c>
      <c r="AZ11" s="155">
        <v>9.8000000000000007</v>
      </c>
      <c r="BA11" s="155">
        <v>9.8000000000000007</v>
      </c>
      <c r="BB11" s="155">
        <v>9.8000000000000007</v>
      </c>
      <c r="BC11" s="155">
        <v>9.8000000000000007</v>
      </c>
      <c r="BD11" s="155">
        <v>9.8000000000000007</v>
      </c>
      <c r="BE11" s="155">
        <v>9.8000000000000007</v>
      </c>
      <c r="BF11" s="155">
        <v>9.8000000000000007</v>
      </c>
      <c r="BG11" s="155">
        <v>9.8000000000000007</v>
      </c>
      <c r="BH11" s="155">
        <v>9.8000000000000007</v>
      </c>
      <c r="BI11" s="155">
        <v>9.8000000000000007</v>
      </c>
      <c r="BJ11" s="155">
        <v>9.8000000000000007</v>
      </c>
      <c r="BK11" s="155">
        <v>9.8000000000000007</v>
      </c>
    </row>
    <row r="12" spans="1:63" s="49" customFormat="1" ht="20.25" customHeight="1" x14ac:dyDescent="0.25">
      <c r="A12" s="49" t="s">
        <v>5</v>
      </c>
      <c r="B12" s="173">
        <v>2.41</v>
      </c>
      <c r="C12" s="173">
        <v>4.28</v>
      </c>
      <c r="D12" s="173">
        <v>8.84</v>
      </c>
      <c r="E12" s="173">
        <v>18.87</v>
      </c>
      <c r="F12" s="173">
        <v>48.32</v>
      </c>
      <c r="G12" s="173">
        <v>65.180000000000007</v>
      </c>
      <c r="H12" s="173">
        <v>73.81</v>
      </c>
      <c r="I12" s="173">
        <v>86.97</v>
      </c>
      <c r="J12" s="173">
        <v>94.74</v>
      </c>
      <c r="K12" s="173">
        <v>102.63</v>
      </c>
      <c r="L12" s="173">
        <v>115.28</v>
      </c>
      <c r="M12" s="173">
        <v>123.38</v>
      </c>
      <c r="N12" s="173">
        <v>132.74</v>
      </c>
      <c r="O12" s="173">
        <v>143.27000000000001</v>
      </c>
      <c r="P12" s="173">
        <v>152.1</v>
      </c>
      <c r="Q12" s="173">
        <v>162.61000000000001</v>
      </c>
      <c r="R12" s="173">
        <v>174.96</v>
      </c>
      <c r="S12" s="173">
        <v>184.08</v>
      </c>
      <c r="T12" s="173">
        <v>198.28</v>
      </c>
      <c r="U12" s="173">
        <v>217.73</v>
      </c>
      <c r="V12" s="173">
        <v>264.06</v>
      </c>
      <c r="W12" s="173">
        <v>303.76</v>
      </c>
      <c r="X12" s="173">
        <v>319.38</v>
      </c>
      <c r="Y12" s="173">
        <v>323.66000000000003</v>
      </c>
      <c r="Z12" s="173">
        <v>325.77</v>
      </c>
      <c r="AA12" s="173">
        <v>314.7</v>
      </c>
      <c r="AB12" s="173">
        <v>318.62</v>
      </c>
      <c r="AC12" s="173">
        <v>321.01</v>
      </c>
      <c r="AD12" s="173">
        <v>342.97</v>
      </c>
      <c r="AE12" s="173">
        <v>358.11</v>
      </c>
      <c r="AF12" s="173">
        <v>358.62</v>
      </c>
      <c r="AG12" s="173">
        <v>359.08</v>
      </c>
      <c r="AH12" s="173">
        <v>359.57</v>
      </c>
      <c r="AI12" s="173">
        <v>372.67</v>
      </c>
      <c r="AJ12" s="173">
        <v>374.21</v>
      </c>
      <c r="AK12" s="173">
        <v>375.98</v>
      </c>
      <c r="AL12" s="173">
        <v>377.85</v>
      </c>
      <c r="AM12" s="173">
        <v>393.62</v>
      </c>
      <c r="AN12" s="173">
        <v>394.67</v>
      </c>
      <c r="AO12" s="173">
        <v>397.05</v>
      </c>
      <c r="AP12" s="173">
        <v>399.42</v>
      </c>
      <c r="AQ12" s="173">
        <v>402.15</v>
      </c>
      <c r="AR12" s="173">
        <v>406.09</v>
      </c>
      <c r="AS12" s="173">
        <v>410.4</v>
      </c>
      <c r="AT12" s="155">
        <v>414.39</v>
      </c>
      <c r="AU12" s="155">
        <v>464.27</v>
      </c>
      <c r="AV12" s="166">
        <v>477.37</v>
      </c>
      <c r="AW12" s="166">
        <v>490.61</v>
      </c>
      <c r="AX12" s="155">
        <v>506.37</v>
      </c>
      <c r="AY12" s="155">
        <v>553.04999999999995</v>
      </c>
      <c r="AZ12" s="155">
        <v>581.77</v>
      </c>
      <c r="BA12" s="155">
        <v>609.28</v>
      </c>
      <c r="BB12" s="155">
        <v>631.49</v>
      </c>
      <c r="BC12" s="155">
        <v>669.93</v>
      </c>
      <c r="BD12" s="155">
        <v>694.06</v>
      </c>
      <c r="BE12" s="155">
        <v>717.09</v>
      </c>
      <c r="BF12" s="155">
        <v>740.39</v>
      </c>
      <c r="BG12" s="155">
        <v>762.74</v>
      </c>
      <c r="BH12" s="155">
        <v>791.98</v>
      </c>
      <c r="BI12" s="155">
        <v>820.23</v>
      </c>
      <c r="BJ12" s="155">
        <v>847.14</v>
      </c>
      <c r="BK12" s="155">
        <v>882.64</v>
      </c>
    </row>
    <row r="13" spans="1:63" s="49" customFormat="1" ht="20.25" customHeight="1" x14ac:dyDescent="0.25">
      <c r="A13" s="49" t="s">
        <v>265</v>
      </c>
      <c r="B13" s="173">
        <v>135.91999999999999</v>
      </c>
      <c r="C13" s="173">
        <v>137.97</v>
      </c>
      <c r="D13" s="173">
        <v>140.97</v>
      </c>
      <c r="E13" s="173">
        <v>143.09</v>
      </c>
      <c r="F13" s="173">
        <v>146.01</v>
      </c>
      <c r="G13" s="173">
        <v>147.74</v>
      </c>
      <c r="H13" s="173">
        <v>153.16999999999999</v>
      </c>
      <c r="I13" s="173">
        <v>153.51</v>
      </c>
      <c r="J13" s="173">
        <v>157.72</v>
      </c>
      <c r="K13" s="173">
        <v>158.04</v>
      </c>
      <c r="L13" s="173">
        <v>162.08000000000001</v>
      </c>
      <c r="M13" s="173">
        <v>164.45</v>
      </c>
      <c r="N13" s="173">
        <v>170.61</v>
      </c>
      <c r="O13" s="173">
        <v>178.42</v>
      </c>
      <c r="P13" s="173">
        <v>180.31</v>
      </c>
      <c r="Q13" s="173">
        <v>183.01</v>
      </c>
      <c r="R13" s="173">
        <v>188.63</v>
      </c>
      <c r="S13" s="173">
        <v>195.36</v>
      </c>
      <c r="T13" s="173">
        <v>200.6</v>
      </c>
      <c r="U13" s="173">
        <v>204.69</v>
      </c>
      <c r="V13" s="173">
        <v>232.34</v>
      </c>
      <c r="W13" s="173">
        <v>240.19</v>
      </c>
      <c r="X13" s="173">
        <v>243.94</v>
      </c>
      <c r="Y13" s="173">
        <v>274.70999999999998</v>
      </c>
      <c r="Z13" s="173">
        <v>291.19</v>
      </c>
      <c r="AA13" s="173">
        <v>279.20999999999998</v>
      </c>
      <c r="AB13" s="173">
        <v>283.33</v>
      </c>
      <c r="AC13" s="173">
        <v>313.08</v>
      </c>
      <c r="AD13" s="173">
        <v>313.18</v>
      </c>
      <c r="AE13" s="173">
        <v>313.95</v>
      </c>
      <c r="AF13" s="173">
        <v>314.16000000000003</v>
      </c>
      <c r="AG13" s="173">
        <v>316.20999999999998</v>
      </c>
      <c r="AH13" s="173">
        <v>317.3</v>
      </c>
      <c r="AI13" s="173">
        <v>314.02</v>
      </c>
      <c r="AJ13" s="173">
        <v>314.20999999999998</v>
      </c>
      <c r="AK13" s="173">
        <v>317.63</v>
      </c>
      <c r="AL13" s="173">
        <v>318.73</v>
      </c>
      <c r="AM13" s="173">
        <v>323.86</v>
      </c>
      <c r="AN13" s="173">
        <v>327.86</v>
      </c>
      <c r="AO13" s="173">
        <v>327.88</v>
      </c>
      <c r="AP13" s="173">
        <v>327.98</v>
      </c>
      <c r="AQ13" s="173">
        <v>329.8</v>
      </c>
      <c r="AR13" s="173">
        <v>331</v>
      </c>
      <c r="AS13" s="173">
        <v>332.70000000000005</v>
      </c>
      <c r="AT13" s="155">
        <v>332.70000000000005</v>
      </c>
      <c r="AU13" s="155">
        <v>331.9</v>
      </c>
      <c r="AV13" s="166">
        <v>331.9</v>
      </c>
      <c r="AW13" s="166">
        <v>331.9</v>
      </c>
      <c r="AX13" s="155">
        <v>332.56</v>
      </c>
      <c r="AY13" s="155">
        <v>331.98</v>
      </c>
      <c r="AZ13" s="155">
        <v>331.98</v>
      </c>
      <c r="BA13" s="155">
        <v>331.98</v>
      </c>
      <c r="BB13" s="155">
        <v>331.98</v>
      </c>
      <c r="BC13" s="155">
        <v>331.98</v>
      </c>
      <c r="BD13" s="155">
        <v>331.98</v>
      </c>
      <c r="BE13" s="155">
        <v>331.98</v>
      </c>
      <c r="BF13" s="155">
        <v>331.98</v>
      </c>
      <c r="BG13" s="155">
        <v>331.98</v>
      </c>
      <c r="BH13" s="155">
        <v>331.98</v>
      </c>
      <c r="BI13" s="155">
        <v>331.98</v>
      </c>
      <c r="BJ13" s="155">
        <v>331.98</v>
      </c>
      <c r="BK13" s="155">
        <v>331.98</v>
      </c>
    </row>
    <row r="14" spans="1:63" s="49" customFormat="1" ht="20.25" customHeight="1" x14ac:dyDescent="0.25">
      <c r="A14" s="49" t="s">
        <v>266</v>
      </c>
      <c r="B14" s="173">
        <v>1321.1</v>
      </c>
      <c r="C14" s="173">
        <v>1339.1</v>
      </c>
      <c r="D14" s="173">
        <v>1339.1</v>
      </c>
      <c r="E14" s="173">
        <v>1339.1</v>
      </c>
      <c r="F14" s="173">
        <v>1339.1</v>
      </c>
      <c r="G14" s="173">
        <v>1339.1</v>
      </c>
      <c r="H14" s="173">
        <v>1339.1</v>
      </c>
      <c r="I14" s="173">
        <v>1339.1</v>
      </c>
      <c r="J14" s="173">
        <v>1339.1</v>
      </c>
      <c r="K14" s="173">
        <v>1339.1</v>
      </c>
      <c r="L14" s="173">
        <v>1339.1</v>
      </c>
      <c r="M14" s="173">
        <v>1339.1</v>
      </c>
      <c r="N14" s="173">
        <v>1339.1</v>
      </c>
      <c r="O14" s="173">
        <v>1339.1</v>
      </c>
      <c r="P14" s="173">
        <v>1339.1</v>
      </c>
      <c r="Q14" s="173">
        <v>1339.1</v>
      </c>
      <c r="R14" s="173">
        <v>1339.1</v>
      </c>
      <c r="S14" s="173">
        <v>1339.1</v>
      </c>
      <c r="T14" s="173">
        <v>1339.1</v>
      </c>
      <c r="U14" s="173">
        <v>1339.1</v>
      </c>
      <c r="V14" s="173">
        <v>1339.1</v>
      </c>
      <c r="W14" s="173">
        <v>1335.6</v>
      </c>
      <c r="X14" s="173">
        <v>1335.6</v>
      </c>
      <c r="Y14" s="173">
        <v>1335.6</v>
      </c>
      <c r="Z14" s="173">
        <v>1335.6</v>
      </c>
      <c r="AA14" s="173">
        <v>1335.5</v>
      </c>
      <c r="AB14" s="173">
        <v>1335.5</v>
      </c>
      <c r="AC14" s="173">
        <v>1335.5</v>
      </c>
      <c r="AD14" s="173">
        <v>1335.5</v>
      </c>
      <c r="AE14" s="173">
        <v>1339</v>
      </c>
      <c r="AF14" s="173">
        <v>1339</v>
      </c>
      <c r="AG14" s="173">
        <v>1339</v>
      </c>
      <c r="AH14" s="173">
        <v>1335.5</v>
      </c>
      <c r="AI14" s="173">
        <v>1335.5</v>
      </c>
      <c r="AJ14" s="173">
        <v>1335.5</v>
      </c>
      <c r="AK14" s="173">
        <v>1335.5</v>
      </c>
      <c r="AL14" s="173">
        <v>1335.5</v>
      </c>
      <c r="AM14" s="173">
        <v>1335</v>
      </c>
      <c r="AN14" s="173">
        <v>1335</v>
      </c>
      <c r="AO14" s="173">
        <v>1335</v>
      </c>
      <c r="AP14" s="173">
        <v>1335</v>
      </c>
      <c r="AQ14" s="173">
        <v>1335</v>
      </c>
      <c r="AR14" s="173">
        <v>1335</v>
      </c>
      <c r="AS14" s="173">
        <v>1335</v>
      </c>
      <c r="AT14" s="155">
        <v>1335</v>
      </c>
      <c r="AU14" s="155">
        <v>1335</v>
      </c>
      <c r="AV14" s="166">
        <v>1335</v>
      </c>
      <c r="AW14" s="166">
        <v>1335</v>
      </c>
      <c r="AX14" s="155">
        <v>1335</v>
      </c>
      <c r="AY14" s="155">
        <v>1341.4</v>
      </c>
      <c r="AZ14" s="155">
        <v>1341.4</v>
      </c>
      <c r="BA14" s="155">
        <v>1341.4</v>
      </c>
      <c r="BB14" s="155">
        <v>1341.4</v>
      </c>
      <c r="BC14" s="155">
        <v>1341.4</v>
      </c>
      <c r="BD14" s="155">
        <v>1341.4</v>
      </c>
      <c r="BE14" s="155">
        <v>1341.4</v>
      </c>
      <c r="BF14" s="155">
        <v>1341.4</v>
      </c>
      <c r="BG14" s="155">
        <v>1341.4</v>
      </c>
      <c r="BH14" s="155">
        <v>1341.4</v>
      </c>
      <c r="BI14" s="155">
        <v>1341.4</v>
      </c>
      <c r="BJ14" s="155">
        <v>1341.4</v>
      </c>
      <c r="BK14" s="155">
        <v>1341.4</v>
      </c>
    </row>
    <row r="15" spans="1:63" s="49" customFormat="1" ht="20.25" customHeight="1" x14ac:dyDescent="0.25">
      <c r="A15" s="49" t="s">
        <v>6</v>
      </c>
      <c r="B15" s="173">
        <v>108.55</v>
      </c>
      <c r="C15" s="173">
        <v>112.8</v>
      </c>
      <c r="D15" s="173">
        <v>112.8</v>
      </c>
      <c r="E15" s="173">
        <v>112.8</v>
      </c>
      <c r="F15" s="173">
        <v>112.8</v>
      </c>
      <c r="G15" s="173">
        <v>114.85</v>
      </c>
      <c r="H15" s="173">
        <v>114.85</v>
      </c>
      <c r="I15" s="173">
        <v>114.85</v>
      </c>
      <c r="J15" s="173">
        <v>114.85</v>
      </c>
      <c r="K15" s="173">
        <v>114.85</v>
      </c>
      <c r="L15" s="173">
        <v>115.33</v>
      </c>
      <c r="M15" s="173">
        <v>115.33</v>
      </c>
      <c r="N15" s="173">
        <v>115.33</v>
      </c>
      <c r="O15" s="173">
        <v>116.33</v>
      </c>
      <c r="P15" s="173">
        <v>116.33</v>
      </c>
      <c r="Q15" s="173">
        <v>116.33</v>
      </c>
      <c r="R15" s="173">
        <v>116.33</v>
      </c>
      <c r="S15" s="173">
        <v>116.33</v>
      </c>
      <c r="T15" s="173">
        <v>116.33</v>
      </c>
      <c r="U15" s="173">
        <v>116.33</v>
      </c>
      <c r="V15" s="173">
        <v>116.33</v>
      </c>
      <c r="W15" s="173">
        <v>116.33</v>
      </c>
      <c r="X15" s="173">
        <v>116.33</v>
      </c>
      <c r="Y15" s="173">
        <v>116.33</v>
      </c>
      <c r="Z15" s="173">
        <v>116.33</v>
      </c>
      <c r="AA15" s="173">
        <v>115.83</v>
      </c>
      <c r="AB15" s="173">
        <v>115.83</v>
      </c>
      <c r="AC15" s="173">
        <v>115.83</v>
      </c>
      <c r="AD15" s="173">
        <v>115.83</v>
      </c>
      <c r="AE15" s="173">
        <v>115.86</v>
      </c>
      <c r="AF15" s="173">
        <v>115.86</v>
      </c>
      <c r="AG15" s="173">
        <v>115.86</v>
      </c>
      <c r="AH15" s="173">
        <v>115.86</v>
      </c>
      <c r="AI15" s="173">
        <v>115.86</v>
      </c>
      <c r="AJ15" s="173">
        <v>115.86</v>
      </c>
      <c r="AK15" s="173">
        <v>115.86</v>
      </c>
      <c r="AL15" s="173">
        <v>115.86</v>
      </c>
      <c r="AM15" s="173">
        <v>115.86</v>
      </c>
      <c r="AN15" s="173">
        <v>115.86</v>
      </c>
      <c r="AO15" s="173">
        <v>115.86</v>
      </c>
      <c r="AP15" s="173">
        <v>115.86</v>
      </c>
      <c r="AQ15" s="173">
        <v>115.86</v>
      </c>
      <c r="AR15" s="173">
        <v>115.86</v>
      </c>
      <c r="AS15" s="173">
        <v>115.86</v>
      </c>
      <c r="AT15" s="155">
        <v>115.86</v>
      </c>
      <c r="AU15" s="155">
        <v>115.86</v>
      </c>
      <c r="AV15" s="166">
        <v>115.86</v>
      </c>
      <c r="AW15" s="166">
        <v>115.86</v>
      </c>
      <c r="AX15" s="155">
        <v>115.86</v>
      </c>
      <c r="AY15" s="155">
        <v>115.86</v>
      </c>
      <c r="AZ15" s="155">
        <v>115.86</v>
      </c>
      <c r="BA15" s="155">
        <v>115.86</v>
      </c>
      <c r="BB15" s="155">
        <v>115.86</v>
      </c>
      <c r="BC15" s="155">
        <v>115.86</v>
      </c>
      <c r="BD15" s="155">
        <v>115.86</v>
      </c>
      <c r="BE15" s="155">
        <v>115.86</v>
      </c>
      <c r="BF15" s="155">
        <v>115.86</v>
      </c>
      <c r="BG15" s="155">
        <v>115.86</v>
      </c>
      <c r="BH15" s="155">
        <v>115.86</v>
      </c>
      <c r="BI15" s="155">
        <v>115.86</v>
      </c>
      <c r="BJ15" s="155">
        <v>115.86</v>
      </c>
      <c r="BK15" s="155">
        <v>115.86</v>
      </c>
    </row>
    <row r="16" spans="1:63" s="49" customFormat="1" ht="20.25" customHeight="1" x14ac:dyDescent="0.25">
      <c r="A16" s="49" t="s">
        <v>7</v>
      </c>
      <c r="B16" s="173">
        <v>8.16</v>
      </c>
      <c r="C16" s="173">
        <v>9.4499999999999993</v>
      </c>
      <c r="D16" s="173">
        <v>9.4499999999999993</v>
      </c>
      <c r="E16" s="173">
        <v>9.4499999999999993</v>
      </c>
      <c r="F16" s="173">
        <v>9.4499999999999993</v>
      </c>
      <c r="G16" s="173">
        <v>9.4499999999999993</v>
      </c>
      <c r="H16" s="173">
        <v>9.4499999999999993</v>
      </c>
      <c r="I16" s="173">
        <v>9.4499999999999993</v>
      </c>
      <c r="J16" s="173">
        <v>9.4499999999999993</v>
      </c>
      <c r="K16" s="173">
        <v>6.85</v>
      </c>
      <c r="L16" s="173">
        <v>6.85</v>
      </c>
      <c r="M16" s="173">
        <v>6.85</v>
      </c>
      <c r="N16" s="173">
        <v>6.85</v>
      </c>
      <c r="O16" s="173">
        <v>6.85</v>
      </c>
      <c r="P16" s="173">
        <v>6.85</v>
      </c>
      <c r="Q16" s="173">
        <v>6.85</v>
      </c>
      <c r="R16" s="173">
        <v>6.85</v>
      </c>
      <c r="S16" s="173">
        <v>6.85</v>
      </c>
      <c r="T16" s="173">
        <v>6.85</v>
      </c>
      <c r="U16" s="173">
        <v>6.85</v>
      </c>
      <c r="V16" s="173">
        <v>6.95</v>
      </c>
      <c r="W16" s="173">
        <v>7.25</v>
      </c>
      <c r="X16" s="173">
        <v>7.25</v>
      </c>
      <c r="Y16" s="173">
        <v>7.25</v>
      </c>
      <c r="Z16" s="173">
        <v>7.25</v>
      </c>
      <c r="AA16" s="173">
        <v>7.25</v>
      </c>
      <c r="AB16" s="173">
        <v>7.25</v>
      </c>
      <c r="AC16" s="173">
        <v>7.25</v>
      </c>
      <c r="AD16" s="173">
        <v>7.25</v>
      </c>
      <c r="AE16" s="173">
        <v>7.25</v>
      </c>
      <c r="AF16" s="173">
        <v>7.25</v>
      </c>
      <c r="AG16" s="173">
        <v>7.25</v>
      </c>
      <c r="AH16" s="173">
        <v>7.25</v>
      </c>
      <c r="AI16" s="173">
        <v>7.25</v>
      </c>
      <c r="AJ16" s="173">
        <v>7.25</v>
      </c>
      <c r="AK16" s="173">
        <v>7.25</v>
      </c>
      <c r="AL16" s="173">
        <v>7.25</v>
      </c>
      <c r="AM16" s="173">
        <v>7.25</v>
      </c>
      <c r="AN16" s="173">
        <v>7.25</v>
      </c>
      <c r="AO16" s="173">
        <v>7.25</v>
      </c>
      <c r="AP16" s="173">
        <v>7.25</v>
      </c>
      <c r="AQ16" s="173">
        <v>8.0500000000000007</v>
      </c>
      <c r="AR16" s="173">
        <v>8.0500000000000007</v>
      </c>
      <c r="AS16" s="173">
        <v>8.0500000000000007</v>
      </c>
      <c r="AT16" s="155">
        <v>8.0500000000000007</v>
      </c>
      <c r="AU16" s="155">
        <v>8.0500000000000007</v>
      </c>
      <c r="AV16" s="166">
        <v>8.0500000000000007</v>
      </c>
      <c r="AW16" s="166">
        <v>8.0500000000000007</v>
      </c>
      <c r="AX16" s="155">
        <v>8.0500000000000007</v>
      </c>
      <c r="AY16" s="155">
        <v>8.0500000000000007</v>
      </c>
      <c r="AZ16" s="155">
        <v>8.0500000000000007</v>
      </c>
      <c r="BA16" s="155">
        <v>8.0500000000000007</v>
      </c>
      <c r="BB16" s="155">
        <v>8.0500000000000007</v>
      </c>
      <c r="BC16" s="155">
        <v>8.0500000000000007</v>
      </c>
      <c r="BD16" s="155">
        <v>8.0500000000000007</v>
      </c>
      <c r="BE16" s="155">
        <v>8.0500000000000007</v>
      </c>
      <c r="BF16" s="155">
        <v>8.0500000000000007</v>
      </c>
      <c r="BG16" s="155">
        <v>8.0500000000000007</v>
      </c>
      <c r="BH16" s="155">
        <v>8.0500000000000007</v>
      </c>
      <c r="BI16" s="155">
        <v>8.0500000000000007</v>
      </c>
      <c r="BJ16" s="155">
        <v>8.0500000000000007</v>
      </c>
      <c r="BK16" s="155">
        <v>8.0500000000000007</v>
      </c>
    </row>
    <row r="17" spans="1:63" s="49" customFormat="1" ht="20.25" customHeight="1" x14ac:dyDescent="0.25">
      <c r="A17" s="49" t="s">
        <v>41</v>
      </c>
      <c r="B17" s="173">
        <v>10.5</v>
      </c>
      <c r="C17" s="173">
        <v>10.5</v>
      </c>
      <c r="D17" s="173">
        <v>10.5</v>
      </c>
      <c r="E17" s="173">
        <v>10.5</v>
      </c>
      <c r="F17" s="173">
        <v>10.5</v>
      </c>
      <c r="G17" s="173">
        <v>17.7</v>
      </c>
      <c r="H17" s="173">
        <v>17.7</v>
      </c>
      <c r="I17" s="173">
        <v>17.7</v>
      </c>
      <c r="J17" s="173">
        <v>17.7</v>
      </c>
      <c r="K17" s="173">
        <v>17.5</v>
      </c>
      <c r="L17" s="173">
        <v>17.5</v>
      </c>
      <c r="M17" s="173">
        <v>17.5</v>
      </c>
      <c r="N17" s="173">
        <v>17.5</v>
      </c>
      <c r="O17" s="173">
        <v>17.5</v>
      </c>
      <c r="P17" s="173">
        <v>17.5</v>
      </c>
      <c r="Q17" s="173">
        <v>17.5</v>
      </c>
      <c r="R17" s="173">
        <v>17.5</v>
      </c>
      <c r="S17" s="173">
        <v>17.5</v>
      </c>
      <c r="T17" s="173">
        <v>17.5</v>
      </c>
      <c r="U17" s="173">
        <v>17.5</v>
      </c>
      <c r="V17" s="173">
        <v>17.5</v>
      </c>
      <c r="W17" s="173">
        <v>17.5</v>
      </c>
      <c r="X17" s="173">
        <v>17.5</v>
      </c>
      <c r="Y17" s="173">
        <v>17.5</v>
      </c>
      <c r="Z17" s="173">
        <v>17.5</v>
      </c>
      <c r="AA17" s="173">
        <v>17.5</v>
      </c>
      <c r="AB17" s="173">
        <v>17.5</v>
      </c>
      <c r="AC17" s="173">
        <v>17.5</v>
      </c>
      <c r="AD17" s="173">
        <v>17.5</v>
      </c>
      <c r="AE17" s="173">
        <v>17.5</v>
      </c>
      <c r="AF17" s="173">
        <v>17.5</v>
      </c>
      <c r="AG17" s="173">
        <v>17.5</v>
      </c>
      <c r="AH17" s="173">
        <v>17.5</v>
      </c>
      <c r="AI17" s="173">
        <v>32.56</v>
      </c>
      <c r="AJ17" s="173">
        <v>32.56</v>
      </c>
      <c r="AK17" s="173">
        <v>32.56</v>
      </c>
      <c r="AL17" s="173">
        <v>69.34</v>
      </c>
      <c r="AM17" s="173">
        <v>69.84</v>
      </c>
      <c r="AN17" s="173">
        <v>69.84</v>
      </c>
      <c r="AO17" s="173">
        <v>69.84</v>
      </c>
      <c r="AP17" s="173">
        <v>69.84</v>
      </c>
      <c r="AQ17" s="173">
        <v>69.84</v>
      </c>
      <c r="AR17" s="173">
        <v>69.84</v>
      </c>
      <c r="AS17" s="173">
        <v>69.84</v>
      </c>
      <c r="AT17" s="155">
        <v>69.84</v>
      </c>
      <c r="AU17" s="155">
        <v>82.34</v>
      </c>
      <c r="AV17" s="166">
        <v>82.34</v>
      </c>
      <c r="AW17" s="166">
        <v>82.34</v>
      </c>
      <c r="AX17" s="155">
        <v>82.34</v>
      </c>
      <c r="AY17" s="155">
        <v>80.28</v>
      </c>
      <c r="AZ17" s="155">
        <v>80.28</v>
      </c>
      <c r="BA17" s="155">
        <v>80.28</v>
      </c>
      <c r="BB17" s="155">
        <v>91.38</v>
      </c>
      <c r="BC17" s="155">
        <v>91.38</v>
      </c>
      <c r="BD17" s="155">
        <v>113.38</v>
      </c>
      <c r="BE17" s="155">
        <v>113.38</v>
      </c>
      <c r="BF17" s="155">
        <v>113.38</v>
      </c>
      <c r="BG17" s="155">
        <v>113.38</v>
      </c>
      <c r="BH17" s="155">
        <v>113.38</v>
      </c>
      <c r="BI17" s="155">
        <v>113.38</v>
      </c>
      <c r="BJ17" s="155">
        <v>113.38</v>
      </c>
      <c r="BK17" s="155">
        <v>113.38</v>
      </c>
    </row>
    <row r="18" spans="1:63" s="49" customFormat="1" ht="20.25" customHeight="1" x14ac:dyDescent="0.25">
      <c r="A18" s="272" t="s">
        <v>326</v>
      </c>
      <c r="B18" s="173">
        <v>12.5</v>
      </c>
      <c r="C18" s="173">
        <v>12.5</v>
      </c>
      <c r="D18" s="173">
        <v>12.5</v>
      </c>
      <c r="E18" s="173">
        <v>12.5</v>
      </c>
      <c r="F18" s="173">
        <v>12.5</v>
      </c>
      <c r="G18" s="173">
        <v>12.5</v>
      </c>
      <c r="H18" s="173">
        <v>12.5</v>
      </c>
      <c r="I18" s="173">
        <v>12.5</v>
      </c>
      <c r="J18" s="173">
        <v>12.5</v>
      </c>
      <c r="K18" s="173">
        <v>12.5</v>
      </c>
      <c r="L18" s="173">
        <v>12.5</v>
      </c>
      <c r="M18" s="173">
        <v>12.5</v>
      </c>
      <c r="N18" s="173">
        <v>12.5</v>
      </c>
      <c r="O18" s="173">
        <v>12.5</v>
      </c>
      <c r="P18" s="173">
        <v>12.5</v>
      </c>
      <c r="Q18" s="173">
        <v>12.5</v>
      </c>
      <c r="R18" s="173">
        <v>12.5</v>
      </c>
      <c r="S18" s="173">
        <v>12.5</v>
      </c>
      <c r="T18" s="173">
        <v>12.5</v>
      </c>
      <c r="U18" s="173">
        <v>12.5</v>
      </c>
      <c r="V18" s="173">
        <v>12.5</v>
      </c>
      <c r="W18" s="173">
        <v>12.5</v>
      </c>
      <c r="X18" s="173">
        <v>12.5</v>
      </c>
      <c r="Y18" s="173">
        <v>12.5</v>
      </c>
      <c r="Z18" s="173">
        <v>12.5</v>
      </c>
      <c r="AA18" s="173">
        <v>12.5</v>
      </c>
      <c r="AB18" s="173">
        <v>12.5</v>
      </c>
      <c r="AC18" s="173">
        <v>12.5</v>
      </c>
      <c r="AD18" s="173">
        <v>12.5</v>
      </c>
      <c r="AE18" s="173">
        <v>12.5</v>
      </c>
      <c r="AF18" s="173">
        <v>12.5</v>
      </c>
      <c r="AG18" s="173">
        <v>12.5</v>
      </c>
      <c r="AH18" s="173">
        <v>12.5</v>
      </c>
      <c r="AI18" s="173">
        <v>12.5</v>
      </c>
      <c r="AJ18" s="173">
        <v>12.5</v>
      </c>
      <c r="AK18" s="173">
        <v>12.5</v>
      </c>
      <c r="AL18" s="173">
        <v>12.5</v>
      </c>
      <c r="AM18" s="173">
        <v>12.5</v>
      </c>
      <c r="AN18" s="173">
        <v>12.5</v>
      </c>
      <c r="AO18" s="173">
        <v>12.5</v>
      </c>
      <c r="AP18" s="173">
        <v>12.5</v>
      </c>
      <c r="AQ18" s="173">
        <v>12.5</v>
      </c>
      <c r="AR18" s="173">
        <v>12.5</v>
      </c>
      <c r="AS18" s="173">
        <v>12.5</v>
      </c>
      <c r="AT18" s="155">
        <v>12.5</v>
      </c>
      <c r="AU18" s="155">
        <v>12.5</v>
      </c>
      <c r="AV18" s="166">
        <v>12.5</v>
      </c>
      <c r="AW18" s="166">
        <v>12.5</v>
      </c>
      <c r="AX18" s="155">
        <v>12.5</v>
      </c>
      <c r="AY18" s="155">
        <v>12.5</v>
      </c>
      <c r="AZ18" s="155">
        <v>12.5</v>
      </c>
      <c r="BA18" s="155">
        <v>12.5</v>
      </c>
      <c r="BB18" s="155">
        <v>12.5</v>
      </c>
      <c r="BC18" s="155">
        <v>12.5</v>
      </c>
      <c r="BD18" s="155">
        <v>12.5</v>
      </c>
      <c r="BE18" s="155">
        <v>12.5</v>
      </c>
      <c r="BF18" s="155">
        <v>12.5</v>
      </c>
      <c r="BG18" s="155">
        <v>12.5</v>
      </c>
      <c r="BH18" s="155">
        <v>12.5</v>
      </c>
      <c r="BI18" s="155">
        <v>12.5</v>
      </c>
      <c r="BJ18" s="155">
        <v>12.5</v>
      </c>
      <c r="BK18" s="155">
        <v>12.5</v>
      </c>
    </row>
    <row r="19" spans="1:63" s="49" customFormat="1" ht="20.25" customHeight="1" x14ac:dyDescent="0.25">
      <c r="A19" s="272" t="s">
        <v>269</v>
      </c>
      <c r="B19" s="173">
        <v>4.49</v>
      </c>
      <c r="C19" s="173">
        <v>9.16</v>
      </c>
      <c r="D19" s="173">
        <v>9.18</v>
      </c>
      <c r="E19" s="173">
        <v>11.58</v>
      </c>
      <c r="F19" s="173">
        <v>14.28</v>
      </c>
      <c r="G19" s="173">
        <v>12.03</v>
      </c>
      <c r="H19" s="173">
        <v>12.03</v>
      </c>
      <c r="I19" s="173">
        <v>12.03</v>
      </c>
      <c r="J19" s="173">
        <v>15.08</v>
      </c>
      <c r="K19" s="173">
        <v>15.28</v>
      </c>
      <c r="L19" s="173">
        <v>15.28</v>
      </c>
      <c r="M19" s="173">
        <v>15.28</v>
      </c>
      <c r="N19" s="173">
        <v>16.61</v>
      </c>
      <c r="O19" s="173">
        <v>23.85</v>
      </c>
      <c r="P19" s="173">
        <v>23.84</v>
      </c>
      <c r="Q19" s="173">
        <v>24.04</v>
      </c>
      <c r="R19" s="173">
        <v>26.13</v>
      </c>
      <c r="S19" s="173">
        <v>26.78</v>
      </c>
      <c r="T19" s="173">
        <v>26.82</v>
      </c>
      <c r="U19" s="173">
        <v>28.69</v>
      </c>
      <c r="V19" s="173">
        <v>29.17</v>
      </c>
      <c r="W19" s="173">
        <v>32.07</v>
      </c>
      <c r="X19" s="173">
        <v>32.25</v>
      </c>
      <c r="Y19" s="173">
        <v>32.78</v>
      </c>
      <c r="Z19" s="173">
        <v>32.869999999999997</v>
      </c>
      <c r="AA19" s="173">
        <v>44.07</v>
      </c>
      <c r="AB19" s="173">
        <v>44.17</v>
      </c>
      <c r="AC19" s="173">
        <v>45.17</v>
      </c>
      <c r="AD19" s="173">
        <v>50.65</v>
      </c>
      <c r="AE19" s="173">
        <v>51.13</v>
      </c>
      <c r="AF19" s="173">
        <v>51.13</v>
      </c>
      <c r="AG19" s="173">
        <v>51.13</v>
      </c>
      <c r="AH19" s="173">
        <v>52.13</v>
      </c>
      <c r="AI19" s="173">
        <v>53.38</v>
      </c>
      <c r="AJ19" s="173">
        <v>53.38</v>
      </c>
      <c r="AK19" s="173">
        <v>53.73</v>
      </c>
      <c r="AL19" s="173">
        <v>53.73</v>
      </c>
      <c r="AM19" s="173">
        <v>53.5</v>
      </c>
      <c r="AN19" s="173">
        <v>53.5</v>
      </c>
      <c r="AO19" s="173">
        <v>53.5</v>
      </c>
      <c r="AP19" s="173">
        <v>53.73</v>
      </c>
      <c r="AQ19" s="173">
        <v>55.15</v>
      </c>
      <c r="AR19" s="173">
        <v>55.15</v>
      </c>
      <c r="AS19" s="173">
        <v>59.84</v>
      </c>
      <c r="AT19" s="155">
        <v>59.84</v>
      </c>
      <c r="AU19" s="155">
        <v>59.97</v>
      </c>
      <c r="AV19" s="166">
        <v>59.97</v>
      </c>
      <c r="AW19" s="166">
        <v>59.97</v>
      </c>
      <c r="AX19" s="155">
        <v>59.97</v>
      </c>
      <c r="AY19" s="155">
        <v>59.97</v>
      </c>
      <c r="AZ19" s="155">
        <v>59.97</v>
      </c>
      <c r="BA19" s="155">
        <v>59.97</v>
      </c>
      <c r="BB19" s="155">
        <v>59.97</v>
      </c>
      <c r="BC19" s="155">
        <v>59.97</v>
      </c>
      <c r="BD19" s="155">
        <v>59.97</v>
      </c>
      <c r="BE19" s="155">
        <v>59.97</v>
      </c>
      <c r="BF19" s="155">
        <v>59.97</v>
      </c>
      <c r="BG19" s="155">
        <v>59.97</v>
      </c>
      <c r="BH19" s="155">
        <v>59.97</v>
      </c>
      <c r="BI19" s="155">
        <v>59.97</v>
      </c>
      <c r="BJ19" s="155">
        <v>59.97</v>
      </c>
      <c r="BK19" s="155">
        <v>59.97</v>
      </c>
    </row>
    <row r="20" spans="1:63" s="94" customFormat="1" ht="20.25" customHeight="1" x14ac:dyDescent="0.25">
      <c r="A20" s="272" t="s">
        <v>327</v>
      </c>
      <c r="B20" s="173">
        <v>87.09</v>
      </c>
      <c r="C20" s="173">
        <v>85.91</v>
      </c>
      <c r="D20" s="173">
        <v>85.91</v>
      </c>
      <c r="E20" s="173">
        <v>85.91</v>
      </c>
      <c r="F20" s="173">
        <v>86.06</v>
      </c>
      <c r="G20" s="173">
        <v>85.88</v>
      </c>
      <c r="H20" s="173">
        <v>85.88</v>
      </c>
      <c r="I20" s="173">
        <v>85.88</v>
      </c>
      <c r="J20" s="173">
        <v>92.91</v>
      </c>
      <c r="K20" s="173">
        <v>101.61</v>
      </c>
      <c r="L20" s="173">
        <v>103.01</v>
      </c>
      <c r="M20" s="173">
        <v>103.01</v>
      </c>
      <c r="N20" s="173">
        <v>103.01</v>
      </c>
      <c r="O20" s="173">
        <v>168.01</v>
      </c>
      <c r="P20" s="173">
        <v>173.51</v>
      </c>
      <c r="Q20" s="173">
        <v>173.63</v>
      </c>
      <c r="R20" s="173">
        <v>173.63</v>
      </c>
      <c r="S20" s="173">
        <v>177.21</v>
      </c>
      <c r="T20" s="173">
        <v>177.21</v>
      </c>
      <c r="U20" s="173">
        <v>177.29</v>
      </c>
      <c r="V20" s="173">
        <v>177.29</v>
      </c>
      <c r="W20" s="173">
        <v>189.44</v>
      </c>
      <c r="X20" s="173">
        <v>189.55</v>
      </c>
      <c r="Y20" s="173">
        <v>189.59</v>
      </c>
      <c r="Z20" s="173">
        <v>196.09</v>
      </c>
      <c r="AA20" s="173">
        <v>220.62</v>
      </c>
      <c r="AB20" s="173">
        <v>220.62</v>
      </c>
      <c r="AC20" s="173">
        <v>220.62</v>
      </c>
      <c r="AD20" s="173">
        <v>220.62</v>
      </c>
      <c r="AE20" s="173">
        <v>258</v>
      </c>
      <c r="AF20" s="173">
        <v>258</v>
      </c>
      <c r="AG20" s="173">
        <v>258</v>
      </c>
      <c r="AH20" s="173">
        <v>258</v>
      </c>
      <c r="AI20" s="173">
        <v>258.22000000000003</v>
      </c>
      <c r="AJ20" s="173">
        <v>258.22000000000003</v>
      </c>
      <c r="AK20" s="173">
        <v>258.22000000000003</v>
      </c>
      <c r="AL20" s="173">
        <v>258.22000000000003</v>
      </c>
      <c r="AM20" s="173">
        <v>258.24</v>
      </c>
      <c r="AN20" s="173">
        <v>258.24</v>
      </c>
      <c r="AO20" s="173">
        <v>258.24</v>
      </c>
      <c r="AP20" s="173">
        <v>258.24</v>
      </c>
      <c r="AQ20" s="173">
        <v>258.24</v>
      </c>
      <c r="AR20" s="173">
        <v>258.24</v>
      </c>
      <c r="AS20" s="319">
        <v>258.24</v>
      </c>
      <c r="AT20" s="155">
        <v>259.64</v>
      </c>
      <c r="AU20" s="155">
        <v>259.64999999999998</v>
      </c>
      <c r="AV20" s="168">
        <v>259.64999999999998</v>
      </c>
      <c r="AW20" s="168">
        <v>259.64999999999998</v>
      </c>
      <c r="AX20" s="155">
        <v>259.64999999999998</v>
      </c>
      <c r="AY20" s="155">
        <v>259.64999999999998</v>
      </c>
      <c r="AZ20" s="155">
        <v>259.64999999999998</v>
      </c>
      <c r="BA20" s="155">
        <v>259.64999999999998</v>
      </c>
      <c r="BB20" s="155">
        <v>259.64999999999998</v>
      </c>
      <c r="BC20" s="155">
        <v>259.64999999999998</v>
      </c>
      <c r="BD20" s="155">
        <v>259.64999999999998</v>
      </c>
      <c r="BE20" s="155">
        <v>259.64999999999998</v>
      </c>
      <c r="BF20" s="155">
        <v>259.64999999999998</v>
      </c>
      <c r="BG20" s="155">
        <v>259.64999999999998</v>
      </c>
      <c r="BH20" s="155">
        <v>259.64999999999998</v>
      </c>
      <c r="BI20" s="155">
        <v>259.64999999999998</v>
      </c>
      <c r="BJ20" s="155">
        <v>259.64999999999998</v>
      </c>
      <c r="BK20" s="155">
        <v>259.64999999999998</v>
      </c>
    </row>
    <row r="21" spans="1:63" s="49" customFormat="1" ht="20.25" customHeight="1" x14ac:dyDescent="0.25">
      <c r="A21" s="49" t="s">
        <v>299</v>
      </c>
      <c r="B21" s="173">
        <v>0</v>
      </c>
      <c r="C21" s="173">
        <v>0</v>
      </c>
      <c r="D21" s="173">
        <v>0</v>
      </c>
      <c r="E21" s="173">
        <v>0</v>
      </c>
      <c r="F21" s="173">
        <v>0</v>
      </c>
      <c r="G21" s="173">
        <v>0</v>
      </c>
      <c r="H21" s="173">
        <v>0</v>
      </c>
      <c r="I21" s="173">
        <v>0</v>
      </c>
      <c r="J21" s="173">
        <v>0</v>
      </c>
      <c r="K21" s="173">
        <v>0</v>
      </c>
      <c r="L21" s="173">
        <v>0</v>
      </c>
      <c r="M21" s="173">
        <v>0</v>
      </c>
      <c r="N21" s="173">
        <v>0</v>
      </c>
      <c r="O21" s="173">
        <v>0</v>
      </c>
      <c r="P21" s="173">
        <v>0</v>
      </c>
      <c r="Q21" s="173">
        <v>0</v>
      </c>
      <c r="R21" s="173">
        <v>0</v>
      </c>
      <c r="S21" s="173">
        <v>0</v>
      </c>
      <c r="T21" s="173">
        <v>0</v>
      </c>
      <c r="U21" s="173">
        <v>0</v>
      </c>
      <c r="V21" s="173">
        <v>0</v>
      </c>
      <c r="W21" s="173">
        <v>0</v>
      </c>
      <c r="X21" s="173">
        <v>0</v>
      </c>
      <c r="Y21" s="173">
        <v>0</v>
      </c>
      <c r="Z21" s="173">
        <v>0</v>
      </c>
      <c r="AA21" s="173">
        <v>0</v>
      </c>
      <c r="AB21" s="173">
        <v>0</v>
      </c>
      <c r="AC21" s="173">
        <v>0</v>
      </c>
      <c r="AD21" s="173">
        <v>0</v>
      </c>
      <c r="AE21" s="173">
        <v>0</v>
      </c>
      <c r="AF21" s="173">
        <v>0</v>
      </c>
      <c r="AG21" s="173">
        <v>0</v>
      </c>
      <c r="AH21" s="173">
        <v>0</v>
      </c>
      <c r="AI21" s="173">
        <v>0</v>
      </c>
      <c r="AJ21" s="173">
        <v>0</v>
      </c>
      <c r="AK21" s="173">
        <v>0</v>
      </c>
      <c r="AL21" s="173">
        <v>0</v>
      </c>
      <c r="AM21" s="173">
        <v>0</v>
      </c>
      <c r="AN21" s="173">
        <v>0</v>
      </c>
      <c r="AO21" s="173">
        <v>0</v>
      </c>
      <c r="AP21" s="173">
        <v>0</v>
      </c>
      <c r="AQ21" s="173">
        <v>0</v>
      </c>
      <c r="AR21" s="173">
        <v>0</v>
      </c>
      <c r="AS21" s="173">
        <v>0</v>
      </c>
      <c r="AT21" s="173">
        <v>0</v>
      </c>
      <c r="AU21" s="173">
        <v>0</v>
      </c>
      <c r="AV21" s="173">
        <v>0</v>
      </c>
      <c r="AW21" s="173">
        <v>0</v>
      </c>
      <c r="AX21" s="173">
        <v>0</v>
      </c>
      <c r="AY21" s="173">
        <v>0</v>
      </c>
      <c r="AZ21" s="173">
        <v>0</v>
      </c>
      <c r="BA21" s="173">
        <v>0</v>
      </c>
      <c r="BB21" s="173">
        <v>0</v>
      </c>
      <c r="BC21" s="173">
        <v>0</v>
      </c>
      <c r="BD21" s="173">
        <v>0</v>
      </c>
      <c r="BE21" s="173">
        <v>0</v>
      </c>
      <c r="BF21" s="173">
        <v>0</v>
      </c>
      <c r="BG21" s="173">
        <v>0</v>
      </c>
      <c r="BH21" s="173">
        <v>0</v>
      </c>
      <c r="BI21" s="173">
        <v>0</v>
      </c>
      <c r="BJ21" s="173">
        <v>0</v>
      </c>
      <c r="BK21" s="173">
        <v>0</v>
      </c>
    </row>
    <row r="22" spans="1:63" s="49" customFormat="1" ht="45" customHeight="1" thickBot="1" x14ac:dyDescent="0.3">
      <c r="A22" s="92" t="s">
        <v>91</v>
      </c>
      <c r="B22" s="170">
        <v>4369.33</v>
      </c>
      <c r="C22" s="170">
        <v>4410.34</v>
      </c>
      <c r="D22" s="170">
        <v>4550.54</v>
      </c>
      <c r="E22" s="170">
        <v>4651.82</v>
      </c>
      <c r="F22" s="170">
        <v>4869.42</v>
      </c>
      <c r="G22" s="170">
        <v>5172.8100000000004</v>
      </c>
      <c r="H22" s="170">
        <v>5385.95</v>
      </c>
      <c r="I22" s="170">
        <v>5636.34</v>
      </c>
      <c r="J22" s="170">
        <v>5815.8</v>
      </c>
      <c r="K22" s="170">
        <v>6205.72</v>
      </c>
      <c r="L22" s="170">
        <v>6491.42</v>
      </c>
      <c r="M22" s="170">
        <v>6604.07</v>
      </c>
      <c r="N22" s="170">
        <v>6699.74</v>
      </c>
      <c r="O22" s="170">
        <v>6802.13</v>
      </c>
      <c r="P22" s="170">
        <v>7069.43</v>
      </c>
      <c r="Q22" s="170">
        <v>7189.12</v>
      </c>
      <c r="R22" s="170">
        <v>7339.84</v>
      </c>
      <c r="S22" s="170">
        <v>7425.71</v>
      </c>
      <c r="T22" s="170">
        <v>7477.89</v>
      </c>
      <c r="U22" s="170">
        <v>7626.72</v>
      </c>
      <c r="V22" s="170">
        <v>7788.23</v>
      </c>
      <c r="W22" s="170">
        <v>7992.2</v>
      </c>
      <c r="X22" s="170">
        <v>8092.62</v>
      </c>
      <c r="Y22" s="170">
        <v>8434.43</v>
      </c>
      <c r="Z22" s="170">
        <v>8826.09</v>
      </c>
      <c r="AA22" s="170">
        <v>9412.33</v>
      </c>
      <c r="AB22" s="170">
        <v>9708.09</v>
      </c>
      <c r="AC22" s="170">
        <v>9966.86</v>
      </c>
      <c r="AD22" s="170">
        <v>10011.969999999999</v>
      </c>
      <c r="AE22" s="170">
        <v>10342.280000000001</v>
      </c>
      <c r="AF22" s="170">
        <v>10400.19</v>
      </c>
      <c r="AG22" s="170">
        <v>10719.24</v>
      </c>
      <c r="AH22" s="170">
        <v>10969.279999999999</v>
      </c>
      <c r="AI22" s="170">
        <v>11317.78</v>
      </c>
      <c r="AJ22" s="170">
        <v>11679.39</v>
      </c>
      <c r="AK22" s="170">
        <v>11725.27</v>
      </c>
      <c r="AL22" s="170">
        <v>11769.96</v>
      </c>
      <c r="AM22" s="170">
        <f>SUBTOTAL(109,AM8:AM21)</f>
        <v>11732.550000000001</v>
      </c>
      <c r="AN22" s="170">
        <f t="shared" ref="AN22:AS22" si="0">SUBTOTAL(109,AN8:AN21)</f>
        <v>11748.6</v>
      </c>
      <c r="AO22" s="170">
        <f t="shared" si="0"/>
        <v>11750.999999999998</v>
      </c>
      <c r="AP22" s="170">
        <f t="shared" si="0"/>
        <v>11843.599999999999</v>
      </c>
      <c r="AQ22" s="170">
        <f t="shared" si="0"/>
        <v>11880.469999999998</v>
      </c>
      <c r="AR22" s="170">
        <f t="shared" si="0"/>
        <v>11989.159999999998</v>
      </c>
      <c r="AS22" s="170">
        <f t="shared" si="0"/>
        <v>12134.19</v>
      </c>
      <c r="AT22" s="188">
        <f t="shared" ref="AT22:BH22" si="1">SUM(AT8:AT21)</f>
        <v>12253.179999999998</v>
      </c>
      <c r="AU22" s="188">
        <f t="shared" si="1"/>
        <v>13336.739999999998</v>
      </c>
      <c r="AV22" s="188">
        <f t="shared" si="1"/>
        <v>13348.74</v>
      </c>
      <c r="AW22" s="188">
        <f t="shared" si="1"/>
        <v>13423.999999999998</v>
      </c>
      <c r="AX22" s="188">
        <f t="shared" si="1"/>
        <v>13830.749999999998</v>
      </c>
      <c r="AY22" s="188">
        <f t="shared" si="1"/>
        <v>15309.219999999996</v>
      </c>
      <c r="AZ22" s="188">
        <f t="shared" si="1"/>
        <v>15387.289999999997</v>
      </c>
      <c r="BA22" s="188">
        <f t="shared" si="1"/>
        <v>15426.799999999997</v>
      </c>
      <c r="BB22" s="188">
        <f t="shared" si="1"/>
        <v>15510.109999999995</v>
      </c>
      <c r="BC22" s="188">
        <f t="shared" si="1"/>
        <v>15572.469999999996</v>
      </c>
      <c r="BD22" s="188">
        <f t="shared" si="1"/>
        <v>16571.409999999996</v>
      </c>
      <c r="BE22" s="188">
        <f t="shared" si="1"/>
        <v>17061.550000000003</v>
      </c>
      <c r="BF22" s="188">
        <f t="shared" si="1"/>
        <v>17609.650000000001</v>
      </c>
      <c r="BG22" s="188">
        <f t="shared" si="1"/>
        <v>17579</v>
      </c>
      <c r="BH22" s="188">
        <f t="shared" si="1"/>
        <v>17768.740000000002</v>
      </c>
      <c r="BI22" s="188">
        <f t="shared" ref="BI22:BK22" si="2">SUM(BI8:BI21)</f>
        <v>17796.990000000002</v>
      </c>
      <c r="BJ22" s="188">
        <f t="shared" si="2"/>
        <v>17891</v>
      </c>
      <c r="BK22" s="188">
        <f t="shared" si="2"/>
        <v>18137.800000000003</v>
      </c>
    </row>
    <row r="23" spans="1:63" s="49" customFormat="1" ht="36" customHeight="1" thickTop="1" x14ac:dyDescent="0.35">
      <c r="A23" s="102"/>
      <c r="B23" s="171"/>
      <c r="C23" s="171"/>
      <c r="D23" s="171"/>
      <c r="E23" s="171"/>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55"/>
      <c r="AP23" s="155"/>
      <c r="AQ23" s="155"/>
      <c r="AR23" s="155"/>
      <c r="AS23" s="155"/>
      <c r="AT23" s="155"/>
      <c r="AU23" s="155"/>
      <c r="AV23" s="176"/>
      <c r="AW23" s="155"/>
      <c r="AX23" s="155"/>
      <c r="AY23" s="155"/>
      <c r="AZ23" s="155"/>
      <c r="BA23" s="155"/>
      <c r="BB23" s="155"/>
      <c r="BC23" s="155"/>
      <c r="BK23" s="38"/>
    </row>
    <row r="24" spans="1:63" s="49" customFormat="1" ht="42" customHeight="1" x14ac:dyDescent="0.25">
      <c r="A24" s="79" t="s">
        <v>283</v>
      </c>
      <c r="B24" s="169" t="s">
        <v>117</v>
      </c>
      <c r="C24" s="169" t="s">
        <v>118</v>
      </c>
      <c r="D24" s="169" t="s">
        <v>119</v>
      </c>
      <c r="E24" s="169" t="s">
        <v>120</v>
      </c>
      <c r="F24" s="169" t="s">
        <v>121</v>
      </c>
      <c r="G24" s="169" t="s">
        <v>122</v>
      </c>
      <c r="H24" s="169" t="s">
        <v>123</v>
      </c>
      <c r="I24" s="169" t="s">
        <v>124</v>
      </c>
      <c r="J24" s="169" t="s">
        <v>125</v>
      </c>
      <c r="K24" s="169" t="s">
        <v>126</v>
      </c>
      <c r="L24" s="169" t="s">
        <v>127</v>
      </c>
      <c r="M24" s="169" t="s">
        <v>128</v>
      </c>
      <c r="N24" s="169" t="s">
        <v>129</v>
      </c>
      <c r="O24" s="169" t="s">
        <v>130</v>
      </c>
      <c r="P24" s="169" t="s">
        <v>131</v>
      </c>
      <c r="Q24" s="169" t="s">
        <v>132</v>
      </c>
      <c r="R24" s="169" t="s">
        <v>133</v>
      </c>
      <c r="S24" s="169" t="s">
        <v>134</v>
      </c>
      <c r="T24" s="169" t="s">
        <v>135</v>
      </c>
      <c r="U24" s="169" t="s">
        <v>136</v>
      </c>
      <c r="V24" s="169" t="s">
        <v>137</v>
      </c>
      <c r="W24" s="169" t="s">
        <v>138</v>
      </c>
      <c r="X24" s="169" t="s">
        <v>139</v>
      </c>
      <c r="Y24" s="169" t="s">
        <v>140</v>
      </c>
      <c r="Z24" s="169" t="s">
        <v>141</v>
      </c>
      <c r="AA24" s="169" t="s">
        <v>142</v>
      </c>
      <c r="AB24" s="169" t="s">
        <v>143</v>
      </c>
      <c r="AC24" s="169" t="s">
        <v>144</v>
      </c>
      <c r="AD24" s="169" t="s">
        <v>145</v>
      </c>
      <c r="AE24" s="169" t="s">
        <v>146</v>
      </c>
      <c r="AF24" s="169" t="s">
        <v>147</v>
      </c>
      <c r="AG24" s="169" t="s">
        <v>148</v>
      </c>
      <c r="AH24" s="169" t="s">
        <v>149</v>
      </c>
      <c r="AI24" s="169" t="s">
        <v>150</v>
      </c>
      <c r="AJ24" s="169" t="s">
        <v>151</v>
      </c>
      <c r="AK24" s="169" t="s">
        <v>152</v>
      </c>
      <c r="AL24" s="169" t="s">
        <v>153</v>
      </c>
      <c r="AM24" s="169" t="s">
        <v>154</v>
      </c>
      <c r="AN24" s="169" t="s">
        <v>155</v>
      </c>
      <c r="AO24" s="169" t="s">
        <v>156</v>
      </c>
      <c r="AP24" s="169" t="s">
        <v>157</v>
      </c>
      <c r="AQ24" s="169" t="s">
        <v>158</v>
      </c>
      <c r="AR24" s="169" t="s">
        <v>159</v>
      </c>
      <c r="AS24" s="169" t="s">
        <v>246</v>
      </c>
      <c r="AT24" s="169" t="s">
        <v>251</v>
      </c>
      <c r="AU24" s="169" t="s">
        <v>256</v>
      </c>
      <c r="AV24" s="169" t="s">
        <v>260</v>
      </c>
      <c r="AW24" s="169" t="s">
        <v>261</v>
      </c>
      <c r="AX24" s="169" t="s">
        <v>264</v>
      </c>
      <c r="AY24" s="169" t="s">
        <v>294</v>
      </c>
      <c r="AZ24" s="169" t="s">
        <v>301</v>
      </c>
      <c r="BA24" s="169" t="s">
        <v>304</v>
      </c>
      <c r="BB24" s="169" t="s">
        <v>307</v>
      </c>
      <c r="BC24" s="169" t="s">
        <v>316</v>
      </c>
      <c r="BD24" s="169" t="s">
        <v>321</v>
      </c>
      <c r="BE24" s="59" t="s">
        <v>323</v>
      </c>
      <c r="BF24" s="59" t="s">
        <v>359</v>
      </c>
      <c r="BG24" s="59" t="s">
        <v>365</v>
      </c>
      <c r="BH24" s="59" t="s">
        <v>370</v>
      </c>
      <c r="BI24" s="59" t="s">
        <v>372</v>
      </c>
      <c r="BJ24" s="59" t="s">
        <v>374</v>
      </c>
      <c r="BK24" s="59" t="s">
        <v>380</v>
      </c>
    </row>
    <row r="25" spans="1:63" s="49" customFormat="1" ht="20.25" customHeight="1" x14ac:dyDescent="0.35">
      <c r="A25" s="49" t="s">
        <v>85</v>
      </c>
      <c r="B25" s="185" t="s">
        <v>210</v>
      </c>
      <c r="C25" s="173">
        <v>1536.07</v>
      </c>
      <c r="D25" s="173">
        <v>1559.35</v>
      </c>
      <c r="E25" s="173">
        <v>1131.52</v>
      </c>
      <c r="F25" s="173">
        <v>2425.59</v>
      </c>
      <c r="G25" s="166">
        <v>2379.4499999999998</v>
      </c>
      <c r="H25" s="166">
        <v>1301.94</v>
      </c>
      <c r="I25" s="166">
        <v>1688.61</v>
      </c>
      <c r="J25" s="166">
        <v>2381.8200000000002</v>
      </c>
      <c r="K25" s="166">
        <v>2490.42</v>
      </c>
      <c r="L25" s="166">
        <v>2362.38</v>
      </c>
      <c r="M25" s="166">
        <v>1763.23</v>
      </c>
      <c r="N25" s="166">
        <v>3948.42</v>
      </c>
      <c r="O25" s="166">
        <v>4053.32</v>
      </c>
      <c r="P25" s="166">
        <v>1880.64</v>
      </c>
      <c r="Q25" s="166">
        <v>1744.46</v>
      </c>
      <c r="R25" s="166">
        <v>3452.37</v>
      </c>
      <c r="S25" s="166">
        <v>4324.6400000000003</v>
      </c>
      <c r="T25" s="166">
        <v>2811.82</v>
      </c>
      <c r="U25" s="166">
        <v>2264.8000000000002</v>
      </c>
      <c r="V25" s="166">
        <v>3938.17</v>
      </c>
      <c r="W25" s="166">
        <v>3455.77</v>
      </c>
      <c r="X25" s="166">
        <v>2313.0300000000002</v>
      </c>
      <c r="Y25" s="166">
        <v>2618.71</v>
      </c>
      <c r="Z25" s="166">
        <v>3525.76</v>
      </c>
      <c r="AA25" s="166">
        <v>4477.3</v>
      </c>
      <c r="AB25" s="166">
        <v>3635.03</v>
      </c>
      <c r="AC25" s="166">
        <v>3232.05</v>
      </c>
      <c r="AD25" s="166">
        <v>5242.6099999999997</v>
      </c>
      <c r="AE25" s="166">
        <v>5453.21</v>
      </c>
      <c r="AF25" s="166">
        <v>3232.7</v>
      </c>
      <c r="AG25" s="166">
        <v>3328.89</v>
      </c>
      <c r="AH25" s="166">
        <v>5887.59</v>
      </c>
      <c r="AI25" s="166">
        <v>5818.1</v>
      </c>
      <c r="AJ25" s="166">
        <v>3624.09</v>
      </c>
      <c r="AK25" s="166">
        <v>4015.85</v>
      </c>
      <c r="AL25" s="166">
        <v>5390.44</v>
      </c>
      <c r="AM25" s="166">
        <v>7434.12</v>
      </c>
      <c r="AN25" s="166">
        <v>3496.88</v>
      </c>
      <c r="AO25" s="166">
        <v>3844.06</v>
      </c>
      <c r="AP25" s="166">
        <v>4862.83</v>
      </c>
      <c r="AQ25" s="166">
        <v>5555.18</v>
      </c>
      <c r="AR25" s="166">
        <v>3089.39</v>
      </c>
      <c r="AS25" s="166">
        <v>2267.04</v>
      </c>
      <c r="AT25" s="155">
        <v>5672.28</v>
      </c>
      <c r="AU25" s="355">
        <v>7369.07</v>
      </c>
      <c r="AV25" s="355">
        <v>4681.91</v>
      </c>
      <c r="AW25" s="355">
        <v>3778.47</v>
      </c>
      <c r="AX25" s="355">
        <v>6118.02</v>
      </c>
      <c r="AY25" s="355">
        <v>6210.92</v>
      </c>
      <c r="AZ25" s="355">
        <v>3084.3</v>
      </c>
      <c r="BA25" s="355">
        <v>4030.36</v>
      </c>
      <c r="BB25" s="355">
        <v>6367.35</v>
      </c>
      <c r="BC25" s="355">
        <v>6797.14</v>
      </c>
      <c r="BD25" s="355">
        <v>4732.6000000000004</v>
      </c>
      <c r="BE25" s="355">
        <v>4481.26</v>
      </c>
      <c r="BF25" s="355">
        <v>6420.27</v>
      </c>
      <c r="BG25" s="355">
        <v>6275.68</v>
      </c>
      <c r="BH25" s="355">
        <v>4505.62</v>
      </c>
      <c r="BI25" s="355">
        <v>4485.0200000000004</v>
      </c>
      <c r="BJ25" s="355">
        <v>6713.46</v>
      </c>
      <c r="BK25" s="355">
        <v>8230.59</v>
      </c>
    </row>
    <row r="26" spans="1:63" s="49" customFormat="1" ht="20.25" customHeight="1" x14ac:dyDescent="0.35">
      <c r="A26" s="49" t="s">
        <v>86</v>
      </c>
      <c r="B26" s="185" t="s">
        <v>210</v>
      </c>
      <c r="C26" s="173">
        <v>127.48</v>
      </c>
      <c r="D26" s="173">
        <v>144.97999999999999</v>
      </c>
      <c r="E26" s="173">
        <v>122.33</v>
      </c>
      <c r="F26" s="173">
        <v>208.84</v>
      </c>
      <c r="G26" s="166">
        <v>145.97999999999999</v>
      </c>
      <c r="H26" s="166">
        <v>110.74</v>
      </c>
      <c r="I26" s="166">
        <v>127.56</v>
      </c>
      <c r="J26" s="166">
        <v>155.57</v>
      </c>
      <c r="K26" s="166">
        <v>158.63999999999999</v>
      </c>
      <c r="L26" s="166">
        <v>132.36000000000001</v>
      </c>
      <c r="M26" s="166">
        <v>101.09</v>
      </c>
      <c r="N26" s="166">
        <v>194.66</v>
      </c>
      <c r="O26" s="166">
        <v>202.05</v>
      </c>
      <c r="P26" s="166">
        <v>110</v>
      </c>
      <c r="Q26" s="166">
        <v>89.92</v>
      </c>
      <c r="R26" s="166">
        <v>167.26</v>
      </c>
      <c r="S26" s="166">
        <v>152.63</v>
      </c>
      <c r="T26" s="166">
        <v>125.25</v>
      </c>
      <c r="U26" s="166">
        <v>101.1</v>
      </c>
      <c r="V26" s="166">
        <v>159.59</v>
      </c>
      <c r="W26" s="166">
        <v>139.15</v>
      </c>
      <c r="X26" s="166">
        <v>111.92</v>
      </c>
      <c r="Y26" s="166">
        <v>114.25</v>
      </c>
      <c r="Z26" s="166">
        <v>137.11000000000001</v>
      </c>
      <c r="AA26" s="166">
        <v>158.88</v>
      </c>
      <c r="AB26" s="166">
        <v>128.46</v>
      </c>
      <c r="AC26" s="166">
        <v>123.33</v>
      </c>
      <c r="AD26" s="166">
        <v>203.49</v>
      </c>
      <c r="AE26" s="166">
        <v>345.02</v>
      </c>
      <c r="AF26" s="166">
        <v>252.5</v>
      </c>
      <c r="AG26" s="166">
        <v>232.39</v>
      </c>
      <c r="AH26" s="166">
        <v>378.8</v>
      </c>
      <c r="AI26" s="166">
        <v>776.2</v>
      </c>
      <c r="AJ26" s="166">
        <v>683.15</v>
      </c>
      <c r="AK26" s="166">
        <v>713.16</v>
      </c>
      <c r="AL26" s="166">
        <v>988.77</v>
      </c>
      <c r="AM26" s="166">
        <v>983.34</v>
      </c>
      <c r="AN26" s="166">
        <v>530.6</v>
      </c>
      <c r="AO26" s="166">
        <v>535.59</v>
      </c>
      <c r="AP26" s="166">
        <v>818.51</v>
      </c>
      <c r="AQ26" s="166">
        <v>825.83</v>
      </c>
      <c r="AR26" s="166">
        <v>475.42</v>
      </c>
      <c r="AS26" s="166">
        <v>388.83</v>
      </c>
      <c r="AT26" s="155">
        <v>572.28</v>
      </c>
      <c r="AU26" s="355">
        <v>1318.02</v>
      </c>
      <c r="AV26" s="355">
        <v>972.51</v>
      </c>
      <c r="AW26" s="355">
        <v>1048.17</v>
      </c>
      <c r="AX26" s="355">
        <v>1903.34</v>
      </c>
      <c r="AY26" s="355">
        <v>2022.23</v>
      </c>
      <c r="AZ26" s="355">
        <v>1292.1600000000001</v>
      </c>
      <c r="BA26" s="355">
        <v>1186.94</v>
      </c>
      <c r="BB26" s="355">
        <v>1674.07</v>
      </c>
      <c r="BC26" s="355">
        <v>2124.7600000000002</v>
      </c>
      <c r="BD26" s="355">
        <v>1626.52</v>
      </c>
      <c r="BE26" s="355">
        <v>1440.79</v>
      </c>
      <c r="BF26" s="355">
        <v>2201.59</v>
      </c>
      <c r="BG26" s="355">
        <v>2383.58</v>
      </c>
      <c r="BH26" s="355">
        <v>1920.92</v>
      </c>
      <c r="BI26" s="355">
        <v>1948.85</v>
      </c>
      <c r="BJ26" s="355">
        <v>2616.89</v>
      </c>
      <c r="BK26" s="355">
        <v>3067.08</v>
      </c>
    </row>
    <row r="27" spans="1:63" s="49" customFormat="1" ht="20.25" customHeight="1" x14ac:dyDescent="0.35">
      <c r="A27" s="98" t="s">
        <v>346</v>
      </c>
      <c r="B27" s="186" t="s">
        <v>210</v>
      </c>
      <c r="C27" s="173">
        <v>0.09</v>
      </c>
      <c r="D27" s="173">
        <v>0.09</v>
      </c>
      <c r="E27" s="173">
        <v>0.12</v>
      </c>
      <c r="F27" s="173">
        <v>0.16</v>
      </c>
      <c r="G27" s="166">
        <v>0.25</v>
      </c>
      <c r="H27" s="166">
        <v>0.11</v>
      </c>
      <c r="I27" s="166">
        <v>0.09</v>
      </c>
      <c r="J27" s="166">
        <v>0.28000000000000003</v>
      </c>
      <c r="K27" s="166">
        <v>0.23</v>
      </c>
      <c r="L27" s="166">
        <v>0.22</v>
      </c>
      <c r="M27" s="166">
        <v>0.26</v>
      </c>
      <c r="N27" s="166">
        <v>0.68</v>
      </c>
      <c r="O27" s="166">
        <v>0.45</v>
      </c>
      <c r="P27" s="166">
        <v>0.93</v>
      </c>
      <c r="Q27" s="166">
        <v>0.21</v>
      </c>
      <c r="R27" s="166">
        <v>0.55000000000000004</v>
      </c>
      <c r="S27" s="166">
        <v>0.56000000000000005</v>
      </c>
      <c r="T27" s="166">
        <v>0.47</v>
      </c>
      <c r="U27" s="166">
        <v>0.48</v>
      </c>
      <c r="V27" s="166">
        <v>0.48</v>
      </c>
      <c r="W27" s="166">
        <v>0</v>
      </c>
      <c r="X27" s="166">
        <v>0</v>
      </c>
      <c r="Y27" s="166">
        <v>0</v>
      </c>
      <c r="Z27" s="166">
        <v>0.01</v>
      </c>
      <c r="AA27" s="166">
        <v>0.33</v>
      </c>
      <c r="AB27" s="166">
        <v>0.1</v>
      </c>
      <c r="AC27" s="166">
        <v>2.44</v>
      </c>
      <c r="AD27" s="166">
        <v>1.32</v>
      </c>
      <c r="AE27" s="166">
        <v>3.14</v>
      </c>
      <c r="AF27" s="166">
        <v>3.11</v>
      </c>
      <c r="AG27" s="166">
        <v>1.1399999999999999</v>
      </c>
      <c r="AH27" s="166">
        <v>1.91</v>
      </c>
      <c r="AI27" s="166">
        <v>3.16</v>
      </c>
      <c r="AJ27" s="166">
        <v>3.92</v>
      </c>
      <c r="AK27" s="166">
        <v>3.98</v>
      </c>
      <c r="AL27" s="166">
        <v>2.93</v>
      </c>
      <c r="AM27" s="166">
        <v>2.93</v>
      </c>
      <c r="AN27" s="166">
        <v>3.13</v>
      </c>
      <c r="AO27" s="166">
        <v>3.45</v>
      </c>
      <c r="AP27" s="166">
        <v>1.77</v>
      </c>
      <c r="AQ27" s="166">
        <v>1.34</v>
      </c>
      <c r="AR27" s="166">
        <v>1.25</v>
      </c>
      <c r="AS27" s="166">
        <v>1.3</v>
      </c>
      <c r="AT27" s="155">
        <v>1.59</v>
      </c>
      <c r="AU27" s="355">
        <v>1.54</v>
      </c>
      <c r="AV27" s="355">
        <v>2.73</v>
      </c>
      <c r="AW27" s="355">
        <v>3.43</v>
      </c>
      <c r="AX27" s="355">
        <v>3.52</v>
      </c>
      <c r="AY27" s="355">
        <v>3.19</v>
      </c>
      <c r="AZ27" s="355">
        <v>3.16</v>
      </c>
      <c r="BA27" s="355">
        <v>3.35</v>
      </c>
      <c r="BB27" s="355">
        <v>2.94</v>
      </c>
      <c r="BC27" s="355">
        <v>2.94</v>
      </c>
      <c r="BD27" s="355">
        <v>3.3</v>
      </c>
      <c r="BE27" s="355">
        <v>3.16</v>
      </c>
      <c r="BF27" s="355">
        <v>3.61</v>
      </c>
      <c r="BG27" s="355">
        <v>5.19</v>
      </c>
      <c r="BH27" s="355">
        <v>4.59</v>
      </c>
      <c r="BI27" s="355">
        <v>3.71</v>
      </c>
      <c r="BJ27" s="355">
        <v>2.4900000000000002</v>
      </c>
      <c r="BK27" s="355">
        <v>1.81</v>
      </c>
    </row>
    <row r="28" spans="1:63" s="49" customFormat="1" ht="20.25" customHeight="1" x14ac:dyDescent="0.35">
      <c r="A28" s="272" t="s">
        <v>351</v>
      </c>
      <c r="B28" s="186" t="s">
        <v>210</v>
      </c>
      <c r="C28" s="173">
        <v>0.34</v>
      </c>
      <c r="D28" s="173">
        <v>2.4900000000000002</v>
      </c>
      <c r="E28" s="173">
        <v>3.72</v>
      </c>
      <c r="F28" s="173">
        <v>2.14</v>
      </c>
      <c r="G28" s="166">
        <v>8.85</v>
      </c>
      <c r="H28" s="166">
        <v>22.33</v>
      </c>
      <c r="I28" s="166">
        <v>29.01</v>
      </c>
      <c r="J28" s="166">
        <v>9.76</v>
      </c>
      <c r="K28" s="166">
        <v>7.46</v>
      </c>
      <c r="L28" s="166">
        <v>33.549999999999997</v>
      </c>
      <c r="M28" s="166">
        <v>40.32</v>
      </c>
      <c r="N28" s="166">
        <v>14.59</v>
      </c>
      <c r="O28" s="166">
        <v>20.11</v>
      </c>
      <c r="P28" s="166">
        <v>51.46</v>
      </c>
      <c r="Q28" s="166">
        <v>53.21</v>
      </c>
      <c r="R28" s="166">
        <v>18.38</v>
      </c>
      <c r="S28" s="166">
        <v>27.41</v>
      </c>
      <c r="T28" s="166">
        <v>73.17</v>
      </c>
      <c r="U28" s="166">
        <v>64.760000000000005</v>
      </c>
      <c r="V28" s="166">
        <v>19.89</v>
      </c>
      <c r="W28" s="166">
        <v>30.05</v>
      </c>
      <c r="X28" s="166">
        <v>94.43</v>
      </c>
      <c r="Y28" s="166">
        <v>90.54</v>
      </c>
      <c r="Z28" s="166">
        <v>31.5</v>
      </c>
      <c r="AA28" s="166">
        <v>40.200000000000003</v>
      </c>
      <c r="AB28" s="166">
        <v>115.48</v>
      </c>
      <c r="AC28" s="166">
        <v>99.51</v>
      </c>
      <c r="AD28" s="166">
        <v>34.380000000000003</v>
      </c>
      <c r="AE28" s="166">
        <v>46.67</v>
      </c>
      <c r="AF28" s="166">
        <v>129.51</v>
      </c>
      <c r="AG28" s="166">
        <v>117.28</v>
      </c>
      <c r="AH28" s="166">
        <v>38.32</v>
      </c>
      <c r="AI28" s="166">
        <v>46.62</v>
      </c>
      <c r="AJ28" s="166">
        <v>122.72</v>
      </c>
      <c r="AK28" s="166">
        <v>121.59</v>
      </c>
      <c r="AL28" s="166">
        <v>41.05</v>
      </c>
      <c r="AM28" s="166">
        <v>43.3</v>
      </c>
      <c r="AN28" s="166">
        <v>139.09</v>
      </c>
      <c r="AO28" s="166">
        <v>113.51</v>
      </c>
      <c r="AP28" s="166">
        <v>37.93</v>
      </c>
      <c r="AQ28" s="166">
        <v>40</v>
      </c>
      <c r="AR28" s="166">
        <v>135.49</v>
      </c>
      <c r="AS28" s="166">
        <v>122.76</v>
      </c>
      <c r="AT28" s="155">
        <v>38.74</v>
      </c>
      <c r="AU28" s="355">
        <v>67.39</v>
      </c>
      <c r="AV28" s="355">
        <v>172.42</v>
      </c>
      <c r="AW28" s="355">
        <v>168.39</v>
      </c>
      <c r="AX28" s="355">
        <v>61.54</v>
      </c>
      <c r="AY28" s="355">
        <v>276.64999999999998</v>
      </c>
      <c r="AZ28" s="355">
        <v>177.22</v>
      </c>
      <c r="BA28" s="355">
        <v>174.76</v>
      </c>
      <c r="BB28" s="355">
        <v>59.38</v>
      </c>
      <c r="BC28" s="355">
        <v>52.77</v>
      </c>
      <c r="BD28" s="355">
        <v>201.48</v>
      </c>
      <c r="BE28" s="355">
        <v>207.55</v>
      </c>
      <c r="BF28" s="355">
        <v>73.209999999999994</v>
      </c>
      <c r="BG28" s="355">
        <v>84.01</v>
      </c>
      <c r="BH28" s="355">
        <v>328.92</v>
      </c>
      <c r="BI28" s="355">
        <v>274.99</v>
      </c>
      <c r="BJ28" s="355">
        <v>86.17</v>
      </c>
      <c r="BK28" s="355">
        <v>93.11</v>
      </c>
    </row>
    <row r="29" spans="1:63" s="49" customFormat="1" ht="20.25" customHeight="1" x14ac:dyDescent="0.35">
      <c r="A29" s="98" t="s">
        <v>348</v>
      </c>
      <c r="B29" s="186" t="s">
        <v>210</v>
      </c>
      <c r="C29" s="173">
        <v>1199.8800000000001</v>
      </c>
      <c r="D29" s="173">
        <v>1085.04</v>
      </c>
      <c r="E29" s="173">
        <v>1143.95</v>
      </c>
      <c r="F29" s="173">
        <v>1900.77</v>
      </c>
      <c r="G29" s="166">
        <v>1705.6</v>
      </c>
      <c r="H29" s="166">
        <v>707.56</v>
      </c>
      <c r="I29" s="166">
        <v>948.96</v>
      </c>
      <c r="J29" s="166">
        <v>1484.46</v>
      </c>
      <c r="K29" s="166">
        <v>1145.73</v>
      </c>
      <c r="L29" s="166">
        <v>920.55</v>
      </c>
      <c r="M29" s="166">
        <v>689.23</v>
      </c>
      <c r="N29" s="166">
        <v>1613.96</v>
      </c>
      <c r="O29" s="166">
        <v>2078.09</v>
      </c>
      <c r="P29" s="166">
        <v>1051.1099999999999</v>
      </c>
      <c r="Q29" s="166">
        <v>737.5</v>
      </c>
      <c r="R29" s="166">
        <v>1616.9</v>
      </c>
      <c r="S29" s="166">
        <v>1862.67</v>
      </c>
      <c r="T29" s="166">
        <v>1342.37</v>
      </c>
      <c r="U29" s="166">
        <v>958.02</v>
      </c>
      <c r="V29" s="166">
        <v>1650.97</v>
      </c>
      <c r="W29" s="166">
        <v>1899.76</v>
      </c>
      <c r="X29" s="166">
        <v>861.34</v>
      </c>
      <c r="Y29" s="166">
        <v>1045.76</v>
      </c>
      <c r="Z29" s="166">
        <v>1108.92</v>
      </c>
      <c r="AA29" s="166">
        <v>1648.46</v>
      </c>
      <c r="AB29" s="166">
        <v>787.01</v>
      </c>
      <c r="AC29" s="166">
        <v>1150.43</v>
      </c>
      <c r="AD29" s="166">
        <v>1770.3</v>
      </c>
      <c r="AE29" s="166">
        <v>1397</v>
      </c>
      <c r="AF29" s="166">
        <v>872.92</v>
      </c>
      <c r="AG29" s="166">
        <v>837.23</v>
      </c>
      <c r="AH29" s="166">
        <v>1890.14</v>
      </c>
      <c r="AI29" s="166">
        <v>1716.28</v>
      </c>
      <c r="AJ29" s="166">
        <v>752.88</v>
      </c>
      <c r="AK29" s="166">
        <v>1306.05</v>
      </c>
      <c r="AL29" s="166">
        <v>1607.52</v>
      </c>
      <c r="AM29" s="166">
        <v>2264.9299999999998</v>
      </c>
      <c r="AN29" s="166">
        <v>959.25</v>
      </c>
      <c r="AO29" s="166">
        <v>1067.3900000000001</v>
      </c>
      <c r="AP29" s="166">
        <v>1994.64</v>
      </c>
      <c r="AQ29" s="166">
        <v>1580.08</v>
      </c>
      <c r="AR29" s="166">
        <v>917.84</v>
      </c>
      <c r="AS29" s="166">
        <v>508.41</v>
      </c>
      <c r="AT29" s="155">
        <v>1893.09</v>
      </c>
      <c r="AU29" s="355">
        <v>1687.46</v>
      </c>
      <c r="AV29" s="355">
        <v>822.1</v>
      </c>
      <c r="AW29" s="355">
        <v>600.20000000000005</v>
      </c>
      <c r="AX29" s="355">
        <v>1548.59</v>
      </c>
      <c r="AY29" s="355">
        <v>1658.5</v>
      </c>
      <c r="AZ29" s="355">
        <v>754.43</v>
      </c>
      <c r="BA29" s="355">
        <v>947.15</v>
      </c>
      <c r="BB29" s="355">
        <v>1656.19</v>
      </c>
      <c r="BC29" s="355">
        <v>1828.72</v>
      </c>
      <c r="BD29" s="355">
        <v>972.23</v>
      </c>
      <c r="BE29" s="355">
        <v>1034.8800000000001</v>
      </c>
      <c r="BF29" s="355">
        <v>1344.02</v>
      </c>
      <c r="BG29" s="355">
        <v>1506.42</v>
      </c>
      <c r="BH29" s="355">
        <v>660</v>
      </c>
      <c r="BI29" s="355">
        <v>960.58</v>
      </c>
      <c r="BJ29" s="355">
        <v>1756.98</v>
      </c>
      <c r="BK29" s="355">
        <v>1389</v>
      </c>
    </row>
    <row r="30" spans="1:63" s="49" customFormat="1" ht="20.25" customHeight="1" x14ac:dyDescent="0.35">
      <c r="A30" s="98" t="s">
        <v>6</v>
      </c>
      <c r="B30" s="186" t="s">
        <v>210</v>
      </c>
      <c r="C30" s="173">
        <v>124.86</v>
      </c>
      <c r="D30" s="173">
        <v>128.62</v>
      </c>
      <c r="E30" s="173">
        <v>133.94999999999999</v>
      </c>
      <c r="F30" s="173">
        <v>137.96</v>
      </c>
      <c r="G30" s="166">
        <v>140.94999999999999</v>
      </c>
      <c r="H30" s="166">
        <v>135.54</v>
      </c>
      <c r="I30" s="166">
        <v>137.32</v>
      </c>
      <c r="J30" s="166">
        <v>139.03</v>
      </c>
      <c r="K30" s="166">
        <v>143.9</v>
      </c>
      <c r="L30" s="166">
        <v>139.57</v>
      </c>
      <c r="M30" s="166">
        <v>137.6</v>
      </c>
      <c r="N30" s="166">
        <v>141.83000000000001</v>
      </c>
      <c r="O30" s="166">
        <v>135.88</v>
      </c>
      <c r="P30" s="166">
        <v>131.33000000000001</v>
      </c>
      <c r="Q30" s="166">
        <v>131.75</v>
      </c>
      <c r="R30" s="166">
        <v>134.07</v>
      </c>
      <c r="S30" s="166">
        <v>126.47</v>
      </c>
      <c r="T30" s="166">
        <v>127.56</v>
      </c>
      <c r="U30" s="166">
        <v>125.14</v>
      </c>
      <c r="V30" s="166">
        <v>124.26</v>
      </c>
      <c r="W30" s="166">
        <v>128.19999999999999</v>
      </c>
      <c r="X30" s="166">
        <v>122.38</v>
      </c>
      <c r="Y30" s="166">
        <v>121.56</v>
      </c>
      <c r="Z30" s="166">
        <v>120.67</v>
      </c>
      <c r="AA30" s="166">
        <v>113.04</v>
      </c>
      <c r="AB30" s="166">
        <v>110.94</v>
      </c>
      <c r="AC30" s="166">
        <v>110.77</v>
      </c>
      <c r="AD30" s="166">
        <v>110.73</v>
      </c>
      <c r="AE30" s="166">
        <v>106.04</v>
      </c>
      <c r="AF30" s="166">
        <v>105.42</v>
      </c>
      <c r="AG30" s="166">
        <v>105.07</v>
      </c>
      <c r="AH30" s="166">
        <v>105.52</v>
      </c>
      <c r="AI30" s="166">
        <v>104.96</v>
      </c>
      <c r="AJ30" s="166">
        <v>99.12</v>
      </c>
      <c r="AK30" s="166">
        <v>101.97</v>
      </c>
      <c r="AL30" s="166">
        <v>106.19</v>
      </c>
      <c r="AM30" s="166">
        <v>101.59</v>
      </c>
      <c r="AN30" s="166">
        <v>99.34</v>
      </c>
      <c r="AO30" s="166">
        <v>100.6</v>
      </c>
      <c r="AP30" s="166">
        <v>105.26</v>
      </c>
      <c r="AQ30" s="166">
        <v>98.64</v>
      </c>
      <c r="AR30" s="166">
        <v>92.72</v>
      </c>
      <c r="AS30" s="166">
        <v>94.57</v>
      </c>
      <c r="AT30" s="155">
        <v>94.9</v>
      </c>
      <c r="AU30" s="355">
        <v>87.01</v>
      </c>
      <c r="AV30" s="355">
        <v>86.92</v>
      </c>
      <c r="AW30" s="355">
        <v>85.37</v>
      </c>
      <c r="AX30" s="355">
        <v>84.1</v>
      </c>
      <c r="AY30" s="355">
        <v>84.72</v>
      </c>
      <c r="AZ30" s="355">
        <v>82.17</v>
      </c>
      <c r="BA30" s="355">
        <v>87.13</v>
      </c>
      <c r="BB30" s="355">
        <v>84.55</v>
      </c>
      <c r="BC30" s="355">
        <v>84.08</v>
      </c>
      <c r="BD30" s="355">
        <v>84.06</v>
      </c>
      <c r="BE30" s="355">
        <v>81.94</v>
      </c>
      <c r="BF30" s="355">
        <v>79.28</v>
      </c>
      <c r="BG30" s="355">
        <v>72.64</v>
      </c>
      <c r="BH30" s="355">
        <v>69.27</v>
      </c>
      <c r="BI30" s="355">
        <v>69.7</v>
      </c>
      <c r="BJ30" s="355">
        <v>70.069999999999993</v>
      </c>
      <c r="BK30" s="355">
        <v>68.16</v>
      </c>
    </row>
    <row r="31" spans="1:63" s="94" customFormat="1" ht="20.25" customHeight="1" x14ac:dyDescent="0.35">
      <c r="A31" s="98" t="s">
        <v>349</v>
      </c>
      <c r="B31" s="186" t="s">
        <v>210</v>
      </c>
      <c r="C31" s="173">
        <v>8.44</v>
      </c>
      <c r="D31" s="173">
        <v>9.16</v>
      </c>
      <c r="E31" s="173">
        <v>9.16</v>
      </c>
      <c r="F31" s="173">
        <v>8.86</v>
      </c>
      <c r="G31" s="166">
        <v>9.16</v>
      </c>
      <c r="H31" s="166">
        <v>8.6999999999999993</v>
      </c>
      <c r="I31" s="166">
        <v>9.5299999999999994</v>
      </c>
      <c r="J31" s="166">
        <v>9.67</v>
      </c>
      <c r="K31" s="166">
        <v>6.46</v>
      </c>
      <c r="L31" s="166">
        <v>8.39</v>
      </c>
      <c r="M31" s="166">
        <v>8.33</v>
      </c>
      <c r="N31" s="166">
        <v>7.46</v>
      </c>
      <c r="O31" s="166">
        <v>6.95</v>
      </c>
      <c r="P31" s="166">
        <v>7.41</v>
      </c>
      <c r="Q31" s="166">
        <v>7.6</v>
      </c>
      <c r="R31" s="166">
        <v>5.7</v>
      </c>
      <c r="S31" s="166">
        <v>7.66</v>
      </c>
      <c r="T31" s="166">
        <v>6.59</v>
      </c>
      <c r="U31" s="166">
        <v>5.84</v>
      </c>
      <c r="V31" s="166">
        <v>6.09</v>
      </c>
      <c r="W31" s="166">
        <v>7.06</v>
      </c>
      <c r="X31" s="166">
        <v>8.36</v>
      </c>
      <c r="Y31" s="166">
        <v>7.7</v>
      </c>
      <c r="Z31" s="166">
        <v>8.8699999999999992</v>
      </c>
      <c r="AA31" s="166">
        <v>9.3800000000000008</v>
      </c>
      <c r="AB31" s="166">
        <v>8.69</v>
      </c>
      <c r="AC31" s="166">
        <v>9.3800000000000008</v>
      </c>
      <c r="AD31" s="166">
        <v>8.51</v>
      </c>
      <c r="AE31" s="166">
        <v>8.9600000000000009</v>
      </c>
      <c r="AF31" s="166">
        <v>9.8000000000000007</v>
      </c>
      <c r="AG31" s="166">
        <v>8.18</v>
      </c>
      <c r="AH31" s="166">
        <v>8.15</v>
      </c>
      <c r="AI31" s="166">
        <v>7.26</v>
      </c>
      <c r="AJ31" s="166">
        <v>6.17</v>
      </c>
      <c r="AK31" s="166">
        <v>7.15</v>
      </c>
      <c r="AL31" s="166">
        <v>8.06</v>
      </c>
      <c r="AM31" s="166">
        <v>8.31</v>
      </c>
      <c r="AN31" s="166">
        <v>8.91</v>
      </c>
      <c r="AO31" s="166">
        <v>8.27</v>
      </c>
      <c r="AP31" s="166">
        <v>8.65</v>
      </c>
      <c r="AQ31" s="166">
        <v>9.9</v>
      </c>
      <c r="AR31" s="166">
        <v>10.84</v>
      </c>
      <c r="AS31" s="166">
        <v>10.49</v>
      </c>
      <c r="AT31" s="155">
        <v>10.039999999999999</v>
      </c>
      <c r="AU31" s="355">
        <v>9.06</v>
      </c>
      <c r="AV31" s="355">
        <v>8.84</v>
      </c>
      <c r="AW31" s="355">
        <v>10.039999999999999</v>
      </c>
      <c r="AX31" s="355">
        <v>8.8800000000000008</v>
      </c>
      <c r="AY31" s="355">
        <v>10.48</v>
      </c>
      <c r="AZ31" s="355">
        <v>10.08</v>
      </c>
      <c r="BA31" s="355">
        <v>9.0500000000000007</v>
      </c>
      <c r="BB31" s="355">
        <v>9.0500000000000007</v>
      </c>
      <c r="BC31" s="355">
        <v>10.23</v>
      </c>
      <c r="BD31" s="355">
        <v>9.65</v>
      </c>
      <c r="BE31" s="355">
        <v>8.3800000000000008</v>
      </c>
      <c r="BF31" s="355">
        <v>8.56</v>
      </c>
      <c r="BG31" s="355">
        <v>10.89</v>
      </c>
      <c r="BH31" s="355">
        <v>10.64</v>
      </c>
      <c r="BI31" s="355">
        <v>10.73</v>
      </c>
      <c r="BJ31" s="355">
        <v>10.210000000000001</v>
      </c>
      <c r="BK31" s="355">
        <v>8.73</v>
      </c>
    </row>
    <row r="32" spans="1:63" s="49" customFormat="1" ht="20.25" customHeight="1" x14ac:dyDescent="0.35">
      <c r="A32" s="42" t="s">
        <v>350</v>
      </c>
      <c r="B32" s="186" t="s">
        <v>210</v>
      </c>
      <c r="C32" s="173">
        <v>175.46</v>
      </c>
      <c r="D32" s="173">
        <v>201.06</v>
      </c>
      <c r="E32" s="173">
        <v>195.34</v>
      </c>
      <c r="F32" s="173">
        <v>140.97999999999999</v>
      </c>
      <c r="G32" s="166">
        <v>230.69</v>
      </c>
      <c r="H32" s="166">
        <v>206.31</v>
      </c>
      <c r="I32" s="166">
        <v>211.71</v>
      </c>
      <c r="J32" s="166">
        <v>219.64</v>
      </c>
      <c r="K32" s="166">
        <v>141.03</v>
      </c>
      <c r="L32" s="166">
        <v>184.48</v>
      </c>
      <c r="M32" s="166">
        <v>221.56</v>
      </c>
      <c r="N32" s="166">
        <v>231.06</v>
      </c>
      <c r="O32" s="166">
        <v>238.01</v>
      </c>
      <c r="P32" s="166">
        <v>323.58999999999997</v>
      </c>
      <c r="Q32" s="166">
        <v>271.08999999999997</v>
      </c>
      <c r="R32" s="166">
        <v>322.74</v>
      </c>
      <c r="S32" s="166">
        <v>304.92</v>
      </c>
      <c r="T32" s="166">
        <v>337.13</v>
      </c>
      <c r="U32" s="166">
        <v>325.11</v>
      </c>
      <c r="V32" s="166">
        <v>366.8</v>
      </c>
      <c r="W32" s="166">
        <v>366.7</v>
      </c>
      <c r="X32" s="166">
        <v>302.18</v>
      </c>
      <c r="Y32" s="166">
        <v>346.01</v>
      </c>
      <c r="Z32" s="166">
        <v>357.89</v>
      </c>
      <c r="AA32" s="166">
        <v>497.99</v>
      </c>
      <c r="AB32" s="166">
        <v>473.86</v>
      </c>
      <c r="AC32" s="166">
        <v>478.71</v>
      </c>
      <c r="AD32" s="166">
        <v>518.29</v>
      </c>
      <c r="AE32" s="166">
        <v>477.19</v>
      </c>
      <c r="AF32" s="166">
        <v>419.66</v>
      </c>
      <c r="AG32" s="166">
        <v>373.4</v>
      </c>
      <c r="AH32" s="166">
        <v>420.12</v>
      </c>
      <c r="AI32" s="166">
        <v>522.70000000000005</v>
      </c>
      <c r="AJ32" s="166">
        <v>472.64</v>
      </c>
      <c r="AK32" s="166">
        <v>524.74</v>
      </c>
      <c r="AL32" s="166">
        <v>504.12</v>
      </c>
      <c r="AM32" s="166">
        <v>528.52</v>
      </c>
      <c r="AN32" s="166">
        <v>483.17</v>
      </c>
      <c r="AO32" s="166">
        <v>502.28</v>
      </c>
      <c r="AP32" s="166">
        <v>472.82</v>
      </c>
      <c r="AQ32" s="166">
        <v>551.87</v>
      </c>
      <c r="AR32" s="166">
        <v>543.21</v>
      </c>
      <c r="AS32" s="224">
        <v>472.69</v>
      </c>
      <c r="AT32" s="158">
        <v>498.35</v>
      </c>
      <c r="AU32" s="355">
        <v>579.16</v>
      </c>
      <c r="AV32" s="355">
        <v>551.25</v>
      </c>
      <c r="AW32" s="355">
        <v>524</v>
      </c>
      <c r="AX32" s="355">
        <v>533.76</v>
      </c>
      <c r="AY32" s="355">
        <v>524.66</v>
      </c>
      <c r="AZ32" s="355">
        <v>534.9</v>
      </c>
      <c r="BA32" s="355">
        <v>550.79999999999995</v>
      </c>
      <c r="BB32" s="355">
        <v>563.82000000000005</v>
      </c>
      <c r="BC32" s="355">
        <v>607.20000000000005</v>
      </c>
      <c r="BD32" s="355">
        <v>500.27</v>
      </c>
      <c r="BE32" s="355">
        <v>568.41</v>
      </c>
      <c r="BF32" s="355">
        <v>583.88</v>
      </c>
      <c r="BG32" s="355">
        <v>594.69000000000005</v>
      </c>
      <c r="BH32" s="355">
        <v>506.63</v>
      </c>
      <c r="BI32" s="355">
        <v>553.25</v>
      </c>
      <c r="BJ32" s="355">
        <v>524.12</v>
      </c>
      <c r="BK32" s="355">
        <v>523.32000000000005</v>
      </c>
    </row>
    <row r="33" spans="1:63" s="49" customFormat="1" ht="45" customHeight="1" thickBot="1" x14ac:dyDescent="0.3">
      <c r="A33" s="100" t="s">
        <v>91</v>
      </c>
      <c r="B33" s="187" t="s">
        <v>210</v>
      </c>
      <c r="C33" s="170">
        <v>3172.62</v>
      </c>
      <c r="D33" s="170">
        <v>3130.79</v>
      </c>
      <c r="E33" s="170">
        <v>2740.09</v>
      </c>
      <c r="F33" s="170">
        <v>4825.3</v>
      </c>
      <c r="G33" s="170">
        <v>4620.93</v>
      </c>
      <c r="H33" s="170">
        <v>2493.2399999999998</v>
      </c>
      <c r="I33" s="170">
        <v>3152.8</v>
      </c>
      <c r="J33" s="170">
        <v>4400.24</v>
      </c>
      <c r="K33" s="170">
        <v>4093.87</v>
      </c>
      <c r="L33" s="170">
        <v>3781.49</v>
      </c>
      <c r="M33" s="170">
        <v>2961.62</v>
      </c>
      <c r="N33" s="170">
        <v>6152.66</v>
      </c>
      <c r="O33" s="170">
        <v>6734.86</v>
      </c>
      <c r="P33" s="170">
        <v>3556.49</v>
      </c>
      <c r="Q33" s="170">
        <v>3035.74</v>
      </c>
      <c r="R33" s="170">
        <v>5717.97</v>
      </c>
      <c r="S33" s="170">
        <v>6806.96</v>
      </c>
      <c r="T33" s="170">
        <v>4824.37</v>
      </c>
      <c r="U33" s="170">
        <v>3845.25</v>
      </c>
      <c r="V33" s="170">
        <v>6266.25</v>
      </c>
      <c r="W33" s="170">
        <v>6026.7</v>
      </c>
      <c r="X33" s="170">
        <v>3813.63</v>
      </c>
      <c r="Y33" s="170">
        <v>4344.5200000000004</v>
      </c>
      <c r="Z33" s="170">
        <v>5290.73</v>
      </c>
      <c r="AA33" s="170">
        <v>6945.58</v>
      </c>
      <c r="AB33" s="170">
        <v>5259.57</v>
      </c>
      <c r="AC33" s="170">
        <v>5206.6099999999997</v>
      </c>
      <c r="AD33" s="170">
        <v>7889.62</v>
      </c>
      <c r="AE33" s="170">
        <f t="shared" ref="AE33:AL33" si="3">SUM(AE25:AE32)</f>
        <v>7837.23</v>
      </c>
      <c r="AF33" s="170">
        <f t="shared" si="3"/>
        <v>5025.62</v>
      </c>
      <c r="AG33" s="170">
        <f t="shared" si="3"/>
        <v>5003.58</v>
      </c>
      <c r="AH33" s="170">
        <f t="shared" si="3"/>
        <v>8730.5500000000011</v>
      </c>
      <c r="AI33" s="170">
        <f t="shared" si="3"/>
        <v>8995.2800000000007</v>
      </c>
      <c r="AJ33" s="170">
        <f t="shared" si="3"/>
        <v>5764.6900000000005</v>
      </c>
      <c r="AK33" s="170">
        <f t="shared" si="3"/>
        <v>6794.49</v>
      </c>
      <c r="AL33" s="170">
        <f t="shared" si="3"/>
        <v>8649.08</v>
      </c>
      <c r="AM33" s="170">
        <v>11367.25</v>
      </c>
      <c r="AN33" s="170">
        <v>5720.38</v>
      </c>
      <c r="AO33" s="170">
        <v>6175.15</v>
      </c>
      <c r="AP33" s="170">
        <v>8302.41</v>
      </c>
      <c r="AQ33" s="188">
        <f>SUM(AQ25:AQ32)</f>
        <v>8662.84</v>
      </c>
      <c r="AR33" s="188">
        <f t="shared" ref="AR33:BK33" si="4">SUM(AR25:AR32)</f>
        <v>5266.1600000000008</v>
      </c>
      <c r="AS33" s="188">
        <f t="shared" si="4"/>
        <v>3866.09</v>
      </c>
      <c r="AT33" s="188">
        <f t="shared" si="4"/>
        <v>8781.27</v>
      </c>
      <c r="AU33" s="188">
        <f t="shared" si="4"/>
        <v>11118.71</v>
      </c>
      <c r="AV33" s="188">
        <f t="shared" si="4"/>
        <v>7298.68</v>
      </c>
      <c r="AW33" s="188">
        <f t="shared" si="4"/>
        <v>6218.07</v>
      </c>
      <c r="AX33" s="188">
        <f t="shared" si="4"/>
        <v>10261.75</v>
      </c>
      <c r="AY33" s="188">
        <f t="shared" si="4"/>
        <v>10791.349999999999</v>
      </c>
      <c r="AZ33" s="188">
        <f t="shared" si="4"/>
        <v>5938.42</v>
      </c>
      <c r="BA33" s="188">
        <f t="shared" si="4"/>
        <v>6989.5400000000009</v>
      </c>
      <c r="BB33" s="188">
        <f t="shared" si="4"/>
        <v>10417.349999999999</v>
      </c>
      <c r="BC33" s="188">
        <f t="shared" si="4"/>
        <v>11507.840000000002</v>
      </c>
      <c r="BD33" s="188">
        <f t="shared" si="4"/>
        <v>8130.1100000000006</v>
      </c>
      <c r="BE33" s="188">
        <f t="shared" si="4"/>
        <v>7826.37</v>
      </c>
      <c r="BF33" s="188">
        <f t="shared" si="4"/>
        <v>10714.42</v>
      </c>
      <c r="BG33" s="188">
        <f t="shared" si="4"/>
        <v>10933.1</v>
      </c>
      <c r="BH33" s="188">
        <f t="shared" si="4"/>
        <v>8006.5900000000011</v>
      </c>
      <c r="BI33" s="188">
        <f t="shared" si="4"/>
        <v>8306.83</v>
      </c>
      <c r="BJ33" s="188">
        <f t="shared" si="4"/>
        <v>11780.39</v>
      </c>
      <c r="BK33" s="188">
        <f t="shared" si="4"/>
        <v>13381.8</v>
      </c>
    </row>
    <row r="34" spans="1:63" s="49" customFormat="1" ht="33.75" customHeight="1" thickTop="1" x14ac:dyDescent="0.35">
      <c r="AV34" s="176"/>
      <c r="BK34" s="38"/>
    </row>
    <row r="35" spans="1:63" s="49" customFormat="1" ht="40.5" customHeight="1" x14ac:dyDescent="0.25">
      <c r="A35" s="79" t="s">
        <v>343</v>
      </c>
      <c r="B35" s="59" t="s">
        <v>117</v>
      </c>
      <c r="C35" s="59" t="s">
        <v>118</v>
      </c>
      <c r="D35" s="59" t="s">
        <v>119</v>
      </c>
      <c r="E35" s="59" t="s">
        <v>120</v>
      </c>
      <c r="F35" s="59" t="s">
        <v>121</v>
      </c>
      <c r="G35" s="59" t="s">
        <v>122</v>
      </c>
      <c r="H35" s="59" t="s">
        <v>123</v>
      </c>
      <c r="I35" s="59" t="s">
        <v>124</v>
      </c>
      <c r="J35" s="59" t="s">
        <v>125</v>
      </c>
      <c r="K35" s="59" t="s">
        <v>126</v>
      </c>
      <c r="L35" s="59" t="s">
        <v>127</v>
      </c>
      <c r="M35" s="59" t="s">
        <v>128</v>
      </c>
      <c r="N35" s="59" t="s">
        <v>129</v>
      </c>
      <c r="O35" s="59" t="s">
        <v>130</v>
      </c>
      <c r="P35" s="59" t="s">
        <v>131</v>
      </c>
      <c r="Q35" s="59" t="s">
        <v>132</v>
      </c>
      <c r="R35" s="59" t="s">
        <v>133</v>
      </c>
      <c r="S35" s="59" t="s">
        <v>134</v>
      </c>
      <c r="T35" s="59" t="s">
        <v>135</v>
      </c>
      <c r="U35" s="59" t="s">
        <v>136</v>
      </c>
      <c r="V35" s="59" t="s">
        <v>137</v>
      </c>
      <c r="W35" s="59" t="s">
        <v>138</v>
      </c>
      <c r="X35" s="59" t="s">
        <v>139</v>
      </c>
      <c r="Y35" s="59" t="s">
        <v>140</v>
      </c>
      <c r="Z35" s="59" t="s">
        <v>141</v>
      </c>
      <c r="AA35" s="59" t="s">
        <v>142</v>
      </c>
      <c r="AB35" s="59" t="s">
        <v>143</v>
      </c>
      <c r="AC35" s="59" t="s">
        <v>144</v>
      </c>
      <c r="AD35" s="59" t="s">
        <v>145</v>
      </c>
      <c r="AE35" s="59" t="s">
        <v>146</v>
      </c>
      <c r="AF35" s="59" t="s">
        <v>147</v>
      </c>
      <c r="AG35" s="59" t="s">
        <v>148</v>
      </c>
      <c r="AH35" s="59" t="s">
        <v>149</v>
      </c>
      <c r="AI35" s="59" t="s">
        <v>150</v>
      </c>
      <c r="AJ35" s="59" t="s">
        <v>151</v>
      </c>
      <c r="AK35" s="59" t="s">
        <v>152</v>
      </c>
      <c r="AL35" s="59" t="s">
        <v>153</v>
      </c>
      <c r="AM35" s="59" t="s">
        <v>154</v>
      </c>
      <c r="AN35" s="59" t="s">
        <v>155</v>
      </c>
      <c r="AO35" s="59" t="s">
        <v>156</v>
      </c>
      <c r="AP35" s="59" t="s">
        <v>157</v>
      </c>
      <c r="AQ35" s="59" t="s">
        <v>158</v>
      </c>
      <c r="AR35" s="59" t="s">
        <v>159</v>
      </c>
      <c r="AS35" s="59" t="s">
        <v>246</v>
      </c>
      <c r="AT35" s="59" t="s">
        <v>251</v>
      </c>
      <c r="AU35" s="59" t="s">
        <v>256</v>
      </c>
      <c r="AV35" s="59" t="s">
        <v>260</v>
      </c>
      <c r="AW35" s="59" t="s">
        <v>262</v>
      </c>
      <c r="AX35" s="59" t="s">
        <v>264</v>
      </c>
      <c r="AY35" s="59" t="s">
        <v>294</v>
      </c>
      <c r="AZ35" s="59" t="s">
        <v>301</v>
      </c>
      <c r="BA35" s="59" t="s">
        <v>304</v>
      </c>
      <c r="BB35" s="59" t="s">
        <v>307</v>
      </c>
      <c r="BC35" s="59" t="s">
        <v>316</v>
      </c>
      <c r="BD35" s="59" t="s">
        <v>321</v>
      </c>
      <c r="BE35" s="59" t="s">
        <v>323</v>
      </c>
      <c r="BF35" s="59" t="s">
        <v>359</v>
      </c>
      <c r="BG35" s="59" t="s">
        <v>365</v>
      </c>
      <c r="BH35" s="59" t="s">
        <v>370</v>
      </c>
      <c r="BI35" s="59" t="s">
        <v>372</v>
      </c>
      <c r="BJ35" s="59" t="s">
        <v>374</v>
      </c>
      <c r="BK35" s="59" t="s">
        <v>380</v>
      </c>
    </row>
    <row r="36" spans="1:63" s="49" customFormat="1" ht="20.25" customHeight="1" x14ac:dyDescent="0.25">
      <c r="A36" s="49" t="s">
        <v>85</v>
      </c>
      <c r="B36" s="124" t="s">
        <v>210</v>
      </c>
      <c r="C36" s="124" t="s">
        <v>210</v>
      </c>
      <c r="D36" s="90">
        <f t="shared" ref="D36:BK36" si="5">ROUND(100000*D25/(AVERAGE(C8:D8)*24*D42),2)</f>
        <v>27.86</v>
      </c>
      <c r="E36" s="90">
        <f t="shared" si="5"/>
        <v>19.18</v>
      </c>
      <c r="F36" s="90">
        <f t="shared" si="5"/>
        <v>39.14</v>
      </c>
      <c r="G36" s="90">
        <f t="shared" si="5"/>
        <v>35.880000000000003</v>
      </c>
      <c r="H36" s="90">
        <f t="shared" si="5"/>
        <v>18.21</v>
      </c>
      <c r="I36" s="90">
        <f t="shared" si="5"/>
        <v>21.91</v>
      </c>
      <c r="J36" s="90">
        <f t="shared" si="5"/>
        <v>29.26</v>
      </c>
      <c r="K36" s="90">
        <f t="shared" si="5"/>
        <v>29.16</v>
      </c>
      <c r="L36" s="90">
        <f t="shared" si="5"/>
        <v>25.3</v>
      </c>
      <c r="M36" s="90">
        <f t="shared" si="5"/>
        <v>17.91</v>
      </c>
      <c r="N36" s="90">
        <f t="shared" si="5"/>
        <v>39.31</v>
      </c>
      <c r="O36" s="90">
        <f t="shared" si="5"/>
        <v>40.880000000000003</v>
      </c>
      <c r="P36" s="90">
        <f t="shared" si="5"/>
        <v>18.25</v>
      </c>
      <c r="Q36" s="90">
        <f t="shared" si="5"/>
        <v>16.14</v>
      </c>
      <c r="R36" s="90">
        <f t="shared" si="5"/>
        <v>31.18</v>
      </c>
      <c r="S36" s="90">
        <f t="shared" si="5"/>
        <v>39.130000000000003</v>
      </c>
      <c r="T36" s="90">
        <f t="shared" si="5"/>
        <v>24.9</v>
      </c>
      <c r="U36" s="90">
        <f t="shared" si="5"/>
        <v>19.54</v>
      </c>
      <c r="V36" s="90">
        <f t="shared" si="5"/>
        <v>33.31</v>
      </c>
      <c r="W36" s="90">
        <f t="shared" si="5"/>
        <v>28.91</v>
      </c>
      <c r="X36" s="90">
        <f t="shared" si="5"/>
        <v>18.940000000000001</v>
      </c>
      <c r="Y36" s="90">
        <f t="shared" si="5"/>
        <v>20.5</v>
      </c>
      <c r="Z36" s="90">
        <f t="shared" si="5"/>
        <v>26.1</v>
      </c>
      <c r="AA36" s="90">
        <f t="shared" si="5"/>
        <v>31.49</v>
      </c>
      <c r="AB36" s="90">
        <f t="shared" si="5"/>
        <v>23.74</v>
      </c>
      <c r="AC36" s="90">
        <f t="shared" si="5"/>
        <v>20.21</v>
      </c>
      <c r="AD36" s="90">
        <f t="shared" si="5"/>
        <v>32.39</v>
      </c>
      <c r="AE36" s="90">
        <f t="shared" si="5"/>
        <v>33.74</v>
      </c>
      <c r="AF36" s="90">
        <f t="shared" si="5"/>
        <v>19.32</v>
      </c>
      <c r="AG36" s="90">
        <f t="shared" si="5"/>
        <v>19.48</v>
      </c>
      <c r="AH36" s="90">
        <f t="shared" si="5"/>
        <v>34.020000000000003</v>
      </c>
      <c r="AI36" s="90">
        <f t="shared" si="5"/>
        <v>33.75</v>
      </c>
      <c r="AJ36" s="90">
        <f t="shared" si="5"/>
        <v>20.32</v>
      </c>
      <c r="AK36" s="90">
        <f t="shared" si="5"/>
        <v>21.98</v>
      </c>
      <c r="AL36" s="90">
        <f t="shared" si="5"/>
        <v>29.42</v>
      </c>
      <c r="AM36" s="90">
        <f t="shared" si="5"/>
        <v>41.12</v>
      </c>
      <c r="AN36" s="90">
        <f t="shared" si="5"/>
        <v>19.38</v>
      </c>
      <c r="AO36" s="90">
        <f t="shared" si="5"/>
        <v>21.06</v>
      </c>
      <c r="AP36" s="90">
        <f t="shared" si="5"/>
        <v>26.5</v>
      </c>
      <c r="AQ36" s="90">
        <f t="shared" si="5"/>
        <v>30.72</v>
      </c>
      <c r="AR36" s="90">
        <f t="shared" si="5"/>
        <v>16.77</v>
      </c>
      <c r="AS36" s="90">
        <f t="shared" si="5"/>
        <v>12.01</v>
      </c>
      <c r="AT36" s="90">
        <f t="shared" si="5"/>
        <v>29.69</v>
      </c>
      <c r="AU36" s="90">
        <f t="shared" si="5"/>
        <v>38.979999999999997</v>
      </c>
      <c r="AV36" s="90">
        <f t="shared" si="5"/>
        <v>24.33</v>
      </c>
      <c r="AW36" s="90">
        <f t="shared" si="5"/>
        <v>19.350000000000001</v>
      </c>
      <c r="AX36" s="90">
        <f t="shared" si="5"/>
        <v>30.96</v>
      </c>
      <c r="AY36" s="90">
        <f t="shared" si="5"/>
        <v>30.93</v>
      </c>
      <c r="AZ36" s="90">
        <f t="shared" si="5"/>
        <v>14.73</v>
      </c>
      <c r="BA36" s="90">
        <f t="shared" si="5"/>
        <v>18.97</v>
      </c>
      <c r="BB36" s="90">
        <f t="shared" si="5"/>
        <v>29.88</v>
      </c>
      <c r="BC36" s="90">
        <f t="shared" si="5"/>
        <v>32.119999999999997</v>
      </c>
      <c r="BD36" s="90">
        <f t="shared" si="5"/>
        <v>22.26</v>
      </c>
      <c r="BE36" s="90">
        <f t="shared" si="5"/>
        <v>20.28</v>
      </c>
      <c r="BF36" s="90">
        <f t="shared" si="5"/>
        <v>28.29</v>
      </c>
      <c r="BG36" s="90">
        <f t="shared" si="5"/>
        <v>28.24</v>
      </c>
      <c r="BH36" s="90">
        <f t="shared" si="5"/>
        <v>19.95</v>
      </c>
      <c r="BI36" s="90">
        <f t="shared" si="5"/>
        <v>19.489999999999998</v>
      </c>
      <c r="BJ36" s="90">
        <f t="shared" si="5"/>
        <v>29.08</v>
      </c>
      <c r="BK36" s="90">
        <f t="shared" si="5"/>
        <v>35.96</v>
      </c>
    </row>
    <row r="37" spans="1:63" s="49" customFormat="1" ht="20.25" customHeight="1" x14ac:dyDescent="0.25">
      <c r="A37" s="49" t="s">
        <v>86</v>
      </c>
      <c r="B37" s="124" t="s">
        <v>210</v>
      </c>
      <c r="C37" s="124" t="s">
        <v>210</v>
      </c>
      <c r="D37" s="90">
        <f t="shared" ref="D37:BK37" si="6">ROUND(IFERROR(100000*D26/(SUM(C9:D10)/2*24*D42),"-"),2)</f>
        <v>34.94</v>
      </c>
      <c r="E37" s="90">
        <f t="shared" si="6"/>
        <v>29.16</v>
      </c>
      <c r="F37" s="90">
        <f t="shared" si="6"/>
        <v>49.78</v>
      </c>
      <c r="G37" s="90">
        <f t="shared" si="6"/>
        <v>35.18</v>
      </c>
      <c r="H37" s="90">
        <f t="shared" si="6"/>
        <v>26.69</v>
      </c>
      <c r="I37" s="90">
        <f t="shared" si="6"/>
        <v>30.41</v>
      </c>
      <c r="J37" s="90">
        <f t="shared" si="6"/>
        <v>37.08</v>
      </c>
      <c r="K37" s="90">
        <f t="shared" si="6"/>
        <v>38.65</v>
      </c>
      <c r="L37" s="90">
        <f t="shared" si="6"/>
        <v>31.9</v>
      </c>
      <c r="M37" s="90">
        <f t="shared" si="6"/>
        <v>24.1</v>
      </c>
      <c r="N37" s="90">
        <f t="shared" si="6"/>
        <v>46.4</v>
      </c>
      <c r="O37" s="90">
        <f t="shared" si="6"/>
        <v>48.3</v>
      </c>
      <c r="P37" s="90">
        <f t="shared" si="6"/>
        <v>25.52</v>
      </c>
      <c r="Q37" s="90">
        <f t="shared" si="6"/>
        <v>20.64</v>
      </c>
      <c r="R37" s="90">
        <f t="shared" si="6"/>
        <v>38.380000000000003</v>
      </c>
      <c r="S37" s="90">
        <f t="shared" si="6"/>
        <v>36.74</v>
      </c>
      <c r="T37" s="90">
        <f t="shared" si="6"/>
        <v>30.61</v>
      </c>
      <c r="U37" s="90">
        <f t="shared" si="6"/>
        <v>24.44</v>
      </c>
      <c r="V37" s="90">
        <f t="shared" si="6"/>
        <v>38.58</v>
      </c>
      <c r="W37" s="90">
        <f t="shared" si="6"/>
        <v>34.69</v>
      </c>
      <c r="X37" s="90">
        <f t="shared" si="6"/>
        <v>28.47</v>
      </c>
      <c r="Y37" s="90">
        <f t="shared" si="6"/>
        <v>28.75</v>
      </c>
      <c r="Z37" s="90">
        <f t="shared" si="6"/>
        <v>34.5</v>
      </c>
      <c r="AA37" s="90">
        <f t="shared" si="6"/>
        <v>40.86</v>
      </c>
      <c r="AB37" s="90">
        <f t="shared" si="6"/>
        <v>32.68</v>
      </c>
      <c r="AC37" s="90">
        <f t="shared" si="6"/>
        <v>27.31</v>
      </c>
      <c r="AD37" s="90">
        <f t="shared" si="6"/>
        <v>38.72</v>
      </c>
      <c r="AE37" s="90">
        <f t="shared" si="6"/>
        <v>68.8</v>
      </c>
      <c r="AF37" s="90">
        <f t="shared" si="6"/>
        <v>53.19</v>
      </c>
      <c r="AG37" s="90">
        <f t="shared" si="6"/>
        <v>32.36</v>
      </c>
      <c r="AH37" s="90">
        <f t="shared" si="6"/>
        <v>33.630000000000003</v>
      </c>
      <c r="AI37" s="90">
        <f t="shared" si="6"/>
        <v>55.06</v>
      </c>
      <c r="AJ37" s="90">
        <f t="shared" si="6"/>
        <v>38.71</v>
      </c>
      <c r="AK37" s="90">
        <f t="shared" si="6"/>
        <v>35.96</v>
      </c>
      <c r="AL37" s="90">
        <f t="shared" si="6"/>
        <v>49.86</v>
      </c>
      <c r="AM37" s="90">
        <f t="shared" si="6"/>
        <v>50.13</v>
      </c>
      <c r="AN37" s="90">
        <f t="shared" si="6"/>
        <v>27.05</v>
      </c>
      <c r="AO37" s="90">
        <f t="shared" si="6"/>
        <v>27.01</v>
      </c>
      <c r="AP37" s="90">
        <f t="shared" si="6"/>
        <v>41.27</v>
      </c>
      <c r="AQ37" s="90">
        <f t="shared" si="6"/>
        <v>42.57</v>
      </c>
      <c r="AR37" s="90">
        <f t="shared" si="6"/>
        <v>24.13</v>
      </c>
      <c r="AS37" s="90">
        <f t="shared" si="6"/>
        <v>19.420000000000002</v>
      </c>
      <c r="AT37" s="90">
        <f t="shared" si="6"/>
        <v>27.97</v>
      </c>
      <c r="AU37" s="90">
        <f t="shared" si="6"/>
        <v>43.72</v>
      </c>
      <c r="AV37" s="90">
        <f t="shared" si="6"/>
        <v>24.12</v>
      </c>
      <c r="AW37" s="90">
        <f t="shared" si="6"/>
        <v>25.72</v>
      </c>
      <c r="AX37" s="90">
        <f t="shared" si="6"/>
        <v>43.85</v>
      </c>
      <c r="AY37" s="90">
        <f t="shared" si="6"/>
        <v>37.03</v>
      </c>
      <c r="AZ37" s="90">
        <f t="shared" si="6"/>
        <v>19.920000000000002</v>
      </c>
      <c r="BA37" s="90">
        <f t="shared" si="6"/>
        <v>18.100000000000001</v>
      </c>
      <c r="BB37" s="90">
        <f t="shared" si="6"/>
        <v>25.52</v>
      </c>
      <c r="BC37" s="90">
        <f t="shared" si="6"/>
        <v>32.75</v>
      </c>
      <c r="BD37" s="90">
        <f t="shared" si="6"/>
        <v>21.83</v>
      </c>
      <c r="BE37" s="90">
        <f t="shared" si="6"/>
        <v>16.940000000000001</v>
      </c>
      <c r="BF37" s="90">
        <f t="shared" si="6"/>
        <v>24.46</v>
      </c>
      <c r="BG37" s="90">
        <f t="shared" si="6"/>
        <v>25.66</v>
      </c>
      <c r="BH37" s="90">
        <f t="shared" si="6"/>
        <v>20.45</v>
      </c>
      <c r="BI37" s="90">
        <f t="shared" si="6"/>
        <v>20.52</v>
      </c>
      <c r="BJ37" s="90">
        <f t="shared" si="6"/>
        <v>27.56</v>
      </c>
      <c r="BK37" s="90">
        <f t="shared" si="6"/>
        <v>33.020000000000003</v>
      </c>
    </row>
    <row r="38" spans="1:63" s="49" customFormat="1" ht="20.25" customHeight="1" x14ac:dyDescent="0.25">
      <c r="A38" s="98" t="s">
        <v>18</v>
      </c>
      <c r="B38" s="124" t="s">
        <v>210</v>
      </c>
      <c r="C38" s="124" t="s">
        <v>210</v>
      </c>
      <c r="D38" s="90">
        <f t="shared" ref="D38:BK38" si="7">ROUND(100000*D29/(AVERAGE(C13:D14)*2*24*D42),2)</f>
        <v>33.6</v>
      </c>
      <c r="E38" s="90">
        <f t="shared" si="7"/>
        <v>34.979999999999997</v>
      </c>
      <c r="F38" s="90">
        <f t="shared" si="7"/>
        <v>58.02</v>
      </c>
      <c r="G38" s="90">
        <f t="shared" si="7"/>
        <v>52.55</v>
      </c>
      <c r="H38" s="90">
        <f t="shared" si="7"/>
        <v>21.75</v>
      </c>
      <c r="I38" s="90">
        <f t="shared" si="7"/>
        <v>28.8</v>
      </c>
      <c r="J38" s="90">
        <f t="shared" si="7"/>
        <v>44.98</v>
      </c>
      <c r="K38" s="90">
        <f t="shared" si="7"/>
        <v>35.43</v>
      </c>
      <c r="L38" s="90">
        <f t="shared" si="7"/>
        <v>28.12</v>
      </c>
      <c r="M38" s="90">
        <f t="shared" si="7"/>
        <v>20.78</v>
      </c>
      <c r="N38" s="90">
        <f t="shared" si="7"/>
        <v>48.52</v>
      </c>
      <c r="O38" s="90">
        <f t="shared" si="7"/>
        <v>63.56</v>
      </c>
      <c r="P38" s="90">
        <f t="shared" si="7"/>
        <v>31.69</v>
      </c>
      <c r="Q38" s="90">
        <f t="shared" si="7"/>
        <v>21.96</v>
      </c>
      <c r="R38" s="90">
        <f t="shared" si="7"/>
        <v>48.02</v>
      </c>
      <c r="S38" s="90">
        <f t="shared" si="7"/>
        <v>56.32</v>
      </c>
      <c r="T38" s="90">
        <f t="shared" si="7"/>
        <v>39.99</v>
      </c>
      <c r="U38" s="90">
        <f t="shared" si="7"/>
        <v>28.14</v>
      </c>
      <c r="V38" s="90">
        <f t="shared" si="7"/>
        <v>48</v>
      </c>
      <c r="W38" s="90">
        <f t="shared" si="7"/>
        <v>55.28</v>
      </c>
      <c r="X38" s="90">
        <f t="shared" si="7"/>
        <v>25</v>
      </c>
      <c r="Y38" s="90">
        <f t="shared" si="7"/>
        <v>29.7</v>
      </c>
      <c r="Z38" s="90">
        <f t="shared" si="7"/>
        <v>31.03</v>
      </c>
      <c r="AA38" s="90">
        <f t="shared" si="7"/>
        <v>47.09</v>
      </c>
      <c r="AB38" s="90">
        <f t="shared" si="7"/>
        <v>22.29</v>
      </c>
      <c r="AC38" s="90">
        <f t="shared" si="7"/>
        <v>31.89</v>
      </c>
      <c r="AD38" s="90">
        <f t="shared" si="7"/>
        <v>48.63</v>
      </c>
      <c r="AE38" s="90">
        <f t="shared" si="7"/>
        <v>39.18</v>
      </c>
      <c r="AF38" s="90">
        <f t="shared" si="7"/>
        <v>24.18</v>
      </c>
      <c r="AG38" s="90">
        <f t="shared" si="7"/>
        <v>22.92</v>
      </c>
      <c r="AH38" s="90">
        <f t="shared" si="7"/>
        <v>51.76</v>
      </c>
      <c r="AI38" s="90">
        <f t="shared" si="7"/>
        <v>48.12</v>
      </c>
      <c r="AJ38" s="90">
        <f t="shared" si="7"/>
        <v>20.9</v>
      </c>
      <c r="AK38" s="90">
        <f t="shared" si="7"/>
        <v>35.82</v>
      </c>
      <c r="AL38" s="90">
        <f t="shared" si="7"/>
        <v>44.03</v>
      </c>
      <c r="AM38" s="90">
        <f t="shared" si="7"/>
        <v>62.6</v>
      </c>
      <c r="AN38" s="90">
        <f t="shared" si="7"/>
        <v>26.45</v>
      </c>
      <c r="AO38" s="90">
        <f t="shared" si="7"/>
        <v>29.07</v>
      </c>
      <c r="AP38" s="90">
        <f t="shared" si="7"/>
        <v>54.32</v>
      </c>
      <c r="AQ38" s="90">
        <f t="shared" si="7"/>
        <v>43.96</v>
      </c>
      <c r="AR38" s="90">
        <f t="shared" si="7"/>
        <v>25.23</v>
      </c>
      <c r="AS38" s="90">
        <f t="shared" si="7"/>
        <v>13.81</v>
      </c>
      <c r="AT38" s="90">
        <f t="shared" si="7"/>
        <v>51.41</v>
      </c>
      <c r="AU38" s="90">
        <f t="shared" si="7"/>
        <v>46.86</v>
      </c>
      <c r="AV38" s="90">
        <f t="shared" si="7"/>
        <v>22.58</v>
      </c>
      <c r="AW38" s="90">
        <f t="shared" si="7"/>
        <v>16.309999999999999</v>
      </c>
      <c r="AX38" s="90">
        <f t="shared" si="7"/>
        <v>42.07</v>
      </c>
      <c r="AY38" s="90">
        <f t="shared" si="7"/>
        <v>45.96</v>
      </c>
      <c r="AZ38" s="90">
        <f t="shared" si="7"/>
        <v>20.64</v>
      </c>
      <c r="BA38" s="90">
        <f t="shared" si="7"/>
        <v>25.63</v>
      </c>
      <c r="BB38" s="90">
        <f t="shared" si="7"/>
        <v>44.82</v>
      </c>
      <c r="BC38" s="90">
        <f t="shared" si="7"/>
        <v>50.04</v>
      </c>
      <c r="BD38" s="90">
        <f t="shared" si="7"/>
        <v>26.6</v>
      </c>
      <c r="BE38" s="90">
        <f t="shared" si="7"/>
        <v>28.01</v>
      </c>
      <c r="BF38" s="90">
        <f t="shared" si="7"/>
        <v>36.380000000000003</v>
      </c>
      <c r="BG38" s="90">
        <f t="shared" si="7"/>
        <v>41.68</v>
      </c>
      <c r="BH38" s="90">
        <f t="shared" si="7"/>
        <v>18.059999999999999</v>
      </c>
      <c r="BI38" s="90">
        <f t="shared" si="7"/>
        <v>26</v>
      </c>
      <c r="BJ38" s="90">
        <f t="shared" si="7"/>
        <v>47.55</v>
      </c>
      <c r="BK38" s="90">
        <f t="shared" si="7"/>
        <v>38.43</v>
      </c>
    </row>
    <row r="39" spans="1:63" s="49" customFormat="1" ht="20.25" customHeight="1" x14ac:dyDescent="0.25">
      <c r="A39" s="98" t="s">
        <v>6</v>
      </c>
      <c r="B39" s="124" t="s">
        <v>210</v>
      </c>
      <c r="C39" s="124" t="s">
        <v>210</v>
      </c>
      <c r="D39" s="90">
        <f t="shared" ref="D39:AS39" si="8">ROUND(100000*D30/(AVERAGE(C15:D15)*24*D42),2)</f>
        <v>52.21</v>
      </c>
      <c r="E39" s="90">
        <f t="shared" si="8"/>
        <v>53.78</v>
      </c>
      <c r="F39" s="90">
        <f t="shared" si="8"/>
        <v>55.39</v>
      </c>
      <c r="G39" s="90">
        <f t="shared" si="8"/>
        <v>56.7</v>
      </c>
      <c r="H39" s="90">
        <f t="shared" si="8"/>
        <v>54.04</v>
      </c>
      <c r="I39" s="90">
        <f t="shared" si="8"/>
        <v>54.15</v>
      </c>
      <c r="J39" s="90">
        <f t="shared" si="8"/>
        <v>54.82</v>
      </c>
      <c r="K39" s="90">
        <f t="shared" si="8"/>
        <v>58.01</v>
      </c>
      <c r="L39" s="90">
        <f t="shared" si="8"/>
        <v>55.53</v>
      </c>
      <c r="M39" s="90">
        <f t="shared" si="8"/>
        <v>54.04</v>
      </c>
      <c r="N39" s="90">
        <f t="shared" si="8"/>
        <v>55.7</v>
      </c>
      <c r="O39" s="90">
        <f t="shared" si="8"/>
        <v>54.31</v>
      </c>
      <c r="P39" s="90">
        <f t="shared" si="8"/>
        <v>51.69</v>
      </c>
      <c r="Q39" s="90">
        <f t="shared" si="8"/>
        <v>51.29</v>
      </c>
      <c r="R39" s="90">
        <f t="shared" si="8"/>
        <v>52.2</v>
      </c>
      <c r="S39" s="90">
        <f t="shared" si="8"/>
        <v>50.33</v>
      </c>
      <c r="T39" s="90">
        <f t="shared" si="8"/>
        <v>50.21</v>
      </c>
      <c r="U39" s="90">
        <f t="shared" si="8"/>
        <v>48.72</v>
      </c>
      <c r="V39" s="90">
        <f t="shared" si="8"/>
        <v>48.38</v>
      </c>
      <c r="W39" s="90">
        <f t="shared" si="8"/>
        <v>50.46</v>
      </c>
      <c r="X39" s="90">
        <f t="shared" si="8"/>
        <v>48.17</v>
      </c>
      <c r="Y39" s="90">
        <f t="shared" si="8"/>
        <v>47.33</v>
      </c>
      <c r="Z39" s="90">
        <f t="shared" si="8"/>
        <v>46.98</v>
      </c>
      <c r="AA39" s="90">
        <f t="shared" si="8"/>
        <v>45.08</v>
      </c>
      <c r="AB39" s="90">
        <f t="shared" si="8"/>
        <v>43.85</v>
      </c>
      <c r="AC39" s="90">
        <f t="shared" si="8"/>
        <v>43.31</v>
      </c>
      <c r="AD39" s="90">
        <f t="shared" si="8"/>
        <v>43.3</v>
      </c>
      <c r="AE39" s="90">
        <f t="shared" si="8"/>
        <v>42.38</v>
      </c>
      <c r="AF39" s="90">
        <f t="shared" si="8"/>
        <v>41.66</v>
      </c>
      <c r="AG39" s="90">
        <f t="shared" si="8"/>
        <v>41.07</v>
      </c>
      <c r="AH39" s="90">
        <f t="shared" si="8"/>
        <v>41.25</v>
      </c>
      <c r="AI39" s="90">
        <f t="shared" si="8"/>
        <v>41.94</v>
      </c>
      <c r="AJ39" s="90">
        <f t="shared" si="8"/>
        <v>39.17</v>
      </c>
      <c r="AK39" s="90">
        <f t="shared" si="8"/>
        <v>39.86</v>
      </c>
      <c r="AL39" s="90">
        <f t="shared" si="8"/>
        <v>41.51</v>
      </c>
      <c r="AM39" s="90">
        <f t="shared" si="8"/>
        <v>40.15</v>
      </c>
      <c r="AN39" s="90">
        <f t="shared" si="8"/>
        <v>39.26</v>
      </c>
      <c r="AO39" s="90">
        <f t="shared" si="8"/>
        <v>39.32</v>
      </c>
      <c r="AP39" s="90">
        <f t="shared" si="8"/>
        <v>41.15</v>
      </c>
      <c r="AQ39" s="90">
        <f t="shared" si="8"/>
        <v>39.42</v>
      </c>
      <c r="AR39" s="90">
        <f t="shared" si="8"/>
        <v>36.64</v>
      </c>
      <c r="AS39" s="90">
        <f t="shared" si="8"/>
        <v>36.97</v>
      </c>
      <c r="AT39" s="90">
        <f>ROUND(100000*AT30/(AVERAGE(AS14:AT14)*24*AT42),2)</f>
        <v>3.22</v>
      </c>
      <c r="AU39" s="90">
        <f t="shared" ref="AU39:BK39" si="9">ROUND(100000*AU30/(AVERAGE(AT15:AU15)*24*AU42),2)</f>
        <v>34.770000000000003</v>
      </c>
      <c r="AV39" s="90">
        <f t="shared" si="9"/>
        <v>34.35</v>
      </c>
      <c r="AW39" s="90">
        <f t="shared" si="9"/>
        <v>33.369999999999997</v>
      </c>
      <c r="AX39" s="90">
        <f t="shared" si="9"/>
        <v>32.869999999999997</v>
      </c>
      <c r="AY39" s="90">
        <f t="shared" si="9"/>
        <v>33.85</v>
      </c>
      <c r="AZ39" s="90">
        <f t="shared" si="9"/>
        <v>32.47</v>
      </c>
      <c r="BA39" s="90">
        <f t="shared" si="9"/>
        <v>34.06</v>
      </c>
      <c r="BB39" s="90">
        <f t="shared" si="9"/>
        <v>33.049999999999997</v>
      </c>
      <c r="BC39" s="90">
        <f t="shared" si="9"/>
        <v>33.229999999999997</v>
      </c>
      <c r="BD39" s="90">
        <f t="shared" si="9"/>
        <v>33.22</v>
      </c>
      <c r="BE39" s="90">
        <f t="shared" si="9"/>
        <v>32.03</v>
      </c>
      <c r="BF39" s="90">
        <f t="shared" si="9"/>
        <v>30.99</v>
      </c>
      <c r="BG39" s="90">
        <f t="shared" si="9"/>
        <v>29.03</v>
      </c>
      <c r="BH39" s="90">
        <f t="shared" si="9"/>
        <v>27.38</v>
      </c>
      <c r="BI39" s="90">
        <f t="shared" si="9"/>
        <v>27.25</v>
      </c>
      <c r="BJ39" s="90">
        <f t="shared" si="9"/>
        <v>27.39</v>
      </c>
      <c r="BK39" s="90">
        <f t="shared" si="9"/>
        <v>27.24</v>
      </c>
    </row>
    <row r="40" spans="1:63" s="49" customFormat="1" ht="20.25" customHeight="1" thickBot="1" x14ac:dyDescent="0.3">
      <c r="A40" s="98" t="s">
        <v>7</v>
      </c>
      <c r="B40" s="142" t="s">
        <v>210</v>
      </c>
      <c r="C40" s="142" t="s">
        <v>210</v>
      </c>
      <c r="D40" s="126">
        <f t="shared" ref="D40:AS40" si="10">ROUND(100000*D31/(AVERAGE(C16:D16)*24*D42),2)</f>
        <v>44.38</v>
      </c>
      <c r="E40" s="126">
        <f t="shared" si="10"/>
        <v>43.9</v>
      </c>
      <c r="F40" s="126">
        <f t="shared" si="10"/>
        <v>42.46</v>
      </c>
      <c r="G40" s="126">
        <f t="shared" si="10"/>
        <v>44.38</v>
      </c>
      <c r="H40" s="126">
        <f t="shared" si="10"/>
        <v>42.15</v>
      </c>
      <c r="I40" s="126">
        <f t="shared" si="10"/>
        <v>45.67</v>
      </c>
      <c r="J40" s="126">
        <f t="shared" si="10"/>
        <v>46.34</v>
      </c>
      <c r="K40" s="126">
        <f t="shared" si="10"/>
        <v>36.700000000000003</v>
      </c>
      <c r="L40" s="126">
        <f t="shared" si="10"/>
        <v>56.08</v>
      </c>
      <c r="M40" s="126">
        <f t="shared" si="10"/>
        <v>55.08</v>
      </c>
      <c r="N40" s="126">
        <f t="shared" si="10"/>
        <v>49.32</v>
      </c>
      <c r="O40" s="126">
        <f t="shared" si="10"/>
        <v>46.97</v>
      </c>
      <c r="P40" s="126">
        <f t="shared" si="10"/>
        <v>49.53</v>
      </c>
      <c r="Q40" s="126">
        <f t="shared" si="10"/>
        <v>50.25</v>
      </c>
      <c r="R40" s="126">
        <f t="shared" si="10"/>
        <v>37.69</v>
      </c>
      <c r="S40" s="126">
        <f t="shared" si="10"/>
        <v>51.77</v>
      </c>
      <c r="T40" s="126">
        <f t="shared" si="10"/>
        <v>44.05</v>
      </c>
      <c r="U40" s="126">
        <f t="shared" si="10"/>
        <v>38.61</v>
      </c>
      <c r="V40" s="126">
        <f t="shared" si="10"/>
        <v>39.97</v>
      </c>
      <c r="W40" s="126">
        <f t="shared" si="10"/>
        <v>45.53</v>
      </c>
      <c r="X40" s="126">
        <f t="shared" si="10"/>
        <v>52.8</v>
      </c>
      <c r="Y40" s="126">
        <f t="shared" si="10"/>
        <v>48.1</v>
      </c>
      <c r="Z40" s="126">
        <f t="shared" si="10"/>
        <v>55.41</v>
      </c>
      <c r="AA40" s="126">
        <f t="shared" si="10"/>
        <v>59.9</v>
      </c>
      <c r="AB40" s="126">
        <f t="shared" si="10"/>
        <v>54.88</v>
      </c>
      <c r="AC40" s="126">
        <f t="shared" si="10"/>
        <v>58.6</v>
      </c>
      <c r="AD40" s="126">
        <f t="shared" si="10"/>
        <v>53.16</v>
      </c>
      <c r="AE40" s="126">
        <f t="shared" si="10"/>
        <v>57.22</v>
      </c>
      <c r="AF40" s="126">
        <f t="shared" si="10"/>
        <v>61.89</v>
      </c>
      <c r="AG40" s="126">
        <f t="shared" si="10"/>
        <v>51.1</v>
      </c>
      <c r="AH40" s="126">
        <f t="shared" si="10"/>
        <v>50.91</v>
      </c>
      <c r="AI40" s="126">
        <f t="shared" si="10"/>
        <v>46.36</v>
      </c>
      <c r="AJ40" s="126">
        <f t="shared" si="10"/>
        <v>38.97</v>
      </c>
      <c r="AK40" s="126">
        <f t="shared" si="10"/>
        <v>44.67</v>
      </c>
      <c r="AL40" s="126">
        <f t="shared" si="10"/>
        <v>50.35</v>
      </c>
      <c r="AM40" s="126">
        <f t="shared" si="10"/>
        <v>52.48</v>
      </c>
      <c r="AN40" s="126">
        <f t="shared" si="10"/>
        <v>56.27</v>
      </c>
      <c r="AO40" s="126">
        <f t="shared" si="10"/>
        <v>51.66</v>
      </c>
      <c r="AP40" s="126">
        <f t="shared" si="10"/>
        <v>54.04</v>
      </c>
      <c r="AQ40" s="126">
        <f t="shared" si="10"/>
        <v>59.91</v>
      </c>
      <c r="AR40" s="126">
        <f t="shared" si="10"/>
        <v>61.66</v>
      </c>
      <c r="AS40" s="140">
        <f t="shared" si="10"/>
        <v>59.02</v>
      </c>
      <c r="AT40" s="140">
        <f>ROUND(100000*AT31/(AVERAGE(AS15:AT15)*24*AT42),2)</f>
        <v>3.92</v>
      </c>
      <c r="AU40" s="140">
        <f t="shared" ref="AU40:BK40" si="11">ROUND(100000*AU31/(AVERAGE(AT16:AU16)*24*AU42),2)</f>
        <v>52.1</v>
      </c>
      <c r="AV40" s="140">
        <f t="shared" si="11"/>
        <v>50.28</v>
      </c>
      <c r="AW40" s="140">
        <f t="shared" si="11"/>
        <v>56.49</v>
      </c>
      <c r="AX40" s="140">
        <f t="shared" si="11"/>
        <v>49.96</v>
      </c>
      <c r="AY40" s="140">
        <f t="shared" si="11"/>
        <v>60.27</v>
      </c>
      <c r="AZ40" s="140">
        <f t="shared" si="11"/>
        <v>57.33</v>
      </c>
      <c r="BA40" s="140">
        <f t="shared" si="11"/>
        <v>50.92</v>
      </c>
      <c r="BB40" s="140">
        <f t="shared" si="11"/>
        <v>50.92</v>
      </c>
      <c r="BC40" s="140">
        <f t="shared" si="11"/>
        <v>58.19</v>
      </c>
      <c r="BD40" s="140">
        <f t="shared" si="11"/>
        <v>54.89</v>
      </c>
      <c r="BE40" s="140">
        <f t="shared" si="11"/>
        <v>47.15</v>
      </c>
      <c r="BF40" s="140">
        <f t="shared" si="11"/>
        <v>48.16</v>
      </c>
      <c r="BG40" s="140">
        <f t="shared" si="11"/>
        <v>62.63</v>
      </c>
      <c r="BH40" s="140">
        <f t="shared" si="11"/>
        <v>60.52</v>
      </c>
      <c r="BI40" s="140">
        <f t="shared" si="11"/>
        <v>60.37</v>
      </c>
      <c r="BJ40" s="140">
        <f t="shared" si="11"/>
        <v>57.44</v>
      </c>
      <c r="BK40" s="140">
        <f t="shared" si="11"/>
        <v>50.21</v>
      </c>
    </row>
    <row r="41" spans="1:63" s="49" customFormat="1" ht="17.5" customHeight="1" thickTop="1" x14ac:dyDescent="0.25">
      <c r="A41" s="98"/>
    </row>
    <row r="42" spans="1:63" s="49" customFormat="1" ht="20.25" hidden="1" customHeight="1" x14ac:dyDescent="0.25">
      <c r="C42" s="49">
        <v>90</v>
      </c>
      <c r="D42" s="49">
        <v>91</v>
      </c>
      <c r="E42" s="49">
        <v>92</v>
      </c>
      <c r="F42" s="49">
        <v>92</v>
      </c>
      <c r="G42" s="88">
        <v>91</v>
      </c>
      <c r="H42" s="88">
        <v>91</v>
      </c>
      <c r="I42" s="88">
        <v>92</v>
      </c>
      <c r="J42" s="88">
        <v>92</v>
      </c>
      <c r="K42" s="49">
        <v>90</v>
      </c>
      <c r="L42" s="49">
        <v>91</v>
      </c>
      <c r="M42" s="49">
        <v>92</v>
      </c>
      <c r="N42" s="49">
        <v>92</v>
      </c>
      <c r="O42" s="49">
        <v>90</v>
      </c>
      <c r="P42" s="49">
        <v>91</v>
      </c>
      <c r="Q42" s="49">
        <v>92</v>
      </c>
      <c r="R42" s="49">
        <v>92</v>
      </c>
      <c r="S42" s="49">
        <v>90</v>
      </c>
      <c r="T42" s="49">
        <v>91</v>
      </c>
      <c r="U42" s="49">
        <v>92</v>
      </c>
      <c r="V42" s="49">
        <v>92</v>
      </c>
      <c r="W42" s="49">
        <v>91</v>
      </c>
      <c r="X42" s="49">
        <v>91</v>
      </c>
      <c r="Y42" s="49">
        <v>92</v>
      </c>
      <c r="Z42" s="49">
        <v>92</v>
      </c>
      <c r="AA42" s="49">
        <v>90</v>
      </c>
      <c r="AB42" s="49">
        <v>91</v>
      </c>
      <c r="AC42" s="49">
        <v>92</v>
      </c>
      <c r="AD42" s="49">
        <v>92</v>
      </c>
      <c r="AE42" s="49">
        <v>90</v>
      </c>
      <c r="AF42" s="49">
        <v>91</v>
      </c>
      <c r="AG42" s="49">
        <v>92</v>
      </c>
      <c r="AH42" s="49">
        <v>92</v>
      </c>
      <c r="AI42" s="49">
        <v>90</v>
      </c>
      <c r="AJ42" s="49">
        <v>91</v>
      </c>
      <c r="AK42" s="49">
        <v>92</v>
      </c>
      <c r="AL42" s="49">
        <v>92</v>
      </c>
      <c r="AM42" s="49">
        <v>91</v>
      </c>
      <c r="AN42" s="49">
        <v>91</v>
      </c>
      <c r="AO42" s="49">
        <v>92</v>
      </c>
      <c r="AP42" s="49">
        <v>92</v>
      </c>
      <c r="AQ42" s="49">
        <v>90</v>
      </c>
      <c r="AR42" s="49">
        <v>91</v>
      </c>
      <c r="AS42" s="49">
        <v>92</v>
      </c>
      <c r="AT42" s="49">
        <v>92</v>
      </c>
      <c r="AU42" s="49">
        <v>90</v>
      </c>
      <c r="AV42" s="49">
        <v>91</v>
      </c>
      <c r="AW42" s="49">
        <v>92</v>
      </c>
      <c r="AX42" s="49">
        <v>92</v>
      </c>
      <c r="AY42" s="49">
        <v>90</v>
      </c>
      <c r="AZ42" s="49">
        <v>91</v>
      </c>
      <c r="BA42" s="49">
        <v>92</v>
      </c>
      <c r="BB42" s="49">
        <v>92</v>
      </c>
      <c r="BC42" s="49">
        <v>91</v>
      </c>
      <c r="BD42" s="49">
        <v>91</v>
      </c>
      <c r="BE42" s="49">
        <v>92</v>
      </c>
      <c r="BF42" s="49">
        <v>92</v>
      </c>
      <c r="BG42" s="49">
        <v>90</v>
      </c>
      <c r="BH42" s="49">
        <v>91</v>
      </c>
      <c r="BI42" s="49">
        <v>92</v>
      </c>
      <c r="BJ42" s="49">
        <v>92</v>
      </c>
      <c r="BK42" s="49">
        <v>90</v>
      </c>
    </row>
    <row r="43" spans="1:63" s="49" customFormat="1" ht="20.25" customHeight="1" x14ac:dyDescent="0.25">
      <c r="G43" s="88"/>
      <c r="H43" s="88"/>
      <c r="I43" s="88"/>
      <c r="J43" s="88"/>
    </row>
    <row r="44" spans="1:63" s="49" customFormat="1" ht="20.25" customHeight="1" x14ac:dyDescent="0.25">
      <c r="G44" s="88"/>
      <c r="H44" s="88"/>
      <c r="I44" s="88"/>
      <c r="J44" s="88"/>
    </row>
    <row r="45" spans="1:63" s="49" customFormat="1" ht="20.25" customHeight="1" x14ac:dyDescent="0.25">
      <c r="G45" s="88"/>
      <c r="H45" s="88"/>
      <c r="I45" s="88"/>
      <c r="J45" s="88"/>
    </row>
    <row r="46" spans="1:63" s="49" customFormat="1" ht="20.25" customHeight="1" x14ac:dyDescent="0.25">
      <c r="G46" s="88"/>
      <c r="H46" s="88"/>
      <c r="I46" s="88"/>
      <c r="J46" s="88"/>
    </row>
    <row r="47" spans="1:63" s="49" customFormat="1" ht="20.25" customHeight="1" x14ac:dyDescent="0.25">
      <c r="G47" s="88"/>
      <c r="H47" s="88"/>
      <c r="I47" s="88"/>
      <c r="J47" s="88"/>
    </row>
    <row r="48" spans="1:63" s="49" customFormat="1" ht="20.25" customHeight="1" x14ac:dyDescent="0.25">
      <c r="G48" s="88"/>
      <c r="H48" s="88"/>
      <c r="I48" s="88"/>
      <c r="J48" s="88"/>
    </row>
    <row r="49" spans="1:51" s="49" customFormat="1" ht="20.25" customHeight="1" x14ac:dyDescent="0.25"/>
    <row r="50" spans="1:51" s="49" customFormat="1" ht="20.25" customHeight="1" x14ac:dyDescent="0.25">
      <c r="A50" s="141"/>
    </row>
    <row r="51" spans="1:51" s="49" customFormat="1" ht="20.25" customHeight="1" x14ac:dyDescent="0.25">
      <c r="A51" s="141"/>
    </row>
    <row r="52" spans="1:51" s="49" customFormat="1" ht="20.25" customHeight="1" x14ac:dyDescent="0.25"/>
    <row r="53" spans="1:51" s="49" customFormat="1" ht="20.25" customHeight="1" x14ac:dyDescent="0.25"/>
    <row r="54" spans="1:51" ht="15.5" x14ac:dyDescent="0.25">
      <c r="A54" s="49"/>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row>
    <row r="55" spans="1:51" ht="15.5" x14ac:dyDescent="0.25">
      <c r="A55" s="71"/>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row>
  </sheetData>
  <phoneticPr fontId="17" type="noConversion"/>
  <pageMargins left="0.25" right="0.25" top="0.75" bottom="0.75" header="0.3" footer="0.3"/>
  <pageSetup paperSize="9" scale="10" orientation="landscape" r:id="rId1"/>
  <tableParts count="3">
    <tablePart r:id="rId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pageSetUpPr fitToPage="1"/>
  </sheetPr>
  <dimension ref="A1:S45"/>
  <sheetViews>
    <sheetView showGridLines="0" zoomScaleNormal="100" workbookViewId="0">
      <pane xSplit="1" topLeftCell="B1" activePane="topRight" state="frozen"/>
      <selection activeCell="S8" sqref="S8:S45"/>
      <selection pane="topRight" activeCell="B1" sqref="B1"/>
    </sheetView>
  </sheetViews>
  <sheetFormatPr defaultColWidth="9.1796875" defaultRowHeight="20.25" customHeight="1" x14ac:dyDescent="0.25"/>
  <cols>
    <col min="1" max="1" width="51.26953125" style="49" customWidth="1"/>
    <col min="2" max="6" width="11" style="49" customWidth="1"/>
    <col min="7" max="7" width="12" style="49" customWidth="1"/>
    <col min="8" max="8" width="11.26953125" style="49" customWidth="1"/>
    <col min="9" max="9" width="12.26953125" style="49" customWidth="1"/>
    <col min="10" max="10" width="12" style="49" customWidth="1"/>
    <col min="11" max="11" width="12.26953125" style="49" customWidth="1"/>
    <col min="12" max="13" width="13.26953125" style="49" customWidth="1"/>
    <col min="14" max="14" width="13.7265625" style="49" customWidth="1"/>
    <col min="15" max="18" width="13" style="49" customWidth="1"/>
    <col min="19" max="19" width="11.7265625" style="49" customWidth="1"/>
    <col min="20" max="16384" width="9.1796875" style="49"/>
  </cols>
  <sheetData>
    <row r="1" spans="1:19" s="30" customFormat="1" ht="45" customHeight="1" x14ac:dyDescent="0.25">
      <c r="A1" s="133" t="s">
        <v>227</v>
      </c>
    </row>
    <row r="2" spans="1:19" ht="20.25" customHeight="1" x14ac:dyDescent="0.25">
      <c r="A2" s="49" t="s">
        <v>222</v>
      </c>
    </row>
    <row r="3" spans="1:19" ht="20.25" customHeight="1" x14ac:dyDescent="0.25">
      <c r="A3" s="52" t="s">
        <v>220</v>
      </c>
    </row>
    <row r="4" spans="1:19" ht="20.25" customHeight="1" x14ac:dyDescent="0.25">
      <c r="A4" s="49" t="s">
        <v>233</v>
      </c>
    </row>
    <row r="5" spans="1:19" ht="20.25" customHeight="1" x14ac:dyDescent="0.25">
      <c r="A5" s="49" t="s">
        <v>232</v>
      </c>
    </row>
    <row r="6" spans="1:19" ht="20.25" customHeight="1" x14ac:dyDescent="0.25">
      <c r="A6" s="49" t="s">
        <v>98</v>
      </c>
    </row>
    <row r="7" spans="1:19" ht="30" customHeight="1" x14ac:dyDescent="0.25">
      <c r="A7" s="48" t="s">
        <v>216</v>
      </c>
      <c r="B7" s="146" t="s">
        <v>215</v>
      </c>
      <c r="C7" s="146" t="s">
        <v>104</v>
      </c>
      <c r="D7" s="146" t="s">
        <v>105</v>
      </c>
      <c r="E7" s="146" t="s">
        <v>106</v>
      </c>
      <c r="F7" s="146" t="s">
        <v>107</v>
      </c>
      <c r="G7" s="146" t="s">
        <v>108</v>
      </c>
      <c r="H7" s="146" t="s">
        <v>109</v>
      </c>
      <c r="I7" s="146" t="s">
        <v>110</v>
      </c>
      <c r="J7" s="146" t="s">
        <v>111</v>
      </c>
      <c r="K7" s="146" t="s">
        <v>112</v>
      </c>
      <c r="L7" s="146" t="s">
        <v>113</v>
      </c>
      <c r="M7" s="146" t="s">
        <v>100</v>
      </c>
      <c r="N7" s="146" t="s">
        <v>101</v>
      </c>
      <c r="O7" s="146" t="s">
        <v>248</v>
      </c>
      <c r="P7" s="146" t="s">
        <v>263</v>
      </c>
      <c r="Q7" s="146" t="s">
        <v>308</v>
      </c>
      <c r="R7" s="146" t="s">
        <v>360</v>
      </c>
      <c r="S7" s="146" t="s">
        <v>375</v>
      </c>
    </row>
    <row r="8" spans="1:19" ht="20.25" customHeight="1" x14ac:dyDescent="0.25">
      <c r="A8" s="101" t="s">
        <v>21</v>
      </c>
      <c r="B8" s="155">
        <v>375</v>
      </c>
      <c r="C8" s="155">
        <v>533</v>
      </c>
      <c r="D8" s="155">
        <v>538</v>
      </c>
      <c r="E8" s="155">
        <f>SUM('Wales - Qtr'!F8:F9)</f>
        <v>578.9</v>
      </c>
      <c r="F8" s="155">
        <f>SUM('Wales - Qtr'!J8:J9)</f>
        <v>643.81999999999994</v>
      </c>
      <c r="G8" s="155">
        <f>SUM('Wales - Qtr'!N8:N9)</f>
        <v>769.6099999999999</v>
      </c>
      <c r="H8" s="155">
        <f>SUM('Wales - Qtr'!R8:R9)</f>
        <v>1185.78</v>
      </c>
      <c r="I8" s="155">
        <f>SUM('Wales - Qtr'!V8:V9)</f>
        <v>1370.0900000000001</v>
      </c>
      <c r="J8" s="155">
        <f>SUM('Wales - Qtr'!Z8:Z9)</f>
        <v>1555.22</v>
      </c>
      <c r="K8" s="155">
        <f>SUM('Wales - Qtr'!AD8:AD9)</f>
        <v>1743.75</v>
      </c>
      <c r="L8" s="155">
        <f>SUM('Wales - Qtr'!AH8:AH9)</f>
        <v>1858.49</v>
      </c>
      <c r="M8" s="155">
        <f>SUM('Wales - Qtr'!AL8:AL9)</f>
        <v>1998.86</v>
      </c>
      <c r="N8" s="155">
        <f>SUM('Wales - Qtr'!AP8:AP9)</f>
        <v>2003.45</v>
      </c>
      <c r="O8" s="155">
        <f>SUM('Wales - Qtr'!AT8:AT9)</f>
        <v>2010.85</v>
      </c>
      <c r="P8" s="155">
        <f>SUM('Wales - Qtr'!AX8:AX9)</f>
        <v>2020.8</v>
      </c>
      <c r="Q8" s="155">
        <f>SUM('Wales - Qtr'!BB8:BB9)</f>
        <v>2026.77</v>
      </c>
      <c r="R8" s="155">
        <f>SUM('Wales - Qtr'!BF8:BF9)</f>
        <v>2027.9</v>
      </c>
      <c r="S8" s="155">
        <f>SUM('Wales - Qtr'!BJ8:BJ9)</f>
        <v>2027.9</v>
      </c>
    </row>
    <row r="9" spans="1:19" ht="20.25" customHeight="1" x14ac:dyDescent="0.25">
      <c r="A9" s="98" t="s">
        <v>4</v>
      </c>
      <c r="B9" s="155">
        <v>0</v>
      </c>
      <c r="C9" s="155">
        <v>0</v>
      </c>
      <c r="D9" s="155">
        <v>0</v>
      </c>
      <c r="E9" s="155">
        <f>'Wales - Qtr'!F11</f>
        <v>0</v>
      </c>
      <c r="F9" s="155">
        <f>'Wales - Qtr'!J11</f>
        <v>0</v>
      </c>
      <c r="G9" s="155">
        <f>'Wales - Qtr'!N11</f>
        <v>0</v>
      </c>
      <c r="H9" s="155">
        <f>'Wales - Qtr'!R11</f>
        <v>0</v>
      </c>
      <c r="I9" s="155">
        <f>'Wales - Qtr'!V11</f>
        <v>0</v>
      </c>
      <c r="J9" s="155">
        <f>'Wales - Qtr'!Z11</f>
        <v>0.38</v>
      </c>
      <c r="K9" s="155">
        <f>'Wales - Qtr'!AD11</f>
        <v>0.38</v>
      </c>
      <c r="L9" s="155">
        <f>'Wales - Qtr'!AH11</f>
        <v>0.38</v>
      </c>
      <c r="M9" s="155">
        <f>'Wales - Qtr'!AL11</f>
        <v>0.38</v>
      </c>
      <c r="N9" s="155">
        <f>'Wales - Qtr'!AP11</f>
        <v>0</v>
      </c>
      <c r="O9" s="155">
        <f>'Wales - Qtr'!AT11</f>
        <v>0</v>
      </c>
      <c r="P9" s="155">
        <f>'Wales - Qtr'!AX11</f>
        <v>0</v>
      </c>
      <c r="Q9" s="155">
        <f>'Wales - Qtr'!BB11</f>
        <v>0</v>
      </c>
      <c r="R9" s="155">
        <f>'Wales - Qtr'!BF11</f>
        <v>0</v>
      </c>
      <c r="S9" s="155">
        <f>'Wales - Qtr'!BJ11</f>
        <v>0</v>
      </c>
    </row>
    <row r="10" spans="1:19" ht="20.25" customHeight="1" x14ac:dyDescent="0.25">
      <c r="A10" s="98" t="s">
        <v>52</v>
      </c>
      <c r="B10" s="155">
        <v>0</v>
      </c>
      <c r="C10" s="155">
        <v>0</v>
      </c>
      <c r="D10" s="155">
        <v>3</v>
      </c>
      <c r="E10" s="155">
        <f>'Wales - Qtr'!F12</f>
        <v>62.33</v>
      </c>
      <c r="F10" s="155">
        <f>'Wales - Qtr'!J12</f>
        <v>112.86</v>
      </c>
      <c r="G10" s="155">
        <f>'Wales - Qtr'!N12</f>
        <v>155.01</v>
      </c>
      <c r="H10" s="155">
        <f>'Wales - Qtr'!R12</f>
        <v>382.76</v>
      </c>
      <c r="I10" s="155">
        <f>'Wales - Qtr'!V12</f>
        <v>682.8</v>
      </c>
      <c r="J10" s="155">
        <f>'Wales - Qtr'!Z12</f>
        <v>951.27</v>
      </c>
      <c r="K10" s="155">
        <f>'Wales - Qtr'!AD12</f>
        <v>1044.57</v>
      </c>
      <c r="L10" s="155">
        <f>'Wales - Qtr'!AH12</f>
        <v>1090.71</v>
      </c>
      <c r="M10" s="155">
        <f>'Wales - Qtr'!AL12</f>
        <v>1099.8499999999999</v>
      </c>
      <c r="N10" s="155">
        <f>'Wales - Qtr'!AP12</f>
        <v>1138.9100000000001</v>
      </c>
      <c r="O10" s="155">
        <f>'Wales - Qtr'!AT12</f>
        <v>1237.43</v>
      </c>
      <c r="P10" s="155">
        <f>'Wales - Qtr'!AX12</f>
        <v>1261.03</v>
      </c>
      <c r="Q10" s="155">
        <f>'Wales - Qtr'!BB12</f>
        <v>1440.59</v>
      </c>
      <c r="R10" s="155">
        <f>'Wales - Qtr'!BF12</f>
        <v>1552.29</v>
      </c>
      <c r="S10" s="155">
        <f>'Wales - Qtr'!BJ12</f>
        <v>1705.03</v>
      </c>
    </row>
    <row r="11" spans="1:19" ht="20.25" customHeight="1" x14ac:dyDescent="0.25">
      <c r="A11" s="98" t="s">
        <v>18</v>
      </c>
      <c r="B11" s="155">
        <v>147</v>
      </c>
      <c r="C11" s="155">
        <v>149</v>
      </c>
      <c r="D11" s="155">
        <v>149</v>
      </c>
      <c r="E11" s="155">
        <f>SUM('Wales - Qtr'!F13:F14)</f>
        <v>155.54000000000002</v>
      </c>
      <c r="F11" s="155">
        <f>SUM('Wales - Qtr'!J13:J14)</f>
        <v>156.13</v>
      </c>
      <c r="G11" s="155">
        <f>SUM('Wales - Qtr'!N13:N14)</f>
        <v>158.16</v>
      </c>
      <c r="H11" s="155">
        <f>SUM('Wales - Qtr'!R13:R14)</f>
        <v>159.39000000000001</v>
      </c>
      <c r="I11" s="155">
        <f>SUM('Wales - Qtr'!V13:V14)</f>
        <v>161.06</v>
      </c>
      <c r="J11" s="155">
        <f>SUM('Wales - Qtr'!Z13:Z14)</f>
        <v>161.01</v>
      </c>
      <c r="K11" s="155">
        <f>SUM('Wales - Qtr'!AD13:AD14)</f>
        <v>168.15</v>
      </c>
      <c r="L11" s="155">
        <f>SUM('Wales - Qtr'!AH13:AH14)</f>
        <v>169.53</v>
      </c>
      <c r="M11" s="155">
        <f>SUM('Wales - Qtr'!AL13:AL14)</f>
        <v>169.81</v>
      </c>
      <c r="N11" s="155">
        <f>SUM('Wales - Qtr'!AP13:AP14)</f>
        <v>167.9</v>
      </c>
      <c r="O11" s="155">
        <f>SUM('Wales - Qtr'!AT13:AT14)</f>
        <v>167.9</v>
      </c>
      <c r="P11" s="155">
        <f>SUM('Wales - Qtr'!AX13:AX14)</f>
        <v>168.34</v>
      </c>
      <c r="Q11" s="155">
        <f>SUM('Wales - Qtr'!BB13:BB14)</f>
        <v>167.9</v>
      </c>
      <c r="R11" s="155">
        <f>SUM('Wales - Qtr'!BF13:BF14)</f>
        <v>167.9</v>
      </c>
      <c r="S11" s="155">
        <f>SUM('Wales - Qtr'!BJ13:BJ14)</f>
        <v>167.9</v>
      </c>
    </row>
    <row r="12" spans="1:19" ht="20.25" customHeight="1" x14ac:dyDescent="0.25">
      <c r="A12" s="98" t="s">
        <v>53</v>
      </c>
      <c r="B12" s="155">
        <v>44</v>
      </c>
      <c r="C12" s="155">
        <v>45</v>
      </c>
      <c r="D12" s="155">
        <v>46</v>
      </c>
      <c r="E12" s="155">
        <f>'Wales - Qtr'!F15</f>
        <v>45.17</v>
      </c>
      <c r="F12" s="155">
        <f>'Wales - Qtr'!J15</f>
        <v>45.17</v>
      </c>
      <c r="G12" s="155">
        <f>'Wales - Qtr'!N15</f>
        <v>45.5</v>
      </c>
      <c r="H12" s="155">
        <f>'Wales - Qtr'!R15</f>
        <v>47.24</v>
      </c>
      <c r="I12" s="155">
        <f>'Wales - Qtr'!V15</f>
        <v>47.24</v>
      </c>
      <c r="J12" s="155">
        <f>'Wales - Qtr'!Z15</f>
        <v>47.3</v>
      </c>
      <c r="K12" s="155">
        <f>'Wales - Qtr'!AD15</f>
        <v>46.75</v>
      </c>
      <c r="L12" s="155">
        <f>'Wales - Qtr'!AH15</f>
        <v>46.76</v>
      </c>
      <c r="M12" s="155">
        <f>'Wales - Qtr'!AL15</f>
        <v>46.76</v>
      </c>
      <c r="N12" s="155">
        <f>'Wales - Qtr'!AP15</f>
        <v>46.76</v>
      </c>
      <c r="O12" s="155">
        <f>'Wales - Qtr'!AT15</f>
        <v>46.76</v>
      </c>
      <c r="P12" s="155">
        <f>'Wales - Qtr'!AX15</f>
        <v>46.76</v>
      </c>
      <c r="Q12" s="155">
        <f>'Wales - Qtr'!BB15</f>
        <v>46.76</v>
      </c>
      <c r="R12" s="155">
        <f>'Wales - Qtr'!BF15</f>
        <v>46.76</v>
      </c>
      <c r="S12" s="155">
        <f>'Wales - Qtr'!BJ15</f>
        <v>46.76</v>
      </c>
    </row>
    <row r="13" spans="1:19" ht="20.25" customHeight="1" x14ac:dyDescent="0.25">
      <c r="A13" s="98" t="s">
        <v>7</v>
      </c>
      <c r="B13" s="155">
        <v>9</v>
      </c>
      <c r="C13" s="155">
        <v>9</v>
      </c>
      <c r="D13" s="155">
        <v>12</v>
      </c>
      <c r="E13" s="155">
        <f>'Wales - Qtr'!F16</f>
        <v>11.91</v>
      </c>
      <c r="F13" s="155">
        <f>'Wales - Qtr'!J16</f>
        <v>13.11</v>
      </c>
      <c r="G13" s="155">
        <f>'Wales - Qtr'!N16</f>
        <v>13.11</v>
      </c>
      <c r="H13" s="155">
        <f>'Wales - Qtr'!R16</f>
        <v>13.11</v>
      </c>
      <c r="I13" s="155">
        <f>'Wales - Qtr'!V16</f>
        <v>13.11</v>
      </c>
      <c r="J13" s="155">
        <f>'Wales - Qtr'!Z16</f>
        <v>12.53</v>
      </c>
      <c r="K13" s="155">
        <f>'Wales - Qtr'!AD16</f>
        <v>12.53</v>
      </c>
      <c r="L13" s="155">
        <f>'Wales - Qtr'!AH16</f>
        <v>12.53</v>
      </c>
      <c r="M13" s="155">
        <f>'Wales - Qtr'!AL16</f>
        <v>12.53</v>
      </c>
      <c r="N13" s="155">
        <f>'Wales - Qtr'!AP16</f>
        <v>12.53</v>
      </c>
      <c r="O13" s="155">
        <f>'Wales - Qtr'!AT16</f>
        <v>12.53</v>
      </c>
      <c r="P13" s="155">
        <f>'Wales - Qtr'!AX16</f>
        <v>12.53</v>
      </c>
      <c r="Q13" s="155">
        <f>'Wales - Qtr'!BB16</f>
        <v>12.53</v>
      </c>
      <c r="R13" s="155">
        <f>'Wales - Qtr'!BF16</f>
        <v>12.53</v>
      </c>
      <c r="S13" s="155">
        <f>'Wales - Qtr'!BJ16</f>
        <v>12.53</v>
      </c>
    </row>
    <row r="14" spans="1:19" ht="20.25" customHeight="1" x14ac:dyDescent="0.25">
      <c r="A14" s="98" t="s">
        <v>278</v>
      </c>
      <c r="B14" s="155">
        <v>20</v>
      </c>
      <c r="C14" s="155">
        <v>37</v>
      </c>
      <c r="D14" s="155">
        <v>40</v>
      </c>
      <c r="E14" s="155">
        <f>SUM('Wales - Qtr'!F17:F20)</f>
        <v>42.88</v>
      </c>
      <c r="F14" s="155">
        <f>SUM('Wales - Qtr'!J17:J20)</f>
        <v>39.79</v>
      </c>
      <c r="G14" s="155">
        <f>SUM('Wales - Qtr'!N17:N20)</f>
        <v>40.99</v>
      </c>
      <c r="H14" s="155">
        <f>SUM('Wales - Qtr'!R17:R20)</f>
        <v>48.120000000000005</v>
      </c>
      <c r="I14" s="155">
        <f>SUM('Wales - Qtr'!V17:V20)</f>
        <v>86.7</v>
      </c>
      <c r="J14" s="155">
        <f>SUM('Wales - Qtr'!Z17:Z20)</f>
        <v>102.21000000000001</v>
      </c>
      <c r="K14" s="155">
        <f>SUM('Wales - Qtr'!AD17:AD20)</f>
        <v>157.92000000000002</v>
      </c>
      <c r="L14" s="155">
        <f>SUM('Wales - Qtr'!AH17:AH20)</f>
        <v>189.13</v>
      </c>
      <c r="M14" s="155">
        <f>SUM('Wales - Qtr'!AL17:AL20)</f>
        <v>217.91</v>
      </c>
      <c r="N14" s="155">
        <f>SUM('Wales - Qtr'!AP17:AP20)</f>
        <v>236.91</v>
      </c>
      <c r="O14" s="155">
        <f>SUM('Wales - Qtr'!AT17:AT20)</f>
        <v>240.42000000000002</v>
      </c>
      <c r="P14" s="155">
        <f>SUM('Wales - Qtr'!AX17:AX20)</f>
        <v>237.92000000000002</v>
      </c>
      <c r="Q14" s="155">
        <f>SUM('Wales - Qtr'!BB17:BB20)</f>
        <v>238.91000000000003</v>
      </c>
      <c r="R14" s="155">
        <f>SUM('Wales - Qtr'!BF17:BF20)</f>
        <v>238.91000000000003</v>
      </c>
      <c r="S14" s="155">
        <f>SUM('Wales - Qtr'!BJ17:BJ20)</f>
        <v>238.91000000000003</v>
      </c>
    </row>
    <row r="15" spans="1:19" s="94" customFormat="1" ht="20.25" customHeight="1" thickBot="1" x14ac:dyDescent="0.3">
      <c r="A15" s="139" t="s">
        <v>91</v>
      </c>
      <c r="B15" s="188">
        <f t="shared" ref="B15:G15" si="0">SUM(B8:B14)</f>
        <v>595</v>
      </c>
      <c r="C15" s="188">
        <f t="shared" si="0"/>
        <v>773</v>
      </c>
      <c r="D15" s="188">
        <f t="shared" si="0"/>
        <v>788</v>
      </c>
      <c r="E15" s="188">
        <f t="shared" si="0"/>
        <v>896.7299999999999</v>
      </c>
      <c r="F15" s="188">
        <f t="shared" si="0"/>
        <v>1010.8799999999999</v>
      </c>
      <c r="G15" s="188">
        <f t="shared" si="0"/>
        <v>1182.3799999999999</v>
      </c>
      <c r="H15" s="188">
        <f t="shared" ref="H15:M15" si="1">SUM(H8:H14)</f>
        <v>1836.4</v>
      </c>
      <c r="I15" s="188">
        <f t="shared" si="1"/>
        <v>2361</v>
      </c>
      <c r="J15" s="188">
        <f t="shared" si="1"/>
        <v>2829.9200000000005</v>
      </c>
      <c r="K15" s="188">
        <f t="shared" si="1"/>
        <v>3174.05</v>
      </c>
      <c r="L15" s="188">
        <f t="shared" si="1"/>
        <v>3367.5300000000007</v>
      </c>
      <c r="M15" s="188">
        <f t="shared" si="1"/>
        <v>3546.1000000000004</v>
      </c>
      <c r="N15" s="188">
        <f t="shared" ref="N15:S15" si="2">SUM(N8:N14)</f>
        <v>3606.4600000000005</v>
      </c>
      <c r="O15" s="188">
        <f t="shared" si="2"/>
        <v>3715.8900000000003</v>
      </c>
      <c r="P15" s="188">
        <f t="shared" si="2"/>
        <v>3747.3800000000006</v>
      </c>
      <c r="Q15" s="188">
        <f t="shared" si="2"/>
        <v>3933.46</v>
      </c>
      <c r="R15" s="188">
        <f t="shared" si="2"/>
        <v>4046.2900000000004</v>
      </c>
      <c r="S15" s="188">
        <f t="shared" si="2"/>
        <v>4199.0300000000007</v>
      </c>
    </row>
    <row r="16" spans="1:19" ht="20.25" customHeight="1" thickTop="1" x14ac:dyDescent="0.25">
      <c r="A16" s="102"/>
      <c r="B16" s="166"/>
      <c r="C16" s="171"/>
      <c r="D16" s="166"/>
      <c r="E16" s="155"/>
      <c r="F16" s="155"/>
      <c r="G16" s="155"/>
      <c r="H16" s="155"/>
      <c r="I16" s="155"/>
      <c r="J16" s="155"/>
      <c r="K16" s="155"/>
      <c r="L16" s="155"/>
      <c r="M16" s="155"/>
      <c r="N16" s="155"/>
      <c r="O16" s="155"/>
      <c r="P16" s="50"/>
      <c r="Q16" s="50"/>
      <c r="R16" s="50"/>
      <c r="S16" s="50"/>
    </row>
    <row r="17" spans="1:19" ht="30" customHeight="1" x14ac:dyDescent="0.25">
      <c r="A17" s="287" t="s">
        <v>345</v>
      </c>
      <c r="B17" s="183" t="s">
        <v>215</v>
      </c>
      <c r="C17" s="183" t="s">
        <v>104</v>
      </c>
      <c r="D17" s="183" t="s">
        <v>105</v>
      </c>
      <c r="E17" s="183" t="s">
        <v>106</v>
      </c>
      <c r="F17" s="183" t="s">
        <v>107</v>
      </c>
      <c r="G17" s="183" t="s">
        <v>108</v>
      </c>
      <c r="H17" s="183" t="s">
        <v>109</v>
      </c>
      <c r="I17" s="183" t="s">
        <v>110</v>
      </c>
      <c r="J17" s="183" t="s">
        <v>111</v>
      </c>
      <c r="K17" s="183" t="s">
        <v>112</v>
      </c>
      <c r="L17" s="183" t="s">
        <v>113</v>
      </c>
      <c r="M17" s="183" t="s">
        <v>100</v>
      </c>
      <c r="N17" s="183" t="s">
        <v>101</v>
      </c>
      <c r="O17" s="183" t="s">
        <v>248</v>
      </c>
      <c r="P17" s="183" t="s">
        <v>263</v>
      </c>
      <c r="Q17" s="183" t="s">
        <v>308</v>
      </c>
      <c r="R17" s="183" t="s">
        <v>360</v>
      </c>
      <c r="S17" s="183" t="s">
        <v>375</v>
      </c>
    </row>
    <row r="18" spans="1:19" ht="20.25" customHeight="1" x14ac:dyDescent="0.25">
      <c r="A18" s="294" t="s">
        <v>21</v>
      </c>
      <c r="B18" s="155">
        <v>989</v>
      </c>
      <c r="C18" s="155">
        <v>905</v>
      </c>
      <c r="D18" s="155">
        <v>986</v>
      </c>
      <c r="E18" s="155">
        <f>SUM('Wales - Qtr'!C25:F26)</f>
        <v>1458.1</v>
      </c>
      <c r="F18" s="155">
        <f>SUM('Wales - Qtr'!G25:J26)</f>
        <v>1446.5100000000002</v>
      </c>
      <c r="G18" s="155">
        <f>SUM('Wales - Qtr'!K25:N26)</f>
        <v>1668.9999999999995</v>
      </c>
      <c r="H18" s="155">
        <f>SUM('Wales - Qtr'!O25:R26)</f>
        <v>2290.7799999999997</v>
      </c>
      <c r="I18" s="155">
        <f>SUM('Wales - Qtr'!S25:V26)</f>
        <v>3560.7400000000002</v>
      </c>
      <c r="J18" s="155">
        <f>SUM('Wales - Qtr'!W25:Z26)</f>
        <v>3429.58</v>
      </c>
      <c r="K18" s="155">
        <f>SUM('Wales - Qtr'!AA25:AD26)</f>
        <v>4850.71</v>
      </c>
      <c r="L18" s="155">
        <f>SUM('Wales - Qtr'!AE25:AH26)</f>
        <v>4807.0499999999993</v>
      </c>
      <c r="M18" s="155">
        <f>SUM('Wales - Qtr'!AI25:AL26)</f>
        <v>5104.5800000000008</v>
      </c>
      <c r="N18" s="155">
        <f>SUM('Wales - Qtr'!AM25:AP26)</f>
        <v>6009.8000000000011</v>
      </c>
      <c r="O18" s="155">
        <f>SUM('Wales - Qtr'!AQ25:AT26)</f>
        <v>4820.6399999999994</v>
      </c>
      <c r="P18" s="155">
        <f>SUM('Wales - Qtr'!AU25:AX26)</f>
        <v>5201.18</v>
      </c>
      <c r="Q18" s="155">
        <f>SUM('Wales - Qtr'!AY25:BB26)</f>
        <v>5401.6500000000005</v>
      </c>
      <c r="R18" s="155">
        <f>SUM('Wales - Qtr'!BC25:BF26)</f>
        <v>4841.3499999999995</v>
      </c>
      <c r="S18" s="155">
        <f>SUM('Wales - Qtr'!BG25:BJ26)</f>
        <v>4996.17</v>
      </c>
    </row>
    <row r="19" spans="1:19" ht="20.25" customHeight="1" x14ac:dyDescent="0.25">
      <c r="A19" s="295" t="s">
        <v>4</v>
      </c>
      <c r="B19" s="155">
        <v>0</v>
      </c>
      <c r="C19" s="155">
        <v>0</v>
      </c>
      <c r="D19" s="155">
        <v>0</v>
      </c>
      <c r="E19" s="155">
        <f>SUM('Wales - Qtr'!C27:F27)</f>
        <v>0</v>
      </c>
      <c r="F19" s="155">
        <f>SUM('Wales - Qtr'!G27:J27)</f>
        <v>0</v>
      </c>
      <c r="G19" s="155">
        <f>SUM('Wales - Qtr'!K27:N27)</f>
        <v>0</v>
      </c>
      <c r="H19" s="155">
        <f>SUM('Wales - Qtr'!O27:R27)</f>
        <v>0</v>
      </c>
      <c r="I19" s="155">
        <f>SUM('Wales - Qtr'!S27:V27)</f>
        <v>0</v>
      </c>
      <c r="J19" s="155">
        <f>SUM('Wales - Qtr'!W27:Z27)</f>
        <v>0</v>
      </c>
      <c r="K19" s="155">
        <f>SUM('Wales - Qtr'!AA27:AD27)</f>
        <v>0</v>
      </c>
      <c r="L19" s="155">
        <f>SUM('Wales - Qtr'!AE27:AH27)</f>
        <v>0</v>
      </c>
      <c r="M19" s="155">
        <f>SUM('Wales - Qtr'!AI27:AL27)</f>
        <v>0</v>
      </c>
      <c r="N19" s="155">
        <f>SUM('Wales - Qtr'!AM27:AP27)</f>
        <v>0</v>
      </c>
      <c r="O19" s="155">
        <f>SUM('Wales - Qtr'!AQ27:AT27)</f>
        <v>0</v>
      </c>
      <c r="P19" s="155">
        <f>SUM('Wales - Qtr'!AU27:AX27)</f>
        <v>0</v>
      </c>
      <c r="Q19" s="155">
        <f>SUM('Wales - Qtr'!AY27:BB27)</f>
        <v>0</v>
      </c>
      <c r="R19" s="155">
        <f>SUM('Wales - Qtr'!BC27:BF27)</f>
        <v>0</v>
      </c>
      <c r="S19" s="155">
        <f>SUM('Wales - Qtr'!BG27:BJ27)</f>
        <v>0</v>
      </c>
    </row>
    <row r="20" spans="1:19" ht="20.25" customHeight="1" x14ac:dyDescent="0.25">
      <c r="A20" s="272" t="s">
        <v>351</v>
      </c>
      <c r="B20" s="155">
        <v>0</v>
      </c>
      <c r="C20" s="155">
        <v>0</v>
      </c>
      <c r="D20" s="155">
        <v>1</v>
      </c>
      <c r="E20" s="155">
        <f>SUM('Wales - Qtr'!C28:F28)</f>
        <v>12.14</v>
      </c>
      <c r="F20" s="155">
        <f>SUM('Wales - Qtr'!G28:J28)</f>
        <v>86.92</v>
      </c>
      <c r="G20" s="155">
        <f>SUM('Wales - Qtr'!K28:N28)</f>
        <v>118.69</v>
      </c>
      <c r="H20" s="155">
        <f>SUM('Wales - Qtr'!O28:R28)</f>
        <v>234.91000000000003</v>
      </c>
      <c r="I20" s="155">
        <f>SUM('Wales - Qtr'!S28:V28)</f>
        <v>531.45000000000005</v>
      </c>
      <c r="J20" s="155">
        <f>SUM('Wales - Qtr'!W28:Z28)</f>
        <v>805.74</v>
      </c>
      <c r="K20" s="155">
        <f>SUM('Wales - Qtr'!AA28:AD28)</f>
        <v>914.39</v>
      </c>
      <c r="L20" s="155">
        <f>SUM('Wales - Qtr'!AE28:AH28)</f>
        <v>1038.97</v>
      </c>
      <c r="M20" s="155">
        <f>SUM('Wales - Qtr'!AI28:AL28)</f>
        <v>1017.5799999999999</v>
      </c>
      <c r="N20" s="155">
        <f>SUM('Wales - Qtr'!AM28:AP28)</f>
        <v>1014.62</v>
      </c>
      <c r="O20" s="155">
        <f>SUM('Wales - Qtr'!AQ28:AT28)</f>
        <v>1057.7</v>
      </c>
      <c r="P20" s="155">
        <f>SUM('Wales - Qtr'!AU28:AX28)</f>
        <v>1202.45</v>
      </c>
      <c r="Q20" s="155">
        <f>SUM('Wales - Qtr'!AY28:BB28)</f>
        <v>1153.27</v>
      </c>
      <c r="R20" s="155">
        <f>SUM('Wales - Qtr'!BC28:BF28)</f>
        <v>1200.6100000000001</v>
      </c>
      <c r="S20" s="155">
        <f>SUM('Wales - Qtr'!BG28:BJ28)</f>
        <v>1608.4499999999998</v>
      </c>
    </row>
    <row r="21" spans="1:19" ht="20.25" customHeight="1" x14ac:dyDescent="0.25">
      <c r="A21" s="295" t="s">
        <v>18</v>
      </c>
      <c r="B21" s="155">
        <v>334</v>
      </c>
      <c r="C21" s="155">
        <v>266</v>
      </c>
      <c r="D21" s="155">
        <v>213</v>
      </c>
      <c r="E21" s="155">
        <f>SUM('Wales - Qtr'!C29:F29)</f>
        <v>269.77</v>
      </c>
      <c r="F21" s="155">
        <f>SUM('Wales - Qtr'!G29:J29)</f>
        <v>347.85</v>
      </c>
      <c r="G21" s="155">
        <f>SUM('Wales - Qtr'!K29:N29)</f>
        <v>228.51</v>
      </c>
      <c r="H21" s="155">
        <f>SUM('Wales - Qtr'!O29:R29)</f>
        <v>277.49</v>
      </c>
      <c r="I21" s="155">
        <f>SUM('Wales - Qtr'!S29:V29)</f>
        <v>351.64</v>
      </c>
      <c r="J21" s="155">
        <f>SUM('Wales - Qtr'!W29:Z29)</f>
        <v>338.96</v>
      </c>
      <c r="K21" s="155">
        <f>SUM('Wales - Qtr'!AA29:AD29)</f>
        <v>370.94</v>
      </c>
      <c r="L21" s="155">
        <f>SUM('Wales - Qtr'!AE29:AH29)</f>
        <v>288.90999999999997</v>
      </c>
      <c r="M21" s="155">
        <f>SUM('Wales - Qtr'!AI29:AL29)</f>
        <v>373.35</v>
      </c>
      <c r="N21" s="155">
        <f>SUM('Wales - Qtr'!AM29:AP29)</f>
        <v>397.69</v>
      </c>
      <c r="O21" s="155">
        <f>SUM('Wales - Qtr'!AQ29:AT29)</f>
        <v>353.03999999999996</v>
      </c>
      <c r="P21" s="155">
        <f>SUM('Wales - Qtr'!AU29:AX29)</f>
        <v>273.97000000000003</v>
      </c>
      <c r="Q21" s="155">
        <f>SUM('Wales - Qtr'!AY29:BB29)</f>
        <v>402.46999999999997</v>
      </c>
      <c r="R21" s="155">
        <f>SUM('Wales - Qtr'!BC29:BF29)</f>
        <v>369.41</v>
      </c>
      <c r="S21" s="155">
        <f>SUM('Wales - Qtr'!BG29:BJ29)</f>
        <v>326.63</v>
      </c>
    </row>
    <row r="22" spans="1:19" ht="20.25" customHeight="1" x14ac:dyDescent="0.25">
      <c r="A22" s="295" t="s">
        <v>53</v>
      </c>
      <c r="B22" s="155">
        <v>221</v>
      </c>
      <c r="C22" s="155">
        <v>234</v>
      </c>
      <c r="D22" s="155">
        <v>223</v>
      </c>
      <c r="E22" s="155">
        <f>SUM('Wales - Qtr'!C30:F30)</f>
        <v>220.01000000000002</v>
      </c>
      <c r="F22" s="155">
        <f>SUM('Wales - Qtr'!G30:J30)</f>
        <v>214.97</v>
      </c>
      <c r="G22" s="155">
        <f>SUM('Wales - Qtr'!K30:N30)</f>
        <v>200.39</v>
      </c>
      <c r="H22" s="155">
        <f>SUM('Wales - Qtr'!O30:R30)</f>
        <v>193.43</v>
      </c>
      <c r="I22" s="155">
        <f>SUM('Wales - Qtr'!S30:V30)</f>
        <v>179.21</v>
      </c>
      <c r="J22" s="155">
        <f>SUM('Wales - Qtr'!W30:Z30)</f>
        <v>155.45999999999998</v>
      </c>
      <c r="K22" s="155">
        <f>SUM('Wales - Qtr'!AA30:AD30)</f>
        <v>141.61000000000001</v>
      </c>
      <c r="L22" s="155">
        <f>SUM('Wales - Qtr'!AE30:AH30)</f>
        <v>126.32</v>
      </c>
      <c r="M22" s="155">
        <f>SUM('Wales - Qtr'!AI30:AL30)</f>
        <v>112.58000000000001</v>
      </c>
      <c r="N22" s="155">
        <f>SUM('Wales - Qtr'!AM30:AP30)</f>
        <v>116.83</v>
      </c>
      <c r="O22" s="155">
        <f>SUM('Wales - Qtr'!AQ30:AT30)</f>
        <v>109.50999999999999</v>
      </c>
      <c r="P22" s="155">
        <f>SUM('Wales - Qtr'!AU30:AX30)</f>
        <v>104.04</v>
      </c>
      <c r="Q22" s="155">
        <f>SUM('Wales - Qtr'!AY30:BB30)</f>
        <v>105.05</v>
      </c>
      <c r="R22" s="155">
        <f>SUM('Wales - Qtr'!BC30:BF30)</f>
        <v>92.42</v>
      </c>
      <c r="S22" s="155">
        <f>SUM('Wales - Qtr'!BG30:BJ30)</f>
        <v>93.13</v>
      </c>
    </row>
    <row r="23" spans="1:19" ht="20.25" customHeight="1" x14ac:dyDescent="0.25">
      <c r="A23" s="295" t="s">
        <v>7</v>
      </c>
      <c r="B23" s="155">
        <v>5</v>
      </c>
      <c r="C23" s="155">
        <v>7</v>
      </c>
      <c r="D23" s="155">
        <v>13</v>
      </c>
      <c r="E23" s="155">
        <f>SUM('Wales - Qtr'!C31:F31)</f>
        <v>38.08</v>
      </c>
      <c r="F23" s="155">
        <f>SUM('Wales - Qtr'!G31:J31)</f>
        <v>38.28</v>
      </c>
      <c r="G23" s="155">
        <f>SUM('Wales - Qtr'!K31:N31)</f>
        <v>44.99</v>
      </c>
      <c r="H23" s="155">
        <f>SUM('Wales - Qtr'!O31:R31)</f>
        <v>43.960000000000008</v>
      </c>
      <c r="I23" s="155">
        <f>SUM('Wales - Qtr'!S31:V31)</f>
        <v>52.07</v>
      </c>
      <c r="J23" s="155">
        <f>SUM('Wales - Qtr'!W31:Z31)</f>
        <v>45.79</v>
      </c>
      <c r="K23" s="155">
        <f>SUM('Wales - Qtr'!AA31:AD31)</f>
        <v>44.64</v>
      </c>
      <c r="L23" s="155">
        <f>SUM('Wales - Qtr'!AE31:AH31)</f>
        <v>44.17</v>
      </c>
      <c r="M23" s="155">
        <f>SUM('Wales - Qtr'!AI31:AL31)</f>
        <v>48.650000000000006</v>
      </c>
      <c r="N23" s="155">
        <f>SUM('Wales - Qtr'!AM31:AP31)</f>
        <v>47.669999999999995</v>
      </c>
      <c r="O23" s="155">
        <f>SUM('Wales - Qtr'!AQ31:AT31)</f>
        <v>47.230000000000004</v>
      </c>
      <c r="P23" s="155">
        <f>SUM('Wales - Qtr'!AU31:AX31)</f>
        <v>40.49</v>
      </c>
      <c r="Q23" s="155">
        <f>SUM('Wales - Qtr'!AY31:BB31)</f>
        <v>38.950000000000003</v>
      </c>
      <c r="R23" s="155">
        <f>SUM('Wales - Qtr'!BC31:BF31)</f>
        <v>33.909999999999997</v>
      </c>
      <c r="S23" s="155">
        <f>SUM('Wales - Qtr'!BG31:BJ31)</f>
        <v>38.879999999999995</v>
      </c>
    </row>
    <row r="24" spans="1:19" ht="20.25" customHeight="1" x14ac:dyDescent="0.25">
      <c r="A24" s="295" t="s">
        <v>340</v>
      </c>
      <c r="B24" s="155">
        <v>162</v>
      </c>
      <c r="C24" s="155">
        <v>349</v>
      </c>
      <c r="D24" s="155">
        <v>296</v>
      </c>
      <c r="E24" s="155">
        <f>SUM('Wales - Qtr'!C32:F32)</f>
        <v>371.43</v>
      </c>
      <c r="F24" s="155">
        <f>SUM('Wales - Qtr'!G32:J32)</f>
        <v>355.66</v>
      </c>
      <c r="G24" s="155">
        <f>SUM('Wales - Qtr'!K32:N32)</f>
        <v>377.62</v>
      </c>
      <c r="H24" s="155">
        <f>SUM('Wales - Qtr'!O32:R32)</f>
        <v>339.23</v>
      </c>
      <c r="I24" s="155">
        <f>SUM('Wales - Qtr'!S32:V32)</f>
        <v>523.46</v>
      </c>
      <c r="J24" s="155">
        <f>SUM('Wales - Qtr'!W32:Z32)</f>
        <v>527.57999999999993</v>
      </c>
      <c r="K24" s="155">
        <f>SUM('Wales - Qtr'!AA32:AD32)</f>
        <v>751.79</v>
      </c>
      <c r="L24" s="155">
        <f>SUM('Wales - Qtr'!AE32:AH32)</f>
        <v>967.7299999999999</v>
      </c>
      <c r="M24" s="155">
        <f>SUM('Wales - Qtr'!AI32:AL32)</f>
        <v>972.46</v>
      </c>
      <c r="N24" s="155">
        <f>SUM('Wales - Qtr'!AM32:AP32)</f>
        <v>1233.3799999999999</v>
      </c>
      <c r="O24" s="155">
        <f>SUM('Wales - Qtr'!AQ32:AT32)</f>
        <v>1290.02</v>
      </c>
      <c r="P24" s="155">
        <f>SUM('Wales - Qtr'!AU32:AX32)</f>
        <v>1183.2900000000002</v>
      </c>
      <c r="Q24" s="155">
        <f>SUM('Wales - Qtr'!AY32:BB32)</f>
        <v>1087.49</v>
      </c>
      <c r="R24" s="155">
        <f>SUM('Wales - Qtr'!BC32:BF32)</f>
        <v>1172.0100000000002</v>
      </c>
      <c r="S24" s="155">
        <f>SUM('Wales - Qtr'!BG32:BJ32)</f>
        <v>1188.7599999999998</v>
      </c>
    </row>
    <row r="25" spans="1:19" s="94" customFormat="1" ht="20.25" customHeight="1" thickBot="1" x14ac:dyDescent="0.3">
      <c r="A25" s="44" t="s">
        <v>91</v>
      </c>
      <c r="B25" s="184">
        <f t="shared" ref="B25:G25" si="3">SUM(B18:B24)</f>
        <v>1711</v>
      </c>
      <c r="C25" s="188">
        <f t="shared" si="3"/>
        <v>1761</v>
      </c>
      <c r="D25" s="188">
        <f t="shared" si="3"/>
        <v>1732</v>
      </c>
      <c r="E25" s="188">
        <f t="shared" si="3"/>
        <v>2369.5299999999997</v>
      </c>
      <c r="F25" s="188">
        <f t="shared" si="3"/>
        <v>2490.19</v>
      </c>
      <c r="G25" s="188">
        <f t="shared" si="3"/>
        <v>2639.1999999999994</v>
      </c>
      <c r="H25" s="188">
        <f t="shared" ref="H25:M25" si="4">SUM(H18:H24)</f>
        <v>3379.7999999999993</v>
      </c>
      <c r="I25" s="188">
        <f t="shared" si="4"/>
        <v>5198.5700000000006</v>
      </c>
      <c r="J25" s="188">
        <f t="shared" si="4"/>
        <v>5303.11</v>
      </c>
      <c r="K25" s="188">
        <f t="shared" si="4"/>
        <v>7074.08</v>
      </c>
      <c r="L25" s="188">
        <f t="shared" si="4"/>
        <v>7273.1499999999987</v>
      </c>
      <c r="M25" s="188">
        <f t="shared" si="4"/>
        <v>7629.2000000000007</v>
      </c>
      <c r="N25" s="188">
        <f t="shared" ref="N25:S25" si="5">SUM(N18:N24)</f>
        <v>8819.99</v>
      </c>
      <c r="O25" s="188">
        <f t="shared" si="5"/>
        <v>7678.1399999999994</v>
      </c>
      <c r="P25" s="188">
        <f t="shared" si="5"/>
        <v>8005.42</v>
      </c>
      <c r="Q25" s="188">
        <f t="shared" si="5"/>
        <v>8188.88</v>
      </c>
      <c r="R25" s="188">
        <f t="shared" si="5"/>
        <v>7709.7099999999991</v>
      </c>
      <c r="S25" s="188">
        <f t="shared" si="5"/>
        <v>8252.02</v>
      </c>
    </row>
    <row r="26" spans="1:19" ht="20.25" customHeight="1" thickTop="1" x14ac:dyDescent="0.25">
      <c r="H26" s="155"/>
      <c r="I26" s="155"/>
      <c r="J26" s="155"/>
      <c r="K26" s="155"/>
      <c r="L26" s="155"/>
      <c r="M26" s="155"/>
      <c r="N26" s="155"/>
      <c r="O26" s="155"/>
    </row>
    <row r="27" spans="1:19" ht="30" customHeight="1" x14ac:dyDescent="0.25">
      <c r="A27" s="79" t="s">
        <v>344</v>
      </c>
      <c r="B27" s="146" t="s">
        <v>215</v>
      </c>
      <c r="C27" s="146" t="s">
        <v>104</v>
      </c>
      <c r="D27" s="146" t="s">
        <v>105</v>
      </c>
      <c r="E27" s="146" t="s">
        <v>106</v>
      </c>
      <c r="F27" s="146" t="s">
        <v>107</v>
      </c>
      <c r="G27" s="146" t="s">
        <v>108</v>
      </c>
      <c r="H27" s="146" t="s">
        <v>109</v>
      </c>
      <c r="I27" s="146" t="s">
        <v>110</v>
      </c>
      <c r="J27" s="146" t="s">
        <v>111</v>
      </c>
      <c r="K27" s="146" t="s">
        <v>112</v>
      </c>
      <c r="L27" s="146" t="s">
        <v>113</v>
      </c>
      <c r="M27" s="146" t="s">
        <v>100</v>
      </c>
      <c r="N27" s="146" t="s">
        <v>101</v>
      </c>
      <c r="O27" s="146" t="s">
        <v>248</v>
      </c>
      <c r="P27" s="146" t="s">
        <v>263</v>
      </c>
      <c r="Q27" s="146" t="s">
        <v>308</v>
      </c>
      <c r="R27" s="146" t="s">
        <v>360</v>
      </c>
      <c r="S27" s="146" t="s">
        <v>375</v>
      </c>
    </row>
    <row r="28" spans="1:19" ht="20.25" customHeight="1" x14ac:dyDescent="0.25">
      <c r="A28" s="98" t="s">
        <v>21</v>
      </c>
      <c r="B28" s="124" t="s">
        <v>210</v>
      </c>
      <c r="C28" s="90">
        <f t="shared" ref="C28:N28" si="6">ROUND(100000*C18/(AVERAGE(B8:C8)*24*C$33),2)</f>
        <v>22.76</v>
      </c>
      <c r="D28" s="90">
        <f t="shared" si="6"/>
        <v>21.02</v>
      </c>
      <c r="E28" s="90">
        <f t="shared" si="6"/>
        <v>29.81</v>
      </c>
      <c r="F28" s="90">
        <f t="shared" si="6"/>
        <v>26.94</v>
      </c>
      <c r="G28" s="90">
        <f t="shared" si="6"/>
        <v>26.96</v>
      </c>
      <c r="H28" s="90">
        <f t="shared" si="6"/>
        <v>26.75</v>
      </c>
      <c r="I28" s="90">
        <f t="shared" si="6"/>
        <v>31.81</v>
      </c>
      <c r="J28" s="90">
        <f t="shared" si="6"/>
        <v>26.69</v>
      </c>
      <c r="K28" s="90">
        <f t="shared" si="6"/>
        <v>33.57</v>
      </c>
      <c r="L28" s="90">
        <f t="shared" si="6"/>
        <v>30.47</v>
      </c>
      <c r="M28" s="90">
        <f t="shared" si="6"/>
        <v>30.21</v>
      </c>
      <c r="N28" s="90">
        <f t="shared" si="6"/>
        <v>34.19</v>
      </c>
      <c r="O28" s="90">
        <f t="shared" ref="O28:S28" si="7">ROUND(100000*O18/(AVERAGE(N8:O8)*24*O$33),2)</f>
        <v>27.42</v>
      </c>
      <c r="P28" s="90">
        <f t="shared" si="7"/>
        <v>29.45</v>
      </c>
      <c r="Q28" s="90">
        <f t="shared" si="7"/>
        <v>30.47</v>
      </c>
      <c r="R28" s="90">
        <f t="shared" si="7"/>
        <v>27.19</v>
      </c>
      <c r="S28" s="90">
        <f t="shared" si="7"/>
        <v>28.12</v>
      </c>
    </row>
    <row r="29" spans="1:19" ht="20.25" customHeight="1" x14ac:dyDescent="0.25">
      <c r="A29" s="98" t="s">
        <v>18</v>
      </c>
      <c r="B29" s="124" t="s">
        <v>210</v>
      </c>
      <c r="C29" s="90">
        <f t="shared" ref="C29:N29" si="8">ROUND(100000*C21/(AVERAGE(B11:C11)*24*C$33),2)</f>
        <v>20.52</v>
      </c>
      <c r="D29" s="90">
        <f t="shared" si="8"/>
        <v>16.32</v>
      </c>
      <c r="E29" s="90">
        <f t="shared" si="8"/>
        <v>20.22</v>
      </c>
      <c r="F29" s="90">
        <f t="shared" si="8"/>
        <v>25.41</v>
      </c>
      <c r="G29" s="90">
        <f t="shared" si="8"/>
        <v>16.600000000000001</v>
      </c>
      <c r="H29" s="90">
        <f t="shared" si="8"/>
        <v>19.95</v>
      </c>
      <c r="I29" s="90">
        <f t="shared" si="8"/>
        <v>25.05</v>
      </c>
      <c r="J29" s="90">
        <f t="shared" si="8"/>
        <v>23.96</v>
      </c>
      <c r="K29" s="90">
        <f t="shared" si="8"/>
        <v>25.73</v>
      </c>
      <c r="L29" s="90">
        <f t="shared" si="8"/>
        <v>19.53</v>
      </c>
      <c r="M29" s="90">
        <f t="shared" si="8"/>
        <v>25.12</v>
      </c>
      <c r="N29" s="90">
        <f t="shared" si="8"/>
        <v>26.81</v>
      </c>
      <c r="O29" s="90">
        <f t="shared" ref="O29:S31" si="9">ROUND(100000*O21/(AVERAGE(N11:O11)*24*O$33),2)</f>
        <v>24</v>
      </c>
      <c r="P29" s="90">
        <f t="shared" si="9"/>
        <v>18.600000000000001</v>
      </c>
      <c r="Q29" s="90">
        <f t="shared" si="9"/>
        <v>27.33</v>
      </c>
      <c r="R29" s="90">
        <f t="shared" si="9"/>
        <v>25.05</v>
      </c>
      <c r="S29" s="90">
        <f t="shared" si="9"/>
        <v>22.21</v>
      </c>
    </row>
    <row r="30" spans="1:19" ht="20.25" customHeight="1" x14ac:dyDescent="0.25">
      <c r="A30" s="98" t="s">
        <v>6</v>
      </c>
      <c r="B30" s="124" t="s">
        <v>210</v>
      </c>
      <c r="C30" s="90">
        <f t="shared" ref="C30:N30" si="10">ROUND(100000*C22/(AVERAGE(B12:C12)*24*C$33),2)</f>
        <v>60.03</v>
      </c>
      <c r="D30" s="90">
        <f t="shared" si="10"/>
        <v>55.95</v>
      </c>
      <c r="E30" s="90">
        <f t="shared" si="10"/>
        <v>55.1</v>
      </c>
      <c r="F30" s="90">
        <f t="shared" si="10"/>
        <v>54.18</v>
      </c>
      <c r="G30" s="90">
        <f t="shared" si="10"/>
        <v>50.46</v>
      </c>
      <c r="H30" s="90">
        <f t="shared" si="10"/>
        <v>47.62</v>
      </c>
      <c r="I30" s="90">
        <f t="shared" si="10"/>
        <v>43.31</v>
      </c>
      <c r="J30" s="90">
        <f t="shared" si="10"/>
        <v>37.44</v>
      </c>
      <c r="K30" s="90">
        <f t="shared" si="10"/>
        <v>34.380000000000003</v>
      </c>
      <c r="L30" s="90">
        <f t="shared" si="10"/>
        <v>30.84</v>
      </c>
      <c r="M30" s="90">
        <f t="shared" si="10"/>
        <v>27.48</v>
      </c>
      <c r="N30" s="90">
        <f t="shared" si="10"/>
        <v>28.44</v>
      </c>
      <c r="O30" s="90">
        <f t="shared" si="9"/>
        <v>26.73</v>
      </c>
      <c r="P30" s="90">
        <f t="shared" si="9"/>
        <v>25.4</v>
      </c>
      <c r="Q30" s="90">
        <f t="shared" si="9"/>
        <v>25.65</v>
      </c>
      <c r="R30" s="90">
        <f t="shared" si="9"/>
        <v>22.5</v>
      </c>
      <c r="S30" s="90">
        <f t="shared" si="9"/>
        <v>22.74</v>
      </c>
    </row>
    <row r="31" spans="1:19" ht="20.25" customHeight="1" thickBot="1" x14ac:dyDescent="0.3">
      <c r="A31" s="143" t="s">
        <v>7</v>
      </c>
      <c r="B31" s="144" t="s">
        <v>210</v>
      </c>
      <c r="C31" s="140">
        <f t="shared" ref="C31:N31" si="11">ROUND(100000*C23/(AVERAGE(B13:C13)*24*C$33),2)</f>
        <v>8.8800000000000008</v>
      </c>
      <c r="D31" s="140">
        <f t="shared" si="11"/>
        <v>14.13</v>
      </c>
      <c r="E31" s="140">
        <f t="shared" si="11"/>
        <v>36.36</v>
      </c>
      <c r="F31" s="140">
        <f t="shared" si="11"/>
        <v>34.840000000000003</v>
      </c>
      <c r="G31" s="140">
        <f t="shared" si="11"/>
        <v>39.18</v>
      </c>
      <c r="H31" s="140">
        <f t="shared" si="11"/>
        <v>38.28</v>
      </c>
      <c r="I31" s="140">
        <f t="shared" si="11"/>
        <v>45.34</v>
      </c>
      <c r="J31" s="140">
        <f t="shared" si="11"/>
        <v>40.659999999999997</v>
      </c>
      <c r="K31" s="140">
        <f t="shared" si="11"/>
        <v>40.67</v>
      </c>
      <c r="L31" s="140">
        <f t="shared" si="11"/>
        <v>40.24</v>
      </c>
      <c r="M31" s="140">
        <f t="shared" si="11"/>
        <v>44.32</v>
      </c>
      <c r="N31" s="140">
        <f t="shared" si="11"/>
        <v>43.31</v>
      </c>
      <c r="O31" s="140">
        <f t="shared" si="9"/>
        <v>43.03</v>
      </c>
      <c r="P31" s="140">
        <f t="shared" si="9"/>
        <v>36.89</v>
      </c>
      <c r="Q31" s="140">
        <f t="shared" si="9"/>
        <v>35.49</v>
      </c>
      <c r="R31" s="140">
        <f t="shared" si="9"/>
        <v>30.81</v>
      </c>
      <c r="S31" s="140">
        <f t="shared" si="9"/>
        <v>35.42</v>
      </c>
    </row>
    <row r="32" spans="1:19" ht="20.25" customHeight="1" thickTop="1" x14ac:dyDescent="0.25">
      <c r="A32" s="98"/>
    </row>
    <row r="33" spans="1:19" ht="20.149999999999999" hidden="1" customHeight="1" x14ac:dyDescent="0.25">
      <c r="C33" s="49">
        <v>365</v>
      </c>
      <c r="D33" s="49">
        <v>365</v>
      </c>
      <c r="E33" s="49">
        <v>365</v>
      </c>
      <c r="F33" s="49">
        <v>366</v>
      </c>
      <c r="G33" s="49">
        <v>365</v>
      </c>
      <c r="H33" s="49">
        <v>365</v>
      </c>
      <c r="I33" s="49">
        <v>365</v>
      </c>
      <c r="J33" s="49">
        <v>366</v>
      </c>
      <c r="K33" s="49">
        <v>365</v>
      </c>
      <c r="L33" s="49">
        <v>365</v>
      </c>
      <c r="M33" s="49">
        <v>365</v>
      </c>
      <c r="N33" s="49">
        <v>366</v>
      </c>
      <c r="O33" s="49">
        <v>365</v>
      </c>
      <c r="P33" s="49">
        <v>365</v>
      </c>
      <c r="Q33" s="49">
        <v>365</v>
      </c>
      <c r="R33" s="49">
        <v>366</v>
      </c>
      <c r="S33" s="49">
        <v>365</v>
      </c>
    </row>
    <row r="40" spans="1:19" ht="20.25" customHeight="1" x14ac:dyDescent="0.25">
      <c r="A40" s="141"/>
      <c r="Q40" s="88"/>
    </row>
    <row r="45" spans="1:19" ht="20.25" customHeight="1" x14ac:dyDescent="0.25">
      <c r="A45" s="71"/>
    </row>
  </sheetData>
  <phoneticPr fontId="7" type="noConversion"/>
  <pageMargins left="0.70866141732283472" right="0.70866141732283472" top="0.74803149606299213" bottom="0.74803149606299213" header="0.31496062992125984" footer="0.31496062992125984"/>
  <pageSetup paperSize="9" scale="10" orientation="landscape" r:id="rId1"/>
  <ignoredErrors>
    <ignoredError sqref="J16:L16 M16 N16 O16:P16 S16" formulaRange="1"/>
  </ignoredErrors>
  <tableParts count="3">
    <tablePart r:id="rId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pageSetUpPr fitToPage="1"/>
  </sheetPr>
  <dimension ref="A1:BK56"/>
  <sheetViews>
    <sheetView showGridLines="0" zoomScaleNormal="100" workbookViewId="0">
      <pane xSplit="1" topLeftCell="B1" activePane="topRight" state="frozen"/>
      <selection activeCell="BI11" sqref="BI11"/>
      <selection pane="topRight" activeCell="B1" sqref="B1"/>
    </sheetView>
  </sheetViews>
  <sheetFormatPr defaultColWidth="9.1796875" defaultRowHeight="20.25" customHeight="1" x14ac:dyDescent="0.25"/>
  <cols>
    <col min="1" max="1" width="46.54296875" style="137" customWidth="1"/>
    <col min="2" max="45" width="15.54296875" style="137" customWidth="1"/>
    <col min="46" max="46" width="14.1796875" style="137" customWidth="1"/>
    <col min="47" max="47" width="12.26953125" style="137" customWidth="1"/>
    <col min="48" max="48" width="13.7265625" style="137" customWidth="1"/>
    <col min="49" max="49" width="13.1796875" style="137" customWidth="1"/>
    <col min="50" max="50" width="13" style="137" customWidth="1"/>
    <col min="51" max="51" width="13.26953125" style="137" customWidth="1"/>
    <col min="52" max="52" width="13.54296875" style="137" customWidth="1"/>
    <col min="53" max="53" width="12.7265625" style="137" customWidth="1"/>
    <col min="54" max="54" width="12.453125" style="137" customWidth="1"/>
    <col min="55" max="55" width="11.54296875" style="137" customWidth="1"/>
    <col min="56" max="56" width="12.453125" style="137" customWidth="1"/>
    <col min="57" max="60" width="14" style="137" customWidth="1"/>
    <col min="61" max="61" width="12" style="137" customWidth="1"/>
    <col min="62" max="62" width="12.26953125" style="137" customWidth="1"/>
    <col min="63" max="63" width="11.6328125" style="137" customWidth="1"/>
    <col min="64" max="16384" width="9.1796875" style="137"/>
  </cols>
  <sheetData>
    <row r="1" spans="1:63" ht="45" customHeight="1" x14ac:dyDescent="0.25">
      <c r="A1" s="133" t="s">
        <v>226</v>
      </c>
      <c r="B1" s="189"/>
      <c r="C1" s="189"/>
      <c r="D1" s="189"/>
      <c r="E1" s="189"/>
    </row>
    <row r="2" spans="1:63" ht="20.25" customHeight="1" x14ac:dyDescent="0.25">
      <c r="A2" s="49" t="s">
        <v>222</v>
      </c>
      <c r="B2" s="189"/>
      <c r="C2" s="189"/>
      <c r="D2" s="189"/>
      <c r="E2" s="189"/>
    </row>
    <row r="3" spans="1:63" ht="20.25" customHeight="1" x14ac:dyDescent="0.25">
      <c r="A3" s="52" t="s">
        <v>220</v>
      </c>
      <c r="B3" s="189"/>
      <c r="C3" s="189"/>
      <c r="D3" s="189"/>
      <c r="E3" s="189"/>
    </row>
    <row r="4" spans="1:63" ht="20.25" customHeight="1" x14ac:dyDescent="0.25">
      <c r="A4" s="49" t="s">
        <v>233</v>
      </c>
      <c r="B4" s="189"/>
      <c r="C4" s="189"/>
      <c r="D4" s="189"/>
      <c r="E4" s="189"/>
    </row>
    <row r="5" spans="1:63" ht="20.25" customHeight="1" x14ac:dyDescent="0.25">
      <c r="A5" s="49" t="s">
        <v>232</v>
      </c>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c r="AR5" s="190"/>
    </row>
    <row r="6" spans="1:63" ht="20.25" customHeight="1" x14ac:dyDescent="0.25">
      <c r="A6" s="49" t="s">
        <v>98</v>
      </c>
      <c r="B6" s="191"/>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row>
    <row r="7" spans="1:63" ht="45" customHeight="1" x14ac:dyDescent="0.25">
      <c r="A7" s="48" t="s">
        <v>218</v>
      </c>
      <c r="B7" s="59" t="s">
        <v>117</v>
      </c>
      <c r="C7" s="59" t="s">
        <v>118</v>
      </c>
      <c r="D7" s="59" t="s">
        <v>119</v>
      </c>
      <c r="E7" s="59" t="s">
        <v>120</v>
      </c>
      <c r="F7" s="59" t="s">
        <v>121</v>
      </c>
      <c r="G7" s="59" t="s">
        <v>122</v>
      </c>
      <c r="H7" s="59" t="s">
        <v>123</v>
      </c>
      <c r="I7" s="59" t="s">
        <v>124</v>
      </c>
      <c r="J7" s="59" t="s">
        <v>125</v>
      </c>
      <c r="K7" s="59" t="s">
        <v>126</v>
      </c>
      <c r="L7" s="59" t="s">
        <v>127</v>
      </c>
      <c r="M7" s="59" t="s">
        <v>128</v>
      </c>
      <c r="N7" s="59" t="s">
        <v>129</v>
      </c>
      <c r="O7" s="59" t="s">
        <v>130</v>
      </c>
      <c r="P7" s="59" t="s">
        <v>131</v>
      </c>
      <c r="Q7" s="59" t="s">
        <v>132</v>
      </c>
      <c r="R7" s="59" t="s">
        <v>133</v>
      </c>
      <c r="S7" s="59" t="s">
        <v>134</v>
      </c>
      <c r="T7" s="59" t="s">
        <v>135</v>
      </c>
      <c r="U7" s="59" t="s">
        <v>136</v>
      </c>
      <c r="V7" s="59" t="s">
        <v>137</v>
      </c>
      <c r="W7" s="59" t="s">
        <v>138</v>
      </c>
      <c r="X7" s="59" t="s">
        <v>139</v>
      </c>
      <c r="Y7" s="59" t="s">
        <v>140</v>
      </c>
      <c r="Z7" s="59" t="s">
        <v>141</v>
      </c>
      <c r="AA7" s="59" t="s">
        <v>142</v>
      </c>
      <c r="AB7" s="59" t="s">
        <v>143</v>
      </c>
      <c r="AC7" s="59" t="s">
        <v>144</v>
      </c>
      <c r="AD7" s="59" t="s">
        <v>145</v>
      </c>
      <c r="AE7" s="59" t="s">
        <v>146</v>
      </c>
      <c r="AF7" s="59" t="s">
        <v>147</v>
      </c>
      <c r="AG7" s="59" t="s">
        <v>148</v>
      </c>
      <c r="AH7" s="59" t="s">
        <v>149</v>
      </c>
      <c r="AI7" s="59" t="s">
        <v>150</v>
      </c>
      <c r="AJ7" s="59" t="s">
        <v>151</v>
      </c>
      <c r="AK7" s="59" t="s">
        <v>152</v>
      </c>
      <c r="AL7" s="59" t="s">
        <v>153</v>
      </c>
      <c r="AM7" s="59" t="s">
        <v>154</v>
      </c>
      <c r="AN7" s="59" t="s">
        <v>155</v>
      </c>
      <c r="AO7" s="59" t="s">
        <v>156</v>
      </c>
      <c r="AP7" s="59" t="s">
        <v>157</v>
      </c>
      <c r="AQ7" s="59" t="s">
        <v>158</v>
      </c>
      <c r="AR7" s="59" t="s">
        <v>159</v>
      </c>
      <c r="AS7" s="59" t="s">
        <v>246</v>
      </c>
      <c r="AT7" s="59" t="s">
        <v>251</v>
      </c>
      <c r="AU7" s="59" t="s">
        <v>256</v>
      </c>
      <c r="AV7" s="59" t="s">
        <v>259</v>
      </c>
      <c r="AW7" s="59" t="s">
        <v>262</v>
      </c>
      <c r="AX7" s="59" t="s">
        <v>264</v>
      </c>
      <c r="AY7" s="59" t="s">
        <v>294</v>
      </c>
      <c r="AZ7" s="59" t="s">
        <v>301</v>
      </c>
      <c r="BA7" s="59" t="s">
        <v>304</v>
      </c>
      <c r="BB7" s="59" t="s">
        <v>307</v>
      </c>
      <c r="BC7" s="59" t="s">
        <v>316</v>
      </c>
      <c r="BD7" s="59" t="s">
        <v>321</v>
      </c>
      <c r="BE7" s="59" t="s">
        <v>323</v>
      </c>
      <c r="BF7" s="59" t="s">
        <v>359</v>
      </c>
      <c r="BG7" s="59" t="s">
        <v>365</v>
      </c>
      <c r="BH7" s="59" t="s">
        <v>370</v>
      </c>
      <c r="BI7" s="59" t="s">
        <v>372</v>
      </c>
      <c r="BJ7" s="59" t="s">
        <v>374</v>
      </c>
      <c r="BK7" s="59" t="s">
        <v>380</v>
      </c>
    </row>
    <row r="8" spans="1:63" ht="20.25" customHeight="1" x14ac:dyDescent="0.25">
      <c r="A8" s="49" t="s">
        <v>85</v>
      </c>
      <c r="B8" s="173">
        <v>387.75</v>
      </c>
      <c r="C8" s="173">
        <v>415.42</v>
      </c>
      <c r="D8" s="173">
        <v>428.36</v>
      </c>
      <c r="E8" s="173">
        <v>428.6</v>
      </c>
      <c r="F8" s="173">
        <v>428.9</v>
      </c>
      <c r="G8" s="173">
        <v>452.12</v>
      </c>
      <c r="H8" s="173">
        <v>452.85</v>
      </c>
      <c r="I8" s="155">
        <v>453.77</v>
      </c>
      <c r="J8" s="155">
        <v>493.82</v>
      </c>
      <c r="K8" s="166">
        <v>545.11</v>
      </c>
      <c r="L8" s="166">
        <v>545.71</v>
      </c>
      <c r="M8" s="166">
        <v>570.89</v>
      </c>
      <c r="N8" s="166">
        <v>576.41</v>
      </c>
      <c r="O8" s="166">
        <v>581.16999999999996</v>
      </c>
      <c r="P8" s="166">
        <v>584.44000000000005</v>
      </c>
      <c r="Q8" s="166">
        <v>597</v>
      </c>
      <c r="R8" s="166">
        <v>607.38</v>
      </c>
      <c r="S8" s="166">
        <v>608.41999999999996</v>
      </c>
      <c r="T8" s="166">
        <v>633.27</v>
      </c>
      <c r="U8" s="166">
        <v>639.52</v>
      </c>
      <c r="V8" s="166">
        <v>644.09</v>
      </c>
      <c r="W8" s="166">
        <v>633.20000000000005</v>
      </c>
      <c r="X8" s="166">
        <v>634.71</v>
      </c>
      <c r="Y8" s="166">
        <v>693.95</v>
      </c>
      <c r="Z8" s="166">
        <v>829.22</v>
      </c>
      <c r="AA8" s="166">
        <v>983.82</v>
      </c>
      <c r="AB8" s="166">
        <v>1017.26</v>
      </c>
      <c r="AC8" s="166">
        <v>1017.58</v>
      </c>
      <c r="AD8" s="166">
        <v>1017.75</v>
      </c>
      <c r="AE8" s="166">
        <v>1093.48</v>
      </c>
      <c r="AF8" s="166">
        <v>1093.48</v>
      </c>
      <c r="AG8" s="166">
        <v>1093.69</v>
      </c>
      <c r="AH8" s="166">
        <v>1132.49</v>
      </c>
      <c r="AI8" s="166">
        <v>1174.8399999999999</v>
      </c>
      <c r="AJ8" s="166">
        <v>1193.8399999999999</v>
      </c>
      <c r="AK8" s="166">
        <v>1240.05</v>
      </c>
      <c r="AL8" s="166">
        <v>1272.8599999999999</v>
      </c>
      <c r="AM8" s="166">
        <v>1272.3499999999999</v>
      </c>
      <c r="AN8" s="166">
        <v>1272.3499999999999</v>
      </c>
      <c r="AO8" s="166">
        <v>1272.3499999999999</v>
      </c>
      <c r="AP8" s="166">
        <v>1279.45</v>
      </c>
      <c r="AQ8" s="166">
        <v>1286.8499999999999</v>
      </c>
      <c r="AR8" s="166">
        <v>1286.8499999999999</v>
      </c>
      <c r="AS8" s="166">
        <v>1286.8499999999999</v>
      </c>
      <c r="AT8" s="166">
        <v>1286.8499999999999</v>
      </c>
      <c r="AU8" s="166">
        <v>1295.8</v>
      </c>
      <c r="AV8" s="166">
        <v>1291.8</v>
      </c>
      <c r="AW8" s="166">
        <v>1291.8</v>
      </c>
      <c r="AX8" s="166">
        <v>1296.8</v>
      </c>
      <c r="AY8" s="166">
        <v>1298.8900000000001</v>
      </c>
      <c r="AZ8" s="166">
        <v>1298.8900000000001</v>
      </c>
      <c r="BA8" s="166">
        <v>1299.79</v>
      </c>
      <c r="BB8" s="166">
        <v>1300.77</v>
      </c>
      <c r="BC8" s="166">
        <v>1301.67</v>
      </c>
      <c r="BD8" s="166">
        <v>1301.9000000000001</v>
      </c>
      <c r="BE8" s="166">
        <v>1301.9000000000001</v>
      </c>
      <c r="BF8" s="166">
        <v>1301.9000000000001</v>
      </c>
      <c r="BG8" s="166">
        <v>1301.9000000000001</v>
      </c>
      <c r="BH8" s="166">
        <v>1301.9000000000001</v>
      </c>
      <c r="BI8" s="166">
        <v>1301.9000000000001</v>
      </c>
      <c r="BJ8" s="166">
        <v>1301.9000000000001</v>
      </c>
      <c r="BK8" s="166">
        <v>1301.9000000000001</v>
      </c>
    </row>
    <row r="9" spans="1:63" ht="20.25" customHeight="1" x14ac:dyDescent="0.25">
      <c r="A9" s="49" t="s">
        <v>291</v>
      </c>
      <c r="B9" s="173">
        <v>150</v>
      </c>
      <c r="C9" s="173">
        <v>150</v>
      </c>
      <c r="D9" s="173">
        <v>150</v>
      </c>
      <c r="E9" s="173">
        <v>150</v>
      </c>
      <c r="F9" s="173">
        <v>150</v>
      </c>
      <c r="G9" s="173">
        <v>150</v>
      </c>
      <c r="H9" s="173">
        <v>150</v>
      </c>
      <c r="I9" s="155">
        <v>150</v>
      </c>
      <c r="J9" s="155">
        <v>150</v>
      </c>
      <c r="K9" s="166">
        <v>150</v>
      </c>
      <c r="L9" s="166">
        <v>150</v>
      </c>
      <c r="M9" s="166">
        <v>153.6</v>
      </c>
      <c r="N9" s="166">
        <v>193.2</v>
      </c>
      <c r="O9" s="166">
        <v>222</v>
      </c>
      <c r="P9" s="166">
        <v>290.39999999999998</v>
      </c>
      <c r="Q9" s="166">
        <v>524.4</v>
      </c>
      <c r="R9" s="166">
        <v>578.4</v>
      </c>
      <c r="S9" s="166">
        <v>693.6</v>
      </c>
      <c r="T9" s="166">
        <v>726</v>
      </c>
      <c r="U9" s="166">
        <v>726</v>
      </c>
      <c r="V9" s="166">
        <v>726</v>
      </c>
      <c r="W9" s="166">
        <v>726</v>
      </c>
      <c r="X9" s="166">
        <v>726</v>
      </c>
      <c r="Y9" s="166">
        <v>726</v>
      </c>
      <c r="Z9" s="166">
        <v>726</v>
      </c>
      <c r="AA9" s="166">
        <v>726</v>
      </c>
      <c r="AB9" s="166">
        <v>726</v>
      </c>
      <c r="AC9" s="166">
        <v>726</v>
      </c>
      <c r="AD9" s="166">
        <v>726</v>
      </c>
      <c r="AE9" s="166">
        <v>726</v>
      </c>
      <c r="AF9" s="166">
        <v>726</v>
      </c>
      <c r="AG9" s="166">
        <v>726</v>
      </c>
      <c r="AH9" s="166">
        <v>726</v>
      </c>
      <c r="AI9" s="166">
        <v>726</v>
      </c>
      <c r="AJ9" s="166">
        <v>726</v>
      </c>
      <c r="AK9" s="166">
        <v>726</v>
      </c>
      <c r="AL9" s="166">
        <v>726</v>
      </c>
      <c r="AM9" s="166">
        <v>724</v>
      </c>
      <c r="AN9" s="166">
        <v>724</v>
      </c>
      <c r="AO9" s="166">
        <v>724</v>
      </c>
      <c r="AP9" s="166">
        <v>724</v>
      </c>
      <c r="AQ9" s="166">
        <v>724</v>
      </c>
      <c r="AR9" s="166">
        <v>724</v>
      </c>
      <c r="AS9" s="166">
        <v>724</v>
      </c>
      <c r="AT9" s="166">
        <v>724</v>
      </c>
      <c r="AU9" s="166">
        <v>724</v>
      </c>
      <c r="AV9" s="166">
        <v>724</v>
      </c>
      <c r="AW9" s="166">
        <v>724</v>
      </c>
      <c r="AX9" s="166">
        <v>724</v>
      </c>
      <c r="AY9" s="166">
        <v>726</v>
      </c>
      <c r="AZ9" s="166">
        <v>726</v>
      </c>
      <c r="BA9" s="166">
        <v>726</v>
      </c>
      <c r="BB9" s="166">
        <v>726</v>
      </c>
      <c r="BC9" s="166">
        <v>726</v>
      </c>
      <c r="BD9" s="166">
        <v>726</v>
      </c>
      <c r="BE9" s="166">
        <v>726</v>
      </c>
      <c r="BF9" s="166">
        <v>726</v>
      </c>
      <c r="BG9" s="166">
        <v>726</v>
      </c>
      <c r="BH9" s="166">
        <v>726</v>
      </c>
      <c r="BI9" s="166">
        <v>726</v>
      </c>
      <c r="BJ9" s="166">
        <v>726</v>
      </c>
      <c r="BK9" s="166">
        <v>726</v>
      </c>
    </row>
    <row r="10" spans="1:63" ht="20.25" customHeight="1" x14ac:dyDescent="0.25">
      <c r="A10" s="49" t="s">
        <v>292</v>
      </c>
      <c r="B10" s="173">
        <v>0</v>
      </c>
      <c r="C10" s="173">
        <v>0</v>
      </c>
      <c r="D10" s="173">
        <v>0</v>
      </c>
      <c r="E10" s="173">
        <v>0</v>
      </c>
      <c r="F10" s="173">
        <v>0</v>
      </c>
      <c r="G10" s="173">
        <v>0</v>
      </c>
      <c r="H10" s="173">
        <v>0</v>
      </c>
      <c r="I10" s="173">
        <v>0</v>
      </c>
      <c r="J10" s="173">
        <v>0</v>
      </c>
      <c r="K10" s="173">
        <v>0</v>
      </c>
      <c r="L10" s="173">
        <v>0</v>
      </c>
      <c r="M10" s="173">
        <v>0</v>
      </c>
      <c r="N10" s="173">
        <v>0</v>
      </c>
      <c r="O10" s="173">
        <v>0</v>
      </c>
      <c r="P10" s="173">
        <v>0</v>
      </c>
      <c r="Q10" s="173">
        <v>0</v>
      </c>
      <c r="R10" s="173">
        <v>0</v>
      </c>
      <c r="S10" s="173">
        <v>0</v>
      </c>
      <c r="T10" s="173">
        <v>0</v>
      </c>
      <c r="U10" s="173">
        <v>0</v>
      </c>
      <c r="V10" s="173">
        <v>0</v>
      </c>
      <c r="W10" s="173">
        <v>0</v>
      </c>
      <c r="X10" s="173">
        <v>0</v>
      </c>
      <c r="Y10" s="173">
        <v>0</v>
      </c>
      <c r="Z10" s="173">
        <v>0</v>
      </c>
      <c r="AA10" s="173">
        <v>0</v>
      </c>
      <c r="AB10" s="173">
        <v>0</v>
      </c>
      <c r="AC10" s="173">
        <v>0</v>
      </c>
      <c r="AD10" s="173">
        <v>0</v>
      </c>
      <c r="AE10" s="173">
        <v>0</v>
      </c>
      <c r="AF10" s="173">
        <v>0</v>
      </c>
      <c r="AG10" s="173">
        <v>0</v>
      </c>
      <c r="AH10" s="173">
        <v>0</v>
      </c>
      <c r="AI10" s="173">
        <v>0</v>
      </c>
      <c r="AJ10" s="173">
        <v>0</v>
      </c>
      <c r="AK10" s="173">
        <v>0</v>
      </c>
      <c r="AL10" s="173">
        <v>0</v>
      </c>
      <c r="AM10" s="173"/>
      <c r="AN10" s="173"/>
      <c r="AO10" s="173"/>
      <c r="AP10" s="173"/>
      <c r="AQ10" s="173"/>
      <c r="AR10" s="173"/>
      <c r="AS10" s="173"/>
      <c r="AT10" s="173"/>
      <c r="AU10" s="173">
        <v>0</v>
      </c>
      <c r="AV10" s="173">
        <v>0</v>
      </c>
      <c r="AW10" s="173">
        <v>0</v>
      </c>
      <c r="AX10" s="173">
        <v>0</v>
      </c>
      <c r="AY10" s="173">
        <v>0</v>
      </c>
      <c r="AZ10" s="173">
        <v>0</v>
      </c>
      <c r="BA10" s="173">
        <v>0</v>
      </c>
      <c r="BB10" s="173">
        <v>0</v>
      </c>
      <c r="BC10" s="173">
        <v>0</v>
      </c>
      <c r="BD10" s="173">
        <v>0</v>
      </c>
      <c r="BE10" s="173">
        <v>0</v>
      </c>
      <c r="BF10" s="173">
        <v>0</v>
      </c>
      <c r="BG10" s="173">
        <v>0</v>
      </c>
      <c r="BH10" s="173">
        <v>0</v>
      </c>
      <c r="BI10" s="173">
        <v>0</v>
      </c>
      <c r="BJ10" s="173">
        <v>0</v>
      </c>
      <c r="BK10" s="173">
        <v>0</v>
      </c>
    </row>
    <row r="11" spans="1:63" ht="20.25" customHeight="1" x14ac:dyDescent="0.25">
      <c r="A11" s="49" t="s">
        <v>4</v>
      </c>
      <c r="B11" s="173">
        <v>0</v>
      </c>
      <c r="C11" s="173">
        <v>0</v>
      </c>
      <c r="D11" s="173">
        <v>0</v>
      </c>
      <c r="E11" s="173">
        <v>0</v>
      </c>
      <c r="F11" s="173">
        <v>0</v>
      </c>
      <c r="G11" s="173">
        <v>0</v>
      </c>
      <c r="H11" s="173">
        <v>0</v>
      </c>
      <c r="I11" s="155">
        <v>0</v>
      </c>
      <c r="J11" s="155">
        <v>0</v>
      </c>
      <c r="K11" s="166">
        <v>0</v>
      </c>
      <c r="L11" s="166">
        <v>0</v>
      </c>
      <c r="M11" s="166">
        <v>0</v>
      </c>
      <c r="N11" s="166">
        <v>0</v>
      </c>
      <c r="O11" s="166">
        <v>0</v>
      </c>
      <c r="P11" s="166">
        <v>0</v>
      </c>
      <c r="Q11" s="166">
        <v>0</v>
      </c>
      <c r="R11" s="166">
        <v>0</v>
      </c>
      <c r="S11" s="166">
        <v>0</v>
      </c>
      <c r="T11" s="166">
        <v>0</v>
      </c>
      <c r="U11" s="166">
        <v>0</v>
      </c>
      <c r="V11" s="166">
        <v>0</v>
      </c>
      <c r="W11" s="166">
        <v>0.38</v>
      </c>
      <c r="X11" s="166">
        <v>0.38</v>
      </c>
      <c r="Y11" s="166">
        <v>0.38</v>
      </c>
      <c r="Z11" s="166">
        <v>0.38</v>
      </c>
      <c r="AA11" s="166">
        <v>0.38</v>
      </c>
      <c r="AB11" s="166">
        <v>0.38</v>
      </c>
      <c r="AC11" s="166">
        <v>0.38</v>
      </c>
      <c r="AD11" s="166">
        <v>0.38</v>
      </c>
      <c r="AE11" s="166">
        <v>0.38</v>
      </c>
      <c r="AF11" s="166">
        <v>0.38</v>
      </c>
      <c r="AG11" s="166">
        <v>0.38</v>
      </c>
      <c r="AH11" s="166">
        <v>0.38</v>
      </c>
      <c r="AI11" s="166">
        <v>0.38</v>
      </c>
      <c r="AJ11" s="166">
        <v>0.38</v>
      </c>
      <c r="AK11" s="166">
        <v>0.38</v>
      </c>
      <c r="AL11" s="166">
        <v>0.38</v>
      </c>
      <c r="AM11" s="166">
        <v>0</v>
      </c>
      <c r="AN11" s="166">
        <v>0</v>
      </c>
      <c r="AO11" s="166">
        <v>0</v>
      </c>
      <c r="AP11" s="166">
        <v>0</v>
      </c>
      <c r="AQ11" s="166">
        <v>0</v>
      </c>
      <c r="AR11" s="166">
        <v>0</v>
      </c>
      <c r="AS11" s="166">
        <v>0</v>
      </c>
      <c r="AT11" s="166">
        <v>0</v>
      </c>
      <c r="AU11" s="166">
        <v>0</v>
      </c>
      <c r="AV11" s="166">
        <v>0</v>
      </c>
      <c r="AW11" s="166">
        <v>0</v>
      </c>
      <c r="AX11" s="166">
        <v>0</v>
      </c>
      <c r="AY11" s="166">
        <v>0</v>
      </c>
      <c r="AZ11" s="166">
        <v>0</v>
      </c>
      <c r="BA11" s="166">
        <v>0</v>
      </c>
      <c r="BB11" s="166">
        <v>0</v>
      </c>
      <c r="BC11" s="166">
        <v>0</v>
      </c>
      <c r="BD11" s="166">
        <v>0</v>
      </c>
      <c r="BE11" s="166">
        <v>0</v>
      </c>
      <c r="BF11" s="166">
        <v>0</v>
      </c>
      <c r="BG11" s="166">
        <v>0</v>
      </c>
      <c r="BH11" s="166">
        <v>0</v>
      </c>
      <c r="BI11" s="166">
        <v>0</v>
      </c>
      <c r="BJ11" s="166">
        <v>0</v>
      </c>
      <c r="BK11" s="166">
        <v>0</v>
      </c>
    </row>
    <row r="12" spans="1:63" ht="20.25" customHeight="1" x14ac:dyDescent="0.25">
      <c r="A12" s="49" t="s">
        <v>5</v>
      </c>
      <c r="B12" s="173">
        <v>3.5</v>
      </c>
      <c r="C12" s="173">
        <v>6.1</v>
      </c>
      <c r="D12" s="173">
        <v>10.48</v>
      </c>
      <c r="E12" s="173">
        <v>27.55</v>
      </c>
      <c r="F12" s="173">
        <v>62.33</v>
      </c>
      <c r="G12" s="173">
        <v>83.49</v>
      </c>
      <c r="H12" s="173">
        <v>89.98</v>
      </c>
      <c r="I12" s="155">
        <v>107.46</v>
      </c>
      <c r="J12" s="155">
        <v>112.86</v>
      </c>
      <c r="K12" s="166">
        <v>132.9</v>
      </c>
      <c r="L12" s="166">
        <v>141.54</v>
      </c>
      <c r="M12" s="166">
        <v>147.77000000000001</v>
      </c>
      <c r="N12" s="166">
        <v>155.01</v>
      </c>
      <c r="O12" s="166">
        <v>350.47</v>
      </c>
      <c r="P12" s="166">
        <v>365.55</v>
      </c>
      <c r="Q12" s="166">
        <v>373.08</v>
      </c>
      <c r="R12" s="166">
        <v>382.76</v>
      </c>
      <c r="S12" s="166">
        <v>562.01</v>
      </c>
      <c r="T12" s="166">
        <v>575.67999999999995</v>
      </c>
      <c r="U12" s="166">
        <v>597</v>
      </c>
      <c r="V12" s="166">
        <v>682.8</v>
      </c>
      <c r="W12" s="166">
        <v>860.45</v>
      </c>
      <c r="X12" s="166">
        <v>897.54</v>
      </c>
      <c r="Y12" s="166">
        <v>908.9</v>
      </c>
      <c r="Z12" s="166">
        <v>951.27</v>
      </c>
      <c r="AA12" s="166">
        <v>955.52</v>
      </c>
      <c r="AB12" s="166">
        <v>1005.38</v>
      </c>
      <c r="AC12" s="166">
        <v>1032.8499999999999</v>
      </c>
      <c r="AD12" s="166">
        <v>1044.57</v>
      </c>
      <c r="AE12" s="166">
        <v>1088.81</v>
      </c>
      <c r="AF12" s="166">
        <v>1089.4100000000001</v>
      </c>
      <c r="AG12" s="166">
        <v>1090.01</v>
      </c>
      <c r="AH12" s="166">
        <v>1090.71</v>
      </c>
      <c r="AI12" s="166">
        <v>1093.44</v>
      </c>
      <c r="AJ12" s="166">
        <v>1095.28</v>
      </c>
      <c r="AK12" s="166">
        <v>1097.44</v>
      </c>
      <c r="AL12" s="166">
        <v>1099.8499999999999</v>
      </c>
      <c r="AM12" s="166">
        <v>1121.3</v>
      </c>
      <c r="AN12" s="166">
        <v>1131.47</v>
      </c>
      <c r="AO12" s="166">
        <v>1134.05</v>
      </c>
      <c r="AP12" s="166">
        <v>1138.9100000000001</v>
      </c>
      <c r="AQ12" s="166">
        <v>1217.5999999999999</v>
      </c>
      <c r="AR12" s="166">
        <v>1227.8800000000001</v>
      </c>
      <c r="AS12" s="166">
        <v>1232.6099999999999</v>
      </c>
      <c r="AT12" s="166">
        <v>1237.43</v>
      </c>
      <c r="AU12" s="166">
        <v>1222.5899999999999</v>
      </c>
      <c r="AV12" s="166">
        <v>1228.83</v>
      </c>
      <c r="AW12" s="166">
        <v>1239.93</v>
      </c>
      <c r="AX12" s="166">
        <v>1261.03</v>
      </c>
      <c r="AY12" s="166">
        <v>1372.93</v>
      </c>
      <c r="AZ12" s="166">
        <v>1393.69</v>
      </c>
      <c r="BA12" s="166">
        <v>1414.38</v>
      </c>
      <c r="BB12" s="166">
        <v>1440.59</v>
      </c>
      <c r="BC12" s="166">
        <v>1461.04</v>
      </c>
      <c r="BD12" s="166">
        <v>1481.85</v>
      </c>
      <c r="BE12" s="166">
        <v>1532.66</v>
      </c>
      <c r="BF12" s="166">
        <v>1552.29</v>
      </c>
      <c r="BG12" s="166">
        <v>1616.97</v>
      </c>
      <c r="BH12" s="166">
        <v>1644.46</v>
      </c>
      <c r="BI12" s="166">
        <v>1674.32</v>
      </c>
      <c r="BJ12" s="166">
        <v>1705.03</v>
      </c>
      <c r="BK12" s="166">
        <v>1732.21</v>
      </c>
    </row>
    <row r="13" spans="1:63" ht="20.25" customHeight="1" x14ac:dyDescent="0.25">
      <c r="A13" s="49" t="s">
        <v>265</v>
      </c>
      <c r="B13" s="173">
        <v>23.53</v>
      </c>
      <c r="C13" s="173">
        <v>23.53</v>
      </c>
      <c r="D13" s="173">
        <v>23.56</v>
      </c>
      <c r="E13" s="173">
        <v>23.83</v>
      </c>
      <c r="F13" s="173">
        <v>23.86</v>
      </c>
      <c r="G13" s="173">
        <v>23.95</v>
      </c>
      <c r="H13" s="173">
        <v>24.26</v>
      </c>
      <c r="I13" s="155">
        <v>24.29</v>
      </c>
      <c r="J13" s="155">
        <v>24.45</v>
      </c>
      <c r="K13" s="166">
        <v>25.26</v>
      </c>
      <c r="L13" s="166">
        <v>25.89</v>
      </c>
      <c r="M13" s="166">
        <v>25.9</v>
      </c>
      <c r="N13" s="166">
        <v>26.48</v>
      </c>
      <c r="O13" s="166">
        <v>26.78</v>
      </c>
      <c r="P13" s="166">
        <v>26.88</v>
      </c>
      <c r="Q13" s="166">
        <v>26.95</v>
      </c>
      <c r="R13" s="166">
        <v>27.71</v>
      </c>
      <c r="S13" s="166">
        <v>28.5</v>
      </c>
      <c r="T13" s="166">
        <v>28.72</v>
      </c>
      <c r="U13" s="166">
        <v>29.38</v>
      </c>
      <c r="V13" s="166">
        <v>29.38</v>
      </c>
      <c r="W13" s="166">
        <v>29.33</v>
      </c>
      <c r="X13" s="166">
        <v>29.33</v>
      </c>
      <c r="Y13" s="166">
        <v>29.33</v>
      </c>
      <c r="Z13" s="166">
        <v>29.33</v>
      </c>
      <c r="AA13" s="166">
        <v>35.94</v>
      </c>
      <c r="AB13" s="166">
        <v>36.24</v>
      </c>
      <c r="AC13" s="166">
        <v>36.43</v>
      </c>
      <c r="AD13" s="166">
        <v>36.47</v>
      </c>
      <c r="AE13" s="166">
        <v>37.75</v>
      </c>
      <c r="AF13" s="166">
        <v>37.75</v>
      </c>
      <c r="AG13" s="166">
        <v>37.75</v>
      </c>
      <c r="AH13" s="166">
        <v>37.85</v>
      </c>
      <c r="AI13" s="166">
        <v>37.75</v>
      </c>
      <c r="AJ13" s="166">
        <v>37.76</v>
      </c>
      <c r="AK13" s="166">
        <v>38.03</v>
      </c>
      <c r="AL13" s="166">
        <v>38.130000000000003</v>
      </c>
      <c r="AM13" s="166">
        <v>38.22</v>
      </c>
      <c r="AN13" s="166">
        <v>38.22</v>
      </c>
      <c r="AO13" s="166">
        <v>38.22</v>
      </c>
      <c r="AP13" s="166">
        <v>38.22</v>
      </c>
      <c r="AQ13" s="166">
        <v>38.22</v>
      </c>
      <c r="AR13" s="166">
        <v>38.22</v>
      </c>
      <c r="AS13" s="166">
        <v>38.22</v>
      </c>
      <c r="AT13" s="166">
        <v>38.22</v>
      </c>
      <c r="AU13" s="166">
        <v>38.659999999999997</v>
      </c>
      <c r="AV13" s="166">
        <v>38.659999999999997</v>
      </c>
      <c r="AW13" s="166">
        <v>38.659999999999997</v>
      </c>
      <c r="AX13" s="166">
        <v>38.659999999999997</v>
      </c>
      <c r="AY13" s="166">
        <v>38.22</v>
      </c>
      <c r="AZ13" s="166">
        <v>38.22</v>
      </c>
      <c r="BA13" s="166">
        <v>38.22</v>
      </c>
      <c r="BB13" s="166">
        <v>38.22</v>
      </c>
      <c r="BC13" s="166">
        <v>38.22</v>
      </c>
      <c r="BD13" s="166">
        <v>38.22</v>
      </c>
      <c r="BE13" s="166">
        <v>38.22</v>
      </c>
      <c r="BF13" s="166">
        <v>38.22</v>
      </c>
      <c r="BG13" s="166">
        <v>38.22</v>
      </c>
      <c r="BH13" s="166">
        <v>38.22</v>
      </c>
      <c r="BI13" s="166">
        <v>38.22</v>
      </c>
      <c r="BJ13" s="166">
        <v>38.22</v>
      </c>
      <c r="BK13" s="166">
        <v>38.22</v>
      </c>
    </row>
    <row r="14" spans="1:63" ht="20.25" customHeight="1" x14ac:dyDescent="0.25">
      <c r="A14" s="49" t="s">
        <v>266</v>
      </c>
      <c r="B14" s="173">
        <v>131.68</v>
      </c>
      <c r="C14" s="173">
        <v>131.68</v>
      </c>
      <c r="D14" s="173">
        <v>131.68</v>
      </c>
      <c r="E14" s="173">
        <v>131.68</v>
      </c>
      <c r="F14" s="173">
        <v>131.68</v>
      </c>
      <c r="G14" s="173">
        <v>131.68</v>
      </c>
      <c r="H14" s="173">
        <v>131.68</v>
      </c>
      <c r="I14" s="155">
        <v>131.68</v>
      </c>
      <c r="J14" s="155">
        <v>131.68</v>
      </c>
      <c r="K14" s="166">
        <v>131.68</v>
      </c>
      <c r="L14" s="166">
        <v>131.68</v>
      </c>
      <c r="M14" s="166">
        <v>131.68</v>
      </c>
      <c r="N14" s="166">
        <v>131.68</v>
      </c>
      <c r="O14" s="166">
        <v>131.68</v>
      </c>
      <c r="P14" s="166">
        <v>131.68</v>
      </c>
      <c r="Q14" s="166">
        <v>131.68</v>
      </c>
      <c r="R14" s="166">
        <v>131.68</v>
      </c>
      <c r="S14" s="166">
        <v>131.68</v>
      </c>
      <c r="T14" s="166">
        <v>131.68</v>
      </c>
      <c r="U14" s="166">
        <v>131.68</v>
      </c>
      <c r="V14" s="166">
        <v>131.68</v>
      </c>
      <c r="W14" s="166">
        <v>131.68</v>
      </c>
      <c r="X14" s="166">
        <v>131.68</v>
      </c>
      <c r="Y14" s="166">
        <v>131.68</v>
      </c>
      <c r="Z14" s="166">
        <v>131.68</v>
      </c>
      <c r="AA14" s="166">
        <v>131.68</v>
      </c>
      <c r="AB14" s="166">
        <v>131.68</v>
      </c>
      <c r="AC14" s="166">
        <v>131.68</v>
      </c>
      <c r="AD14" s="166">
        <v>131.68</v>
      </c>
      <c r="AE14" s="166">
        <v>131.68</v>
      </c>
      <c r="AF14" s="166">
        <v>131.68</v>
      </c>
      <c r="AG14" s="166">
        <v>131.68</v>
      </c>
      <c r="AH14" s="166">
        <v>131.68</v>
      </c>
      <c r="AI14" s="166">
        <v>131.68</v>
      </c>
      <c r="AJ14" s="166">
        <v>131.68</v>
      </c>
      <c r="AK14" s="166">
        <v>131.68</v>
      </c>
      <c r="AL14" s="166">
        <v>131.68</v>
      </c>
      <c r="AM14" s="166">
        <v>130.08000000000001</v>
      </c>
      <c r="AN14" s="166">
        <v>130.08000000000001</v>
      </c>
      <c r="AO14" s="166">
        <v>130.08000000000001</v>
      </c>
      <c r="AP14" s="166">
        <v>129.68</v>
      </c>
      <c r="AQ14" s="166">
        <v>129.68</v>
      </c>
      <c r="AR14" s="166">
        <v>129.68</v>
      </c>
      <c r="AS14" s="166">
        <v>129.68</v>
      </c>
      <c r="AT14" s="166">
        <v>129.68</v>
      </c>
      <c r="AU14" s="166">
        <v>129.68</v>
      </c>
      <c r="AV14" s="166">
        <v>129.68</v>
      </c>
      <c r="AW14" s="166">
        <v>129.68</v>
      </c>
      <c r="AX14" s="166">
        <v>129.68</v>
      </c>
      <c r="AY14" s="166">
        <v>129.68</v>
      </c>
      <c r="AZ14" s="166">
        <v>129.68</v>
      </c>
      <c r="BA14" s="166">
        <v>129.68</v>
      </c>
      <c r="BB14" s="166">
        <v>129.68</v>
      </c>
      <c r="BC14" s="166">
        <v>129.68</v>
      </c>
      <c r="BD14" s="166">
        <v>129.68</v>
      </c>
      <c r="BE14" s="166">
        <v>129.68</v>
      </c>
      <c r="BF14" s="166">
        <v>129.68</v>
      </c>
      <c r="BG14" s="166">
        <v>129.68</v>
      </c>
      <c r="BH14" s="166">
        <v>129.68</v>
      </c>
      <c r="BI14" s="166">
        <v>129.68</v>
      </c>
      <c r="BJ14" s="166">
        <v>129.68</v>
      </c>
      <c r="BK14" s="166">
        <v>129.68</v>
      </c>
    </row>
    <row r="15" spans="1:63" ht="20.25" customHeight="1" x14ac:dyDescent="0.25">
      <c r="A15" s="49" t="s">
        <v>6</v>
      </c>
      <c r="B15" s="173">
        <v>45.84</v>
      </c>
      <c r="C15" s="173">
        <v>45.17</v>
      </c>
      <c r="D15" s="173">
        <v>45.17</v>
      </c>
      <c r="E15" s="173">
        <v>45.17</v>
      </c>
      <c r="F15" s="173">
        <v>45.17</v>
      </c>
      <c r="G15" s="173">
        <v>45.17</v>
      </c>
      <c r="H15" s="173">
        <v>45.17</v>
      </c>
      <c r="I15" s="155">
        <v>45.17</v>
      </c>
      <c r="J15" s="155">
        <v>45.17</v>
      </c>
      <c r="K15" s="166">
        <v>45.5</v>
      </c>
      <c r="L15" s="166">
        <v>45.5</v>
      </c>
      <c r="M15" s="166">
        <v>45.5</v>
      </c>
      <c r="N15" s="166">
        <v>45.5</v>
      </c>
      <c r="O15" s="166">
        <v>47.24</v>
      </c>
      <c r="P15" s="166">
        <v>47.24</v>
      </c>
      <c r="Q15" s="166">
        <v>47.24</v>
      </c>
      <c r="R15" s="166">
        <v>47.24</v>
      </c>
      <c r="S15" s="166">
        <v>47.24</v>
      </c>
      <c r="T15" s="166">
        <v>47.24</v>
      </c>
      <c r="U15" s="166">
        <v>47.24</v>
      </c>
      <c r="V15" s="166">
        <v>47.24</v>
      </c>
      <c r="W15" s="166">
        <v>47.3</v>
      </c>
      <c r="X15" s="166">
        <v>47.3</v>
      </c>
      <c r="Y15" s="166">
        <v>47.3</v>
      </c>
      <c r="Z15" s="166">
        <v>47.3</v>
      </c>
      <c r="AA15" s="166">
        <v>46.75</v>
      </c>
      <c r="AB15" s="166">
        <v>46.75</v>
      </c>
      <c r="AC15" s="166">
        <v>46.75</v>
      </c>
      <c r="AD15" s="166">
        <v>46.75</v>
      </c>
      <c r="AE15" s="166">
        <v>46.76</v>
      </c>
      <c r="AF15" s="166">
        <v>46.76</v>
      </c>
      <c r="AG15" s="166">
        <v>46.76</v>
      </c>
      <c r="AH15" s="166">
        <v>46.76</v>
      </c>
      <c r="AI15" s="166">
        <v>46.76</v>
      </c>
      <c r="AJ15" s="166">
        <v>46.76</v>
      </c>
      <c r="AK15" s="166">
        <v>46.76</v>
      </c>
      <c r="AL15" s="166">
        <v>46.76</v>
      </c>
      <c r="AM15" s="166">
        <v>46.76</v>
      </c>
      <c r="AN15" s="166">
        <v>46.76</v>
      </c>
      <c r="AO15" s="166">
        <v>46.76</v>
      </c>
      <c r="AP15" s="166">
        <v>46.76</v>
      </c>
      <c r="AQ15" s="166">
        <v>46.76</v>
      </c>
      <c r="AR15" s="166">
        <v>46.76</v>
      </c>
      <c r="AS15" s="166">
        <v>46.76</v>
      </c>
      <c r="AT15" s="166">
        <v>46.76</v>
      </c>
      <c r="AU15" s="166">
        <v>46.76</v>
      </c>
      <c r="AV15" s="166">
        <v>46.76</v>
      </c>
      <c r="AW15" s="166">
        <v>46.76</v>
      </c>
      <c r="AX15" s="166">
        <v>46.76</v>
      </c>
      <c r="AY15" s="166">
        <v>46.76</v>
      </c>
      <c r="AZ15" s="166">
        <v>46.76</v>
      </c>
      <c r="BA15" s="166">
        <v>46.76</v>
      </c>
      <c r="BB15" s="166">
        <v>46.76</v>
      </c>
      <c r="BC15" s="166">
        <v>46.76</v>
      </c>
      <c r="BD15" s="166">
        <v>46.76</v>
      </c>
      <c r="BE15" s="166">
        <v>46.76</v>
      </c>
      <c r="BF15" s="166">
        <v>46.76</v>
      </c>
      <c r="BG15" s="166">
        <v>46.76</v>
      </c>
      <c r="BH15" s="166">
        <v>46.76</v>
      </c>
      <c r="BI15" s="166">
        <v>46.76</v>
      </c>
      <c r="BJ15" s="166">
        <v>46.76</v>
      </c>
      <c r="BK15" s="166">
        <v>46.76</v>
      </c>
    </row>
    <row r="16" spans="1:63" ht="20.25" customHeight="1" x14ac:dyDescent="0.25">
      <c r="A16" s="49" t="s">
        <v>7</v>
      </c>
      <c r="B16" s="173">
        <v>11.91</v>
      </c>
      <c r="C16" s="173">
        <v>11.91</v>
      </c>
      <c r="D16" s="173">
        <v>11.91</v>
      </c>
      <c r="E16" s="173">
        <v>11.91</v>
      </c>
      <c r="F16" s="173">
        <v>11.91</v>
      </c>
      <c r="G16" s="173">
        <v>13.11</v>
      </c>
      <c r="H16" s="173">
        <v>13.11</v>
      </c>
      <c r="I16" s="155">
        <v>13.11</v>
      </c>
      <c r="J16" s="155">
        <v>13.11</v>
      </c>
      <c r="K16" s="166">
        <v>13.11</v>
      </c>
      <c r="L16" s="166">
        <v>13.11</v>
      </c>
      <c r="M16" s="166">
        <v>13.11</v>
      </c>
      <c r="N16" s="166">
        <v>13.11</v>
      </c>
      <c r="O16" s="166">
        <v>13.11</v>
      </c>
      <c r="P16" s="166">
        <v>13.11</v>
      </c>
      <c r="Q16" s="166">
        <v>13.11</v>
      </c>
      <c r="R16" s="166">
        <v>13.11</v>
      </c>
      <c r="S16" s="166">
        <v>13.11</v>
      </c>
      <c r="T16" s="166">
        <v>13.11</v>
      </c>
      <c r="U16" s="166">
        <v>13.11</v>
      </c>
      <c r="V16" s="166">
        <v>13.11</v>
      </c>
      <c r="W16" s="166">
        <v>12.53</v>
      </c>
      <c r="X16" s="166">
        <v>12.53</v>
      </c>
      <c r="Y16" s="166">
        <v>12.53</v>
      </c>
      <c r="Z16" s="166">
        <v>12.53</v>
      </c>
      <c r="AA16" s="166">
        <v>12.53</v>
      </c>
      <c r="AB16" s="166">
        <v>12.53</v>
      </c>
      <c r="AC16" s="166">
        <v>12.53</v>
      </c>
      <c r="AD16" s="166">
        <v>12.53</v>
      </c>
      <c r="AE16" s="166">
        <v>12.53</v>
      </c>
      <c r="AF16" s="166">
        <v>12.53</v>
      </c>
      <c r="AG16" s="166">
        <v>12.53</v>
      </c>
      <c r="AH16" s="166">
        <v>12.53</v>
      </c>
      <c r="AI16" s="166">
        <v>12.53</v>
      </c>
      <c r="AJ16" s="166">
        <v>12.53</v>
      </c>
      <c r="AK16" s="166">
        <v>12.53</v>
      </c>
      <c r="AL16" s="166">
        <v>12.53</v>
      </c>
      <c r="AM16" s="166">
        <v>12.53</v>
      </c>
      <c r="AN16" s="166">
        <v>12.53</v>
      </c>
      <c r="AO16" s="166">
        <v>12.53</v>
      </c>
      <c r="AP16" s="166">
        <v>12.53</v>
      </c>
      <c r="AQ16" s="166">
        <v>12.53</v>
      </c>
      <c r="AR16" s="166">
        <v>12.53</v>
      </c>
      <c r="AS16" s="166">
        <v>12.53</v>
      </c>
      <c r="AT16" s="166">
        <v>12.53</v>
      </c>
      <c r="AU16" s="166">
        <v>12.53</v>
      </c>
      <c r="AV16" s="166">
        <v>12.53</v>
      </c>
      <c r="AW16" s="166">
        <v>12.53</v>
      </c>
      <c r="AX16" s="166">
        <v>12.53</v>
      </c>
      <c r="AY16" s="166">
        <v>12.53</v>
      </c>
      <c r="AZ16" s="166">
        <v>12.53</v>
      </c>
      <c r="BA16" s="166">
        <v>12.53</v>
      </c>
      <c r="BB16" s="166">
        <v>12.53</v>
      </c>
      <c r="BC16" s="166">
        <v>12.53</v>
      </c>
      <c r="BD16" s="166">
        <v>12.53</v>
      </c>
      <c r="BE16" s="166">
        <v>12.53</v>
      </c>
      <c r="BF16" s="166">
        <v>12.53</v>
      </c>
      <c r="BG16" s="166">
        <v>12.53</v>
      </c>
      <c r="BH16" s="166">
        <v>12.53</v>
      </c>
      <c r="BI16" s="166">
        <v>12.53</v>
      </c>
      <c r="BJ16" s="166">
        <v>12.53</v>
      </c>
      <c r="BK16" s="166">
        <v>12.53</v>
      </c>
    </row>
    <row r="17" spans="1:63" ht="20.25" customHeight="1" x14ac:dyDescent="0.25">
      <c r="A17" s="49" t="s">
        <v>41</v>
      </c>
      <c r="B17" s="173">
        <v>0</v>
      </c>
      <c r="C17" s="173">
        <v>0</v>
      </c>
      <c r="D17" s="173">
        <v>0</v>
      </c>
      <c r="E17" s="173">
        <v>0</v>
      </c>
      <c r="F17" s="173">
        <v>0</v>
      </c>
      <c r="G17" s="173">
        <v>0</v>
      </c>
      <c r="H17" s="173">
        <v>0</v>
      </c>
      <c r="I17" s="155">
        <v>0</v>
      </c>
      <c r="J17" s="155">
        <v>0</v>
      </c>
      <c r="K17" s="166">
        <v>0</v>
      </c>
      <c r="L17" s="166">
        <v>0</v>
      </c>
      <c r="M17" s="166">
        <v>0</v>
      </c>
      <c r="N17" s="166">
        <v>0</v>
      </c>
      <c r="O17" s="166">
        <v>0</v>
      </c>
      <c r="P17" s="166">
        <v>0</v>
      </c>
      <c r="Q17" s="166">
        <v>0</v>
      </c>
      <c r="R17" s="166">
        <v>0</v>
      </c>
      <c r="S17" s="166">
        <v>34.200000000000003</v>
      </c>
      <c r="T17" s="166">
        <v>34.200000000000003</v>
      </c>
      <c r="U17" s="166">
        <v>34.200000000000003</v>
      </c>
      <c r="V17" s="166">
        <v>34.200000000000003</v>
      </c>
      <c r="W17" s="166">
        <v>34.200000000000003</v>
      </c>
      <c r="X17" s="166">
        <v>34.200000000000003</v>
      </c>
      <c r="Y17" s="166">
        <v>34.200000000000003</v>
      </c>
      <c r="Z17" s="166">
        <v>34.200000000000003</v>
      </c>
      <c r="AA17" s="166">
        <v>34.200000000000003</v>
      </c>
      <c r="AB17" s="166">
        <v>34.200000000000003</v>
      </c>
      <c r="AC17" s="166">
        <v>34.200000000000003</v>
      </c>
      <c r="AD17" s="166">
        <v>34.200000000000003</v>
      </c>
      <c r="AE17" s="166">
        <v>34.200000000000003</v>
      </c>
      <c r="AF17" s="166">
        <v>34.200000000000003</v>
      </c>
      <c r="AG17" s="166">
        <v>34.200000000000003</v>
      </c>
      <c r="AH17" s="166">
        <v>34.200000000000003</v>
      </c>
      <c r="AI17" s="166">
        <v>34.200000000000003</v>
      </c>
      <c r="AJ17" s="166">
        <v>34.200000000000003</v>
      </c>
      <c r="AK17" s="166">
        <v>34.200000000000003</v>
      </c>
      <c r="AL17" s="166">
        <v>34.200000000000003</v>
      </c>
      <c r="AM17" s="166">
        <v>53.2</v>
      </c>
      <c r="AN17" s="166">
        <v>53.2</v>
      </c>
      <c r="AO17" s="166">
        <v>53.2</v>
      </c>
      <c r="AP17" s="166">
        <v>53.2</v>
      </c>
      <c r="AQ17" s="166">
        <v>53.2</v>
      </c>
      <c r="AR17" s="166">
        <v>53.2</v>
      </c>
      <c r="AS17" s="166">
        <v>53.2</v>
      </c>
      <c r="AT17" s="166">
        <v>53.2</v>
      </c>
      <c r="AU17" s="166">
        <v>53.2</v>
      </c>
      <c r="AV17" s="166">
        <v>53.2</v>
      </c>
      <c r="AW17" s="166">
        <v>53.2</v>
      </c>
      <c r="AX17" s="166">
        <v>53.2</v>
      </c>
      <c r="AY17" s="166">
        <v>53.2</v>
      </c>
      <c r="AZ17" s="166">
        <v>53.2</v>
      </c>
      <c r="BA17" s="166">
        <v>53.2</v>
      </c>
      <c r="BB17" s="166">
        <v>53.2</v>
      </c>
      <c r="BC17" s="166">
        <v>53.2</v>
      </c>
      <c r="BD17" s="166">
        <v>53.2</v>
      </c>
      <c r="BE17" s="166">
        <v>53.2</v>
      </c>
      <c r="BF17" s="166">
        <v>53.2</v>
      </c>
      <c r="BG17" s="166">
        <v>53.2</v>
      </c>
      <c r="BH17" s="166">
        <v>53.2</v>
      </c>
      <c r="BI17" s="166">
        <v>53.2</v>
      </c>
      <c r="BJ17" s="166">
        <v>53.2</v>
      </c>
      <c r="BK17" s="166">
        <v>53.2</v>
      </c>
    </row>
    <row r="18" spans="1:63" ht="20.25" customHeight="1" x14ac:dyDescent="0.25">
      <c r="A18" s="272" t="s">
        <v>326</v>
      </c>
      <c r="B18" s="173">
        <v>0</v>
      </c>
      <c r="C18" s="173">
        <v>0</v>
      </c>
      <c r="D18" s="173">
        <v>0</v>
      </c>
      <c r="E18" s="173">
        <v>0</v>
      </c>
      <c r="F18" s="173">
        <v>0</v>
      </c>
      <c r="G18" s="173">
        <v>0</v>
      </c>
      <c r="H18" s="173">
        <v>0</v>
      </c>
      <c r="I18" s="155">
        <v>0</v>
      </c>
      <c r="J18" s="155">
        <v>0</v>
      </c>
      <c r="K18" s="166">
        <v>0</v>
      </c>
      <c r="L18" s="166">
        <v>0</v>
      </c>
      <c r="M18" s="166">
        <v>0</v>
      </c>
      <c r="N18" s="166">
        <v>0</v>
      </c>
      <c r="O18" s="166">
        <v>0</v>
      </c>
      <c r="P18" s="166">
        <v>0</v>
      </c>
      <c r="Q18" s="166">
        <v>0</v>
      </c>
      <c r="R18" s="166">
        <v>0</v>
      </c>
      <c r="S18" s="166">
        <v>0</v>
      </c>
      <c r="T18" s="166">
        <v>0</v>
      </c>
      <c r="U18" s="166">
        <v>0</v>
      </c>
      <c r="V18" s="166">
        <v>0</v>
      </c>
      <c r="W18" s="166">
        <v>0</v>
      </c>
      <c r="X18" s="166">
        <v>0</v>
      </c>
      <c r="Y18" s="166">
        <v>0</v>
      </c>
      <c r="Z18" s="166">
        <v>0</v>
      </c>
      <c r="AA18" s="166">
        <v>0</v>
      </c>
      <c r="AB18" s="166">
        <v>0</v>
      </c>
      <c r="AC18" s="166">
        <v>0</v>
      </c>
      <c r="AD18" s="166">
        <v>0</v>
      </c>
      <c r="AE18" s="166">
        <v>0</v>
      </c>
      <c r="AF18" s="166">
        <v>0</v>
      </c>
      <c r="AG18" s="166">
        <v>0</v>
      </c>
      <c r="AH18" s="166">
        <v>0</v>
      </c>
      <c r="AI18" s="166">
        <v>0</v>
      </c>
      <c r="AJ18" s="166">
        <v>0</v>
      </c>
      <c r="AK18" s="166">
        <v>0</v>
      </c>
      <c r="AL18" s="166">
        <v>0</v>
      </c>
      <c r="AM18" s="166">
        <v>0</v>
      </c>
      <c r="AN18" s="166">
        <v>0</v>
      </c>
      <c r="AO18" s="166">
        <v>0</v>
      </c>
      <c r="AP18" s="166">
        <v>0</v>
      </c>
      <c r="AQ18" s="166">
        <v>0</v>
      </c>
      <c r="AR18" s="166">
        <v>0</v>
      </c>
      <c r="AS18" s="166">
        <v>0</v>
      </c>
      <c r="AT18" s="166">
        <v>0</v>
      </c>
      <c r="AU18" s="166">
        <v>0</v>
      </c>
      <c r="AV18" s="166">
        <v>0</v>
      </c>
      <c r="AW18" s="166">
        <v>0</v>
      </c>
      <c r="AX18" s="166">
        <v>0</v>
      </c>
      <c r="AY18" s="166">
        <v>0</v>
      </c>
      <c r="AZ18" s="166">
        <v>0</v>
      </c>
      <c r="BA18" s="166">
        <v>0</v>
      </c>
      <c r="BB18" s="166">
        <v>0</v>
      </c>
      <c r="BC18" s="166">
        <v>0</v>
      </c>
      <c r="BD18" s="166">
        <v>0</v>
      </c>
      <c r="BE18" s="166">
        <v>0</v>
      </c>
      <c r="BF18" s="166">
        <v>0</v>
      </c>
      <c r="BG18" s="166">
        <v>0</v>
      </c>
      <c r="BH18" s="166">
        <v>0</v>
      </c>
      <c r="BI18" s="166">
        <v>0</v>
      </c>
      <c r="BJ18" s="166">
        <v>0</v>
      </c>
      <c r="BK18" s="166">
        <v>0</v>
      </c>
    </row>
    <row r="19" spans="1:63" ht="20.25" customHeight="1" x14ac:dyDescent="0.25">
      <c r="A19" s="272" t="s">
        <v>269</v>
      </c>
      <c r="B19" s="173">
        <v>0.34</v>
      </c>
      <c r="C19" s="173">
        <v>0.84</v>
      </c>
      <c r="D19" s="173">
        <v>1.2</v>
      </c>
      <c r="E19" s="173">
        <v>1.2</v>
      </c>
      <c r="F19" s="173">
        <v>1.2</v>
      </c>
      <c r="G19" s="173">
        <v>1.2</v>
      </c>
      <c r="H19" s="173">
        <v>1.2</v>
      </c>
      <c r="I19" s="155">
        <v>1.2</v>
      </c>
      <c r="J19" s="155">
        <v>1.29</v>
      </c>
      <c r="K19" s="166">
        <v>1.78</v>
      </c>
      <c r="L19" s="166">
        <v>1.8</v>
      </c>
      <c r="M19" s="166">
        <v>2.31</v>
      </c>
      <c r="N19" s="166">
        <v>2.4900000000000002</v>
      </c>
      <c r="O19" s="166">
        <v>2.48</v>
      </c>
      <c r="P19" s="166">
        <v>3.64</v>
      </c>
      <c r="Q19" s="166">
        <v>3.62</v>
      </c>
      <c r="R19" s="166">
        <v>3.63</v>
      </c>
      <c r="S19" s="166">
        <v>4.08</v>
      </c>
      <c r="T19" s="166">
        <v>5.41</v>
      </c>
      <c r="U19" s="166">
        <v>6.58</v>
      </c>
      <c r="V19" s="166">
        <v>7.01</v>
      </c>
      <c r="W19" s="166">
        <v>7.56</v>
      </c>
      <c r="X19" s="166">
        <v>7.71</v>
      </c>
      <c r="Y19" s="166">
        <v>8.18</v>
      </c>
      <c r="Z19" s="166">
        <v>8.25</v>
      </c>
      <c r="AA19" s="166">
        <v>17.21</v>
      </c>
      <c r="AB19" s="166">
        <v>17.21</v>
      </c>
      <c r="AC19" s="166">
        <v>17.21</v>
      </c>
      <c r="AD19" s="166">
        <v>17.21</v>
      </c>
      <c r="AE19" s="166">
        <v>17.649999999999999</v>
      </c>
      <c r="AF19" s="166">
        <v>17.649999999999999</v>
      </c>
      <c r="AG19" s="166">
        <v>17.649999999999999</v>
      </c>
      <c r="AH19" s="166">
        <v>17.649999999999999</v>
      </c>
      <c r="AI19" s="166">
        <v>17.649999999999999</v>
      </c>
      <c r="AJ19" s="166">
        <v>17.649999999999999</v>
      </c>
      <c r="AK19" s="166">
        <v>17.649999999999999</v>
      </c>
      <c r="AL19" s="166">
        <v>17.649999999999999</v>
      </c>
      <c r="AM19" s="166">
        <v>17.649999999999999</v>
      </c>
      <c r="AN19" s="166">
        <v>17.649999999999999</v>
      </c>
      <c r="AO19" s="166">
        <v>17.649999999999999</v>
      </c>
      <c r="AP19" s="166">
        <v>17.649999999999999</v>
      </c>
      <c r="AQ19" s="166">
        <v>19.66</v>
      </c>
      <c r="AR19" s="166">
        <v>19.66</v>
      </c>
      <c r="AS19" s="166">
        <v>21.16</v>
      </c>
      <c r="AT19" s="166">
        <v>21.16</v>
      </c>
      <c r="AU19" s="166">
        <v>21.16</v>
      </c>
      <c r="AV19" s="166">
        <v>21.16</v>
      </c>
      <c r="AW19" s="166">
        <v>21.16</v>
      </c>
      <c r="AX19" s="166">
        <v>21.66</v>
      </c>
      <c r="AY19" s="166">
        <v>21.66</v>
      </c>
      <c r="AZ19" s="166">
        <v>21.66</v>
      </c>
      <c r="BA19" s="166">
        <v>21.66</v>
      </c>
      <c r="BB19" s="166">
        <v>21.66</v>
      </c>
      <c r="BC19" s="166">
        <v>21.66</v>
      </c>
      <c r="BD19" s="166">
        <v>21.66</v>
      </c>
      <c r="BE19" s="166">
        <v>21.66</v>
      </c>
      <c r="BF19" s="166">
        <v>21.66</v>
      </c>
      <c r="BG19" s="166">
        <v>21.66</v>
      </c>
      <c r="BH19" s="166">
        <v>21.66</v>
      </c>
      <c r="BI19" s="166">
        <v>21.66</v>
      </c>
      <c r="BJ19" s="166">
        <v>21.66</v>
      </c>
      <c r="BK19" s="166">
        <v>21.66</v>
      </c>
    </row>
    <row r="20" spans="1:63" s="194" customFormat="1" ht="20.25" customHeight="1" x14ac:dyDescent="0.25">
      <c r="A20" s="272" t="s">
        <v>327</v>
      </c>
      <c r="B20" s="173">
        <v>39.54</v>
      </c>
      <c r="C20" s="173">
        <v>41.38</v>
      </c>
      <c r="D20" s="173">
        <v>41.38</v>
      </c>
      <c r="E20" s="173">
        <v>41.38</v>
      </c>
      <c r="F20" s="173">
        <v>41.68</v>
      </c>
      <c r="G20" s="173">
        <v>38.200000000000003</v>
      </c>
      <c r="H20" s="173">
        <v>38.200000000000003</v>
      </c>
      <c r="I20" s="173">
        <v>38.200000000000003</v>
      </c>
      <c r="J20" s="155">
        <v>38.5</v>
      </c>
      <c r="K20" s="166">
        <v>38.5</v>
      </c>
      <c r="L20" s="166">
        <v>38.5</v>
      </c>
      <c r="M20" s="166">
        <v>38.5</v>
      </c>
      <c r="N20" s="166">
        <v>38.5</v>
      </c>
      <c r="O20" s="166">
        <v>38.5</v>
      </c>
      <c r="P20" s="166">
        <v>44.49</v>
      </c>
      <c r="Q20" s="166">
        <v>44.49</v>
      </c>
      <c r="R20" s="166">
        <v>44.49</v>
      </c>
      <c r="S20" s="166">
        <v>45.49</v>
      </c>
      <c r="T20" s="166">
        <v>45.49</v>
      </c>
      <c r="U20" s="166">
        <v>45.49</v>
      </c>
      <c r="V20" s="166">
        <v>45.49</v>
      </c>
      <c r="W20" s="166">
        <v>50.61</v>
      </c>
      <c r="X20" s="166">
        <v>50.71</v>
      </c>
      <c r="Y20" s="166">
        <v>59.76</v>
      </c>
      <c r="Z20" s="166">
        <v>59.76</v>
      </c>
      <c r="AA20" s="166">
        <v>66.510000000000005</v>
      </c>
      <c r="AB20" s="166">
        <v>106.51</v>
      </c>
      <c r="AC20" s="166">
        <v>106.51</v>
      </c>
      <c r="AD20" s="166">
        <v>106.51</v>
      </c>
      <c r="AE20" s="166">
        <v>137.28</v>
      </c>
      <c r="AF20" s="166">
        <v>137.28</v>
      </c>
      <c r="AG20" s="166">
        <v>137.28</v>
      </c>
      <c r="AH20" s="166">
        <v>137.28</v>
      </c>
      <c r="AI20" s="166">
        <v>147.80000000000001</v>
      </c>
      <c r="AJ20" s="166">
        <v>147.80000000000001</v>
      </c>
      <c r="AK20" s="166">
        <v>147.80000000000001</v>
      </c>
      <c r="AL20" s="166">
        <v>166.06</v>
      </c>
      <c r="AM20" s="166">
        <v>166.06</v>
      </c>
      <c r="AN20" s="166">
        <v>166.06</v>
      </c>
      <c r="AO20" s="166">
        <v>166.06</v>
      </c>
      <c r="AP20" s="166">
        <v>166.06</v>
      </c>
      <c r="AQ20" s="166">
        <v>166.06</v>
      </c>
      <c r="AR20" s="166">
        <v>166.06</v>
      </c>
      <c r="AS20" s="166">
        <v>166.06</v>
      </c>
      <c r="AT20" s="166">
        <v>166.06</v>
      </c>
      <c r="AU20" s="166">
        <v>163.06</v>
      </c>
      <c r="AV20" s="166">
        <v>163.06</v>
      </c>
      <c r="AW20" s="166">
        <v>163.06</v>
      </c>
      <c r="AX20" s="166">
        <v>163.06</v>
      </c>
      <c r="AY20" s="166">
        <v>164.05</v>
      </c>
      <c r="AZ20" s="166">
        <v>164.05</v>
      </c>
      <c r="BA20" s="166">
        <v>164.05</v>
      </c>
      <c r="BB20" s="166">
        <v>164.05</v>
      </c>
      <c r="BC20" s="166">
        <v>164.05</v>
      </c>
      <c r="BD20" s="166">
        <v>164.05</v>
      </c>
      <c r="BE20" s="166">
        <v>164.05</v>
      </c>
      <c r="BF20" s="166">
        <v>164.05</v>
      </c>
      <c r="BG20" s="166">
        <v>164.05</v>
      </c>
      <c r="BH20" s="166">
        <v>164.05</v>
      </c>
      <c r="BI20" s="166">
        <v>164.05</v>
      </c>
      <c r="BJ20" s="166">
        <v>164.05</v>
      </c>
      <c r="BK20" s="166">
        <v>164.05</v>
      </c>
    </row>
    <row r="21" spans="1:63" ht="20.25" customHeight="1" x14ac:dyDescent="0.25">
      <c r="A21" s="49" t="s">
        <v>299</v>
      </c>
      <c r="B21" s="173">
        <v>0</v>
      </c>
      <c r="C21" s="173">
        <v>0</v>
      </c>
      <c r="D21" s="173">
        <v>0</v>
      </c>
      <c r="E21" s="173">
        <v>0</v>
      </c>
      <c r="F21" s="173">
        <v>0</v>
      </c>
      <c r="G21" s="173">
        <v>0</v>
      </c>
      <c r="H21" s="173">
        <v>0</v>
      </c>
      <c r="I21" s="173">
        <v>0</v>
      </c>
      <c r="J21" s="173">
        <v>0</v>
      </c>
      <c r="K21" s="173">
        <v>0</v>
      </c>
      <c r="L21" s="173">
        <v>0</v>
      </c>
      <c r="M21" s="173">
        <v>0</v>
      </c>
      <c r="N21" s="173">
        <v>0</v>
      </c>
      <c r="O21" s="173">
        <v>0</v>
      </c>
      <c r="P21" s="173">
        <v>0</v>
      </c>
      <c r="Q21" s="173">
        <v>0</v>
      </c>
      <c r="R21" s="173">
        <v>0</v>
      </c>
      <c r="S21" s="173">
        <v>0</v>
      </c>
      <c r="T21" s="173">
        <v>0</v>
      </c>
      <c r="U21" s="173">
        <v>0</v>
      </c>
      <c r="V21" s="173">
        <v>0</v>
      </c>
      <c r="W21" s="173">
        <v>0</v>
      </c>
      <c r="X21" s="173">
        <v>0</v>
      </c>
      <c r="Y21" s="173">
        <v>0</v>
      </c>
      <c r="Z21" s="173">
        <v>0</v>
      </c>
      <c r="AA21" s="173">
        <v>0</v>
      </c>
      <c r="AB21" s="173">
        <v>0</v>
      </c>
      <c r="AC21" s="173">
        <v>0</v>
      </c>
      <c r="AD21" s="173">
        <v>0</v>
      </c>
      <c r="AE21" s="173">
        <v>0</v>
      </c>
      <c r="AF21" s="173">
        <v>0</v>
      </c>
      <c r="AG21" s="173">
        <v>0</v>
      </c>
      <c r="AH21" s="173">
        <v>0</v>
      </c>
      <c r="AI21" s="173">
        <v>0</v>
      </c>
      <c r="AJ21" s="173">
        <v>0</v>
      </c>
      <c r="AK21" s="173">
        <v>0</v>
      </c>
      <c r="AL21" s="173">
        <v>0</v>
      </c>
      <c r="AM21" s="173"/>
      <c r="AN21" s="173"/>
      <c r="AO21" s="173"/>
      <c r="AP21" s="173"/>
      <c r="AQ21" s="173"/>
      <c r="AR21" s="173"/>
      <c r="AS21" s="173"/>
      <c r="AT21" s="173"/>
      <c r="AU21" s="173"/>
      <c r="AV21" s="173"/>
      <c r="AW21" s="173"/>
      <c r="AX21" s="173"/>
      <c r="AY21" s="173">
        <v>0</v>
      </c>
      <c r="AZ21" s="173">
        <v>0</v>
      </c>
      <c r="BA21" s="173">
        <v>0</v>
      </c>
      <c r="BB21" s="173">
        <v>0</v>
      </c>
      <c r="BC21" s="173">
        <v>0</v>
      </c>
      <c r="BD21" s="173">
        <v>0</v>
      </c>
      <c r="BE21" s="173">
        <v>0</v>
      </c>
      <c r="BF21" s="173">
        <v>0</v>
      </c>
      <c r="BG21" s="173">
        <v>0</v>
      </c>
      <c r="BH21" s="173">
        <v>0</v>
      </c>
      <c r="BI21" s="192">
        <v>0</v>
      </c>
      <c r="BJ21" s="192">
        <v>0</v>
      </c>
      <c r="BK21" s="192">
        <v>0</v>
      </c>
    </row>
    <row r="22" spans="1:63" ht="45" customHeight="1" thickBot="1" x14ac:dyDescent="0.3">
      <c r="A22" s="92" t="s">
        <v>91</v>
      </c>
      <c r="B22" s="170">
        <v>794.09</v>
      </c>
      <c r="C22" s="170">
        <v>826.03</v>
      </c>
      <c r="D22" s="170">
        <v>843.75</v>
      </c>
      <c r="E22" s="170">
        <v>861.33</v>
      </c>
      <c r="F22" s="170">
        <v>896.73</v>
      </c>
      <c r="G22" s="170">
        <v>938.93</v>
      </c>
      <c r="H22" s="170">
        <v>946.45</v>
      </c>
      <c r="I22" s="170">
        <v>964.88</v>
      </c>
      <c r="J22" s="170">
        <v>1010.88</v>
      </c>
      <c r="K22" s="170">
        <v>1083.8399999999999</v>
      </c>
      <c r="L22" s="170">
        <v>1093.72</v>
      </c>
      <c r="M22" s="170">
        <v>1129.27</v>
      </c>
      <c r="N22" s="170">
        <v>1182.3900000000001</v>
      </c>
      <c r="O22" s="170">
        <v>1413.44</v>
      </c>
      <c r="P22" s="170">
        <v>1507.43</v>
      </c>
      <c r="Q22" s="170">
        <v>1761.56</v>
      </c>
      <c r="R22" s="170">
        <v>1836.39</v>
      </c>
      <c r="S22" s="170">
        <v>2168.3200000000002</v>
      </c>
      <c r="T22" s="170">
        <v>2240.8000000000002</v>
      </c>
      <c r="U22" s="170">
        <v>2270.1999999999998</v>
      </c>
      <c r="V22" s="170">
        <v>2360.9899999999998</v>
      </c>
      <c r="W22" s="170">
        <v>2533.2399999999998</v>
      </c>
      <c r="X22" s="170">
        <v>2572.09</v>
      </c>
      <c r="Y22" s="170">
        <v>2652.21</v>
      </c>
      <c r="Z22" s="170">
        <v>2829.92</v>
      </c>
      <c r="AA22" s="170">
        <v>3010.53</v>
      </c>
      <c r="AB22" s="170">
        <v>3134.14</v>
      </c>
      <c r="AC22" s="188">
        <f t="shared" ref="AC22:BH22" si="0">SUM(AC8:AC21)</f>
        <v>3162.12</v>
      </c>
      <c r="AD22" s="188">
        <f t="shared" si="0"/>
        <v>3174.0499999999997</v>
      </c>
      <c r="AE22" s="188">
        <f t="shared" si="0"/>
        <v>3326.5200000000004</v>
      </c>
      <c r="AF22" s="188">
        <f t="shared" si="0"/>
        <v>3327.1200000000008</v>
      </c>
      <c r="AG22" s="188">
        <f t="shared" si="0"/>
        <v>3327.9300000000003</v>
      </c>
      <c r="AH22" s="188">
        <f t="shared" si="0"/>
        <v>3367.53</v>
      </c>
      <c r="AI22" s="188">
        <f t="shared" si="0"/>
        <v>3423.03</v>
      </c>
      <c r="AJ22" s="188">
        <f t="shared" si="0"/>
        <v>3443.8800000000006</v>
      </c>
      <c r="AK22" s="188">
        <f t="shared" si="0"/>
        <v>3492.5200000000004</v>
      </c>
      <c r="AL22" s="188">
        <f t="shared" si="0"/>
        <v>3546.1000000000004</v>
      </c>
      <c r="AM22" s="188">
        <f t="shared" si="0"/>
        <v>3582.1499999999996</v>
      </c>
      <c r="AN22" s="188">
        <f t="shared" si="0"/>
        <v>3592.3199999999997</v>
      </c>
      <c r="AO22" s="188">
        <f t="shared" si="0"/>
        <v>3594.8999999999996</v>
      </c>
      <c r="AP22" s="188">
        <f t="shared" si="0"/>
        <v>3606.46</v>
      </c>
      <c r="AQ22" s="188">
        <f t="shared" si="0"/>
        <v>3694.5599999999995</v>
      </c>
      <c r="AR22" s="188">
        <f t="shared" si="0"/>
        <v>3704.8399999999997</v>
      </c>
      <c r="AS22" s="188">
        <f t="shared" si="0"/>
        <v>3711.0699999999997</v>
      </c>
      <c r="AT22" s="188">
        <f t="shared" si="0"/>
        <v>3715.8899999999994</v>
      </c>
      <c r="AU22" s="188">
        <f t="shared" si="0"/>
        <v>3707.4399999999996</v>
      </c>
      <c r="AV22" s="188">
        <f t="shared" si="0"/>
        <v>3709.68</v>
      </c>
      <c r="AW22" s="188">
        <f t="shared" si="0"/>
        <v>3720.7799999999997</v>
      </c>
      <c r="AX22" s="188">
        <f t="shared" si="0"/>
        <v>3747.3799999999997</v>
      </c>
      <c r="AY22" s="188">
        <f t="shared" si="0"/>
        <v>3863.92</v>
      </c>
      <c r="AZ22" s="188">
        <f t="shared" si="0"/>
        <v>3884.68</v>
      </c>
      <c r="BA22" s="188">
        <f t="shared" si="0"/>
        <v>3906.27</v>
      </c>
      <c r="BB22" s="188">
        <f t="shared" si="0"/>
        <v>3933.4599999999996</v>
      </c>
      <c r="BC22" s="188">
        <f t="shared" si="0"/>
        <v>3954.81</v>
      </c>
      <c r="BD22" s="188">
        <f t="shared" si="0"/>
        <v>3975.85</v>
      </c>
      <c r="BE22" s="188">
        <f t="shared" si="0"/>
        <v>4026.6600000000003</v>
      </c>
      <c r="BF22" s="188">
        <f t="shared" si="0"/>
        <v>4046.29</v>
      </c>
      <c r="BG22" s="188">
        <f t="shared" si="0"/>
        <v>4110.9699999999993</v>
      </c>
      <c r="BH22" s="188">
        <f t="shared" si="0"/>
        <v>4138.46</v>
      </c>
      <c r="BI22" s="188">
        <f>SUM(BI8:BI21)</f>
        <v>4168.32</v>
      </c>
      <c r="BJ22" s="188">
        <f>SUM(BJ8:BJ21)</f>
        <v>4199.03</v>
      </c>
      <c r="BK22" s="188">
        <f>SUM(BK8:BK21)</f>
        <v>4226.21</v>
      </c>
    </row>
    <row r="23" spans="1:63" ht="33" customHeight="1" thickTop="1" x14ac:dyDescent="0.35">
      <c r="A23" s="195"/>
      <c r="B23" s="196"/>
      <c r="C23" s="196"/>
      <c r="D23" s="196"/>
      <c r="E23" s="196"/>
      <c r="F23" s="193"/>
      <c r="G23" s="193"/>
      <c r="H23" s="192"/>
      <c r="I23" s="192"/>
      <c r="J23" s="192"/>
      <c r="K23" s="192"/>
      <c r="L23" s="192"/>
      <c r="M23" s="192"/>
      <c r="N23" s="192"/>
      <c r="O23" s="192"/>
      <c r="P23" s="192"/>
      <c r="Q23" s="192"/>
      <c r="R23" s="197"/>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BK23" s="38"/>
    </row>
    <row r="24" spans="1:63" ht="33.75" customHeight="1" x14ac:dyDescent="0.25">
      <c r="A24" s="79" t="s">
        <v>283</v>
      </c>
      <c r="B24" s="169" t="s">
        <v>117</v>
      </c>
      <c r="C24" s="169" t="s">
        <v>118</v>
      </c>
      <c r="D24" s="169" t="s">
        <v>119</v>
      </c>
      <c r="E24" s="169" t="s">
        <v>120</v>
      </c>
      <c r="F24" s="169" t="s">
        <v>121</v>
      </c>
      <c r="G24" s="169" t="s">
        <v>122</v>
      </c>
      <c r="H24" s="169" t="s">
        <v>123</v>
      </c>
      <c r="I24" s="169" t="s">
        <v>124</v>
      </c>
      <c r="J24" s="169" t="s">
        <v>125</v>
      </c>
      <c r="K24" s="169" t="s">
        <v>126</v>
      </c>
      <c r="L24" s="169" t="s">
        <v>127</v>
      </c>
      <c r="M24" s="169" t="s">
        <v>128</v>
      </c>
      <c r="N24" s="169" t="s">
        <v>129</v>
      </c>
      <c r="O24" s="169" t="s">
        <v>130</v>
      </c>
      <c r="P24" s="169" t="s">
        <v>131</v>
      </c>
      <c r="Q24" s="169" t="s">
        <v>132</v>
      </c>
      <c r="R24" s="169" t="s">
        <v>133</v>
      </c>
      <c r="S24" s="169" t="s">
        <v>134</v>
      </c>
      <c r="T24" s="169" t="s">
        <v>135</v>
      </c>
      <c r="U24" s="169" t="s">
        <v>136</v>
      </c>
      <c r="V24" s="169" t="s">
        <v>137</v>
      </c>
      <c r="W24" s="169" t="s">
        <v>138</v>
      </c>
      <c r="X24" s="169" t="s">
        <v>139</v>
      </c>
      <c r="Y24" s="169" t="s">
        <v>140</v>
      </c>
      <c r="Z24" s="169" t="s">
        <v>141</v>
      </c>
      <c r="AA24" s="169" t="s">
        <v>142</v>
      </c>
      <c r="AB24" s="169" t="s">
        <v>143</v>
      </c>
      <c r="AC24" s="169" t="s">
        <v>144</v>
      </c>
      <c r="AD24" s="169" t="s">
        <v>145</v>
      </c>
      <c r="AE24" s="169" t="s">
        <v>146</v>
      </c>
      <c r="AF24" s="169" t="s">
        <v>147</v>
      </c>
      <c r="AG24" s="169" t="s">
        <v>148</v>
      </c>
      <c r="AH24" s="169" t="s">
        <v>149</v>
      </c>
      <c r="AI24" s="169" t="s">
        <v>150</v>
      </c>
      <c r="AJ24" s="169" t="s">
        <v>151</v>
      </c>
      <c r="AK24" s="169" t="s">
        <v>152</v>
      </c>
      <c r="AL24" s="169" t="s">
        <v>153</v>
      </c>
      <c r="AM24" s="169" t="s">
        <v>154</v>
      </c>
      <c r="AN24" s="169" t="s">
        <v>155</v>
      </c>
      <c r="AO24" s="169" t="s">
        <v>156</v>
      </c>
      <c r="AP24" s="169" t="s">
        <v>157</v>
      </c>
      <c r="AQ24" s="169" t="s">
        <v>158</v>
      </c>
      <c r="AR24" s="169" t="s">
        <v>159</v>
      </c>
      <c r="AS24" s="169" t="s">
        <v>246</v>
      </c>
      <c r="AT24" s="169" t="s">
        <v>251</v>
      </c>
      <c r="AU24" s="169" t="s">
        <v>256</v>
      </c>
      <c r="AV24" s="169" t="s">
        <v>260</v>
      </c>
      <c r="AW24" s="169" t="s">
        <v>262</v>
      </c>
      <c r="AX24" s="169" t="s">
        <v>264</v>
      </c>
      <c r="AY24" s="169" t="s">
        <v>294</v>
      </c>
      <c r="AZ24" s="59" t="s">
        <v>301</v>
      </c>
      <c r="BA24" s="59" t="s">
        <v>304</v>
      </c>
      <c r="BB24" s="59" t="s">
        <v>307</v>
      </c>
      <c r="BC24" s="59" t="s">
        <v>316</v>
      </c>
      <c r="BD24" s="59" t="s">
        <v>321</v>
      </c>
      <c r="BE24" s="59" t="s">
        <v>323</v>
      </c>
      <c r="BF24" s="59" t="s">
        <v>359</v>
      </c>
      <c r="BG24" s="59" t="s">
        <v>365</v>
      </c>
      <c r="BH24" s="59" t="s">
        <v>370</v>
      </c>
      <c r="BI24" s="59" t="s">
        <v>372</v>
      </c>
      <c r="BJ24" s="59" t="s">
        <v>374</v>
      </c>
      <c r="BK24" s="59" t="s">
        <v>380</v>
      </c>
    </row>
    <row r="25" spans="1:63" ht="20.25" customHeight="1" x14ac:dyDescent="0.25">
      <c r="A25" s="49" t="s">
        <v>85</v>
      </c>
      <c r="B25" s="185" t="s">
        <v>210</v>
      </c>
      <c r="C25" s="173">
        <v>210.69</v>
      </c>
      <c r="D25" s="173">
        <v>238.21</v>
      </c>
      <c r="E25" s="173">
        <v>177.33</v>
      </c>
      <c r="F25" s="173">
        <v>377.36</v>
      </c>
      <c r="G25" s="166">
        <v>256.29000000000002</v>
      </c>
      <c r="H25" s="166">
        <v>225.53</v>
      </c>
      <c r="I25" s="155">
        <v>198.37</v>
      </c>
      <c r="J25" s="155">
        <v>291.51</v>
      </c>
      <c r="K25" s="166">
        <v>271.29000000000002</v>
      </c>
      <c r="L25" s="166">
        <v>312.27999999999997</v>
      </c>
      <c r="M25" s="166">
        <v>182.64</v>
      </c>
      <c r="N25" s="166">
        <v>421.01</v>
      </c>
      <c r="O25" s="166">
        <v>470.77</v>
      </c>
      <c r="P25" s="166">
        <v>194.08</v>
      </c>
      <c r="Q25" s="166">
        <v>200.06</v>
      </c>
      <c r="R25" s="166">
        <v>460.21</v>
      </c>
      <c r="S25" s="166">
        <v>449.52</v>
      </c>
      <c r="T25" s="166">
        <v>328.15</v>
      </c>
      <c r="U25" s="166">
        <v>278.48</v>
      </c>
      <c r="V25" s="166">
        <v>553.42999999999995</v>
      </c>
      <c r="W25" s="166">
        <v>469.98</v>
      </c>
      <c r="X25" s="166">
        <v>244.8</v>
      </c>
      <c r="Y25" s="166">
        <v>317.26</v>
      </c>
      <c r="Z25" s="166">
        <v>386.03</v>
      </c>
      <c r="AA25" s="166">
        <v>647.11</v>
      </c>
      <c r="AB25" s="166">
        <v>478.61</v>
      </c>
      <c r="AC25" s="166">
        <v>489.87</v>
      </c>
      <c r="AD25" s="166">
        <v>803.79</v>
      </c>
      <c r="AE25" s="166">
        <v>887.03</v>
      </c>
      <c r="AF25" s="166">
        <v>418.33</v>
      </c>
      <c r="AG25" s="166">
        <v>431.63</v>
      </c>
      <c r="AH25" s="166">
        <v>871.7</v>
      </c>
      <c r="AI25" s="166">
        <v>828.09</v>
      </c>
      <c r="AJ25" s="166">
        <v>519.57000000000005</v>
      </c>
      <c r="AK25" s="166">
        <v>646.73</v>
      </c>
      <c r="AL25" s="166">
        <v>887.26</v>
      </c>
      <c r="AM25" s="166">
        <v>1277.7</v>
      </c>
      <c r="AN25" s="166">
        <v>620.42999999999995</v>
      </c>
      <c r="AO25" s="166">
        <v>679.65</v>
      </c>
      <c r="AP25" s="166">
        <v>1031.3699999999999</v>
      </c>
      <c r="AQ25" s="166">
        <v>1069</v>
      </c>
      <c r="AR25" s="166">
        <v>490.78</v>
      </c>
      <c r="AS25" s="166">
        <v>411.04</v>
      </c>
      <c r="AT25" s="166">
        <v>980</v>
      </c>
      <c r="AU25" s="166">
        <v>1005.69</v>
      </c>
      <c r="AV25" s="166">
        <v>620.69000000000005</v>
      </c>
      <c r="AW25" s="166">
        <v>427.42</v>
      </c>
      <c r="AX25" s="166">
        <v>1008.93</v>
      </c>
      <c r="AY25" s="166">
        <v>966.31</v>
      </c>
      <c r="AZ25" s="166">
        <v>514.23</v>
      </c>
      <c r="BA25" s="166">
        <v>684.71</v>
      </c>
      <c r="BB25" s="166">
        <v>1033.8399999999999</v>
      </c>
      <c r="BC25" s="166">
        <v>1009.23</v>
      </c>
      <c r="BD25" s="166">
        <v>566.20000000000005</v>
      </c>
      <c r="BE25" s="166">
        <v>600.80999999999995</v>
      </c>
      <c r="BF25" s="166">
        <v>736.21</v>
      </c>
      <c r="BG25" s="166">
        <v>735.68</v>
      </c>
      <c r="BH25" s="166">
        <v>622.70000000000005</v>
      </c>
      <c r="BI25" s="166">
        <v>578.99</v>
      </c>
      <c r="BJ25" s="166">
        <v>1029.05</v>
      </c>
      <c r="BK25" s="166">
        <v>971.38</v>
      </c>
    </row>
    <row r="26" spans="1:63" ht="20.25" customHeight="1" x14ac:dyDescent="0.25">
      <c r="A26" s="49" t="s">
        <v>86</v>
      </c>
      <c r="B26" s="185" t="s">
        <v>210</v>
      </c>
      <c r="C26" s="173">
        <v>98.87</v>
      </c>
      <c r="D26" s="173">
        <v>106.09</v>
      </c>
      <c r="E26" s="173">
        <v>77.42</v>
      </c>
      <c r="F26" s="173">
        <v>172.13</v>
      </c>
      <c r="G26" s="166">
        <v>128.55000000000001</v>
      </c>
      <c r="H26" s="166">
        <v>104.89</v>
      </c>
      <c r="I26" s="155">
        <v>104.72</v>
      </c>
      <c r="J26" s="155">
        <v>136.65</v>
      </c>
      <c r="K26" s="166">
        <v>123.45</v>
      </c>
      <c r="L26" s="166">
        <v>115.6</v>
      </c>
      <c r="M26" s="166">
        <v>81.36</v>
      </c>
      <c r="N26" s="166">
        <v>161.37</v>
      </c>
      <c r="O26" s="166">
        <v>178.45</v>
      </c>
      <c r="P26" s="166">
        <v>107.12</v>
      </c>
      <c r="Q26" s="166">
        <v>196.35</v>
      </c>
      <c r="R26" s="166">
        <v>483.74</v>
      </c>
      <c r="S26" s="166">
        <v>439.23</v>
      </c>
      <c r="T26" s="166">
        <v>426.06</v>
      </c>
      <c r="U26" s="166">
        <v>406.3</v>
      </c>
      <c r="V26" s="166">
        <v>679.57</v>
      </c>
      <c r="W26" s="166">
        <v>623.49</v>
      </c>
      <c r="X26" s="166">
        <v>349.59</v>
      </c>
      <c r="Y26" s="166">
        <v>478.26</v>
      </c>
      <c r="Z26" s="166">
        <v>560.16999999999996</v>
      </c>
      <c r="AA26" s="166">
        <v>684</v>
      </c>
      <c r="AB26" s="166">
        <v>464.52</v>
      </c>
      <c r="AC26" s="166">
        <v>445.74</v>
      </c>
      <c r="AD26" s="166">
        <v>837.07</v>
      </c>
      <c r="AE26" s="166">
        <v>782.28</v>
      </c>
      <c r="AF26" s="166">
        <v>306.98</v>
      </c>
      <c r="AG26" s="166">
        <v>400.59</v>
      </c>
      <c r="AH26" s="166">
        <v>708.51</v>
      </c>
      <c r="AI26" s="166">
        <v>680.82</v>
      </c>
      <c r="AJ26" s="166">
        <v>437.25</v>
      </c>
      <c r="AK26" s="166">
        <v>474.56</v>
      </c>
      <c r="AL26" s="166">
        <v>630.29999999999995</v>
      </c>
      <c r="AM26" s="166">
        <v>849.79</v>
      </c>
      <c r="AN26" s="166">
        <v>410.1</v>
      </c>
      <c r="AO26" s="166">
        <v>464.34</v>
      </c>
      <c r="AP26" s="166">
        <v>676.42</v>
      </c>
      <c r="AQ26" s="166">
        <v>618.82000000000005</v>
      </c>
      <c r="AR26" s="166">
        <v>290.68</v>
      </c>
      <c r="AS26" s="166">
        <v>270.01</v>
      </c>
      <c r="AT26" s="166">
        <v>690.31</v>
      </c>
      <c r="AU26" s="166">
        <v>695.56</v>
      </c>
      <c r="AV26" s="166">
        <v>420.18</v>
      </c>
      <c r="AW26" s="166">
        <v>341.82</v>
      </c>
      <c r="AX26" s="166">
        <v>680.89</v>
      </c>
      <c r="AY26" s="166">
        <v>665.03</v>
      </c>
      <c r="AZ26" s="166">
        <v>293.73</v>
      </c>
      <c r="BA26" s="166">
        <v>509.72</v>
      </c>
      <c r="BB26" s="166">
        <v>734.08</v>
      </c>
      <c r="BC26" s="166">
        <v>590.12</v>
      </c>
      <c r="BD26" s="166">
        <v>392.85</v>
      </c>
      <c r="BE26" s="166">
        <v>407.81</v>
      </c>
      <c r="BF26" s="166">
        <v>538.12</v>
      </c>
      <c r="BG26" s="166">
        <v>508.38</v>
      </c>
      <c r="BH26" s="166">
        <v>393.12</v>
      </c>
      <c r="BI26" s="166">
        <v>413.78</v>
      </c>
      <c r="BJ26" s="166">
        <v>714.47</v>
      </c>
      <c r="BK26" s="166">
        <v>746.39</v>
      </c>
    </row>
    <row r="27" spans="1:63" ht="20.25" customHeight="1" x14ac:dyDescent="0.25">
      <c r="A27" s="98" t="s">
        <v>346</v>
      </c>
      <c r="B27" s="173">
        <v>0</v>
      </c>
      <c r="C27" s="173">
        <v>0</v>
      </c>
      <c r="D27" s="173">
        <v>0</v>
      </c>
      <c r="E27" s="173">
        <v>0</v>
      </c>
      <c r="F27" s="173">
        <v>0</v>
      </c>
      <c r="G27" s="166">
        <v>0</v>
      </c>
      <c r="H27" s="166">
        <v>0</v>
      </c>
      <c r="I27" s="155">
        <v>0</v>
      </c>
      <c r="J27" s="155">
        <v>0</v>
      </c>
      <c r="K27" s="166">
        <v>0</v>
      </c>
      <c r="L27" s="166">
        <v>0</v>
      </c>
      <c r="M27" s="166">
        <v>0</v>
      </c>
      <c r="N27" s="166">
        <v>0</v>
      </c>
      <c r="O27" s="166">
        <v>0</v>
      </c>
      <c r="P27" s="166">
        <v>0</v>
      </c>
      <c r="Q27" s="166">
        <v>0</v>
      </c>
      <c r="R27" s="166">
        <v>0</v>
      </c>
      <c r="S27" s="166">
        <v>0</v>
      </c>
      <c r="T27" s="166">
        <v>0</v>
      </c>
      <c r="U27" s="166">
        <v>0</v>
      </c>
      <c r="V27" s="166">
        <v>0</v>
      </c>
      <c r="W27" s="166">
        <v>0</v>
      </c>
      <c r="X27" s="166">
        <v>0</v>
      </c>
      <c r="Y27" s="166">
        <v>0</v>
      </c>
      <c r="Z27" s="166">
        <v>0</v>
      </c>
      <c r="AA27" s="166">
        <v>0</v>
      </c>
      <c r="AB27" s="166">
        <v>0</v>
      </c>
      <c r="AC27" s="166">
        <v>0</v>
      </c>
      <c r="AD27" s="166">
        <v>0</v>
      </c>
      <c r="AE27" s="166">
        <v>0</v>
      </c>
      <c r="AF27" s="166">
        <v>0</v>
      </c>
      <c r="AG27" s="166">
        <v>0</v>
      </c>
      <c r="AH27" s="166">
        <v>0</v>
      </c>
      <c r="AI27" s="166">
        <v>0</v>
      </c>
      <c r="AJ27" s="166">
        <v>0</v>
      </c>
      <c r="AK27" s="166">
        <v>0</v>
      </c>
      <c r="AL27" s="166">
        <v>0</v>
      </c>
      <c r="AM27" s="166">
        <v>0</v>
      </c>
      <c r="AN27" s="166">
        <v>0</v>
      </c>
      <c r="AO27" s="166">
        <v>0</v>
      </c>
      <c r="AP27" s="166">
        <v>0</v>
      </c>
      <c r="AQ27" s="166">
        <v>0</v>
      </c>
      <c r="AR27" s="166">
        <v>0</v>
      </c>
      <c r="AS27" s="166">
        <v>0</v>
      </c>
      <c r="AT27" s="166">
        <v>0</v>
      </c>
      <c r="AU27" s="166">
        <v>0</v>
      </c>
      <c r="AV27" s="166">
        <v>0</v>
      </c>
      <c r="AW27" s="166">
        <v>0</v>
      </c>
      <c r="AX27" s="166">
        <v>0</v>
      </c>
      <c r="AY27" s="166">
        <v>0</v>
      </c>
      <c r="AZ27" s="166">
        <v>0</v>
      </c>
      <c r="BA27" s="166">
        <v>0</v>
      </c>
      <c r="BB27" s="166">
        <v>0</v>
      </c>
      <c r="BC27" s="166">
        <v>0</v>
      </c>
      <c r="BD27" s="166">
        <v>0</v>
      </c>
      <c r="BE27" s="166">
        <v>0</v>
      </c>
      <c r="BF27" s="166">
        <v>0</v>
      </c>
      <c r="BG27" s="166">
        <v>0</v>
      </c>
      <c r="BH27" s="166">
        <v>0</v>
      </c>
      <c r="BI27" s="166">
        <v>0</v>
      </c>
      <c r="BJ27" s="166">
        <v>0</v>
      </c>
      <c r="BK27" s="166">
        <v>0</v>
      </c>
    </row>
    <row r="28" spans="1:63" ht="20.25" customHeight="1" x14ac:dyDescent="0.25">
      <c r="A28" s="272" t="s">
        <v>351</v>
      </c>
      <c r="B28" s="186" t="s">
        <v>210</v>
      </c>
      <c r="C28" s="173">
        <v>0.5</v>
      </c>
      <c r="D28" s="173">
        <v>3.17</v>
      </c>
      <c r="E28" s="173">
        <v>5.54</v>
      </c>
      <c r="F28" s="173">
        <v>2.93</v>
      </c>
      <c r="G28" s="166">
        <v>11.23</v>
      </c>
      <c r="H28" s="166">
        <v>28</v>
      </c>
      <c r="I28" s="155">
        <v>35.81</v>
      </c>
      <c r="J28" s="155">
        <v>11.88</v>
      </c>
      <c r="K28" s="166">
        <v>9.07</v>
      </c>
      <c r="L28" s="166">
        <v>43.01</v>
      </c>
      <c r="M28" s="166">
        <v>49.32</v>
      </c>
      <c r="N28" s="166">
        <v>17.29</v>
      </c>
      <c r="O28" s="166">
        <v>25.03</v>
      </c>
      <c r="P28" s="166">
        <v>78.84</v>
      </c>
      <c r="Q28" s="166">
        <v>95.29</v>
      </c>
      <c r="R28" s="166">
        <v>35.75</v>
      </c>
      <c r="S28" s="166">
        <v>65.569999999999993</v>
      </c>
      <c r="T28" s="166">
        <v>217.45</v>
      </c>
      <c r="U28" s="166">
        <v>192.61</v>
      </c>
      <c r="V28" s="166">
        <v>55.82</v>
      </c>
      <c r="W28" s="166">
        <v>109.99</v>
      </c>
      <c r="X28" s="166">
        <v>309.13</v>
      </c>
      <c r="Y28" s="166">
        <v>283.89</v>
      </c>
      <c r="Z28" s="166">
        <v>102.73</v>
      </c>
      <c r="AA28" s="166">
        <v>122.89</v>
      </c>
      <c r="AB28" s="166">
        <v>360.39</v>
      </c>
      <c r="AC28" s="166">
        <v>319.23</v>
      </c>
      <c r="AD28" s="166">
        <v>111.88</v>
      </c>
      <c r="AE28" s="166">
        <v>158.58000000000001</v>
      </c>
      <c r="AF28" s="166">
        <v>410.36</v>
      </c>
      <c r="AG28" s="166">
        <v>353.77</v>
      </c>
      <c r="AH28" s="166">
        <v>116.26</v>
      </c>
      <c r="AI28" s="166">
        <v>155.74</v>
      </c>
      <c r="AJ28" s="166">
        <v>384.86</v>
      </c>
      <c r="AK28" s="166">
        <v>365.21</v>
      </c>
      <c r="AL28" s="166">
        <v>111.77</v>
      </c>
      <c r="AM28" s="166">
        <v>163.11000000000001</v>
      </c>
      <c r="AN28" s="166">
        <v>418.11</v>
      </c>
      <c r="AO28" s="166">
        <v>319.62</v>
      </c>
      <c r="AP28" s="166">
        <v>113.78</v>
      </c>
      <c r="AQ28" s="166">
        <v>152.34</v>
      </c>
      <c r="AR28" s="166">
        <v>434.31</v>
      </c>
      <c r="AS28" s="166">
        <v>353.61</v>
      </c>
      <c r="AT28" s="166">
        <v>117.44</v>
      </c>
      <c r="AU28" s="166">
        <v>186.27</v>
      </c>
      <c r="AV28" s="166">
        <v>452.93</v>
      </c>
      <c r="AW28" s="166">
        <v>422.16</v>
      </c>
      <c r="AX28" s="166">
        <v>141.09</v>
      </c>
      <c r="AY28" s="166">
        <v>157.1</v>
      </c>
      <c r="AZ28" s="166">
        <v>463.56</v>
      </c>
      <c r="BA28" s="166">
        <v>379.49</v>
      </c>
      <c r="BB28" s="166">
        <v>153.12</v>
      </c>
      <c r="BC28" s="166">
        <v>164.24</v>
      </c>
      <c r="BD28" s="166">
        <v>445.58</v>
      </c>
      <c r="BE28" s="166">
        <v>443.67</v>
      </c>
      <c r="BF28" s="166">
        <v>147.12</v>
      </c>
      <c r="BG28" s="166">
        <v>217.28</v>
      </c>
      <c r="BH28" s="166">
        <v>675.63</v>
      </c>
      <c r="BI28" s="166">
        <v>556.46</v>
      </c>
      <c r="BJ28" s="166">
        <v>159.08000000000001</v>
      </c>
      <c r="BK28" s="166">
        <v>209.33</v>
      </c>
    </row>
    <row r="29" spans="1:63" ht="20.25" customHeight="1" x14ac:dyDescent="0.25">
      <c r="A29" s="98" t="s">
        <v>348</v>
      </c>
      <c r="B29" s="186" t="s">
        <v>210</v>
      </c>
      <c r="C29" s="173">
        <v>75.64</v>
      </c>
      <c r="D29" s="173">
        <v>40.19</v>
      </c>
      <c r="E29" s="173">
        <v>67.95</v>
      </c>
      <c r="F29" s="173">
        <v>85.99</v>
      </c>
      <c r="G29" s="166">
        <v>88.7</v>
      </c>
      <c r="H29" s="166">
        <v>65.28</v>
      </c>
      <c r="I29" s="155">
        <v>77.31</v>
      </c>
      <c r="J29" s="155">
        <v>116.56</v>
      </c>
      <c r="K29" s="166">
        <v>74.58</v>
      </c>
      <c r="L29" s="166">
        <v>27.05</v>
      </c>
      <c r="M29" s="166">
        <v>37.69</v>
      </c>
      <c r="N29" s="166">
        <v>89.19</v>
      </c>
      <c r="O29" s="166">
        <v>120.21</v>
      </c>
      <c r="P29" s="166">
        <v>35.520000000000003</v>
      </c>
      <c r="Q29" s="166">
        <v>23.23</v>
      </c>
      <c r="R29" s="166">
        <v>98.53</v>
      </c>
      <c r="S29" s="166">
        <v>105.15</v>
      </c>
      <c r="T29" s="166">
        <v>56.1</v>
      </c>
      <c r="U29" s="166">
        <v>46.02</v>
      </c>
      <c r="V29" s="166">
        <v>144.37</v>
      </c>
      <c r="W29" s="166">
        <v>138.66999999999999</v>
      </c>
      <c r="X29" s="166">
        <v>49.65</v>
      </c>
      <c r="Y29" s="166">
        <v>81.45</v>
      </c>
      <c r="Z29" s="166">
        <v>69.19</v>
      </c>
      <c r="AA29" s="166">
        <v>103.99</v>
      </c>
      <c r="AB29" s="166">
        <v>50.01</v>
      </c>
      <c r="AC29" s="166">
        <v>78.16</v>
      </c>
      <c r="AD29" s="166">
        <v>138.78</v>
      </c>
      <c r="AE29" s="166">
        <v>110</v>
      </c>
      <c r="AF29" s="166">
        <v>47.1</v>
      </c>
      <c r="AG29" s="166">
        <v>29.7</v>
      </c>
      <c r="AH29" s="166">
        <v>102.11</v>
      </c>
      <c r="AI29" s="166">
        <v>119.32</v>
      </c>
      <c r="AJ29" s="166">
        <v>51.9</v>
      </c>
      <c r="AK29" s="166">
        <v>62.7</v>
      </c>
      <c r="AL29" s="166">
        <v>139.43</v>
      </c>
      <c r="AM29" s="166">
        <v>145.32</v>
      </c>
      <c r="AN29" s="166">
        <v>30.42</v>
      </c>
      <c r="AO29" s="166">
        <v>76.16</v>
      </c>
      <c r="AP29" s="166">
        <v>145.79</v>
      </c>
      <c r="AQ29" s="166">
        <v>132.19</v>
      </c>
      <c r="AR29" s="166">
        <v>55.48</v>
      </c>
      <c r="AS29" s="166">
        <v>33.71</v>
      </c>
      <c r="AT29" s="166">
        <v>131.66</v>
      </c>
      <c r="AU29" s="166">
        <v>111.91</v>
      </c>
      <c r="AV29" s="166">
        <v>32.81</v>
      </c>
      <c r="AW29" s="166">
        <v>24.4</v>
      </c>
      <c r="AX29" s="166">
        <v>104.85</v>
      </c>
      <c r="AY29" s="166">
        <v>122.33</v>
      </c>
      <c r="AZ29" s="166">
        <v>53.56</v>
      </c>
      <c r="BA29" s="166">
        <v>74.94</v>
      </c>
      <c r="BB29" s="166">
        <v>151.63999999999999</v>
      </c>
      <c r="BC29" s="166">
        <v>149.44</v>
      </c>
      <c r="BD29" s="166">
        <v>66.73</v>
      </c>
      <c r="BE29" s="166">
        <v>49.38</v>
      </c>
      <c r="BF29" s="166">
        <v>103.86</v>
      </c>
      <c r="BG29" s="166">
        <v>89.42</v>
      </c>
      <c r="BH29" s="166">
        <v>28.06</v>
      </c>
      <c r="BI29" s="166">
        <v>61.03</v>
      </c>
      <c r="BJ29" s="166">
        <v>148.12</v>
      </c>
      <c r="BK29" s="166">
        <v>119.07</v>
      </c>
    </row>
    <row r="30" spans="1:63" ht="20.25" customHeight="1" x14ac:dyDescent="0.25">
      <c r="A30" s="98" t="s">
        <v>6</v>
      </c>
      <c r="B30" s="186" t="s">
        <v>210</v>
      </c>
      <c r="C30" s="173">
        <v>55.12</v>
      </c>
      <c r="D30" s="173">
        <v>53.66</v>
      </c>
      <c r="E30" s="173">
        <v>55.02</v>
      </c>
      <c r="F30" s="173">
        <v>56.21</v>
      </c>
      <c r="G30" s="166">
        <v>55.09</v>
      </c>
      <c r="H30" s="166">
        <v>53.71</v>
      </c>
      <c r="I30" s="155">
        <v>52.64</v>
      </c>
      <c r="J30" s="155">
        <v>53.53</v>
      </c>
      <c r="K30" s="166">
        <v>48.96</v>
      </c>
      <c r="L30" s="166">
        <v>49.42</v>
      </c>
      <c r="M30" s="166">
        <v>49.82</v>
      </c>
      <c r="N30" s="166">
        <v>52.19</v>
      </c>
      <c r="O30" s="166">
        <v>48.7</v>
      </c>
      <c r="P30" s="166">
        <v>47.14</v>
      </c>
      <c r="Q30" s="166">
        <v>48.75</v>
      </c>
      <c r="R30" s="166">
        <v>48.84</v>
      </c>
      <c r="S30" s="166">
        <v>46.03</v>
      </c>
      <c r="T30" s="166">
        <v>45</v>
      </c>
      <c r="U30" s="166">
        <v>44.41</v>
      </c>
      <c r="V30" s="166">
        <v>43.77</v>
      </c>
      <c r="W30" s="166">
        <v>41.46</v>
      </c>
      <c r="X30" s="166">
        <v>38.26</v>
      </c>
      <c r="Y30" s="166">
        <v>37.409999999999997</v>
      </c>
      <c r="Z30" s="166">
        <v>38.33</v>
      </c>
      <c r="AA30" s="166">
        <v>35.89</v>
      </c>
      <c r="AB30" s="166">
        <v>34.89</v>
      </c>
      <c r="AC30" s="166">
        <v>34.94</v>
      </c>
      <c r="AD30" s="166">
        <v>35.89</v>
      </c>
      <c r="AE30" s="166">
        <v>32.799999999999997</v>
      </c>
      <c r="AF30" s="166">
        <v>30.79</v>
      </c>
      <c r="AG30" s="166">
        <v>30.87</v>
      </c>
      <c r="AH30" s="166">
        <v>31.86</v>
      </c>
      <c r="AI30" s="166">
        <v>30.12</v>
      </c>
      <c r="AJ30" s="166">
        <v>27.33</v>
      </c>
      <c r="AK30" s="166">
        <v>27.42</v>
      </c>
      <c r="AL30" s="166">
        <v>27.71</v>
      </c>
      <c r="AM30" s="166">
        <v>28.99</v>
      </c>
      <c r="AN30" s="166">
        <v>29.02</v>
      </c>
      <c r="AO30" s="166">
        <v>28.56</v>
      </c>
      <c r="AP30" s="166">
        <v>30.26</v>
      </c>
      <c r="AQ30" s="166">
        <v>26.21</v>
      </c>
      <c r="AR30" s="166">
        <v>27.2</v>
      </c>
      <c r="AS30" s="166">
        <v>27.99</v>
      </c>
      <c r="AT30" s="166">
        <v>28.11</v>
      </c>
      <c r="AU30" s="166">
        <v>26.86</v>
      </c>
      <c r="AV30" s="166">
        <v>26.45</v>
      </c>
      <c r="AW30" s="166">
        <v>25.25</v>
      </c>
      <c r="AX30" s="166">
        <v>25.48</v>
      </c>
      <c r="AY30" s="166">
        <v>25.75</v>
      </c>
      <c r="AZ30" s="166">
        <v>25.61</v>
      </c>
      <c r="BA30" s="166">
        <v>26.33</v>
      </c>
      <c r="BB30" s="166">
        <v>27.36</v>
      </c>
      <c r="BC30" s="166">
        <v>23.55</v>
      </c>
      <c r="BD30" s="166">
        <v>22.33</v>
      </c>
      <c r="BE30" s="166">
        <v>23.92</v>
      </c>
      <c r="BF30" s="166">
        <v>22.62</v>
      </c>
      <c r="BG30" s="166">
        <v>23.25</v>
      </c>
      <c r="BH30" s="166">
        <v>22.13</v>
      </c>
      <c r="BI30" s="166">
        <v>22.69</v>
      </c>
      <c r="BJ30" s="166">
        <v>25.06</v>
      </c>
      <c r="BK30" s="166">
        <v>26.79</v>
      </c>
    </row>
    <row r="31" spans="1:63" s="194" customFormat="1" ht="20.25" customHeight="1" x14ac:dyDescent="0.25">
      <c r="A31" s="98" t="s">
        <v>349</v>
      </c>
      <c r="B31" s="186" t="s">
        <v>210</v>
      </c>
      <c r="C31" s="173">
        <v>8.75</v>
      </c>
      <c r="D31" s="173">
        <v>9.9499999999999993</v>
      </c>
      <c r="E31" s="173">
        <v>9.91</v>
      </c>
      <c r="F31" s="173">
        <v>9.4700000000000006</v>
      </c>
      <c r="G31" s="166">
        <v>10.17</v>
      </c>
      <c r="H31" s="166">
        <v>9.17</v>
      </c>
      <c r="I31" s="155">
        <v>9.49</v>
      </c>
      <c r="J31" s="155">
        <v>9.4499999999999993</v>
      </c>
      <c r="K31" s="166">
        <v>10.4</v>
      </c>
      <c r="L31" s="166">
        <v>12.68</v>
      </c>
      <c r="M31" s="166">
        <v>11.45</v>
      </c>
      <c r="N31" s="166">
        <v>10.46</v>
      </c>
      <c r="O31" s="166">
        <v>9.3000000000000007</v>
      </c>
      <c r="P31" s="166">
        <v>12.64</v>
      </c>
      <c r="Q31" s="166">
        <v>11.04</v>
      </c>
      <c r="R31" s="166">
        <v>10.98</v>
      </c>
      <c r="S31" s="166">
        <v>12.42</v>
      </c>
      <c r="T31" s="166">
        <v>14.31</v>
      </c>
      <c r="U31" s="166">
        <v>13.1</v>
      </c>
      <c r="V31" s="166">
        <v>12.24</v>
      </c>
      <c r="W31" s="166">
        <v>10.39</v>
      </c>
      <c r="X31" s="166">
        <v>13.05</v>
      </c>
      <c r="Y31" s="166">
        <v>12.03</v>
      </c>
      <c r="Z31" s="166">
        <v>10.32</v>
      </c>
      <c r="AA31" s="166">
        <v>10.1</v>
      </c>
      <c r="AB31" s="166">
        <v>11.72</v>
      </c>
      <c r="AC31" s="166">
        <v>11.33</v>
      </c>
      <c r="AD31" s="166">
        <v>11.49</v>
      </c>
      <c r="AE31" s="166">
        <v>10.210000000000001</v>
      </c>
      <c r="AF31" s="166">
        <v>12.78</v>
      </c>
      <c r="AG31" s="166">
        <v>10.91</v>
      </c>
      <c r="AH31" s="166">
        <v>10.27</v>
      </c>
      <c r="AI31" s="166">
        <v>13.37</v>
      </c>
      <c r="AJ31" s="166">
        <v>12.9</v>
      </c>
      <c r="AK31" s="166">
        <v>11.47</v>
      </c>
      <c r="AL31" s="166">
        <v>10.91</v>
      </c>
      <c r="AM31" s="166">
        <v>12.34</v>
      </c>
      <c r="AN31" s="166">
        <v>13.68</v>
      </c>
      <c r="AO31" s="166">
        <v>12.03</v>
      </c>
      <c r="AP31" s="166">
        <v>9.6199999999999992</v>
      </c>
      <c r="AQ31" s="166">
        <v>10.37</v>
      </c>
      <c r="AR31" s="166">
        <v>14.08</v>
      </c>
      <c r="AS31" s="166">
        <v>10.62</v>
      </c>
      <c r="AT31" s="166">
        <v>12.16</v>
      </c>
      <c r="AU31" s="166">
        <v>11.15</v>
      </c>
      <c r="AV31" s="166">
        <v>10.96</v>
      </c>
      <c r="AW31" s="166">
        <v>8.39</v>
      </c>
      <c r="AX31" s="166">
        <v>9.99</v>
      </c>
      <c r="AY31" s="166">
        <v>10.65</v>
      </c>
      <c r="AZ31" s="166">
        <v>9.61</v>
      </c>
      <c r="BA31" s="166">
        <v>10.31</v>
      </c>
      <c r="BB31" s="166">
        <v>8.3800000000000008</v>
      </c>
      <c r="BC31" s="166">
        <v>8.6199999999999992</v>
      </c>
      <c r="BD31" s="166">
        <v>8.7799999999999994</v>
      </c>
      <c r="BE31" s="166">
        <v>8.15</v>
      </c>
      <c r="BF31" s="166">
        <v>8.36</v>
      </c>
      <c r="BG31" s="166">
        <v>10.56</v>
      </c>
      <c r="BH31" s="166">
        <v>11.19</v>
      </c>
      <c r="BI31" s="166">
        <v>7.77</v>
      </c>
      <c r="BJ31" s="166">
        <v>9.36</v>
      </c>
      <c r="BK31" s="166">
        <v>9.39</v>
      </c>
    </row>
    <row r="32" spans="1:63" ht="20.25" customHeight="1" x14ac:dyDescent="0.35">
      <c r="A32" s="42" t="s">
        <v>350</v>
      </c>
      <c r="B32" s="186" t="s">
        <v>210</v>
      </c>
      <c r="C32" s="173">
        <v>106.62</v>
      </c>
      <c r="D32" s="173">
        <v>75.63</v>
      </c>
      <c r="E32" s="173">
        <v>91.98</v>
      </c>
      <c r="F32" s="173">
        <v>97.2</v>
      </c>
      <c r="G32" s="166">
        <v>104.37</v>
      </c>
      <c r="H32" s="166">
        <v>76.25</v>
      </c>
      <c r="I32" s="155">
        <v>85.09</v>
      </c>
      <c r="J32" s="155">
        <v>89.95</v>
      </c>
      <c r="K32" s="166">
        <v>88.26</v>
      </c>
      <c r="L32" s="166">
        <v>88.81</v>
      </c>
      <c r="M32" s="166">
        <v>92.73</v>
      </c>
      <c r="N32" s="166">
        <v>107.82</v>
      </c>
      <c r="O32" s="166">
        <v>88.53</v>
      </c>
      <c r="P32" s="166">
        <v>95.71</v>
      </c>
      <c r="Q32" s="166">
        <v>69.7</v>
      </c>
      <c r="R32" s="166">
        <v>85.29</v>
      </c>
      <c r="S32" s="166">
        <v>128.97</v>
      </c>
      <c r="T32" s="166">
        <v>124.29</v>
      </c>
      <c r="U32" s="166">
        <v>137.9</v>
      </c>
      <c r="V32" s="166">
        <v>132.30000000000001</v>
      </c>
      <c r="W32" s="166">
        <v>138.77000000000001</v>
      </c>
      <c r="X32" s="166">
        <v>122.05</v>
      </c>
      <c r="Y32" s="166">
        <v>110.87</v>
      </c>
      <c r="Z32" s="166">
        <v>155.88999999999999</v>
      </c>
      <c r="AA32" s="166">
        <v>206.96</v>
      </c>
      <c r="AB32" s="166">
        <v>178.45</v>
      </c>
      <c r="AC32" s="166">
        <v>185.32</v>
      </c>
      <c r="AD32" s="166">
        <v>181.06</v>
      </c>
      <c r="AE32" s="166">
        <v>270.62</v>
      </c>
      <c r="AF32" s="166">
        <v>232.53</v>
      </c>
      <c r="AG32" s="166">
        <v>217.45</v>
      </c>
      <c r="AH32" s="166">
        <v>247.13</v>
      </c>
      <c r="AI32" s="166">
        <v>221.08</v>
      </c>
      <c r="AJ32" s="166">
        <v>229.72</v>
      </c>
      <c r="AK32" s="166">
        <v>257.3</v>
      </c>
      <c r="AL32" s="166">
        <v>264.36</v>
      </c>
      <c r="AM32" s="166">
        <v>302.83999999999997</v>
      </c>
      <c r="AN32" s="166">
        <v>275.32</v>
      </c>
      <c r="AO32" s="166">
        <v>316.93</v>
      </c>
      <c r="AP32" s="166">
        <v>338.29</v>
      </c>
      <c r="AQ32" s="251">
        <v>316.06</v>
      </c>
      <c r="AR32" s="251">
        <v>332.28</v>
      </c>
      <c r="AS32" s="166">
        <v>308.77999999999997</v>
      </c>
      <c r="AT32" s="251">
        <v>332.9</v>
      </c>
      <c r="AU32" s="251">
        <v>328.04</v>
      </c>
      <c r="AV32" s="166">
        <v>287.36</v>
      </c>
      <c r="AW32" s="251">
        <v>285.10000000000002</v>
      </c>
      <c r="AX32" s="251">
        <v>282.79000000000002</v>
      </c>
      <c r="AY32" s="166">
        <v>288.13</v>
      </c>
      <c r="AZ32" s="251">
        <v>221.84</v>
      </c>
      <c r="BA32" s="251">
        <v>289.51</v>
      </c>
      <c r="BB32" s="166">
        <v>288.01</v>
      </c>
      <c r="BC32" s="251">
        <v>292.37</v>
      </c>
      <c r="BD32" s="251">
        <v>270.33</v>
      </c>
      <c r="BE32" s="166">
        <v>293.18</v>
      </c>
      <c r="BF32" s="251">
        <v>316.13</v>
      </c>
      <c r="BG32" s="166">
        <v>306.83999999999997</v>
      </c>
      <c r="BH32" s="251">
        <v>282.33999999999997</v>
      </c>
      <c r="BI32" s="251">
        <v>299.2</v>
      </c>
      <c r="BJ32" s="251">
        <v>300.38</v>
      </c>
      <c r="BK32" s="251">
        <v>243.44</v>
      </c>
    </row>
    <row r="33" spans="1:63" ht="45" customHeight="1" thickBot="1" x14ac:dyDescent="0.3">
      <c r="A33" s="100" t="s">
        <v>91</v>
      </c>
      <c r="B33" s="187" t="s">
        <v>210</v>
      </c>
      <c r="C33" s="170">
        <v>556.20000000000005</v>
      </c>
      <c r="D33" s="170">
        <v>526.88</v>
      </c>
      <c r="E33" s="170">
        <v>485.14</v>
      </c>
      <c r="F33" s="170">
        <v>801.3</v>
      </c>
      <c r="G33" s="170">
        <v>654.41</v>
      </c>
      <c r="H33" s="170">
        <v>562.83000000000004</v>
      </c>
      <c r="I33" s="170">
        <v>563.45000000000005</v>
      </c>
      <c r="J33" s="170">
        <v>709.53</v>
      </c>
      <c r="K33" s="170">
        <v>626.01</v>
      </c>
      <c r="L33" s="170">
        <v>648.85</v>
      </c>
      <c r="M33" s="170">
        <v>505.01</v>
      </c>
      <c r="N33" s="170">
        <v>859.33</v>
      </c>
      <c r="O33" s="170">
        <v>940.99</v>
      </c>
      <c r="P33" s="170">
        <v>571.04999999999995</v>
      </c>
      <c r="Q33" s="170">
        <v>644.41999999999996</v>
      </c>
      <c r="R33" s="170">
        <v>1223.3499999999999</v>
      </c>
      <c r="S33" s="170">
        <v>1246.9000000000001</v>
      </c>
      <c r="T33" s="170">
        <v>1211.3599999999999</v>
      </c>
      <c r="U33" s="170">
        <v>1118.81</v>
      </c>
      <c r="V33" s="170">
        <v>1621.5</v>
      </c>
      <c r="W33" s="170">
        <v>1532.76</v>
      </c>
      <c r="X33" s="170">
        <v>1126.52</v>
      </c>
      <c r="Y33" s="170">
        <v>1321.17</v>
      </c>
      <c r="Z33" s="170">
        <v>1322.64</v>
      </c>
      <c r="AA33" s="170">
        <v>1810.93</v>
      </c>
      <c r="AB33" s="170">
        <v>1578.6</v>
      </c>
      <c r="AC33" s="170">
        <v>1564.6</v>
      </c>
      <c r="AD33" s="170">
        <v>2119.96</v>
      </c>
      <c r="AE33" s="170">
        <f t="shared" ref="AE33:AL33" si="1">SUM(AE25:AE32)</f>
        <v>2251.52</v>
      </c>
      <c r="AF33" s="170">
        <f t="shared" si="1"/>
        <v>1458.87</v>
      </c>
      <c r="AG33" s="170">
        <f t="shared" si="1"/>
        <v>1474.92</v>
      </c>
      <c r="AH33" s="170">
        <f t="shared" si="1"/>
        <v>2087.8399999999997</v>
      </c>
      <c r="AI33" s="170">
        <f t="shared" si="1"/>
        <v>2048.54</v>
      </c>
      <c r="AJ33" s="170">
        <f t="shared" si="1"/>
        <v>1663.5300000000002</v>
      </c>
      <c r="AK33" s="170">
        <f t="shared" si="1"/>
        <v>1845.39</v>
      </c>
      <c r="AL33" s="170">
        <f t="shared" si="1"/>
        <v>2071.7400000000002</v>
      </c>
      <c r="AM33" s="170">
        <v>2780.0879399999999</v>
      </c>
      <c r="AN33" s="170">
        <v>1797.0654299999999</v>
      </c>
      <c r="AO33" s="170">
        <v>1897.2973300000001</v>
      </c>
      <c r="AP33" s="170">
        <v>2345.5286700000001</v>
      </c>
      <c r="AQ33" s="188">
        <f>SUM(AQ25:AQ32)</f>
        <v>2324.9900000000002</v>
      </c>
      <c r="AR33" s="188">
        <f t="shared" ref="AR33:BJ33" si="2">SUM(AR25:AR32)</f>
        <v>1644.81</v>
      </c>
      <c r="AS33" s="188">
        <f t="shared" si="2"/>
        <v>1415.7599999999998</v>
      </c>
      <c r="AT33" s="188">
        <f t="shared" si="2"/>
        <v>2292.58</v>
      </c>
      <c r="AU33" s="188">
        <f t="shared" si="2"/>
        <v>2365.48</v>
      </c>
      <c r="AV33" s="188">
        <f t="shared" si="2"/>
        <v>1851.38</v>
      </c>
      <c r="AW33" s="188">
        <f t="shared" si="2"/>
        <v>1534.5400000000004</v>
      </c>
      <c r="AX33" s="188">
        <f t="shared" si="2"/>
        <v>2254.02</v>
      </c>
      <c r="AY33" s="188">
        <f t="shared" si="2"/>
        <v>2235.2999999999997</v>
      </c>
      <c r="AZ33" s="188">
        <f t="shared" si="2"/>
        <v>1582.1399999999996</v>
      </c>
      <c r="BA33" s="188">
        <f t="shared" si="2"/>
        <v>1975.01</v>
      </c>
      <c r="BB33" s="188">
        <f t="shared" si="2"/>
        <v>2396.4300000000003</v>
      </c>
      <c r="BC33" s="188">
        <f t="shared" si="2"/>
        <v>2237.5699999999997</v>
      </c>
      <c r="BD33" s="188">
        <f t="shared" si="2"/>
        <v>1772.8</v>
      </c>
      <c r="BE33" s="188">
        <f t="shared" si="2"/>
        <v>1826.9200000000003</v>
      </c>
      <c r="BF33" s="188">
        <f t="shared" si="2"/>
        <v>1872.4199999999996</v>
      </c>
      <c r="BG33" s="188">
        <f t="shared" si="2"/>
        <v>1891.4099999999999</v>
      </c>
      <c r="BH33" s="188">
        <f t="shared" si="2"/>
        <v>2035.17</v>
      </c>
      <c r="BI33" s="188">
        <f t="shared" si="2"/>
        <v>1939.92</v>
      </c>
      <c r="BJ33" s="188">
        <f t="shared" si="2"/>
        <v>2385.52</v>
      </c>
      <c r="BK33" s="188">
        <f t="shared" ref="BK33" si="3">SUM(BK25:BK32)</f>
        <v>2325.79</v>
      </c>
    </row>
    <row r="34" spans="1:63" ht="34.5" customHeight="1" thickTop="1" x14ac:dyDescent="0.35">
      <c r="W34" s="198"/>
      <c r="X34" s="198"/>
      <c r="Y34" s="198"/>
      <c r="Z34" s="198"/>
      <c r="AA34" s="198"/>
      <c r="AB34" s="198"/>
      <c r="AC34" s="198"/>
      <c r="AD34" s="198"/>
      <c r="AE34" s="192"/>
      <c r="AF34" s="192"/>
      <c r="AG34" s="192"/>
      <c r="AH34" s="192"/>
      <c r="AI34" s="192"/>
      <c r="AJ34" s="192"/>
      <c r="AK34" s="192"/>
      <c r="AL34" s="192"/>
      <c r="AM34" s="192"/>
      <c r="AN34" s="192"/>
      <c r="AO34" s="192"/>
      <c r="AP34" s="192"/>
      <c r="AQ34" s="192"/>
      <c r="AR34" s="192"/>
      <c r="AS34" s="192"/>
      <c r="AT34" s="192"/>
      <c r="AU34" s="192"/>
      <c r="AV34" s="192"/>
      <c r="AW34" s="192"/>
      <c r="AX34" s="192"/>
      <c r="AY34" s="192"/>
      <c r="BK34" s="38"/>
    </row>
    <row r="35" spans="1:63" ht="38.25" customHeight="1" x14ac:dyDescent="0.25">
      <c r="A35" s="79" t="s">
        <v>343</v>
      </c>
      <c r="B35" s="59" t="s">
        <v>117</v>
      </c>
      <c r="C35" s="59" t="s">
        <v>118</v>
      </c>
      <c r="D35" s="59" t="s">
        <v>119</v>
      </c>
      <c r="E35" s="59" t="s">
        <v>120</v>
      </c>
      <c r="F35" s="59" t="s">
        <v>121</v>
      </c>
      <c r="G35" s="59" t="s">
        <v>122</v>
      </c>
      <c r="H35" s="59" t="s">
        <v>123</v>
      </c>
      <c r="I35" s="59" t="s">
        <v>124</v>
      </c>
      <c r="J35" s="59" t="s">
        <v>125</v>
      </c>
      <c r="K35" s="59" t="s">
        <v>126</v>
      </c>
      <c r="L35" s="59" t="s">
        <v>127</v>
      </c>
      <c r="M35" s="59" t="s">
        <v>128</v>
      </c>
      <c r="N35" s="59" t="s">
        <v>129</v>
      </c>
      <c r="O35" s="59" t="s">
        <v>130</v>
      </c>
      <c r="P35" s="59" t="s">
        <v>131</v>
      </c>
      <c r="Q35" s="59" t="s">
        <v>132</v>
      </c>
      <c r="R35" s="59" t="s">
        <v>133</v>
      </c>
      <c r="S35" s="59" t="s">
        <v>134</v>
      </c>
      <c r="T35" s="59" t="s">
        <v>135</v>
      </c>
      <c r="U35" s="59" t="s">
        <v>136</v>
      </c>
      <c r="V35" s="59" t="s">
        <v>137</v>
      </c>
      <c r="W35" s="59" t="s">
        <v>138</v>
      </c>
      <c r="X35" s="59" t="s">
        <v>139</v>
      </c>
      <c r="Y35" s="59" t="s">
        <v>140</v>
      </c>
      <c r="Z35" s="59" t="s">
        <v>141</v>
      </c>
      <c r="AA35" s="59" t="s">
        <v>142</v>
      </c>
      <c r="AB35" s="59" t="s">
        <v>143</v>
      </c>
      <c r="AC35" s="59" t="s">
        <v>144</v>
      </c>
      <c r="AD35" s="59" t="s">
        <v>145</v>
      </c>
      <c r="AE35" s="169" t="s">
        <v>146</v>
      </c>
      <c r="AF35" s="169" t="s">
        <v>147</v>
      </c>
      <c r="AG35" s="169" t="s">
        <v>148</v>
      </c>
      <c r="AH35" s="169" t="s">
        <v>149</v>
      </c>
      <c r="AI35" s="169" t="s">
        <v>150</v>
      </c>
      <c r="AJ35" s="169" t="s">
        <v>151</v>
      </c>
      <c r="AK35" s="169" t="s">
        <v>152</v>
      </c>
      <c r="AL35" s="169" t="s">
        <v>153</v>
      </c>
      <c r="AM35" s="169" t="s">
        <v>154</v>
      </c>
      <c r="AN35" s="169" t="s">
        <v>155</v>
      </c>
      <c r="AO35" s="169" t="s">
        <v>156</v>
      </c>
      <c r="AP35" s="169" t="s">
        <v>157</v>
      </c>
      <c r="AQ35" s="169" t="s">
        <v>158</v>
      </c>
      <c r="AR35" s="169" t="s">
        <v>159</v>
      </c>
      <c r="AS35" s="169" t="s">
        <v>246</v>
      </c>
      <c r="AT35" s="169" t="s">
        <v>251</v>
      </c>
      <c r="AU35" s="169" t="s">
        <v>256</v>
      </c>
      <c r="AV35" s="169" t="s">
        <v>260</v>
      </c>
      <c r="AW35" s="169" t="s">
        <v>262</v>
      </c>
      <c r="AX35" s="169" t="s">
        <v>264</v>
      </c>
      <c r="AY35" s="169" t="s">
        <v>294</v>
      </c>
      <c r="AZ35" s="59" t="s">
        <v>301</v>
      </c>
      <c r="BA35" s="59" t="s">
        <v>304</v>
      </c>
      <c r="BB35" s="59" t="s">
        <v>307</v>
      </c>
      <c r="BC35" s="59" t="s">
        <v>316</v>
      </c>
      <c r="BD35" s="59" t="s">
        <v>321</v>
      </c>
      <c r="BE35" s="59" t="s">
        <v>323</v>
      </c>
      <c r="BF35" s="59" t="s">
        <v>359</v>
      </c>
      <c r="BG35" s="59" t="s">
        <v>365</v>
      </c>
      <c r="BH35" s="59" t="s">
        <v>370</v>
      </c>
      <c r="BI35" s="59" t="s">
        <v>372</v>
      </c>
      <c r="BJ35" s="59" t="s">
        <v>374</v>
      </c>
      <c r="BK35" s="59" t="s">
        <v>380</v>
      </c>
    </row>
    <row r="36" spans="1:63" ht="20.25" customHeight="1" x14ac:dyDescent="0.25">
      <c r="A36" s="49" t="s">
        <v>85</v>
      </c>
      <c r="B36" s="124" t="s">
        <v>210</v>
      </c>
      <c r="C36" s="153">
        <f t="shared" ref="C36:AH36" si="4">ROUND(100000*C25/(AVERAGE(B8:C8)*24*C42),2)</f>
        <v>24.29</v>
      </c>
      <c r="D36" s="153">
        <f t="shared" si="4"/>
        <v>25.85</v>
      </c>
      <c r="E36" s="153">
        <f t="shared" si="4"/>
        <v>18.739999999999998</v>
      </c>
      <c r="F36" s="153">
        <f t="shared" si="4"/>
        <v>39.86</v>
      </c>
      <c r="G36" s="153">
        <f t="shared" si="4"/>
        <v>26.64</v>
      </c>
      <c r="H36" s="153">
        <f t="shared" si="4"/>
        <v>22.82</v>
      </c>
      <c r="I36" s="153">
        <f t="shared" si="4"/>
        <v>19.82</v>
      </c>
      <c r="J36" s="153">
        <f t="shared" si="4"/>
        <v>27.87</v>
      </c>
      <c r="K36" s="153">
        <f t="shared" si="4"/>
        <v>24.18</v>
      </c>
      <c r="L36" s="153">
        <f t="shared" si="4"/>
        <v>26.22</v>
      </c>
      <c r="M36" s="153">
        <f t="shared" si="4"/>
        <v>14.82</v>
      </c>
      <c r="N36" s="153">
        <f t="shared" si="4"/>
        <v>33.24</v>
      </c>
      <c r="O36" s="153">
        <f t="shared" si="4"/>
        <v>37.659999999999997</v>
      </c>
      <c r="P36" s="153">
        <f t="shared" si="4"/>
        <v>15.25</v>
      </c>
      <c r="Q36" s="153">
        <f t="shared" si="4"/>
        <v>15.34</v>
      </c>
      <c r="R36" s="153">
        <f t="shared" si="4"/>
        <v>34.61</v>
      </c>
      <c r="S36" s="153">
        <f t="shared" si="4"/>
        <v>34.229999999999997</v>
      </c>
      <c r="T36" s="153">
        <f t="shared" si="4"/>
        <v>24.2</v>
      </c>
      <c r="U36" s="153">
        <f t="shared" si="4"/>
        <v>19.82</v>
      </c>
      <c r="V36" s="153">
        <f t="shared" si="4"/>
        <v>39.049999999999997</v>
      </c>
      <c r="W36" s="153">
        <f t="shared" si="4"/>
        <v>33.700000000000003</v>
      </c>
      <c r="X36" s="153">
        <f t="shared" si="4"/>
        <v>17.68</v>
      </c>
      <c r="Y36" s="153">
        <f t="shared" si="4"/>
        <v>21.63</v>
      </c>
      <c r="Z36" s="153">
        <f t="shared" si="4"/>
        <v>22.96</v>
      </c>
      <c r="AA36" s="153">
        <f t="shared" si="4"/>
        <v>33.049999999999997</v>
      </c>
      <c r="AB36" s="153">
        <f t="shared" si="4"/>
        <v>21.9</v>
      </c>
      <c r="AC36" s="153">
        <f t="shared" si="4"/>
        <v>21.81</v>
      </c>
      <c r="AD36" s="153">
        <f t="shared" si="4"/>
        <v>35.770000000000003</v>
      </c>
      <c r="AE36" s="153">
        <f t="shared" si="4"/>
        <v>38.9</v>
      </c>
      <c r="AF36" s="153">
        <f t="shared" si="4"/>
        <v>17.52</v>
      </c>
      <c r="AG36" s="153">
        <f t="shared" si="4"/>
        <v>17.88</v>
      </c>
      <c r="AH36" s="153">
        <f t="shared" si="4"/>
        <v>35.47</v>
      </c>
      <c r="AI36" s="153">
        <f t="shared" ref="AI36:BK36" si="5">ROUND(100000*AI25/(AVERAGE(AH8:AI8)*24*AI42),2)</f>
        <v>33.229999999999997</v>
      </c>
      <c r="AJ36" s="153">
        <f t="shared" si="5"/>
        <v>20.09</v>
      </c>
      <c r="AK36" s="153">
        <f t="shared" si="5"/>
        <v>24.07</v>
      </c>
      <c r="AL36" s="153">
        <f t="shared" si="5"/>
        <v>31.98</v>
      </c>
      <c r="AM36" s="153">
        <f t="shared" si="5"/>
        <v>45.97</v>
      </c>
      <c r="AN36" s="153">
        <f t="shared" si="5"/>
        <v>22.33</v>
      </c>
      <c r="AO36" s="153">
        <f t="shared" si="5"/>
        <v>24.19</v>
      </c>
      <c r="AP36" s="153">
        <f t="shared" si="5"/>
        <v>36.61</v>
      </c>
      <c r="AQ36" s="153">
        <f t="shared" si="5"/>
        <v>38.57</v>
      </c>
      <c r="AR36" s="153">
        <f t="shared" si="5"/>
        <v>17.46</v>
      </c>
      <c r="AS36" s="153">
        <f t="shared" si="5"/>
        <v>14.47</v>
      </c>
      <c r="AT36" s="153">
        <f t="shared" si="5"/>
        <v>34.49</v>
      </c>
      <c r="AU36" s="153">
        <f t="shared" si="5"/>
        <v>36.06</v>
      </c>
      <c r="AV36" s="153">
        <f t="shared" si="5"/>
        <v>21.97</v>
      </c>
      <c r="AW36" s="153">
        <f t="shared" si="5"/>
        <v>14.99</v>
      </c>
      <c r="AX36" s="153">
        <f t="shared" si="5"/>
        <v>35.299999999999997</v>
      </c>
      <c r="AY36" s="153">
        <f t="shared" si="5"/>
        <v>34.47</v>
      </c>
      <c r="AZ36" s="153">
        <f t="shared" si="5"/>
        <v>18.13</v>
      </c>
      <c r="BA36" s="153">
        <f t="shared" si="5"/>
        <v>23.87</v>
      </c>
      <c r="BB36" s="153">
        <f t="shared" si="5"/>
        <v>36.01</v>
      </c>
      <c r="BC36" s="153">
        <f t="shared" si="5"/>
        <v>35.51</v>
      </c>
      <c r="BD36" s="153">
        <f t="shared" si="5"/>
        <v>19.91</v>
      </c>
      <c r="BE36" s="153">
        <f t="shared" si="5"/>
        <v>20.9</v>
      </c>
      <c r="BF36" s="153">
        <f t="shared" si="5"/>
        <v>25.61</v>
      </c>
      <c r="BG36" s="153">
        <f t="shared" si="5"/>
        <v>26.16</v>
      </c>
      <c r="BH36" s="153">
        <f t="shared" si="5"/>
        <v>21.9</v>
      </c>
      <c r="BI36" s="153">
        <f t="shared" si="5"/>
        <v>20.14</v>
      </c>
      <c r="BJ36" s="153">
        <f t="shared" si="5"/>
        <v>35.799999999999997</v>
      </c>
      <c r="BK36" s="153">
        <f t="shared" si="5"/>
        <v>34.54</v>
      </c>
    </row>
    <row r="37" spans="1:63" ht="20.25" customHeight="1" x14ac:dyDescent="0.25">
      <c r="A37" s="49" t="s">
        <v>86</v>
      </c>
      <c r="B37" s="124" t="s">
        <v>210</v>
      </c>
      <c r="C37" s="153">
        <f t="shared" ref="C37:AH37" si="6">ROUND(IFERROR(100000*C26/(AVERAGE(B9:C9)*24*C42),"-"),2)</f>
        <v>30.52</v>
      </c>
      <c r="D37" s="153">
        <f t="shared" si="6"/>
        <v>32.380000000000003</v>
      </c>
      <c r="E37" s="153">
        <f t="shared" si="6"/>
        <v>23.38</v>
      </c>
      <c r="F37" s="153">
        <f t="shared" si="6"/>
        <v>51.97</v>
      </c>
      <c r="G37" s="153">
        <f t="shared" si="6"/>
        <v>39.24</v>
      </c>
      <c r="H37" s="153">
        <f t="shared" si="6"/>
        <v>32.020000000000003</v>
      </c>
      <c r="I37" s="153">
        <f t="shared" si="6"/>
        <v>31.62</v>
      </c>
      <c r="J37" s="153">
        <f t="shared" si="6"/>
        <v>41.26</v>
      </c>
      <c r="K37" s="153">
        <f t="shared" si="6"/>
        <v>38.1</v>
      </c>
      <c r="L37" s="153">
        <f t="shared" si="6"/>
        <v>35.29</v>
      </c>
      <c r="M37" s="153">
        <f t="shared" si="6"/>
        <v>24.27</v>
      </c>
      <c r="N37" s="153">
        <f t="shared" si="6"/>
        <v>42.15</v>
      </c>
      <c r="O37" s="153">
        <f t="shared" si="6"/>
        <v>39.799999999999997</v>
      </c>
      <c r="P37" s="153">
        <f t="shared" si="6"/>
        <v>19.14</v>
      </c>
      <c r="Q37" s="153">
        <f t="shared" si="6"/>
        <v>21.83</v>
      </c>
      <c r="R37" s="153">
        <f t="shared" si="6"/>
        <v>39.729999999999997</v>
      </c>
      <c r="S37" s="153">
        <f t="shared" si="6"/>
        <v>31.97</v>
      </c>
      <c r="T37" s="153">
        <f t="shared" si="6"/>
        <v>27.48</v>
      </c>
      <c r="U37" s="153">
        <f t="shared" si="6"/>
        <v>25.35</v>
      </c>
      <c r="V37" s="153">
        <f t="shared" si="6"/>
        <v>42.39</v>
      </c>
      <c r="W37" s="153">
        <f t="shared" si="6"/>
        <v>39.32</v>
      </c>
      <c r="X37" s="153">
        <f t="shared" si="6"/>
        <v>22.05</v>
      </c>
      <c r="Y37" s="153">
        <f t="shared" si="6"/>
        <v>29.84</v>
      </c>
      <c r="Z37" s="153">
        <f t="shared" si="6"/>
        <v>34.94</v>
      </c>
      <c r="AA37" s="153">
        <f t="shared" si="6"/>
        <v>43.62</v>
      </c>
      <c r="AB37" s="153">
        <f t="shared" si="6"/>
        <v>29.3</v>
      </c>
      <c r="AC37" s="153">
        <f t="shared" si="6"/>
        <v>27.81</v>
      </c>
      <c r="AD37" s="153">
        <f t="shared" si="6"/>
        <v>52.22</v>
      </c>
      <c r="AE37" s="153">
        <f t="shared" si="6"/>
        <v>49.89</v>
      </c>
      <c r="AF37" s="153">
        <f t="shared" si="6"/>
        <v>19.36</v>
      </c>
      <c r="AG37" s="153">
        <f t="shared" si="6"/>
        <v>24.99</v>
      </c>
      <c r="AH37" s="153">
        <f t="shared" si="6"/>
        <v>44.2</v>
      </c>
      <c r="AI37" s="153">
        <f t="shared" ref="AI37:BK37" si="7">ROUND(IFERROR(100000*AI26/(AVERAGE(AH9:AI9)*24*AI42),"-"),2)</f>
        <v>43.42</v>
      </c>
      <c r="AJ37" s="153">
        <f t="shared" si="7"/>
        <v>27.58</v>
      </c>
      <c r="AK37" s="153">
        <f t="shared" si="7"/>
        <v>29.6</v>
      </c>
      <c r="AL37" s="153">
        <f t="shared" si="7"/>
        <v>39.32</v>
      </c>
      <c r="AM37" s="153">
        <f t="shared" si="7"/>
        <v>53.67</v>
      </c>
      <c r="AN37" s="153">
        <f t="shared" si="7"/>
        <v>25.94</v>
      </c>
      <c r="AO37" s="153">
        <f t="shared" si="7"/>
        <v>29.05</v>
      </c>
      <c r="AP37" s="153">
        <f t="shared" si="7"/>
        <v>42.31</v>
      </c>
      <c r="AQ37" s="153">
        <f t="shared" si="7"/>
        <v>39.57</v>
      </c>
      <c r="AR37" s="153">
        <f t="shared" si="7"/>
        <v>18.38</v>
      </c>
      <c r="AS37" s="153">
        <f t="shared" si="7"/>
        <v>16.89</v>
      </c>
      <c r="AT37" s="153">
        <f t="shared" si="7"/>
        <v>43.18</v>
      </c>
      <c r="AU37" s="153">
        <f t="shared" si="7"/>
        <v>44.48</v>
      </c>
      <c r="AV37" s="153">
        <f t="shared" si="7"/>
        <v>26.57</v>
      </c>
      <c r="AW37" s="153">
        <f t="shared" si="7"/>
        <v>21.38</v>
      </c>
      <c r="AX37" s="153">
        <f t="shared" si="7"/>
        <v>42.59</v>
      </c>
      <c r="AY37" s="153">
        <f t="shared" si="7"/>
        <v>42.47</v>
      </c>
      <c r="AZ37" s="153">
        <f t="shared" si="7"/>
        <v>18.53</v>
      </c>
      <c r="BA37" s="153">
        <f t="shared" si="7"/>
        <v>31.8</v>
      </c>
      <c r="BB37" s="153">
        <f t="shared" si="7"/>
        <v>45.79</v>
      </c>
      <c r="BC37" s="153">
        <f t="shared" si="7"/>
        <v>37.22</v>
      </c>
      <c r="BD37" s="153">
        <f t="shared" si="7"/>
        <v>24.78</v>
      </c>
      <c r="BE37" s="153">
        <f t="shared" si="7"/>
        <v>25.44</v>
      </c>
      <c r="BF37" s="153">
        <f t="shared" si="7"/>
        <v>33.57</v>
      </c>
      <c r="BG37" s="153">
        <f t="shared" si="7"/>
        <v>32.42</v>
      </c>
      <c r="BH37" s="153">
        <f t="shared" si="7"/>
        <v>24.79</v>
      </c>
      <c r="BI37" s="153">
        <f t="shared" si="7"/>
        <v>25.81</v>
      </c>
      <c r="BJ37" s="153">
        <f t="shared" si="7"/>
        <v>44.57</v>
      </c>
      <c r="BK37" s="153">
        <f t="shared" si="7"/>
        <v>47.6</v>
      </c>
    </row>
    <row r="38" spans="1:63" ht="20.25" customHeight="1" x14ac:dyDescent="0.25">
      <c r="A38" s="98" t="s">
        <v>18</v>
      </c>
      <c r="B38" s="124" t="s">
        <v>210</v>
      </c>
      <c r="C38" s="153">
        <f t="shared" ref="C38:AS38" si="8">ROUND(100000*C29/(AVERAGE(B13:C14)*2*24*C42),2)</f>
        <v>22.56</v>
      </c>
      <c r="D38" s="153">
        <f t="shared" si="8"/>
        <v>11.86</v>
      </c>
      <c r="E38" s="153">
        <f t="shared" si="8"/>
        <v>19.809999999999999</v>
      </c>
      <c r="F38" s="153">
        <f t="shared" si="8"/>
        <v>25.04</v>
      </c>
      <c r="G38" s="153">
        <f t="shared" si="8"/>
        <v>26.1</v>
      </c>
      <c r="H38" s="153">
        <f t="shared" si="8"/>
        <v>19.190000000000001</v>
      </c>
      <c r="I38" s="153">
        <f t="shared" si="8"/>
        <v>22.45</v>
      </c>
      <c r="J38" s="153">
        <f t="shared" si="8"/>
        <v>33.83</v>
      </c>
      <c r="K38" s="153">
        <f t="shared" si="8"/>
        <v>22.06</v>
      </c>
      <c r="L38" s="153">
        <f t="shared" si="8"/>
        <v>7.88</v>
      </c>
      <c r="M38" s="153">
        <f t="shared" si="8"/>
        <v>10.83</v>
      </c>
      <c r="N38" s="153">
        <f t="shared" si="8"/>
        <v>25.59</v>
      </c>
      <c r="O38" s="153">
        <f t="shared" si="8"/>
        <v>35.15</v>
      </c>
      <c r="P38" s="153">
        <f t="shared" si="8"/>
        <v>10.26</v>
      </c>
      <c r="Q38" s="153">
        <f t="shared" si="8"/>
        <v>6.63</v>
      </c>
      <c r="R38" s="153">
        <f t="shared" si="8"/>
        <v>28.06</v>
      </c>
      <c r="S38" s="153">
        <f t="shared" si="8"/>
        <v>30.47</v>
      </c>
      <c r="T38" s="153">
        <f t="shared" si="8"/>
        <v>16.03</v>
      </c>
      <c r="U38" s="153">
        <f t="shared" si="8"/>
        <v>12.97</v>
      </c>
      <c r="V38" s="153">
        <f t="shared" si="8"/>
        <v>40.6</v>
      </c>
      <c r="W38" s="153">
        <f t="shared" si="8"/>
        <v>39.43</v>
      </c>
      <c r="X38" s="153">
        <f t="shared" si="8"/>
        <v>14.12</v>
      </c>
      <c r="Y38" s="153">
        <f t="shared" si="8"/>
        <v>22.91</v>
      </c>
      <c r="Z38" s="153">
        <f t="shared" si="8"/>
        <v>19.46</v>
      </c>
      <c r="AA38" s="153">
        <f t="shared" si="8"/>
        <v>29.3</v>
      </c>
      <c r="AB38" s="153">
        <f t="shared" si="8"/>
        <v>13.65</v>
      </c>
      <c r="AC38" s="153">
        <f t="shared" si="8"/>
        <v>21.07</v>
      </c>
      <c r="AD38" s="153">
        <f t="shared" si="8"/>
        <v>37.380000000000003</v>
      </c>
      <c r="AE38" s="153">
        <f t="shared" si="8"/>
        <v>30.17</v>
      </c>
      <c r="AF38" s="153">
        <f t="shared" si="8"/>
        <v>12.73</v>
      </c>
      <c r="AG38" s="153">
        <f t="shared" si="8"/>
        <v>7.94</v>
      </c>
      <c r="AH38" s="153">
        <f t="shared" si="8"/>
        <v>27.29</v>
      </c>
      <c r="AI38" s="153">
        <f t="shared" si="8"/>
        <v>32.590000000000003</v>
      </c>
      <c r="AJ38" s="153">
        <f t="shared" si="8"/>
        <v>14.03</v>
      </c>
      <c r="AK38" s="153">
        <f t="shared" si="8"/>
        <v>16.75</v>
      </c>
      <c r="AL38" s="153">
        <f t="shared" si="8"/>
        <v>37.200000000000003</v>
      </c>
      <c r="AM38" s="153">
        <f t="shared" si="8"/>
        <v>39.36</v>
      </c>
      <c r="AN38" s="153">
        <f t="shared" si="8"/>
        <v>8.2799999999999994</v>
      </c>
      <c r="AO38" s="153">
        <f t="shared" si="8"/>
        <v>20.49</v>
      </c>
      <c r="AP38" s="153">
        <f t="shared" si="8"/>
        <v>39.28</v>
      </c>
      <c r="AQ38" s="153">
        <f t="shared" si="8"/>
        <v>36.450000000000003</v>
      </c>
      <c r="AR38" s="153">
        <f t="shared" si="8"/>
        <v>15.13</v>
      </c>
      <c r="AS38" s="153">
        <f t="shared" si="8"/>
        <v>9.09</v>
      </c>
      <c r="AT38" s="153">
        <f>ROUND(100000*AT29/(AVERAGE(AS12:AT13)*2*24*AT42),2)</f>
        <v>4.68</v>
      </c>
      <c r="AU38" s="153">
        <f t="shared" ref="AU38:BK38" si="9">ROUND(100000*AU29/(AVERAGE(AT13:AU14)*2*24*AU42),2)</f>
        <v>30.82</v>
      </c>
      <c r="AV38" s="153">
        <f t="shared" si="9"/>
        <v>8.92</v>
      </c>
      <c r="AW38" s="153">
        <f t="shared" si="9"/>
        <v>6.56</v>
      </c>
      <c r="AX38" s="153">
        <f t="shared" si="9"/>
        <v>28.21</v>
      </c>
      <c r="AY38" s="153">
        <f t="shared" si="9"/>
        <v>33.69</v>
      </c>
      <c r="AZ38" s="153">
        <f t="shared" si="9"/>
        <v>14.61</v>
      </c>
      <c r="BA38" s="153">
        <f t="shared" si="9"/>
        <v>20.21</v>
      </c>
      <c r="BB38" s="153">
        <f t="shared" si="9"/>
        <v>40.9</v>
      </c>
      <c r="BC38" s="153">
        <f t="shared" si="9"/>
        <v>40.75</v>
      </c>
      <c r="BD38" s="153">
        <f t="shared" si="9"/>
        <v>18.2</v>
      </c>
      <c r="BE38" s="153">
        <f t="shared" si="9"/>
        <v>13.32</v>
      </c>
      <c r="BF38" s="153">
        <f t="shared" si="9"/>
        <v>28.02</v>
      </c>
      <c r="BG38" s="153">
        <f t="shared" si="9"/>
        <v>24.66</v>
      </c>
      <c r="BH38" s="153">
        <f t="shared" si="9"/>
        <v>7.65</v>
      </c>
      <c r="BI38" s="153">
        <f t="shared" si="9"/>
        <v>16.46</v>
      </c>
      <c r="BJ38" s="153">
        <f t="shared" si="9"/>
        <v>39.950000000000003</v>
      </c>
      <c r="BK38" s="153">
        <f t="shared" si="9"/>
        <v>32.83</v>
      </c>
    </row>
    <row r="39" spans="1:63" ht="20.25" customHeight="1" x14ac:dyDescent="0.25">
      <c r="A39" s="98" t="s">
        <v>6</v>
      </c>
      <c r="B39" s="124" t="s">
        <v>210</v>
      </c>
      <c r="C39" s="153">
        <f t="shared" ref="C39:AS39" si="10">ROUND(100000*C30/(AVERAGE(B15:C15)*24*C42),2)</f>
        <v>56.08</v>
      </c>
      <c r="D39" s="153">
        <f t="shared" si="10"/>
        <v>54.39</v>
      </c>
      <c r="E39" s="153">
        <f t="shared" si="10"/>
        <v>55.17</v>
      </c>
      <c r="F39" s="153">
        <f t="shared" si="10"/>
        <v>56.36</v>
      </c>
      <c r="G39" s="153">
        <f t="shared" si="10"/>
        <v>55.84</v>
      </c>
      <c r="H39" s="153">
        <f t="shared" si="10"/>
        <v>54.44</v>
      </c>
      <c r="I39" s="153">
        <f t="shared" si="10"/>
        <v>52.78</v>
      </c>
      <c r="J39" s="153">
        <f t="shared" si="10"/>
        <v>53.67</v>
      </c>
      <c r="K39" s="153">
        <f t="shared" si="10"/>
        <v>50</v>
      </c>
      <c r="L39" s="153">
        <f t="shared" si="10"/>
        <v>49.73</v>
      </c>
      <c r="M39" s="153">
        <f t="shared" si="10"/>
        <v>49.59</v>
      </c>
      <c r="N39" s="153">
        <f t="shared" si="10"/>
        <v>51.95</v>
      </c>
      <c r="O39" s="153">
        <f t="shared" si="10"/>
        <v>48.62</v>
      </c>
      <c r="P39" s="153">
        <f t="shared" si="10"/>
        <v>45.69</v>
      </c>
      <c r="Q39" s="153">
        <f t="shared" si="10"/>
        <v>46.74</v>
      </c>
      <c r="R39" s="153">
        <f t="shared" si="10"/>
        <v>46.82</v>
      </c>
      <c r="S39" s="153">
        <f t="shared" si="10"/>
        <v>45.11</v>
      </c>
      <c r="T39" s="153">
        <f t="shared" si="10"/>
        <v>43.62</v>
      </c>
      <c r="U39" s="153">
        <f t="shared" si="10"/>
        <v>42.58</v>
      </c>
      <c r="V39" s="153">
        <f t="shared" si="10"/>
        <v>41.96</v>
      </c>
      <c r="W39" s="153">
        <f t="shared" si="10"/>
        <v>40.159999999999997</v>
      </c>
      <c r="X39" s="153">
        <f t="shared" si="10"/>
        <v>37.04</v>
      </c>
      <c r="Y39" s="153">
        <f t="shared" si="10"/>
        <v>35.82</v>
      </c>
      <c r="Z39" s="153">
        <f t="shared" si="10"/>
        <v>36.700000000000003</v>
      </c>
      <c r="AA39" s="153">
        <f t="shared" si="10"/>
        <v>35.33</v>
      </c>
      <c r="AB39" s="153">
        <f t="shared" si="10"/>
        <v>34.17</v>
      </c>
      <c r="AC39" s="153">
        <f t="shared" si="10"/>
        <v>33.85</v>
      </c>
      <c r="AD39" s="153">
        <f t="shared" si="10"/>
        <v>34.770000000000003</v>
      </c>
      <c r="AE39" s="153">
        <f t="shared" si="10"/>
        <v>32.479999999999997</v>
      </c>
      <c r="AF39" s="153">
        <f t="shared" si="10"/>
        <v>30.15</v>
      </c>
      <c r="AG39" s="153">
        <f t="shared" si="10"/>
        <v>29.9</v>
      </c>
      <c r="AH39" s="153">
        <f t="shared" si="10"/>
        <v>30.86</v>
      </c>
      <c r="AI39" s="153">
        <f t="shared" si="10"/>
        <v>29.82</v>
      </c>
      <c r="AJ39" s="153">
        <f t="shared" si="10"/>
        <v>26.76</v>
      </c>
      <c r="AK39" s="153">
        <f t="shared" si="10"/>
        <v>26.56</v>
      </c>
      <c r="AL39" s="153">
        <f t="shared" si="10"/>
        <v>26.84</v>
      </c>
      <c r="AM39" s="153">
        <f t="shared" si="10"/>
        <v>28.39</v>
      </c>
      <c r="AN39" s="153">
        <f t="shared" si="10"/>
        <v>28.42</v>
      </c>
      <c r="AO39" s="153">
        <f t="shared" si="10"/>
        <v>27.66</v>
      </c>
      <c r="AP39" s="153">
        <f t="shared" si="10"/>
        <v>29.31</v>
      </c>
      <c r="AQ39" s="153">
        <f t="shared" si="10"/>
        <v>25.95</v>
      </c>
      <c r="AR39" s="153">
        <f t="shared" si="10"/>
        <v>26.63</v>
      </c>
      <c r="AS39" s="153">
        <f t="shared" si="10"/>
        <v>27.11</v>
      </c>
      <c r="AT39" s="153">
        <f>ROUND(100000*AT30/(AVERAGE(AS14:AT14)*24*AT42),2)</f>
        <v>9.82</v>
      </c>
      <c r="AU39" s="153">
        <f t="shared" ref="AU39:BK39" si="11">ROUND(100000*AU30/(AVERAGE(AT15:AU15)*24*AU42),2)</f>
        <v>26.59</v>
      </c>
      <c r="AV39" s="153">
        <f t="shared" si="11"/>
        <v>25.9</v>
      </c>
      <c r="AW39" s="153">
        <f t="shared" si="11"/>
        <v>24.46</v>
      </c>
      <c r="AX39" s="153">
        <f t="shared" si="11"/>
        <v>24.68</v>
      </c>
      <c r="AY39" s="153">
        <f t="shared" si="11"/>
        <v>25.49</v>
      </c>
      <c r="AZ39" s="153">
        <f t="shared" si="11"/>
        <v>25.08</v>
      </c>
      <c r="BA39" s="153">
        <f t="shared" si="11"/>
        <v>25.5</v>
      </c>
      <c r="BB39" s="153">
        <f t="shared" si="11"/>
        <v>26.5</v>
      </c>
      <c r="BC39" s="153">
        <f t="shared" si="11"/>
        <v>23.06</v>
      </c>
      <c r="BD39" s="153">
        <f t="shared" si="11"/>
        <v>21.87</v>
      </c>
      <c r="BE39" s="153">
        <f t="shared" si="11"/>
        <v>23.17</v>
      </c>
      <c r="BF39" s="153">
        <f t="shared" si="11"/>
        <v>21.91</v>
      </c>
      <c r="BG39" s="153">
        <f t="shared" si="11"/>
        <v>23.02</v>
      </c>
      <c r="BH39" s="153">
        <f t="shared" si="11"/>
        <v>21.67</v>
      </c>
      <c r="BI39" s="153">
        <f t="shared" si="11"/>
        <v>21.98</v>
      </c>
      <c r="BJ39" s="153">
        <f t="shared" si="11"/>
        <v>24.27</v>
      </c>
      <c r="BK39" s="153">
        <f t="shared" si="11"/>
        <v>26.52</v>
      </c>
    </row>
    <row r="40" spans="1:63" ht="20.25" customHeight="1" thickBot="1" x14ac:dyDescent="0.3">
      <c r="A40" s="98" t="s">
        <v>7</v>
      </c>
      <c r="B40" s="142" t="s">
        <v>210</v>
      </c>
      <c r="C40" s="331">
        <f t="shared" ref="C40:AS40" si="12">ROUND(100000*C31/(AVERAGE(B16:C16)*24*C42),2)</f>
        <v>34.01</v>
      </c>
      <c r="D40" s="331">
        <f t="shared" si="12"/>
        <v>38.25</v>
      </c>
      <c r="E40" s="331">
        <f t="shared" si="12"/>
        <v>37.68</v>
      </c>
      <c r="F40" s="331">
        <f t="shared" si="12"/>
        <v>36.01</v>
      </c>
      <c r="G40" s="331">
        <f t="shared" si="12"/>
        <v>37.22</v>
      </c>
      <c r="H40" s="331">
        <f t="shared" si="12"/>
        <v>32.03</v>
      </c>
      <c r="I40" s="331">
        <f t="shared" si="12"/>
        <v>32.78</v>
      </c>
      <c r="J40" s="331">
        <f t="shared" si="12"/>
        <v>32.65</v>
      </c>
      <c r="K40" s="331">
        <f t="shared" si="12"/>
        <v>36.729999999999997</v>
      </c>
      <c r="L40" s="331">
        <f t="shared" si="12"/>
        <v>44.29</v>
      </c>
      <c r="M40" s="331">
        <f t="shared" si="12"/>
        <v>39.56</v>
      </c>
      <c r="N40" s="331">
        <f t="shared" si="12"/>
        <v>36.14</v>
      </c>
      <c r="O40" s="331">
        <f t="shared" si="12"/>
        <v>32.840000000000003</v>
      </c>
      <c r="P40" s="331">
        <f t="shared" si="12"/>
        <v>44.15</v>
      </c>
      <c r="Q40" s="331">
        <f t="shared" si="12"/>
        <v>38.14</v>
      </c>
      <c r="R40" s="331">
        <f t="shared" si="12"/>
        <v>37.93</v>
      </c>
      <c r="S40" s="331">
        <f t="shared" si="12"/>
        <v>43.86</v>
      </c>
      <c r="T40" s="331">
        <f t="shared" si="12"/>
        <v>49.98</v>
      </c>
      <c r="U40" s="331">
        <f t="shared" si="12"/>
        <v>45.26</v>
      </c>
      <c r="V40" s="331">
        <f t="shared" si="12"/>
        <v>42.28</v>
      </c>
      <c r="W40" s="331">
        <f t="shared" si="12"/>
        <v>37.11</v>
      </c>
      <c r="X40" s="331">
        <f t="shared" si="12"/>
        <v>47.69</v>
      </c>
      <c r="Y40" s="331">
        <f t="shared" si="12"/>
        <v>43.48</v>
      </c>
      <c r="Z40" s="331">
        <f t="shared" si="12"/>
        <v>37.299999999999997</v>
      </c>
      <c r="AA40" s="331">
        <f t="shared" si="12"/>
        <v>37.32</v>
      </c>
      <c r="AB40" s="331">
        <f t="shared" si="12"/>
        <v>42.83</v>
      </c>
      <c r="AC40" s="331">
        <f t="shared" si="12"/>
        <v>40.950000000000003</v>
      </c>
      <c r="AD40" s="331">
        <f t="shared" si="12"/>
        <v>41.53</v>
      </c>
      <c r="AE40" s="331">
        <f t="shared" si="12"/>
        <v>37.72</v>
      </c>
      <c r="AF40" s="331">
        <f t="shared" si="12"/>
        <v>46.7</v>
      </c>
      <c r="AG40" s="331">
        <f t="shared" si="12"/>
        <v>39.43</v>
      </c>
      <c r="AH40" s="331">
        <f t="shared" si="12"/>
        <v>37.119999999999997</v>
      </c>
      <c r="AI40" s="331">
        <f t="shared" si="12"/>
        <v>49.4</v>
      </c>
      <c r="AJ40" s="331">
        <f t="shared" si="12"/>
        <v>47.14</v>
      </c>
      <c r="AK40" s="331">
        <f t="shared" si="12"/>
        <v>41.46</v>
      </c>
      <c r="AL40" s="331">
        <f t="shared" si="12"/>
        <v>39.43</v>
      </c>
      <c r="AM40" s="331">
        <f t="shared" si="12"/>
        <v>45.09</v>
      </c>
      <c r="AN40" s="331">
        <f t="shared" si="12"/>
        <v>49.99</v>
      </c>
      <c r="AO40" s="331">
        <f t="shared" si="12"/>
        <v>43.48</v>
      </c>
      <c r="AP40" s="331">
        <f t="shared" si="12"/>
        <v>34.770000000000003</v>
      </c>
      <c r="AQ40" s="331">
        <f t="shared" si="12"/>
        <v>38.32</v>
      </c>
      <c r="AR40" s="331">
        <f t="shared" si="12"/>
        <v>51.45</v>
      </c>
      <c r="AS40" s="331">
        <f t="shared" si="12"/>
        <v>38.39</v>
      </c>
      <c r="AT40" s="332">
        <f>ROUND(100000*AT31/(AVERAGE(AS15:AT15)*24*AT42),2)</f>
        <v>11.78</v>
      </c>
      <c r="AU40" s="332">
        <f t="shared" ref="AU40:BK40" si="13">ROUND(100000*AU31/(AVERAGE(AT16:AU16)*24*AU42),2)</f>
        <v>41.2</v>
      </c>
      <c r="AV40" s="332">
        <f t="shared" si="13"/>
        <v>40.049999999999997</v>
      </c>
      <c r="AW40" s="332">
        <f t="shared" si="13"/>
        <v>30.33</v>
      </c>
      <c r="AX40" s="332">
        <f t="shared" si="13"/>
        <v>36.11</v>
      </c>
      <c r="AY40" s="332">
        <f t="shared" si="13"/>
        <v>39.35</v>
      </c>
      <c r="AZ40" s="332">
        <f t="shared" si="13"/>
        <v>35.119999999999997</v>
      </c>
      <c r="BA40" s="332">
        <f t="shared" si="13"/>
        <v>37.270000000000003</v>
      </c>
      <c r="BB40" s="332">
        <f t="shared" si="13"/>
        <v>30.29</v>
      </c>
      <c r="BC40" s="332">
        <f t="shared" si="13"/>
        <v>31.5</v>
      </c>
      <c r="BD40" s="332">
        <f t="shared" si="13"/>
        <v>32.08</v>
      </c>
      <c r="BE40" s="332">
        <f t="shared" si="13"/>
        <v>29.46</v>
      </c>
      <c r="BF40" s="332">
        <f t="shared" si="13"/>
        <v>30.22</v>
      </c>
      <c r="BG40" s="332">
        <f t="shared" si="13"/>
        <v>39.020000000000003</v>
      </c>
      <c r="BH40" s="332">
        <f t="shared" si="13"/>
        <v>40.89</v>
      </c>
      <c r="BI40" s="332">
        <f t="shared" si="13"/>
        <v>28.08</v>
      </c>
      <c r="BJ40" s="332">
        <f t="shared" si="13"/>
        <v>33.83</v>
      </c>
      <c r="BK40" s="332">
        <f t="shared" si="13"/>
        <v>34.69</v>
      </c>
    </row>
    <row r="41" spans="1:63" ht="20.25" customHeight="1" thickTop="1" x14ac:dyDescent="0.25">
      <c r="A41" s="189"/>
    </row>
    <row r="42" spans="1:63" ht="20.25" hidden="1" customHeight="1" x14ac:dyDescent="0.35">
      <c r="C42" s="38">
        <v>90</v>
      </c>
      <c r="D42" s="38">
        <v>91</v>
      </c>
      <c r="E42" s="38">
        <v>92</v>
      </c>
      <c r="F42" s="38">
        <v>92</v>
      </c>
      <c r="G42" s="38">
        <v>91</v>
      </c>
      <c r="H42" s="38">
        <v>91</v>
      </c>
      <c r="I42" s="38">
        <v>92</v>
      </c>
      <c r="J42" s="38">
        <v>92</v>
      </c>
      <c r="K42" s="38">
        <v>90</v>
      </c>
      <c r="L42" s="38">
        <v>91</v>
      </c>
      <c r="M42" s="38">
        <v>92</v>
      </c>
      <c r="N42" s="38">
        <v>92</v>
      </c>
      <c r="O42" s="38">
        <v>90</v>
      </c>
      <c r="P42" s="38">
        <v>91</v>
      </c>
      <c r="Q42" s="38">
        <v>92</v>
      </c>
      <c r="R42" s="38">
        <v>92</v>
      </c>
      <c r="S42" s="38">
        <v>90</v>
      </c>
      <c r="T42" s="38">
        <v>91</v>
      </c>
      <c r="U42" s="38">
        <v>92</v>
      </c>
      <c r="V42" s="38">
        <v>92</v>
      </c>
      <c r="W42" s="38">
        <v>91</v>
      </c>
      <c r="X42" s="38">
        <v>91</v>
      </c>
      <c r="Y42" s="38">
        <v>92</v>
      </c>
      <c r="Z42" s="38">
        <v>92</v>
      </c>
      <c r="AA42" s="38">
        <v>90</v>
      </c>
      <c r="AB42" s="38">
        <v>91</v>
      </c>
      <c r="AC42" s="38">
        <v>92</v>
      </c>
      <c r="AD42" s="38">
        <v>92</v>
      </c>
      <c r="AE42" s="38">
        <v>90</v>
      </c>
      <c r="AF42" s="38">
        <v>91</v>
      </c>
      <c r="AG42" s="38">
        <v>92</v>
      </c>
      <c r="AH42" s="38">
        <v>92</v>
      </c>
      <c r="AI42" s="38">
        <v>90</v>
      </c>
      <c r="AJ42" s="38">
        <v>91</v>
      </c>
      <c r="AK42" s="38">
        <v>92</v>
      </c>
      <c r="AL42" s="38">
        <v>92</v>
      </c>
      <c r="AM42" s="38">
        <v>91</v>
      </c>
      <c r="AN42" s="38">
        <v>91</v>
      </c>
      <c r="AO42" s="38">
        <v>92</v>
      </c>
      <c r="AP42" s="38">
        <v>92</v>
      </c>
      <c r="AQ42" s="38">
        <v>90</v>
      </c>
      <c r="AR42" s="38">
        <v>91</v>
      </c>
      <c r="AS42" s="38">
        <v>92</v>
      </c>
      <c r="AT42" s="38">
        <v>92</v>
      </c>
      <c r="AU42" s="38">
        <v>90</v>
      </c>
      <c r="AV42" s="137">
        <v>91</v>
      </c>
      <c r="AW42" s="137">
        <v>92</v>
      </c>
      <c r="AX42" s="137">
        <v>92</v>
      </c>
      <c r="AY42" s="137">
        <v>90</v>
      </c>
      <c r="AZ42" s="137">
        <v>91</v>
      </c>
      <c r="BA42" s="137">
        <v>92</v>
      </c>
      <c r="BB42" s="137">
        <v>92</v>
      </c>
      <c r="BC42" s="137">
        <v>91</v>
      </c>
      <c r="BD42" s="137">
        <v>91</v>
      </c>
      <c r="BE42" s="137">
        <v>92</v>
      </c>
      <c r="BF42" s="137">
        <v>92</v>
      </c>
      <c r="BG42" s="137">
        <v>90</v>
      </c>
      <c r="BH42" s="137">
        <v>91</v>
      </c>
      <c r="BI42" s="137">
        <v>92</v>
      </c>
      <c r="BJ42" s="137">
        <v>92</v>
      </c>
      <c r="BK42" s="137">
        <v>90</v>
      </c>
    </row>
    <row r="43" spans="1:63" ht="20.25" customHeight="1" x14ac:dyDescent="0.25">
      <c r="A43" s="199"/>
    </row>
    <row r="44" spans="1:63" ht="20.25" customHeight="1" x14ac:dyDescent="0.25">
      <c r="A44" s="199"/>
    </row>
    <row r="45" spans="1:63" ht="20.25" customHeight="1" x14ac:dyDescent="0.25">
      <c r="A45" s="199"/>
    </row>
    <row r="46" spans="1:63" ht="20.25" customHeight="1" x14ac:dyDescent="0.25">
      <c r="A46" s="199"/>
    </row>
    <row r="47" spans="1:63" ht="20.25" customHeight="1" x14ac:dyDescent="0.25">
      <c r="A47" s="199"/>
    </row>
    <row r="48" spans="1:63" ht="20.25" customHeight="1" x14ac:dyDescent="0.25">
      <c r="A48" s="199"/>
    </row>
    <row r="49" spans="1:1" ht="20.25" customHeight="1" x14ac:dyDescent="0.25">
      <c r="A49" s="199"/>
    </row>
    <row r="51" spans="1:1" ht="20.25" customHeight="1" x14ac:dyDescent="0.25">
      <c r="A51" s="200"/>
    </row>
    <row r="53" spans="1:1" ht="20.25" customHeight="1" x14ac:dyDescent="0.25">
      <c r="A53" s="199"/>
    </row>
    <row r="54" spans="1:1" ht="20.25" customHeight="1" x14ac:dyDescent="0.25">
      <c r="A54" s="199"/>
    </row>
    <row r="56" spans="1:1" ht="20.25" customHeight="1" x14ac:dyDescent="0.25">
      <c r="A56" s="201"/>
    </row>
  </sheetData>
  <phoneticPr fontId="7" type="noConversion"/>
  <pageMargins left="0.25" right="0.25" top="0.75" bottom="0.75" header="0.3" footer="0.3"/>
  <pageSetup paperSize="9" scale="10" orientation="landscape" r:id="rId1"/>
  <tableParts count="3">
    <tablePart r:id="rId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CH74"/>
  <sheetViews>
    <sheetView topLeftCell="BI28" workbookViewId="0">
      <selection activeCell="CA52" sqref="CA52"/>
    </sheetView>
  </sheetViews>
  <sheetFormatPr defaultColWidth="9" defaultRowHeight="12.5" x14ac:dyDescent="0.25"/>
  <cols>
    <col min="1" max="1" width="9" style="7"/>
    <col min="2" max="2" width="26" style="7" customWidth="1"/>
    <col min="3" max="3" width="12.26953125" style="7" customWidth="1"/>
    <col min="4" max="4" width="9" style="7"/>
    <col min="5" max="12" width="11.26953125" style="7" customWidth="1"/>
    <col min="13" max="13" width="12" style="7" customWidth="1"/>
    <col min="14" max="21" width="11.26953125" style="7" customWidth="1"/>
    <col min="22" max="22" width="12.1796875" style="7" bestFit="1" customWidth="1"/>
    <col min="23" max="23" width="13.26953125" style="7" customWidth="1"/>
    <col min="24" max="24" width="12" style="7" customWidth="1"/>
    <col min="25" max="25" width="14" style="7" customWidth="1"/>
    <col min="26" max="26" width="12" style="7" customWidth="1"/>
    <col min="27" max="31" width="13" style="7" customWidth="1"/>
    <col min="32" max="32" width="14.26953125" style="7" customWidth="1"/>
    <col min="33" max="34" width="15.26953125" style="7" customWidth="1"/>
    <col min="35" max="35" width="16" style="7" customWidth="1"/>
    <col min="36" max="36" width="18.7265625" style="7" customWidth="1"/>
    <col min="37" max="37" width="14.26953125" style="7" customWidth="1"/>
    <col min="38" max="38" width="12.26953125" style="7" customWidth="1"/>
    <col min="39" max="39" width="17.7265625" style="7" customWidth="1"/>
    <col min="40" max="40" width="15.26953125" style="7" customWidth="1"/>
    <col min="41" max="42" width="14.1796875" style="7" customWidth="1"/>
    <col min="43" max="43" width="18.1796875" style="7" customWidth="1"/>
    <col min="44" max="46" width="9" style="7"/>
    <col min="47" max="47" width="15.26953125" style="7" customWidth="1"/>
    <col min="48" max="48" width="19" style="7" customWidth="1"/>
    <col min="49" max="54" width="9" style="7"/>
    <col min="55" max="55" width="17.1796875" style="7" customWidth="1"/>
    <col min="56" max="56" width="17.7265625" style="7" customWidth="1"/>
    <col min="57" max="57" width="9" style="7"/>
    <col min="58" max="58" width="13.7265625" style="7" customWidth="1"/>
    <col min="59" max="66" width="9" style="7"/>
    <col min="67" max="67" width="13.1796875" style="7" bestFit="1" customWidth="1"/>
    <col min="68" max="16384" width="9" style="7"/>
  </cols>
  <sheetData>
    <row r="1" spans="2:86" ht="13" thickBot="1" x14ac:dyDescent="0.3"/>
    <row r="2" spans="2:86" x14ac:dyDescent="0.25">
      <c r="B2" s="8" t="s">
        <v>12</v>
      </c>
      <c r="C2" s="9" t="s">
        <v>13</v>
      </c>
    </row>
    <row r="3" spans="2:86" ht="13" thickBot="1" x14ac:dyDescent="0.3">
      <c r="B3" s="10">
        <v>2010</v>
      </c>
      <c r="C3" s="11">
        <v>1</v>
      </c>
      <c r="E3" s="7" t="s">
        <v>14</v>
      </c>
      <c r="W3" s="7" t="s">
        <v>15</v>
      </c>
    </row>
    <row r="4" spans="2:86" x14ac:dyDescent="0.25">
      <c r="D4" s="7">
        <v>2</v>
      </c>
      <c r="E4" s="7">
        <f>$D$4+1</f>
        <v>3</v>
      </c>
      <c r="F4" s="7">
        <v>4</v>
      </c>
      <c r="G4" s="7">
        <v>5</v>
      </c>
      <c r="H4" s="7">
        <v>6</v>
      </c>
      <c r="I4" s="7">
        <v>7</v>
      </c>
      <c r="J4" s="7">
        <v>8</v>
      </c>
      <c r="K4" s="7">
        <v>9</v>
      </c>
      <c r="L4" s="7">
        <v>10</v>
      </c>
      <c r="M4" s="7">
        <v>11</v>
      </c>
      <c r="N4" s="7">
        <v>12</v>
      </c>
      <c r="O4" s="7">
        <v>13</v>
      </c>
      <c r="P4" s="7">
        <v>14</v>
      </c>
      <c r="Q4" s="7">
        <v>15</v>
      </c>
      <c r="R4" s="7">
        <v>16</v>
      </c>
      <c r="S4" s="7">
        <v>17</v>
      </c>
      <c r="T4" s="7">
        <v>18</v>
      </c>
      <c r="V4" s="7">
        <v>2</v>
      </c>
      <c r="W4" s="7">
        <f>V4+1</f>
        <v>3</v>
      </c>
      <c r="X4" s="7">
        <f t="shared" ref="X4:AE4" si="0">W4+1</f>
        <v>4</v>
      </c>
      <c r="Y4" s="7">
        <f t="shared" si="0"/>
        <v>5</v>
      </c>
      <c r="Z4" s="7">
        <f t="shared" si="0"/>
        <v>6</v>
      </c>
      <c r="AA4" s="7">
        <f>Z4+1</f>
        <v>7</v>
      </c>
      <c r="AB4" s="7">
        <f t="shared" si="0"/>
        <v>8</v>
      </c>
      <c r="AC4" s="7">
        <f t="shared" si="0"/>
        <v>9</v>
      </c>
      <c r="AD4" s="7">
        <f t="shared" si="0"/>
        <v>10</v>
      </c>
      <c r="AE4" s="7">
        <f t="shared" si="0"/>
        <v>11</v>
      </c>
      <c r="AF4" s="7">
        <f t="shared" ref="AF4:AQ4" si="1">AE4+1</f>
        <v>12</v>
      </c>
      <c r="AG4" s="7">
        <f t="shared" si="1"/>
        <v>13</v>
      </c>
      <c r="AH4" s="7">
        <f t="shared" si="1"/>
        <v>14</v>
      </c>
      <c r="AI4" s="7">
        <f t="shared" si="1"/>
        <v>15</v>
      </c>
      <c r="AJ4" s="7">
        <f t="shared" si="1"/>
        <v>16</v>
      </c>
      <c r="AK4" s="7">
        <f t="shared" si="1"/>
        <v>17</v>
      </c>
      <c r="AL4" s="7">
        <f t="shared" si="1"/>
        <v>18</v>
      </c>
      <c r="AM4" s="7">
        <f t="shared" si="1"/>
        <v>19</v>
      </c>
      <c r="AN4" s="7">
        <f t="shared" si="1"/>
        <v>20</v>
      </c>
      <c r="AO4" s="7">
        <f t="shared" si="1"/>
        <v>21</v>
      </c>
      <c r="AP4" s="7">
        <f t="shared" si="1"/>
        <v>22</v>
      </c>
      <c r="AQ4" s="7">
        <f t="shared" si="1"/>
        <v>23</v>
      </c>
      <c r="AR4" s="7">
        <f t="shared" ref="AR4:BG4" si="2">AQ4+1</f>
        <v>24</v>
      </c>
      <c r="AS4" s="7">
        <f t="shared" si="2"/>
        <v>25</v>
      </c>
      <c r="AT4" s="7">
        <f t="shared" si="2"/>
        <v>26</v>
      </c>
      <c r="AU4" s="7">
        <f t="shared" si="2"/>
        <v>27</v>
      </c>
      <c r="AV4" s="7">
        <f t="shared" si="2"/>
        <v>28</v>
      </c>
      <c r="AW4" s="7">
        <f t="shared" si="2"/>
        <v>29</v>
      </c>
      <c r="AX4" s="7">
        <f t="shared" si="2"/>
        <v>30</v>
      </c>
      <c r="AY4" s="7">
        <f t="shared" si="2"/>
        <v>31</v>
      </c>
      <c r="AZ4" s="7">
        <f t="shared" si="2"/>
        <v>32</v>
      </c>
      <c r="BA4" s="7">
        <f t="shared" si="2"/>
        <v>33</v>
      </c>
      <c r="BB4" s="7">
        <f t="shared" si="2"/>
        <v>34</v>
      </c>
      <c r="BC4" s="7">
        <f t="shared" si="2"/>
        <v>35</v>
      </c>
      <c r="BD4" s="7">
        <f t="shared" si="2"/>
        <v>36</v>
      </c>
      <c r="BE4" s="7">
        <v>37</v>
      </c>
      <c r="BF4" s="7">
        <f t="shared" si="2"/>
        <v>38</v>
      </c>
      <c r="BG4" s="7">
        <f t="shared" si="2"/>
        <v>39</v>
      </c>
      <c r="BH4" s="7">
        <v>40</v>
      </c>
      <c r="BI4" s="7">
        <v>41</v>
      </c>
      <c r="BJ4" s="7">
        <v>42</v>
      </c>
      <c r="BK4" s="7">
        <v>43</v>
      </c>
      <c r="BL4" s="7">
        <v>44</v>
      </c>
      <c r="BM4" s="7">
        <v>45</v>
      </c>
      <c r="BN4" s="7">
        <v>46</v>
      </c>
      <c r="BO4" s="7">
        <v>47</v>
      </c>
      <c r="BP4" s="7">
        <v>48</v>
      </c>
      <c r="BQ4" s="7">
        <v>49</v>
      </c>
      <c r="BR4" s="7">
        <v>50</v>
      </c>
      <c r="BS4" s="7">
        <v>51</v>
      </c>
      <c r="BT4" s="7">
        <v>52</v>
      </c>
      <c r="BU4" s="7">
        <v>53</v>
      </c>
      <c r="BV4" s="7">
        <v>54</v>
      </c>
      <c r="BW4" s="7">
        <v>55</v>
      </c>
      <c r="BX4" s="7">
        <v>56</v>
      </c>
      <c r="BY4" s="7">
        <v>57</v>
      </c>
      <c r="BZ4" s="7">
        <v>58</v>
      </c>
      <c r="CA4" s="7">
        <v>59</v>
      </c>
      <c r="CB4" s="7">
        <v>60</v>
      </c>
      <c r="CC4" s="7">
        <v>61</v>
      </c>
      <c r="CD4" s="7">
        <v>62</v>
      </c>
      <c r="CE4" s="7">
        <v>63</v>
      </c>
      <c r="CF4" s="7">
        <v>64</v>
      </c>
      <c r="CG4" s="7">
        <v>65</v>
      </c>
      <c r="CH4" s="7">
        <v>66</v>
      </c>
    </row>
    <row r="5" spans="2:86" x14ac:dyDescent="0.25">
      <c r="U5" s="7">
        <v>6</v>
      </c>
      <c r="V5" s="7" t="str">
        <f t="shared" ref="V5:CG5" si="3">$W$3&amp;"r"&amp;$U5&amp;"c"&amp;V$4</f>
        <v>Quarter!r6c2</v>
      </c>
      <c r="W5" s="7" t="str">
        <f t="shared" si="3"/>
        <v>Quarter!r6c3</v>
      </c>
      <c r="X5" s="7" t="str">
        <f t="shared" si="3"/>
        <v>Quarter!r6c4</v>
      </c>
      <c r="Y5" s="7" t="str">
        <f t="shared" si="3"/>
        <v>Quarter!r6c5</v>
      </c>
      <c r="Z5" s="7" t="str">
        <f t="shared" si="3"/>
        <v>Quarter!r6c6</v>
      </c>
      <c r="AA5" s="7" t="str">
        <f t="shared" si="3"/>
        <v>Quarter!r6c7</v>
      </c>
      <c r="AB5" s="7" t="str">
        <f t="shared" si="3"/>
        <v>Quarter!r6c8</v>
      </c>
      <c r="AC5" s="7" t="str">
        <f t="shared" si="3"/>
        <v>Quarter!r6c9</v>
      </c>
      <c r="AD5" s="7" t="str">
        <f t="shared" si="3"/>
        <v>Quarter!r6c10</v>
      </c>
      <c r="AE5" s="7" t="str">
        <f t="shared" si="3"/>
        <v>Quarter!r6c11</v>
      </c>
      <c r="AF5" s="7" t="str">
        <f t="shared" si="3"/>
        <v>Quarter!r6c12</v>
      </c>
      <c r="AG5" s="7" t="str">
        <f t="shared" si="3"/>
        <v>Quarter!r6c13</v>
      </c>
      <c r="AH5" s="7" t="str">
        <f t="shared" si="3"/>
        <v>Quarter!r6c14</v>
      </c>
      <c r="AI5" s="7" t="str">
        <f t="shared" si="3"/>
        <v>Quarter!r6c15</v>
      </c>
      <c r="AJ5" s="7" t="str">
        <f t="shared" si="3"/>
        <v>Quarter!r6c16</v>
      </c>
      <c r="AK5" s="7" t="str">
        <f t="shared" si="3"/>
        <v>Quarter!r6c17</v>
      </c>
      <c r="AL5" s="7" t="str">
        <f t="shared" si="3"/>
        <v>Quarter!r6c18</v>
      </c>
      <c r="AM5" s="7" t="str">
        <f t="shared" si="3"/>
        <v>Quarter!r6c19</v>
      </c>
      <c r="AN5" s="7" t="str">
        <f t="shared" si="3"/>
        <v>Quarter!r6c20</v>
      </c>
      <c r="AO5" s="7" t="str">
        <f t="shared" si="3"/>
        <v>Quarter!r6c21</v>
      </c>
      <c r="AP5" s="7" t="str">
        <f t="shared" si="3"/>
        <v>Quarter!r6c22</v>
      </c>
      <c r="AQ5" s="7" t="str">
        <f t="shared" si="3"/>
        <v>Quarter!r6c23</v>
      </c>
      <c r="AR5" s="7" t="str">
        <f t="shared" si="3"/>
        <v>Quarter!r6c24</v>
      </c>
      <c r="AS5" s="7" t="str">
        <f t="shared" si="3"/>
        <v>Quarter!r6c25</v>
      </c>
      <c r="AT5" s="7" t="str">
        <f t="shared" si="3"/>
        <v>Quarter!r6c26</v>
      </c>
      <c r="AU5" s="7" t="str">
        <f t="shared" si="3"/>
        <v>Quarter!r6c27</v>
      </c>
      <c r="AV5" s="7" t="str">
        <f t="shared" si="3"/>
        <v>Quarter!r6c28</v>
      </c>
      <c r="AW5" s="7" t="str">
        <f>$W$3&amp;"r"&amp;$U5&amp;"c"&amp;AW$4</f>
        <v>Quarter!r6c29</v>
      </c>
      <c r="AX5" s="7" t="str">
        <f t="shared" si="3"/>
        <v>Quarter!r6c30</v>
      </c>
      <c r="AY5" s="7" t="str">
        <f t="shared" si="3"/>
        <v>Quarter!r6c31</v>
      </c>
      <c r="AZ5" s="7" t="str">
        <f t="shared" si="3"/>
        <v>Quarter!r6c32</v>
      </c>
      <c r="BA5" s="7" t="str">
        <f t="shared" si="3"/>
        <v>Quarter!r6c33</v>
      </c>
      <c r="BB5" s="7" t="str">
        <f t="shared" si="3"/>
        <v>Quarter!r6c34</v>
      </c>
      <c r="BC5" s="7" t="str">
        <f t="shared" si="3"/>
        <v>Quarter!r6c35</v>
      </c>
      <c r="BD5" s="7" t="str">
        <f t="shared" si="3"/>
        <v>Quarter!r6c36</v>
      </c>
      <c r="BE5" s="7" t="str">
        <f t="shared" si="3"/>
        <v>Quarter!r6c37</v>
      </c>
      <c r="BF5" s="7" t="str">
        <f t="shared" si="3"/>
        <v>Quarter!r6c38</v>
      </c>
      <c r="BG5" s="7" t="str">
        <f t="shared" si="3"/>
        <v>Quarter!r6c39</v>
      </c>
      <c r="BH5" s="7" t="str">
        <f t="shared" si="3"/>
        <v>Quarter!r6c40</v>
      </c>
      <c r="BI5" s="7" t="str">
        <f t="shared" si="3"/>
        <v>Quarter!r6c41</v>
      </c>
      <c r="BJ5" s="7" t="str">
        <f t="shared" si="3"/>
        <v>Quarter!r6c42</v>
      </c>
      <c r="BK5" s="7" t="str">
        <f t="shared" si="3"/>
        <v>Quarter!r6c43</v>
      </c>
      <c r="BL5" s="7" t="str">
        <f t="shared" si="3"/>
        <v>Quarter!r6c44</v>
      </c>
      <c r="BM5" s="7" t="str">
        <f t="shared" si="3"/>
        <v>Quarter!r6c45</v>
      </c>
      <c r="BN5" s="7" t="str">
        <f t="shared" si="3"/>
        <v>Quarter!r6c46</v>
      </c>
      <c r="BO5" s="7" t="str">
        <f t="shared" si="3"/>
        <v>Quarter!r6c47</v>
      </c>
      <c r="BP5" s="7" t="str">
        <f t="shared" si="3"/>
        <v>Quarter!r6c48</v>
      </c>
      <c r="BQ5" s="7" t="str">
        <f t="shared" si="3"/>
        <v>Quarter!r6c49</v>
      </c>
      <c r="BR5" s="7" t="str">
        <f t="shared" si="3"/>
        <v>Quarter!r6c50</v>
      </c>
      <c r="BS5" s="7" t="str">
        <f t="shared" si="3"/>
        <v>Quarter!r6c51</v>
      </c>
      <c r="BT5" s="7" t="str">
        <f t="shared" si="3"/>
        <v>Quarter!r6c52</v>
      </c>
      <c r="BU5" s="7" t="str">
        <f t="shared" si="3"/>
        <v>Quarter!r6c53</v>
      </c>
      <c r="BV5" s="7" t="str">
        <f t="shared" si="3"/>
        <v>Quarter!r6c54</v>
      </c>
      <c r="BW5" s="7" t="str">
        <f t="shared" si="3"/>
        <v>Quarter!r6c55</v>
      </c>
      <c r="BX5" s="7" t="str">
        <f t="shared" si="3"/>
        <v>Quarter!r6c56</v>
      </c>
      <c r="BY5" s="7" t="str">
        <f t="shared" si="3"/>
        <v>Quarter!r6c57</v>
      </c>
      <c r="BZ5" s="7" t="str">
        <f t="shared" si="3"/>
        <v>Quarter!r6c58</v>
      </c>
      <c r="CA5" s="7" t="str">
        <f t="shared" si="3"/>
        <v>Quarter!r6c59</v>
      </c>
      <c r="CB5" s="7" t="str">
        <f t="shared" si="3"/>
        <v>Quarter!r6c60</v>
      </c>
      <c r="CC5" s="7" t="str">
        <f t="shared" si="3"/>
        <v>Quarter!r6c61</v>
      </c>
      <c r="CD5" s="7" t="str">
        <f t="shared" si="3"/>
        <v>Quarter!r6c62</v>
      </c>
      <c r="CE5" s="7" t="str">
        <f t="shared" si="3"/>
        <v>Quarter!r6c63</v>
      </c>
      <c r="CF5" s="7" t="str">
        <f t="shared" si="3"/>
        <v>Quarter!r6c64</v>
      </c>
      <c r="CG5" s="7" t="str">
        <f t="shared" si="3"/>
        <v>Quarter!r6c65</v>
      </c>
      <c r="CH5" s="7" t="str">
        <f t="shared" ref="CH5" si="4">$W$3&amp;"r"&amp;$U5&amp;"c"&amp;CH$4</f>
        <v>Quarter!r6c66</v>
      </c>
    </row>
    <row r="6" spans="2:86" ht="13" x14ac:dyDescent="0.3">
      <c r="B6" s="12" t="s">
        <v>16</v>
      </c>
    </row>
    <row r="7" spans="2:86" ht="13" x14ac:dyDescent="0.3">
      <c r="B7" s="1" t="s">
        <v>2</v>
      </c>
    </row>
    <row r="8" spans="2:86" x14ac:dyDescent="0.25">
      <c r="B8" s="4" t="s">
        <v>85</v>
      </c>
      <c r="C8" s="7">
        <v>8</v>
      </c>
      <c r="D8" s="7" t="str">
        <f t="shared" ref="D8:S23" si="5">$E$3&amp;"r"&amp;$C8&amp;"c"&amp;D$4</f>
        <v>Annual!r8c2</v>
      </c>
      <c r="E8" s="7" t="str">
        <f t="shared" si="5"/>
        <v>Annual!r8c3</v>
      </c>
      <c r="F8" s="7" t="str">
        <f t="shared" si="5"/>
        <v>Annual!r8c4</v>
      </c>
      <c r="G8" s="7" t="str">
        <f>$E$3&amp;"r"&amp;$C8&amp;"c"&amp;G$4</f>
        <v>Annual!r8c5</v>
      </c>
      <c r="H8" s="7" t="str">
        <f t="shared" si="5"/>
        <v>Annual!r8c6</v>
      </c>
      <c r="I8" s="7" t="str">
        <f t="shared" si="5"/>
        <v>Annual!r8c7</v>
      </c>
      <c r="J8" s="7" t="str">
        <f t="shared" si="5"/>
        <v>Annual!r8c8</v>
      </c>
      <c r="K8" s="7" t="str">
        <f t="shared" si="5"/>
        <v>Annual!r8c9</v>
      </c>
      <c r="L8" s="7" t="str">
        <f t="shared" si="5"/>
        <v>Annual!r8c10</v>
      </c>
      <c r="M8" s="7" t="str">
        <f t="shared" si="5"/>
        <v>Annual!r8c11</v>
      </c>
      <c r="N8" s="7" t="str">
        <f t="shared" si="5"/>
        <v>Annual!r8c12</v>
      </c>
      <c r="O8" s="7" t="str">
        <f t="shared" si="5"/>
        <v>Annual!r8c13</v>
      </c>
      <c r="P8" s="7" t="str">
        <f t="shared" si="5"/>
        <v>Annual!r8c14</v>
      </c>
      <c r="Q8" s="7" t="str">
        <f t="shared" si="5"/>
        <v>Annual!r8c15</v>
      </c>
      <c r="R8" s="7" t="str">
        <f t="shared" si="5"/>
        <v>Annual!r8c16</v>
      </c>
      <c r="S8" s="7" t="str">
        <f t="shared" si="5"/>
        <v>Annual!r8c17</v>
      </c>
      <c r="T8" s="7" t="str">
        <f t="shared" ref="T8:T23" si="6">$E$3&amp;"r"&amp;$C8&amp;"c"&amp;T$4</f>
        <v>Annual!r8c18</v>
      </c>
      <c r="U8" s="7">
        <v>8</v>
      </c>
      <c r="V8" s="7" t="str">
        <f t="shared" ref="V8:AN23" si="7">$W$3&amp;"r"&amp;$U8&amp;"c"&amp;V$4</f>
        <v>Quarter!r8c2</v>
      </c>
      <c r="W8" s="7" t="str">
        <f t="shared" si="7"/>
        <v>Quarter!r8c3</v>
      </c>
      <c r="X8" s="7" t="str">
        <f t="shared" si="7"/>
        <v>Quarter!r8c4</v>
      </c>
      <c r="Y8" s="7" t="str">
        <f t="shared" si="7"/>
        <v>Quarter!r8c5</v>
      </c>
      <c r="Z8" s="7" t="str">
        <f t="shared" si="7"/>
        <v>Quarter!r8c6</v>
      </c>
      <c r="AA8" s="7" t="str">
        <f t="shared" si="7"/>
        <v>Quarter!r8c7</v>
      </c>
      <c r="AB8" s="7" t="str">
        <f t="shared" si="7"/>
        <v>Quarter!r8c8</v>
      </c>
      <c r="AC8" s="7" t="str">
        <f t="shared" si="7"/>
        <v>Quarter!r8c9</v>
      </c>
      <c r="AD8" s="7" t="str">
        <f t="shared" si="7"/>
        <v>Quarter!r8c10</v>
      </c>
      <c r="AE8" s="7" t="str">
        <f t="shared" si="7"/>
        <v>Quarter!r8c11</v>
      </c>
      <c r="AF8" s="7" t="str">
        <f t="shared" si="7"/>
        <v>Quarter!r8c12</v>
      </c>
      <c r="AG8" s="7" t="str">
        <f t="shared" si="7"/>
        <v>Quarter!r8c13</v>
      </c>
      <c r="AH8" s="7" t="str">
        <f t="shared" si="7"/>
        <v>Quarter!r8c14</v>
      </c>
      <c r="AI8" s="7" t="str">
        <f t="shared" si="7"/>
        <v>Quarter!r8c15</v>
      </c>
      <c r="AJ8" s="7" t="str">
        <f t="shared" si="7"/>
        <v>Quarter!r8c16</v>
      </c>
      <c r="AK8" s="7" t="str">
        <f t="shared" si="7"/>
        <v>Quarter!r8c17</v>
      </c>
      <c r="AL8" s="7" t="str">
        <f t="shared" si="7"/>
        <v>Quarter!r8c18</v>
      </c>
      <c r="AM8" s="7" t="str">
        <f t="shared" si="7"/>
        <v>Quarter!r8c19</v>
      </c>
      <c r="AN8" s="7" t="str">
        <f t="shared" si="7"/>
        <v>Quarter!r8c20</v>
      </c>
      <c r="AO8" s="7" t="str">
        <f t="shared" ref="AO8:CH13" si="8">$W$3&amp;"r"&amp;$U8&amp;"c"&amp;AO$4</f>
        <v>Quarter!r8c21</v>
      </c>
      <c r="AP8" s="7" t="str">
        <f t="shared" si="8"/>
        <v>Quarter!r8c22</v>
      </c>
      <c r="AQ8" s="7" t="str">
        <f t="shared" si="8"/>
        <v>Quarter!r8c23</v>
      </c>
      <c r="AR8" s="7" t="str">
        <f t="shared" si="8"/>
        <v>Quarter!r8c24</v>
      </c>
      <c r="AS8" s="7" t="str">
        <f t="shared" si="8"/>
        <v>Quarter!r8c25</v>
      </c>
      <c r="AT8" s="7" t="str">
        <f t="shared" si="8"/>
        <v>Quarter!r8c26</v>
      </c>
      <c r="AU8" s="7" t="str">
        <f t="shared" si="8"/>
        <v>Quarter!r8c27</v>
      </c>
      <c r="AV8" s="7" t="str">
        <f t="shared" si="8"/>
        <v>Quarter!r8c28</v>
      </c>
      <c r="AW8" s="7" t="str">
        <f t="shared" si="8"/>
        <v>Quarter!r8c29</v>
      </c>
      <c r="AX8" s="7" t="str">
        <f t="shared" si="8"/>
        <v>Quarter!r8c30</v>
      </c>
      <c r="AY8" s="7" t="str">
        <f t="shared" si="8"/>
        <v>Quarter!r8c31</v>
      </c>
      <c r="AZ8" s="7" t="str">
        <f t="shared" si="8"/>
        <v>Quarter!r8c32</v>
      </c>
      <c r="BA8" s="7" t="str">
        <f t="shared" si="8"/>
        <v>Quarter!r8c33</v>
      </c>
      <c r="BB8" s="7" t="str">
        <f t="shared" si="8"/>
        <v>Quarter!r8c34</v>
      </c>
      <c r="BC8" s="7" t="str">
        <f t="shared" si="8"/>
        <v>Quarter!r8c35</v>
      </c>
      <c r="BD8" s="7" t="str">
        <f t="shared" si="8"/>
        <v>Quarter!r8c36</v>
      </c>
      <c r="BE8" s="7" t="str">
        <f t="shared" si="8"/>
        <v>Quarter!r8c37</v>
      </c>
      <c r="BF8" s="7" t="str">
        <f t="shared" si="8"/>
        <v>Quarter!r8c38</v>
      </c>
      <c r="BG8" s="7" t="str">
        <f t="shared" si="8"/>
        <v>Quarter!r8c39</v>
      </c>
      <c r="BH8" s="7" t="str">
        <f t="shared" si="8"/>
        <v>Quarter!r8c40</v>
      </c>
      <c r="BI8" s="7" t="str">
        <f t="shared" si="8"/>
        <v>Quarter!r8c41</v>
      </c>
      <c r="BJ8" s="7" t="str">
        <f t="shared" si="8"/>
        <v>Quarter!r8c42</v>
      </c>
      <c r="BK8" s="7" t="str">
        <f t="shared" si="8"/>
        <v>Quarter!r8c43</v>
      </c>
      <c r="BL8" s="7" t="str">
        <f t="shared" si="8"/>
        <v>Quarter!r8c44</v>
      </c>
      <c r="BM8" s="7" t="str">
        <f t="shared" si="8"/>
        <v>Quarter!r8c45</v>
      </c>
      <c r="BN8" s="7" t="str">
        <f t="shared" si="8"/>
        <v>Quarter!r8c46</v>
      </c>
      <c r="BO8" s="7" t="str">
        <f t="shared" si="8"/>
        <v>Quarter!r8c47</v>
      </c>
      <c r="BP8" s="7" t="str">
        <f t="shared" si="8"/>
        <v>Quarter!r8c48</v>
      </c>
      <c r="BQ8" s="7" t="str">
        <f t="shared" si="8"/>
        <v>Quarter!r8c49</v>
      </c>
      <c r="BR8" s="7" t="str">
        <f t="shared" si="8"/>
        <v>Quarter!r8c50</v>
      </c>
      <c r="BS8" s="7" t="str">
        <f t="shared" si="8"/>
        <v>Quarter!r8c51</v>
      </c>
      <c r="BT8" s="7" t="str">
        <f t="shared" si="8"/>
        <v>Quarter!r8c52</v>
      </c>
      <c r="BU8" s="7" t="str">
        <f t="shared" si="8"/>
        <v>Quarter!r8c53</v>
      </c>
      <c r="BV8" s="7" t="str">
        <f t="shared" si="8"/>
        <v>Quarter!r8c54</v>
      </c>
      <c r="BW8" s="7" t="str">
        <f t="shared" si="8"/>
        <v>Quarter!r8c55</v>
      </c>
      <c r="BX8" s="7" t="str">
        <f t="shared" si="8"/>
        <v>Quarter!r8c56</v>
      </c>
      <c r="BY8" s="7" t="str">
        <f t="shared" si="8"/>
        <v>Quarter!r8c57</v>
      </c>
      <c r="BZ8" s="7" t="str">
        <f t="shared" si="8"/>
        <v>Quarter!r8c58</v>
      </c>
      <c r="CA8" s="7" t="str">
        <f t="shared" si="8"/>
        <v>Quarter!r8c59</v>
      </c>
      <c r="CB8" s="7" t="str">
        <f t="shared" si="8"/>
        <v>Quarter!r8c60</v>
      </c>
      <c r="CC8" s="7" t="str">
        <f t="shared" si="8"/>
        <v>Quarter!r8c61</v>
      </c>
      <c r="CD8" s="7" t="str">
        <f t="shared" si="8"/>
        <v>Quarter!r8c62</v>
      </c>
      <c r="CE8" s="7" t="str">
        <f t="shared" si="8"/>
        <v>Quarter!r8c63</v>
      </c>
      <c r="CF8" s="7" t="str">
        <f t="shared" si="8"/>
        <v>Quarter!r8c64</v>
      </c>
      <c r="CG8" s="7" t="str">
        <f t="shared" si="8"/>
        <v>Quarter!r8c65</v>
      </c>
      <c r="CH8" s="7" t="str">
        <f t="shared" si="8"/>
        <v>Quarter!r8c66</v>
      </c>
    </row>
    <row r="9" spans="2:86" x14ac:dyDescent="0.25">
      <c r="B9" s="4" t="s">
        <v>275</v>
      </c>
      <c r="C9" s="7">
        <v>9</v>
      </c>
      <c r="D9" s="7" t="str">
        <f t="shared" si="5"/>
        <v>Annual!r9c2</v>
      </c>
      <c r="E9" s="7" t="str">
        <f t="shared" si="5"/>
        <v>Annual!r9c3</v>
      </c>
      <c r="F9" s="7" t="str">
        <f t="shared" si="5"/>
        <v>Annual!r9c4</v>
      </c>
      <c r="G9" s="7" t="str">
        <f t="shared" si="5"/>
        <v>Annual!r9c5</v>
      </c>
      <c r="H9" s="7" t="str">
        <f t="shared" si="5"/>
        <v>Annual!r9c6</v>
      </c>
      <c r="I9" s="7" t="str">
        <f t="shared" si="5"/>
        <v>Annual!r9c7</v>
      </c>
      <c r="J9" s="7" t="str">
        <f t="shared" si="5"/>
        <v>Annual!r9c8</v>
      </c>
      <c r="K9" s="7" t="str">
        <f t="shared" si="5"/>
        <v>Annual!r9c9</v>
      </c>
      <c r="L9" s="7" t="str">
        <f t="shared" si="5"/>
        <v>Annual!r9c10</v>
      </c>
      <c r="M9" s="7" t="str">
        <f t="shared" si="5"/>
        <v>Annual!r9c11</v>
      </c>
      <c r="N9" s="7" t="str">
        <f t="shared" si="5"/>
        <v>Annual!r9c12</v>
      </c>
      <c r="O9" s="7" t="str">
        <f t="shared" si="5"/>
        <v>Annual!r9c13</v>
      </c>
      <c r="P9" s="7" t="str">
        <f t="shared" si="5"/>
        <v>Annual!r9c14</v>
      </c>
      <c r="Q9" s="7" t="str">
        <f t="shared" si="5"/>
        <v>Annual!r9c15</v>
      </c>
      <c r="R9" s="7" t="str">
        <f t="shared" si="5"/>
        <v>Annual!r9c16</v>
      </c>
      <c r="S9" s="7" t="str">
        <f t="shared" si="5"/>
        <v>Annual!r9c17</v>
      </c>
      <c r="T9" s="7" t="str">
        <f t="shared" si="6"/>
        <v>Annual!r9c18</v>
      </c>
      <c r="U9" s="7">
        <v>9</v>
      </c>
      <c r="V9" s="7" t="str">
        <f t="shared" si="7"/>
        <v>Quarter!r9c2</v>
      </c>
      <c r="W9" s="7" t="str">
        <f t="shared" si="7"/>
        <v>Quarter!r9c3</v>
      </c>
      <c r="X9" s="7" t="str">
        <f t="shared" si="7"/>
        <v>Quarter!r9c4</v>
      </c>
      <c r="Y9" s="7" t="str">
        <f t="shared" si="7"/>
        <v>Quarter!r9c5</v>
      </c>
      <c r="Z9" s="7" t="str">
        <f t="shared" si="7"/>
        <v>Quarter!r9c6</v>
      </c>
      <c r="AA9" s="7" t="str">
        <f t="shared" si="7"/>
        <v>Quarter!r9c7</v>
      </c>
      <c r="AB9" s="7" t="str">
        <f t="shared" si="7"/>
        <v>Quarter!r9c8</v>
      </c>
      <c r="AC9" s="7" t="str">
        <f t="shared" si="7"/>
        <v>Quarter!r9c9</v>
      </c>
      <c r="AD9" s="7" t="str">
        <f t="shared" si="7"/>
        <v>Quarter!r9c10</v>
      </c>
      <c r="AE9" s="7" t="str">
        <f t="shared" si="7"/>
        <v>Quarter!r9c11</v>
      </c>
      <c r="AF9" s="7" t="str">
        <f t="shared" si="7"/>
        <v>Quarter!r9c12</v>
      </c>
      <c r="AG9" s="7" t="str">
        <f t="shared" si="7"/>
        <v>Quarter!r9c13</v>
      </c>
      <c r="AH9" s="7" t="str">
        <f t="shared" si="7"/>
        <v>Quarter!r9c14</v>
      </c>
      <c r="AI9" s="7" t="str">
        <f t="shared" si="7"/>
        <v>Quarter!r9c15</v>
      </c>
      <c r="AJ9" s="7" t="str">
        <f t="shared" si="7"/>
        <v>Quarter!r9c16</v>
      </c>
      <c r="AK9" s="7" t="str">
        <f t="shared" si="7"/>
        <v>Quarter!r9c17</v>
      </c>
      <c r="AL9" s="7" t="str">
        <f t="shared" si="7"/>
        <v>Quarter!r9c18</v>
      </c>
      <c r="AM9" s="7" t="str">
        <f t="shared" si="7"/>
        <v>Quarter!r9c19</v>
      </c>
      <c r="AN9" s="7" t="str">
        <f t="shared" si="7"/>
        <v>Quarter!r9c20</v>
      </c>
      <c r="AO9" s="7" t="str">
        <f t="shared" si="8"/>
        <v>Quarter!r9c21</v>
      </c>
      <c r="AP9" s="7" t="str">
        <f t="shared" si="8"/>
        <v>Quarter!r9c22</v>
      </c>
      <c r="AQ9" s="7" t="str">
        <f t="shared" si="8"/>
        <v>Quarter!r9c23</v>
      </c>
      <c r="AR9" s="7" t="str">
        <f t="shared" si="8"/>
        <v>Quarter!r9c24</v>
      </c>
      <c r="AS9" s="7" t="str">
        <f t="shared" si="8"/>
        <v>Quarter!r9c25</v>
      </c>
      <c r="AT9" s="7" t="str">
        <f t="shared" si="8"/>
        <v>Quarter!r9c26</v>
      </c>
      <c r="AU9" s="7" t="str">
        <f t="shared" si="8"/>
        <v>Quarter!r9c27</v>
      </c>
      <c r="AV9" s="7" t="str">
        <f t="shared" si="8"/>
        <v>Quarter!r9c28</v>
      </c>
      <c r="AW9" s="7" t="str">
        <f t="shared" si="8"/>
        <v>Quarter!r9c29</v>
      </c>
      <c r="AX9" s="7" t="str">
        <f t="shared" si="8"/>
        <v>Quarter!r9c30</v>
      </c>
      <c r="AY9" s="7" t="str">
        <f t="shared" si="8"/>
        <v>Quarter!r9c31</v>
      </c>
      <c r="AZ9" s="7" t="str">
        <f t="shared" si="8"/>
        <v>Quarter!r9c32</v>
      </c>
      <c r="BA9" s="7" t="str">
        <f t="shared" si="8"/>
        <v>Quarter!r9c33</v>
      </c>
      <c r="BB9" s="7" t="str">
        <f t="shared" si="8"/>
        <v>Quarter!r9c34</v>
      </c>
      <c r="BC9" s="7" t="str">
        <f t="shared" si="8"/>
        <v>Quarter!r9c35</v>
      </c>
      <c r="BD9" s="7" t="str">
        <f t="shared" si="8"/>
        <v>Quarter!r9c36</v>
      </c>
      <c r="BE9" s="7" t="str">
        <f t="shared" si="8"/>
        <v>Quarter!r9c37</v>
      </c>
      <c r="BF9" s="7" t="str">
        <f t="shared" si="8"/>
        <v>Quarter!r9c38</v>
      </c>
      <c r="BG9" s="7" t="str">
        <f t="shared" si="8"/>
        <v>Quarter!r9c39</v>
      </c>
      <c r="BH9" s="7" t="str">
        <f t="shared" si="8"/>
        <v>Quarter!r9c40</v>
      </c>
      <c r="BI9" s="7" t="str">
        <f t="shared" si="8"/>
        <v>Quarter!r9c41</v>
      </c>
      <c r="BJ9" s="7" t="str">
        <f t="shared" si="8"/>
        <v>Quarter!r9c42</v>
      </c>
      <c r="BK9" s="7" t="str">
        <f t="shared" si="8"/>
        <v>Quarter!r9c43</v>
      </c>
      <c r="BL9" s="7" t="str">
        <f t="shared" si="8"/>
        <v>Quarter!r9c44</v>
      </c>
      <c r="BM9" s="7" t="str">
        <f t="shared" si="8"/>
        <v>Quarter!r9c45</v>
      </c>
      <c r="BN9" s="7" t="str">
        <f t="shared" si="8"/>
        <v>Quarter!r9c46</v>
      </c>
      <c r="BO9" s="7" t="str">
        <f t="shared" si="8"/>
        <v>Quarter!r9c47</v>
      </c>
      <c r="BP9" s="7" t="str">
        <f t="shared" si="8"/>
        <v>Quarter!r9c48</v>
      </c>
      <c r="BQ9" s="7" t="str">
        <f t="shared" si="8"/>
        <v>Quarter!r9c49</v>
      </c>
      <c r="BR9" s="7" t="str">
        <f t="shared" si="8"/>
        <v>Quarter!r9c50</v>
      </c>
      <c r="BS9" s="7" t="str">
        <f t="shared" si="8"/>
        <v>Quarter!r9c51</v>
      </c>
      <c r="BT9" s="7" t="str">
        <f t="shared" si="8"/>
        <v>Quarter!r9c52</v>
      </c>
      <c r="BU9" s="7" t="str">
        <f t="shared" si="8"/>
        <v>Quarter!r9c53</v>
      </c>
      <c r="BV9" s="7" t="str">
        <f t="shared" si="8"/>
        <v>Quarter!r9c54</v>
      </c>
      <c r="BW9" s="7" t="str">
        <f t="shared" si="8"/>
        <v>Quarter!r9c55</v>
      </c>
      <c r="BX9" s="7" t="str">
        <f t="shared" si="8"/>
        <v>Quarter!r9c56</v>
      </c>
      <c r="BY9" s="7" t="str">
        <f t="shared" si="8"/>
        <v>Quarter!r9c57</v>
      </c>
      <c r="BZ9" s="7" t="str">
        <f t="shared" si="8"/>
        <v>Quarter!r9c58</v>
      </c>
      <c r="CA9" s="7" t="str">
        <f t="shared" si="8"/>
        <v>Quarter!r9c59</v>
      </c>
      <c r="CB9" s="7" t="str">
        <f t="shared" si="8"/>
        <v>Quarter!r9c60</v>
      </c>
      <c r="CC9" s="7" t="str">
        <f t="shared" si="8"/>
        <v>Quarter!r9c61</v>
      </c>
      <c r="CD9" s="7" t="str">
        <f t="shared" si="8"/>
        <v>Quarter!r9c62</v>
      </c>
      <c r="CE9" s="7" t="str">
        <f t="shared" si="8"/>
        <v>Quarter!r9c63</v>
      </c>
      <c r="CF9" s="7" t="str">
        <f t="shared" si="8"/>
        <v>Quarter!r9c64</v>
      </c>
      <c r="CG9" s="7" t="str">
        <f t="shared" si="8"/>
        <v>Quarter!r9c65</v>
      </c>
      <c r="CH9" s="7" t="str">
        <f t="shared" si="8"/>
        <v>Quarter!r9c66</v>
      </c>
    </row>
    <row r="10" spans="2:86" x14ac:dyDescent="0.25">
      <c r="B10" s="4" t="s">
        <v>274</v>
      </c>
      <c r="C10" s="7">
        <v>10</v>
      </c>
      <c r="D10" s="7" t="str">
        <f t="shared" si="5"/>
        <v>Annual!r10c2</v>
      </c>
      <c r="E10" s="7" t="str">
        <f t="shared" si="5"/>
        <v>Annual!r10c3</v>
      </c>
      <c r="F10" s="7" t="str">
        <f t="shared" si="5"/>
        <v>Annual!r10c4</v>
      </c>
      <c r="G10" s="7" t="str">
        <f t="shared" si="5"/>
        <v>Annual!r10c5</v>
      </c>
      <c r="H10" s="7" t="str">
        <f t="shared" si="5"/>
        <v>Annual!r10c6</v>
      </c>
      <c r="I10" s="7" t="str">
        <f t="shared" si="5"/>
        <v>Annual!r10c7</v>
      </c>
      <c r="J10" s="7" t="str">
        <f t="shared" si="5"/>
        <v>Annual!r10c8</v>
      </c>
      <c r="K10" s="7" t="str">
        <f t="shared" si="5"/>
        <v>Annual!r10c9</v>
      </c>
      <c r="L10" s="7" t="str">
        <f t="shared" si="5"/>
        <v>Annual!r10c10</v>
      </c>
      <c r="M10" s="7" t="str">
        <f t="shared" si="5"/>
        <v>Annual!r10c11</v>
      </c>
      <c r="N10" s="7" t="str">
        <f t="shared" si="5"/>
        <v>Annual!r10c12</v>
      </c>
      <c r="O10" s="7" t="str">
        <f t="shared" si="5"/>
        <v>Annual!r10c13</v>
      </c>
      <c r="P10" s="7" t="str">
        <f t="shared" si="5"/>
        <v>Annual!r10c14</v>
      </c>
      <c r="Q10" s="7" t="str">
        <f t="shared" si="5"/>
        <v>Annual!r10c15</v>
      </c>
      <c r="R10" s="7" t="str">
        <f t="shared" si="5"/>
        <v>Annual!r10c16</v>
      </c>
      <c r="S10" s="7" t="str">
        <f t="shared" si="5"/>
        <v>Annual!r10c17</v>
      </c>
      <c r="T10" s="7" t="str">
        <f t="shared" si="6"/>
        <v>Annual!r10c18</v>
      </c>
      <c r="U10" s="7">
        <v>10</v>
      </c>
      <c r="V10" s="7" t="str">
        <f t="shared" ref="V10:AN10" si="9">$W$3&amp;"r"&amp;$U10&amp;"c"&amp;V$4</f>
        <v>Quarter!r10c2</v>
      </c>
      <c r="W10" s="7" t="str">
        <f t="shared" si="9"/>
        <v>Quarter!r10c3</v>
      </c>
      <c r="X10" s="7" t="str">
        <f t="shared" si="9"/>
        <v>Quarter!r10c4</v>
      </c>
      <c r="Y10" s="7" t="str">
        <f t="shared" si="9"/>
        <v>Quarter!r10c5</v>
      </c>
      <c r="Z10" s="7" t="str">
        <f t="shared" si="9"/>
        <v>Quarter!r10c6</v>
      </c>
      <c r="AA10" s="7" t="str">
        <f t="shared" si="9"/>
        <v>Quarter!r10c7</v>
      </c>
      <c r="AB10" s="7" t="str">
        <f t="shared" si="9"/>
        <v>Quarter!r10c8</v>
      </c>
      <c r="AC10" s="7" t="str">
        <f t="shared" si="9"/>
        <v>Quarter!r10c9</v>
      </c>
      <c r="AD10" s="7" t="str">
        <f t="shared" si="9"/>
        <v>Quarter!r10c10</v>
      </c>
      <c r="AE10" s="7" t="str">
        <f t="shared" si="9"/>
        <v>Quarter!r10c11</v>
      </c>
      <c r="AF10" s="7" t="str">
        <f t="shared" si="9"/>
        <v>Quarter!r10c12</v>
      </c>
      <c r="AG10" s="7" t="str">
        <f t="shared" si="9"/>
        <v>Quarter!r10c13</v>
      </c>
      <c r="AH10" s="7" t="str">
        <f t="shared" si="9"/>
        <v>Quarter!r10c14</v>
      </c>
      <c r="AI10" s="7" t="str">
        <f t="shared" si="9"/>
        <v>Quarter!r10c15</v>
      </c>
      <c r="AJ10" s="7" t="str">
        <f t="shared" si="9"/>
        <v>Quarter!r10c16</v>
      </c>
      <c r="AK10" s="7" t="str">
        <f t="shared" si="9"/>
        <v>Quarter!r10c17</v>
      </c>
      <c r="AL10" s="7" t="str">
        <f t="shared" si="9"/>
        <v>Quarter!r10c18</v>
      </c>
      <c r="AM10" s="7" t="str">
        <f t="shared" si="9"/>
        <v>Quarter!r10c19</v>
      </c>
      <c r="AN10" s="7" t="str">
        <f t="shared" si="9"/>
        <v>Quarter!r10c20</v>
      </c>
      <c r="AO10" s="7" t="str">
        <f t="shared" si="8"/>
        <v>Quarter!r10c21</v>
      </c>
      <c r="AP10" s="7" t="str">
        <f t="shared" si="8"/>
        <v>Quarter!r10c22</v>
      </c>
      <c r="AQ10" s="7" t="str">
        <f t="shared" si="8"/>
        <v>Quarter!r10c23</v>
      </c>
      <c r="AR10" s="7" t="str">
        <f t="shared" si="8"/>
        <v>Quarter!r10c24</v>
      </c>
      <c r="AS10" s="7" t="str">
        <f t="shared" si="8"/>
        <v>Quarter!r10c25</v>
      </c>
      <c r="AT10" s="7" t="str">
        <f t="shared" si="8"/>
        <v>Quarter!r10c26</v>
      </c>
      <c r="AU10" s="7" t="str">
        <f t="shared" si="8"/>
        <v>Quarter!r10c27</v>
      </c>
      <c r="AV10" s="7" t="str">
        <f t="shared" si="8"/>
        <v>Quarter!r10c28</v>
      </c>
      <c r="AW10" s="7" t="str">
        <f t="shared" si="8"/>
        <v>Quarter!r10c29</v>
      </c>
      <c r="AX10" s="7" t="str">
        <f t="shared" si="8"/>
        <v>Quarter!r10c30</v>
      </c>
      <c r="AY10" s="7" t="str">
        <f t="shared" si="8"/>
        <v>Quarter!r10c31</v>
      </c>
      <c r="AZ10" s="7" t="str">
        <f t="shared" si="8"/>
        <v>Quarter!r10c32</v>
      </c>
      <c r="BA10" s="7" t="str">
        <f t="shared" si="8"/>
        <v>Quarter!r10c33</v>
      </c>
      <c r="BB10" s="7" t="str">
        <f t="shared" si="8"/>
        <v>Quarter!r10c34</v>
      </c>
      <c r="BC10" s="7" t="str">
        <f t="shared" si="8"/>
        <v>Quarter!r10c35</v>
      </c>
      <c r="BD10" s="7" t="str">
        <f t="shared" si="8"/>
        <v>Quarter!r10c36</v>
      </c>
      <c r="BE10" s="7" t="str">
        <f t="shared" si="8"/>
        <v>Quarter!r10c37</v>
      </c>
      <c r="BF10" s="7" t="str">
        <f t="shared" si="8"/>
        <v>Quarter!r10c38</v>
      </c>
      <c r="BG10" s="7" t="str">
        <f t="shared" si="8"/>
        <v>Quarter!r10c39</v>
      </c>
      <c r="BH10" s="7" t="str">
        <f t="shared" si="8"/>
        <v>Quarter!r10c40</v>
      </c>
      <c r="BI10" s="7" t="str">
        <f t="shared" si="8"/>
        <v>Quarter!r10c41</v>
      </c>
      <c r="BJ10" s="7" t="str">
        <f t="shared" si="8"/>
        <v>Quarter!r10c42</v>
      </c>
      <c r="BK10" s="7" t="str">
        <f t="shared" si="8"/>
        <v>Quarter!r10c43</v>
      </c>
      <c r="BL10" s="7" t="str">
        <f t="shared" si="8"/>
        <v>Quarter!r10c44</v>
      </c>
      <c r="BM10" s="7" t="str">
        <f t="shared" si="8"/>
        <v>Quarter!r10c45</v>
      </c>
      <c r="BN10" s="7" t="str">
        <f t="shared" si="8"/>
        <v>Quarter!r10c46</v>
      </c>
      <c r="BO10" s="7" t="str">
        <f t="shared" si="8"/>
        <v>Quarter!r10c47</v>
      </c>
      <c r="BP10" s="7" t="str">
        <f t="shared" si="8"/>
        <v>Quarter!r10c48</v>
      </c>
      <c r="BQ10" s="7" t="str">
        <f t="shared" si="8"/>
        <v>Quarter!r10c49</v>
      </c>
      <c r="BR10" s="7" t="str">
        <f t="shared" si="8"/>
        <v>Quarter!r10c50</v>
      </c>
      <c r="BS10" s="7" t="str">
        <f t="shared" si="8"/>
        <v>Quarter!r10c51</v>
      </c>
      <c r="BT10" s="7" t="str">
        <f t="shared" si="8"/>
        <v>Quarter!r10c52</v>
      </c>
      <c r="BU10" s="7" t="str">
        <f t="shared" si="8"/>
        <v>Quarter!r10c53</v>
      </c>
      <c r="BV10" s="7" t="str">
        <f t="shared" si="8"/>
        <v>Quarter!r10c54</v>
      </c>
      <c r="BW10" s="7" t="str">
        <f t="shared" si="8"/>
        <v>Quarter!r10c55</v>
      </c>
      <c r="BX10" s="7" t="str">
        <f t="shared" si="8"/>
        <v>Quarter!r10c56</v>
      </c>
      <c r="BY10" s="7" t="str">
        <f t="shared" si="8"/>
        <v>Quarter!r10c57</v>
      </c>
      <c r="BZ10" s="7" t="str">
        <f t="shared" si="8"/>
        <v>Quarter!r10c58</v>
      </c>
      <c r="CA10" s="7" t="str">
        <f t="shared" si="8"/>
        <v>Quarter!r10c59</v>
      </c>
      <c r="CB10" s="7" t="str">
        <f t="shared" si="8"/>
        <v>Quarter!r10c60</v>
      </c>
      <c r="CC10" s="7" t="str">
        <f t="shared" si="8"/>
        <v>Quarter!r10c61</v>
      </c>
      <c r="CD10" s="7" t="str">
        <f t="shared" si="8"/>
        <v>Quarter!r10c62</v>
      </c>
      <c r="CE10" s="7" t="str">
        <f t="shared" si="8"/>
        <v>Quarter!r10c63</v>
      </c>
      <c r="CF10" s="7" t="str">
        <f t="shared" si="8"/>
        <v>Quarter!r10c64</v>
      </c>
      <c r="CG10" s="7" t="str">
        <f t="shared" si="8"/>
        <v>Quarter!r10c65</v>
      </c>
      <c r="CH10" s="7" t="str">
        <f t="shared" si="8"/>
        <v>Quarter!r10c66</v>
      </c>
    </row>
    <row r="11" spans="2:86" x14ac:dyDescent="0.25">
      <c r="B11" s="4" t="s">
        <v>4</v>
      </c>
      <c r="C11" s="7">
        <v>11</v>
      </c>
      <c r="D11" s="7" t="str">
        <f t="shared" si="5"/>
        <v>Annual!r11c2</v>
      </c>
      <c r="E11" s="7" t="str">
        <f t="shared" si="5"/>
        <v>Annual!r11c3</v>
      </c>
      <c r="F11" s="7" t="str">
        <f t="shared" si="5"/>
        <v>Annual!r11c4</v>
      </c>
      <c r="G11" s="7" t="str">
        <f t="shared" si="5"/>
        <v>Annual!r11c5</v>
      </c>
      <c r="H11" s="7" t="str">
        <f t="shared" si="5"/>
        <v>Annual!r11c6</v>
      </c>
      <c r="I11" s="7" t="str">
        <f t="shared" si="5"/>
        <v>Annual!r11c7</v>
      </c>
      <c r="J11" s="7" t="str">
        <f t="shared" si="5"/>
        <v>Annual!r11c8</v>
      </c>
      <c r="K11" s="7" t="str">
        <f t="shared" si="5"/>
        <v>Annual!r11c9</v>
      </c>
      <c r="L11" s="7" t="str">
        <f t="shared" si="5"/>
        <v>Annual!r11c10</v>
      </c>
      <c r="M11" s="7" t="str">
        <f t="shared" si="5"/>
        <v>Annual!r11c11</v>
      </c>
      <c r="N11" s="7" t="str">
        <f t="shared" si="5"/>
        <v>Annual!r11c12</v>
      </c>
      <c r="O11" s="7" t="str">
        <f t="shared" si="5"/>
        <v>Annual!r11c13</v>
      </c>
      <c r="P11" s="7" t="str">
        <f t="shared" si="5"/>
        <v>Annual!r11c14</v>
      </c>
      <c r="Q11" s="7" t="str">
        <f t="shared" si="5"/>
        <v>Annual!r11c15</v>
      </c>
      <c r="R11" s="7" t="str">
        <f t="shared" si="5"/>
        <v>Annual!r11c16</v>
      </c>
      <c r="S11" s="7" t="str">
        <f t="shared" si="5"/>
        <v>Annual!r11c17</v>
      </c>
      <c r="T11" s="7" t="str">
        <f t="shared" si="6"/>
        <v>Annual!r11c18</v>
      </c>
      <c r="U11" s="7">
        <v>11</v>
      </c>
      <c r="V11" s="7" t="str">
        <f t="shared" si="7"/>
        <v>Quarter!r11c2</v>
      </c>
      <c r="W11" s="7" t="str">
        <f t="shared" si="7"/>
        <v>Quarter!r11c3</v>
      </c>
      <c r="X11" s="7" t="str">
        <f t="shared" si="7"/>
        <v>Quarter!r11c4</v>
      </c>
      <c r="Y11" s="7" t="str">
        <f t="shared" si="7"/>
        <v>Quarter!r11c5</v>
      </c>
      <c r="Z11" s="7" t="str">
        <f t="shared" si="7"/>
        <v>Quarter!r11c6</v>
      </c>
      <c r="AA11" s="7" t="str">
        <f t="shared" si="7"/>
        <v>Quarter!r11c7</v>
      </c>
      <c r="AB11" s="7" t="str">
        <f t="shared" si="7"/>
        <v>Quarter!r11c8</v>
      </c>
      <c r="AC11" s="7" t="str">
        <f t="shared" si="7"/>
        <v>Quarter!r11c9</v>
      </c>
      <c r="AD11" s="7" t="str">
        <f t="shared" si="7"/>
        <v>Quarter!r11c10</v>
      </c>
      <c r="AE11" s="7" t="str">
        <f t="shared" si="7"/>
        <v>Quarter!r11c11</v>
      </c>
      <c r="AF11" s="7" t="str">
        <f t="shared" si="7"/>
        <v>Quarter!r11c12</v>
      </c>
      <c r="AG11" s="7" t="str">
        <f t="shared" si="7"/>
        <v>Quarter!r11c13</v>
      </c>
      <c r="AH11" s="7" t="str">
        <f t="shared" si="7"/>
        <v>Quarter!r11c14</v>
      </c>
      <c r="AI11" s="7" t="str">
        <f t="shared" si="7"/>
        <v>Quarter!r11c15</v>
      </c>
      <c r="AJ11" s="7" t="str">
        <f t="shared" si="7"/>
        <v>Quarter!r11c16</v>
      </c>
      <c r="AK11" s="7" t="str">
        <f t="shared" si="7"/>
        <v>Quarter!r11c17</v>
      </c>
      <c r="AL11" s="7" t="str">
        <f t="shared" si="7"/>
        <v>Quarter!r11c18</v>
      </c>
      <c r="AM11" s="7" t="str">
        <f t="shared" si="7"/>
        <v>Quarter!r11c19</v>
      </c>
      <c r="AN11" s="7" t="str">
        <f t="shared" si="7"/>
        <v>Quarter!r11c20</v>
      </c>
      <c r="AO11" s="7" t="str">
        <f t="shared" si="8"/>
        <v>Quarter!r11c21</v>
      </c>
      <c r="AP11" s="7" t="str">
        <f t="shared" si="8"/>
        <v>Quarter!r11c22</v>
      </c>
      <c r="AQ11" s="7" t="str">
        <f t="shared" si="8"/>
        <v>Quarter!r11c23</v>
      </c>
      <c r="AR11" s="7" t="str">
        <f t="shared" si="8"/>
        <v>Quarter!r11c24</v>
      </c>
      <c r="AS11" s="7" t="str">
        <f t="shared" si="8"/>
        <v>Quarter!r11c25</v>
      </c>
      <c r="AT11" s="7" t="str">
        <f t="shared" si="8"/>
        <v>Quarter!r11c26</v>
      </c>
      <c r="AU11" s="7" t="str">
        <f t="shared" si="8"/>
        <v>Quarter!r11c27</v>
      </c>
      <c r="AV11" s="7" t="str">
        <f t="shared" si="8"/>
        <v>Quarter!r11c28</v>
      </c>
      <c r="AW11" s="7" t="str">
        <f t="shared" si="8"/>
        <v>Quarter!r11c29</v>
      </c>
      <c r="AX11" s="7" t="str">
        <f t="shared" si="8"/>
        <v>Quarter!r11c30</v>
      </c>
      <c r="AY11" s="7" t="str">
        <f t="shared" si="8"/>
        <v>Quarter!r11c31</v>
      </c>
      <c r="AZ11" s="7" t="str">
        <f t="shared" si="8"/>
        <v>Quarter!r11c32</v>
      </c>
      <c r="BA11" s="7" t="str">
        <f t="shared" si="8"/>
        <v>Quarter!r11c33</v>
      </c>
      <c r="BB11" s="7" t="str">
        <f t="shared" si="8"/>
        <v>Quarter!r11c34</v>
      </c>
      <c r="BC11" s="7" t="str">
        <f t="shared" si="8"/>
        <v>Quarter!r11c35</v>
      </c>
      <c r="BD11" s="7" t="str">
        <f t="shared" si="8"/>
        <v>Quarter!r11c36</v>
      </c>
      <c r="BE11" s="7" t="str">
        <f t="shared" si="8"/>
        <v>Quarter!r11c37</v>
      </c>
      <c r="BF11" s="7" t="str">
        <f t="shared" si="8"/>
        <v>Quarter!r11c38</v>
      </c>
      <c r="BG11" s="7" t="str">
        <f t="shared" si="8"/>
        <v>Quarter!r11c39</v>
      </c>
      <c r="BH11" s="7" t="str">
        <f t="shared" si="8"/>
        <v>Quarter!r11c40</v>
      </c>
      <c r="BI11" s="7" t="str">
        <f t="shared" si="8"/>
        <v>Quarter!r11c41</v>
      </c>
      <c r="BJ11" s="7" t="str">
        <f t="shared" si="8"/>
        <v>Quarter!r11c42</v>
      </c>
      <c r="BK11" s="7" t="str">
        <f t="shared" si="8"/>
        <v>Quarter!r11c43</v>
      </c>
      <c r="BL11" s="7" t="str">
        <f t="shared" si="8"/>
        <v>Quarter!r11c44</v>
      </c>
      <c r="BM11" s="7" t="str">
        <f t="shared" si="8"/>
        <v>Quarter!r11c45</v>
      </c>
      <c r="BN11" s="7" t="str">
        <f t="shared" si="8"/>
        <v>Quarter!r11c46</v>
      </c>
      <c r="BO11" s="7" t="str">
        <f t="shared" si="8"/>
        <v>Quarter!r11c47</v>
      </c>
      <c r="BP11" s="7" t="str">
        <f t="shared" si="8"/>
        <v>Quarter!r11c48</v>
      </c>
      <c r="BQ11" s="7" t="str">
        <f t="shared" si="8"/>
        <v>Quarter!r11c49</v>
      </c>
      <c r="BR11" s="7" t="str">
        <f t="shared" si="8"/>
        <v>Quarter!r11c50</v>
      </c>
      <c r="BS11" s="7" t="str">
        <f t="shared" si="8"/>
        <v>Quarter!r11c51</v>
      </c>
      <c r="BT11" s="7" t="str">
        <f t="shared" si="8"/>
        <v>Quarter!r11c52</v>
      </c>
      <c r="BU11" s="7" t="str">
        <f t="shared" si="8"/>
        <v>Quarter!r11c53</v>
      </c>
      <c r="BV11" s="7" t="str">
        <f t="shared" si="8"/>
        <v>Quarter!r11c54</v>
      </c>
      <c r="BW11" s="7" t="str">
        <f t="shared" si="8"/>
        <v>Quarter!r11c55</v>
      </c>
      <c r="BX11" s="7" t="str">
        <f t="shared" si="8"/>
        <v>Quarter!r11c56</v>
      </c>
      <c r="BY11" s="7" t="str">
        <f t="shared" si="8"/>
        <v>Quarter!r11c57</v>
      </c>
      <c r="BZ11" s="7" t="str">
        <f t="shared" si="8"/>
        <v>Quarter!r11c58</v>
      </c>
      <c r="CA11" s="7" t="str">
        <f t="shared" si="8"/>
        <v>Quarter!r11c59</v>
      </c>
      <c r="CB11" s="7" t="str">
        <f t="shared" si="8"/>
        <v>Quarter!r11c60</v>
      </c>
      <c r="CC11" s="7" t="str">
        <f t="shared" si="8"/>
        <v>Quarter!r11c61</v>
      </c>
      <c r="CD11" s="7" t="str">
        <f t="shared" si="8"/>
        <v>Quarter!r11c62</v>
      </c>
      <c r="CE11" s="7" t="str">
        <f t="shared" si="8"/>
        <v>Quarter!r11c63</v>
      </c>
      <c r="CF11" s="7" t="str">
        <f t="shared" si="8"/>
        <v>Quarter!r11c64</v>
      </c>
      <c r="CG11" s="7" t="str">
        <f t="shared" si="8"/>
        <v>Quarter!r11c65</v>
      </c>
      <c r="CH11" s="7" t="str">
        <f t="shared" si="8"/>
        <v>Quarter!r11c66</v>
      </c>
    </row>
    <row r="12" spans="2:86" x14ac:dyDescent="0.25">
      <c r="B12" s="4" t="s">
        <v>5</v>
      </c>
      <c r="C12" s="7">
        <v>12</v>
      </c>
      <c r="D12" s="7" t="str">
        <f t="shared" si="5"/>
        <v>Annual!r12c2</v>
      </c>
      <c r="E12" s="7" t="str">
        <f t="shared" si="5"/>
        <v>Annual!r12c3</v>
      </c>
      <c r="F12" s="7" t="str">
        <f t="shared" si="5"/>
        <v>Annual!r12c4</v>
      </c>
      <c r="G12" s="7" t="str">
        <f t="shared" si="5"/>
        <v>Annual!r12c5</v>
      </c>
      <c r="H12" s="7" t="str">
        <f t="shared" si="5"/>
        <v>Annual!r12c6</v>
      </c>
      <c r="I12" s="7" t="str">
        <f t="shared" si="5"/>
        <v>Annual!r12c7</v>
      </c>
      <c r="J12" s="7" t="str">
        <f t="shared" si="5"/>
        <v>Annual!r12c8</v>
      </c>
      <c r="K12" s="7" t="str">
        <f t="shared" si="5"/>
        <v>Annual!r12c9</v>
      </c>
      <c r="L12" s="7" t="str">
        <f t="shared" si="5"/>
        <v>Annual!r12c10</v>
      </c>
      <c r="M12" s="7" t="str">
        <f t="shared" si="5"/>
        <v>Annual!r12c11</v>
      </c>
      <c r="N12" s="7" t="str">
        <f t="shared" si="5"/>
        <v>Annual!r12c12</v>
      </c>
      <c r="O12" s="7" t="str">
        <f t="shared" si="5"/>
        <v>Annual!r12c13</v>
      </c>
      <c r="P12" s="7" t="str">
        <f t="shared" si="5"/>
        <v>Annual!r12c14</v>
      </c>
      <c r="Q12" s="7" t="str">
        <f t="shared" si="5"/>
        <v>Annual!r12c15</v>
      </c>
      <c r="R12" s="7" t="str">
        <f t="shared" si="5"/>
        <v>Annual!r12c16</v>
      </c>
      <c r="S12" s="7" t="str">
        <f t="shared" si="5"/>
        <v>Annual!r12c17</v>
      </c>
      <c r="T12" s="7" t="str">
        <f t="shared" si="6"/>
        <v>Annual!r12c18</v>
      </c>
      <c r="U12" s="7">
        <v>12</v>
      </c>
      <c r="V12" s="7" t="str">
        <f t="shared" si="7"/>
        <v>Quarter!r12c2</v>
      </c>
      <c r="W12" s="7" t="str">
        <f t="shared" si="7"/>
        <v>Quarter!r12c3</v>
      </c>
      <c r="X12" s="7" t="str">
        <f t="shared" si="7"/>
        <v>Quarter!r12c4</v>
      </c>
      <c r="Y12" s="7" t="str">
        <f t="shared" si="7"/>
        <v>Quarter!r12c5</v>
      </c>
      <c r="Z12" s="7" t="str">
        <f t="shared" si="7"/>
        <v>Quarter!r12c6</v>
      </c>
      <c r="AA12" s="7" t="str">
        <f t="shared" si="7"/>
        <v>Quarter!r12c7</v>
      </c>
      <c r="AB12" s="7" t="str">
        <f t="shared" si="7"/>
        <v>Quarter!r12c8</v>
      </c>
      <c r="AC12" s="7" t="str">
        <f t="shared" si="7"/>
        <v>Quarter!r12c9</v>
      </c>
      <c r="AD12" s="7" t="str">
        <f t="shared" si="7"/>
        <v>Quarter!r12c10</v>
      </c>
      <c r="AE12" s="7" t="str">
        <f t="shared" si="7"/>
        <v>Quarter!r12c11</v>
      </c>
      <c r="AF12" s="7" t="str">
        <f t="shared" si="7"/>
        <v>Quarter!r12c12</v>
      </c>
      <c r="AG12" s="7" t="str">
        <f t="shared" si="7"/>
        <v>Quarter!r12c13</v>
      </c>
      <c r="AH12" s="7" t="str">
        <f t="shared" si="7"/>
        <v>Quarter!r12c14</v>
      </c>
      <c r="AI12" s="7" t="str">
        <f t="shared" si="7"/>
        <v>Quarter!r12c15</v>
      </c>
      <c r="AJ12" s="7" t="str">
        <f t="shared" si="7"/>
        <v>Quarter!r12c16</v>
      </c>
      <c r="AK12" s="7" t="str">
        <f t="shared" si="7"/>
        <v>Quarter!r12c17</v>
      </c>
      <c r="AL12" s="7" t="str">
        <f t="shared" si="7"/>
        <v>Quarter!r12c18</v>
      </c>
      <c r="AM12" s="7" t="str">
        <f t="shared" si="7"/>
        <v>Quarter!r12c19</v>
      </c>
      <c r="AN12" s="7" t="str">
        <f t="shared" ref="AN12:BK23" si="10">$W$3&amp;"r"&amp;$U12&amp;"c"&amp;AN$4</f>
        <v>Quarter!r12c20</v>
      </c>
      <c r="AO12" s="7" t="str">
        <f t="shared" si="10"/>
        <v>Quarter!r12c21</v>
      </c>
      <c r="AP12" s="7" t="str">
        <f t="shared" si="10"/>
        <v>Quarter!r12c22</v>
      </c>
      <c r="AQ12" s="7" t="str">
        <f t="shared" si="10"/>
        <v>Quarter!r12c23</v>
      </c>
      <c r="AR12" s="7" t="str">
        <f t="shared" si="10"/>
        <v>Quarter!r12c24</v>
      </c>
      <c r="AS12" s="7" t="str">
        <f t="shared" si="10"/>
        <v>Quarter!r12c25</v>
      </c>
      <c r="AT12" s="7" t="str">
        <f t="shared" si="10"/>
        <v>Quarter!r12c26</v>
      </c>
      <c r="AU12" s="7" t="str">
        <f t="shared" si="10"/>
        <v>Quarter!r12c27</v>
      </c>
      <c r="AV12" s="7" t="str">
        <f t="shared" si="10"/>
        <v>Quarter!r12c28</v>
      </c>
      <c r="AW12" s="7" t="str">
        <f t="shared" si="10"/>
        <v>Quarter!r12c29</v>
      </c>
      <c r="AX12" s="7" t="str">
        <f t="shared" si="10"/>
        <v>Quarter!r12c30</v>
      </c>
      <c r="AY12" s="7" t="str">
        <f t="shared" si="10"/>
        <v>Quarter!r12c31</v>
      </c>
      <c r="AZ12" s="7" t="str">
        <f t="shared" si="10"/>
        <v>Quarter!r12c32</v>
      </c>
      <c r="BA12" s="7" t="str">
        <f t="shared" si="10"/>
        <v>Quarter!r12c33</v>
      </c>
      <c r="BB12" s="7" t="str">
        <f t="shared" si="10"/>
        <v>Quarter!r12c34</v>
      </c>
      <c r="BC12" s="7" t="str">
        <f t="shared" si="10"/>
        <v>Quarter!r12c35</v>
      </c>
      <c r="BD12" s="7" t="str">
        <f t="shared" si="10"/>
        <v>Quarter!r12c36</v>
      </c>
      <c r="BE12" s="7" t="str">
        <f t="shared" si="10"/>
        <v>Quarter!r12c37</v>
      </c>
      <c r="BF12" s="7" t="str">
        <f t="shared" si="10"/>
        <v>Quarter!r12c38</v>
      </c>
      <c r="BG12" s="7" t="str">
        <f t="shared" si="10"/>
        <v>Quarter!r12c39</v>
      </c>
      <c r="BH12" s="7" t="str">
        <f t="shared" si="10"/>
        <v>Quarter!r12c40</v>
      </c>
      <c r="BI12" s="7" t="str">
        <f t="shared" si="10"/>
        <v>Quarter!r12c41</v>
      </c>
      <c r="BJ12" s="7" t="str">
        <f t="shared" si="10"/>
        <v>Quarter!r12c42</v>
      </c>
      <c r="BK12" s="7" t="str">
        <f t="shared" si="10"/>
        <v>Quarter!r12c43</v>
      </c>
      <c r="BL12" s="7" t="str">
        <f t="shared" si="8"/>
        <v>Quarter!r12c44</v>
      </c>
      <c r="BM12" s="7" t="str">
        <f t="shared" si="8"/>
        <v>Quarter!r12c45</v>
      </c>
      <c r="BN12" s="7" t="str">
        <f t="shared" si="8"/>
        <v>Quarter!r12c46</v>
      </c>
      <c r="BO12" s="7" t="str">
        <f t="shared" si="8"/>
        <v>Quarter!r12c47</v>
      </c>
      <c r="BP12" s="7" t="str">
        <f t="shared" si="8"/>
        <v>Quarter!r12c48</v>
      </c>
      <c r="BQ12" s="7" t="str">
        <f t="shared" si="8"/>
        <v>Quarter!r12c49</v>
      </c>
      <c r="BR12" s="7" t="str">
        <f t="shared" si="8"/>
        <v>Quarter!r12c50</v>
      </c>
      <c r="BS12" s="7" t="str">
        <f t="shared" si="8"/>
        <v>Quarter!r12c51</v>
      </c>
      <c r="BT12" s="7" t="str">
        <f t="shared" si="8"/>
        <v>Quarter!r12c52</v>
      </c>
      <c r="BU12" s="7" t="str">
        <f t="shared" si="8"/>
        <v>Quarter!r12c53</v>
      </c>
      <c r="BV12" s="7" t="str">
        <f t="shared" si="8"/>
        <v>Quarter!r12c54</v>
      </c>
      <c r="BW12" s="7" t="str">
        <f t="shared" si="8"/>
        <v>Quarter!r12c55</v>
      </c>
      <c r="BX12" s="7" t="str">
        <f t="shared" si="8"/>
        <v>Quarter!r12c56</v>
      </c>
      <c r="BY12" s="7" t="str">
        <f t="shared" si="8"/>
        <v>Quarter!r12c57</v>
      </c>
      <c r="BZ12" s="7" t="str">
        <f t="shared" si="8"/>
        <v>Quarter!r12c58</v>
      </c>
      <c r="CA12" s="7" t="str">
        <f t="shared" si="8"/>
        <v>Quarter!r12c59</v>
      </c>
      <c r="CB12" s="7" t="str">
        <f t="shared" si="8"/>
        <v>Quarter!r12c60</v>
      </c>
      <c r="CC12" s="7" t="str">
        <f t="shared" si="8"/>
        <v>Quarter!r12c61</v>
      </c>
      <c r="CD12" s="7" t="str">
        <f t="shared" si="8"/>
        <v>Quarter!r12c62</v>
      </c>
      <c r="CE12" s="7" t="str">
        <f t="shared" si="8"/>
        <v>Quarter!r12c63</v>
      </c>
      <c r="CF12" s="7" t="str">
        <f t="shared" si="8"/>
        <v>Quarter!r12c64</v>
      </c>
      <c r="CG12" s="7" t="str">
        <f t="shared" si="8"/>
        <v>Quarter!r12c65</v>
      </c>
      <c r="CH12" s="7" t="str">
        <f t="shared" si="8"/>
        <v>Quarter!r12c66</v>
      </c>
    </row>
    <row r="13" spans="2:86" x14ac:dyDescent="0.25">
      <c r="B13" s="4" t="s">
        <v>265</v>
      </c>
      <c r="C13" s="7">
        <v>13</v>
      </c>
      <c r="D13" s="7" t="str">
        <f t="shared" si="5"/>
        <v>Annual!r13c2</v>
      </c>
      <c r="E13" s="7" t="str">
        <f t="shared" si="5"/>
        <v>Annual!r13c3</v>
      </c>
      <c r="F13" s="7" t="str">
        <f t="shared" si="5"/>
        <v>Annual!r13c4</v>
      </c>
      <c r="G13" s="7" t="str">
        <f t="shared" si="5"/>
        <v>Annual!r13c5</v>
      </c>
      <c r="H13" s="7" t="str">
        <f t="shared" si="5"/>
        <v>Annual!r13c6</v>
      </c>
      <c r="I13" s="7" t="str">
        <f t="shared" si="5"/>
        <v>Annual!r13c7</v>
      </c>
      <c r="J13" s="7" t="str">
        <f t="shared" si="5"/>
        <v>Annual!r13c8</v>
      </c>
      <c r="K13" s="7" t="str">
        <f t="shared" si="5"/>
        <v>Annual!r13c9</v>
      </c>
      <c r="L13" s="7" t="str">
        <f t="shared" si="5"/>
        <v>Annual!r13c10</v>
      </c>
      <c r="M13" s="7" t="str">
        <f t="shared" si="5"/>
        <v>Annual!r13c11</v>
      </c>
      <c r="N13" s="7" t="str">
        <f t="shared" si="5"/>
        <v>Annual!r13c12</v>
      </c>
      <c r="O13" s="7" t="str">
        <f t="shared" si="5"/>
        <v>Annual!r13c13</v>
      </c>
      <c r="P13" s="7" t="str">
        <f t="shared" si="5"/>
        <v>Annual!r13c14</v>
      </c>
      <c r="Q13" s="7" t="str">
        <f t="shared" si="5"/>
        <v>Annual!r13c15</v>
      </c>
      <c r="R13" s="7" t="str">
        <f t="shared" si="5"/>
        <v>Annual!r13c16</v>
      </c>
      <c r="S13" s="7" t="str">
        <f t="shared" si="5"/>
        <v>Annual!r13c17</v>
      </c>
      <c r="T13" s="7" t="str">
        <f t="shared" si="6"/>
        <v>Annual!r13c18</v>
      </c>
      <c r="U13" s="7">
        <v>13</v>
      </c>
      <c r="V13" s="7" t="str">
        <f t="shared" si="7"/>
        <v>Quarter!r13c2</v>
      </c>
      <c r="W13" s="7" t="str">
        <f t="shared" si="7"/>
        <v>Quarter!r13c3</v>
      </c>
      <c r="X13" s="7" t="str">
        <f t="shared" si="7"/>
        <v>Quarter!r13c4</v>
      </c>
      <c r="Y13" s="7" t="str">
        <f t="shared" si="7"/>
        <v>Quarter!r13c5</v>
      </c>
      <c r="Z13" s="7" t="str">
        <f t="shared" si="7"/>
        <v>Quarter!r13c6</v>
      </c>
      <c r="AA13" s="7" t="str">
        <f t="shared" si="7"/>
        <v>Quarter!r13c7</v>
      </c>
      <c r="AB13" s="7" t="str">
        <f t="shared" si="7"/>
        <v>Quarter!r13c8</v>
      </c>
      <c r="AC13" s="7" t="str">
        <f t="shared" si="7"/>
        <v>Quarter!r13c9</v>
      </c>
      <c r="AD13" s="7" t="str">
        <f t="shared" si="7"/>
        <v>Quarter!r13c10</v>
      </c>
      <c r="AE13" s="7" t="str">
        <f t="shared" si="7"/>
        <v>Quarter!r13c11</v>
      </c>
      <c r="AF13" s="7" t="str">
        <f t="shared" si="7"/>
        <v>Quarter!r13c12</v>
      </c>
      <c r="AG13" s="7" t="str">
        <f t="shared" si="7"/>
        <v>Quarter!r13c13</v>
      </c>
      <c r="AH13" s="7" t="str">
        <f t="shared" si="7"/>
        <v>Quarter!r13c14</v>
      </c>
      <c r="AI13" s="7" t="str">
        <f t="shared" si="7"/>
        <v>Quarter!r13c15</v>
      </c>
      <c r="AJ13" s="7" t="str">
        <f t="shared" si="7"/>
        <v>Quarter!r13c16</v>
      </c>
      <c r="AK13" s="7" t="str">
        <f t="shared" si="7"/>
        <v>Quarter!r13c17</v>
      </c>
      <c r="AL13" s="7" t="str">
        <f t="shared" si="7"/>
        <v>Quarter!r13c18</v>
      </c>
      <c r="AM13" s="7" t="str">
        <f t="shared" si="7"/>
        <v>Quarter!r13c19</v>
      </c>
      <c r="AN13" s="7" t="str">
        <f t="shared" si="10"/>
        <v>Quarter!r13c20</v>
      </c>
      <c r="AO13" s="7" t="str">
        <f t="shared" si="10"/>
        <v>Quarter!r13c21</v>
      </c>
      <c r="AP13" s="7" t="str">
        <f t="shared" si="10"/>
        <v>Quarter!r13c22</v>
      </c>
      <c r="AQ13" s="7" t="str">
        <f t="shared" si="10"/>
        <v>Quarter!r13c23</v>
      </c>
      <c r="AR13" s="7" t="str">
        <f t="shared" si="10"/>
        <v>Quarter!r13c24</v>
      </c>
      <c r="AS13" s="7" t="str">
        <f t="shared" si="10"/>
        <v>Quarter!r13c25</v>
      </c>
      <c r="AT13" s="7" t="str">
        <f t="shared" si="10"/>
        <v>Quarter!r13c26</v>
      </c>
      <c r="AU13" s="7" t="str">
        <f t="shared" si="10"/>
        <v>Quarter!r13c27</v>
      </c>
      <c r="AV13" s="7" t="str">
        <f t="shared" si="10"/>
        <v>Quarter!r13c28</v>
      </c>
      <c r="AW13" s="7" t="str">
        <f t="shared" si="10"/>
        <v>Quarter!r13c29</v>
      </c>
      <c r="AX13" s="7" t="str">
        <f t="shared" si="10"/>
        <v>Quarter!r13c30</v>
      </c>
      <c r="AY13" s="7" t="str">
        <f t="shared" si="10"/>
        <v>Quarter!r13c31</v>
      </c>
      <c r="AZ13" s="7" t="str">
        <f t="shared" si="10"/>
        <v>Quarter!r13c32</v>
      </c>
      <c r="BA13" s="7" t="str">
        <f t="shared" si="10"/>
        <v>Quarter!r13c33</v>
      </c>
      <c r="BB13" s="7" t="str">
        <f t="shared" si="10"/>
        <v>Quarter!r13c34</v>
      </c>
      <c r="BC13" s="7" t="str">
        <f t="shared" si="10"/>
        <v>Quarter!r13c35</v>
      </c>
      <c r="BD13" s="7" t="str">
        <f t="shared" si="10"/>
        <v>Quarter!r13c36</v>
      </c>
      <c r="BE13" s="7" t="str">
        <f t="shared" si="10"/>
        <v>Quarter!r13c37</v>
      </c>
      <c r="BF13" s="7" t="str">
        <f t="shared" si="10"/>
        <v>Quarter!r13c38</v>
      </c>
      <c r="BG13" s="7" t="str">
        <f t="shared" si="10"/>
        <v>Quarter!r13c39</v>
      </c>
      <c r="BH13" s="7" t="str">
        <f t="shared" si="10"/>
        <v>Quarter!r13c40</v>
      </c>
      <c r="BI13" s="7" t="str">
        <f t="shared" si="10"/>
        <v>Quarter!r13c41</v>
      </c>
      <c r="BJ13" s="7" t="str">
        <f t="shared" si="10"/>
        <v>Quarter!r13c42</v>
      </c>
      <c r="BK13" s="7" t="str">
        <f t="shared" si="10"/>
        <v>Quarter!r13c43</v>
      </c>
      <c r="BL13" s="7" t="str">
        <f t="shared" si="8"/>
        <v>Quarter!r13c44</v>
      </c>
      <c r="BM13" s="7" t="str">
        <f t="shared" si="8"/>
        <v>Quarter!r13c45</v>
      </c>
      <c r="BN13" s="7" t="str">
        <f t="shared" si="8"/>
        <v>Quarter!r13c46</v>
      </c>
      <c r="BO13" s="7" t="str">
        <f t="shared" si="8"/>
        <v>Quarter!r13c47</v>
      </c>
      <c r="BP13" s="7" t="str">
        <f t="shared" si="8"/>
        <v>Quarter!r13c48</v>
      </c>
      <c r="BQ13" s="7" t="str">
        <f t="shared" si="8"/>
        <v>Quarter!r13c49</v>
      </c>
      <c r="BR13" s="7" t="str">
        <f t="shared" si="8"/>
        <v>Quarter!r13c50</v>
      </c>
      <c r="BS13" s="7" t="str">
        <f t="shared" si="8"/>
        <v>Quarter!r13c51</v>
      </c>
      <c r="BT13" s="7" t="str">
        <f t="shared" si="8"/>
        <v>Quarter!r13c52</v>
      </c>
      <c r="BU13" s="7" t="str">
        <f t="shared" si="8"/>
        <v>Quarter!r13c53</v>
      </c>
      <c r="BV13" s="7" t="str">
        <f t="shared" si="8"/>
        <v>Quarter!r13c54</v>
      </c>
      <c r="BW13" s="7" t="str">
        <f t="shared" si="8"/>
        <v>Quarter!r13c55</v>
      </c>
      <c r="BX13" s="7" t="str">
        <f t="shared" si="8"/>
        <v>Quarter!r13c56</v>
      </c>
      <c r="BY13" s="7" t="str">
        <f t="shared" si="8"/>
        <v>Quarter!r13c57</v>
      </c>
      <c r="BZ13" s="7" t="str">
        <f t="shared" si="8"/>
        <v>Quarter!r13c58</v>
      </c>
      <c r="CA13" s="7" t="str">
        <f t="shared" si="8"/>
        <v>Quarter!r13c59</v>
      </c>
      <c r="CB13" s="7" t="str">
        <f t="shared" si="8"/>
        <v>Quarter!r13c60</v>
      </c>
      <c r="CC13" s="7" t="str">
        <f t="shared" si="8"/>
        <v>Quarter!r13c61</v>
      </c>
      <c r="CD13" s="7" t="str">
        <f t="shared" si="8"/>
        <v>Quarter!r13c62</v>
      </c>
      <c r="CE13" s="7" t="str">
        <f t="shared" si="8"/>
        <v>Quarter!r13c63</v>
      </c>
      <c r="CF13" s="7" t="str">
        <f t="shared" si="8"/>
        <v>Quarter!r13c64</v>
      </c>
      <c r="CG13" s="7" t="str">
        <f t="shared" si="8"/>
        <v>Quarter!r13c65</v>
      </c>
      <c r="CH13" s="7" t="str">
        <f t="shared" si="8"/>
        <v>Quarter!r13c66</v>
      </c>
    </row>
    <row r="14" spans="2:86" x14ac:dyDescent="0.25">
      <c r="B14" s="4" t="s">
        <v>266</v>
      </c>
      <c r="C14" s="7">
        <v>14</v>
      </c>
      <c r="D14" s="7" t="str">
        <f t="shared" si="5"/>
        <v>Annual!r14c2</v>
      </c>
      <c r="E14" s="7" t="str">
        <f t="shared" si="5"/>
        <v>Annual!r14c3</v>
      </c>
      <c r="F14" s="7" t="str">
        <f t="shared" si="5"/>
        <v>Annual!r14c4</v>
      </c>
      <c r="G14" s="7" t="str">
        <f t="shared" si="5"/>
        <v>Annual!r14c5</v>
      </c>
      <c r="H14" s="7" t="str">
        <f t="shared" si="5"/>
        <v>Annual!r14c6</v>
      </c>
      <c r="I14" s="7" t="str">
        <f t="shared" si="5"/>
        <v>Annual!r14c7</v>
      </c>
      <c r="J14" s="7" t="str">
        <f t="shared" si="5"/>
        <v>Annual!r14c8</v>
      </c>
      <c r="K14" s="7" t="str">
        <f t="shared" si="5"/>
        <v>Annual!r14c9</v>
      </c>
      <c r="L14" s="7" t="str">
        <f t="shared" si="5"/>
        <v>Annual!r14c10</v>
      </c>
      <c r="M14" s="7" t="str">
        <f t="shared" si="5"/>
        <v>Annual!r14c11</v>
      </c>
      <c r="N14" s="7" t="str">
        <f t="shared" si="5"/>
        <v>Annual!r14c12</v>
      </c>
      <c r="O14" s="7" t="str">
        <f t="shared" si="5"/>
        <v>Annual!r14c13</v>
      </c>
      <c r="P14" s="7" t="str">
        <f t="shared" si="5"/>
        <v>Annual!r14c14</v>
      </c>
      <c r="Q14" s="7" t="str">
        <f t="shared" si="5"/>
        <v>Annual!r14c15</v>
      </c>
      <c r="R14" s="7" t="str">
        <f t="shared" si="5"/>
        <v>Annual!r14c16</v>
      </c>
      <c r="S14" s="7" t="str">
        <f t="shared" si="5"/>
        <v>Annual!r14c17</v>
      </c>
      <c r="T14" s="7" t="str">
        <f t="shared" si="6"/>
        <v>Annual!r14c18</v>
      </c>
      <c r="U14" s="7">
        <v>14</v>
      </c>
      <c r="V14" s="7" t="str">
        <f t="shared" si="7"/>
        <v>Quarter!r14c2</v>
      </c>
      <c r="W14" s="7" t="str">
        <f t="shared" si="7"/>
        <v>Quarter!r14c3</v>
      </c>
      <c r="X14" s="7" t="str">
        <f t="shared" si="7"/>
        <v>Quarter!r14c4</v>
      </c>
      <c r="Y14" s="7" t="str">
        <f t="shared" si="7"/>
        <v>Quarter!r14c5</v>
      </c>
      <c r="Z14" s="7" t="str">
        <f t="shared" si="7"/>
        <v>Quarter!r14c6</v>
      </c>
      <c r="AA14" s="7" t="str">
        <f t="shared" si="7"/>
        <v>Quarter!r14c7</v>
      </c>
      <c r="AB14" s="7" t="str">
        <f t="shared" si="7"/>
        <v>Quarter!r14c8</v>
      </c>
      <c r="AC14" s="7" t="str">
        <f t="shared" si="7"/>
        <v>Quarter!r14c9</v>
      </c>
      <c r="AD14" s="7" t="str">
        <f t="shared" si="7"/>
        <v>Quarter!r14c10</v>
      </c>
      <c r="AE14" s="7" t="str">
        <f t="shared" si="7"/>
        <v>Quarter!r14c11</v>
      </c>
      <c r="AF14" s="7" t="str">
        <f t="shared" si="7"/>
        <v>Quarter!r14c12</v>
      </c>
      <c r="AG14" s="7" t="str">
        <f t="shared" si="7"/>
        <v>Quarter!r14c13</v>
      </c>
      <c r="AH14" s="7" t="str">
        <f t="shared" si="7"/>
        <v>Quarter!r14c14</v>
      </c>
      <c r="AI14" s="7" t="str">
        <f t="shared" si="7"/>
        <v>Quarter!r14c15</v>
      </c>
      <c r="AJ14" s="7" t="str">
        <f t="shared" si="7"/>
        <v>Quarter!r14c16</v>
      </c>
      <c r="AK14" s="7" t="str">
        <f t="shared" si="7"/>
        <v>Quarter!r14c17</v>
      </c>
      <c r="AL14" s="7" t="str">
        <f t="shared" si="7"/>
        <v>Quarter!r14c18</v>
      </c>
      <c r="AM14" s="7" t="str">
        <f t="shared" si="7"/>
        <v>Quarter!r14c19</v>
      </c>
      <c r="AN14" s="7" t="str">
        <f t="shared" si="10"/>
        <v>Quarter!r14c20</v>
      </c>
      <c r="AO14" s="7" t="str">
        <f t="shared" si="10"/>
        <v>Quarter!r14c21</v>
      </c>
      <c r="AP14" s="7" t="str">
        <f t="shared" si="10"/>
        <v>Quarter!r14c22</v>
      </c>
      <c r="AQ14" s="7" t="str">
        <f t="shared" si="10"/>
        <v>Quarter!r14c23</v>
      </c>
      <c r="AR14" s="7" t="str">
        <f t="shared" si="10"/>
        <v>Quarter!r14c24</v>
      </c>
      <c r="AS14" s="7" t="str">
        <f t="shared" si="10"/>
        <v>Quarter!r14c25</v>
      </c>
      <c r="AT14" s="7" t="str">
        <f t="shared" si="10"/>
        <v>Quarter!r14c26</v>
      </c>
      <c r="AU14" s="7" t="str">
        <f t="shared" si="10"/>
        <v>Quarter!r14c27</v>
      </c>
      <c r="AV14" s="7" t="str">
        <f t="shared" si="10"/>
        <v>Quarter!r14c28</v>
      </c>
      <c r="AW14" s="7" t="str">
        <f t="shared" si="10"/>
        <v>Quarter!r14c29</v>
      </c>
      <c r="AX14" s="7" t="str">
        <f t="shared" si="10"/>
        <v>Quarter!r14c30</v>
      </c>
      <c r="AY14" s="7" t="str">
        <f t="shared" si="10"/>
        <v>Quarter!r14c31</v>
      </c>
      <c r="AZ14" s="7" t="str">
        <f t="shared" si="10"/>
        <v>Quarter!r14c32</v>
      </c>
      <c r="BA14" s="7" t="str">
        <f t="shared" si="10"/>
        <v>Quarter!r14c33</v>
      </c>
      <c r="BB14" s="7" t="str">
        <f t="shared" si="10"/>
        <v>Quarter!r14c34</v>
      </c>
      <c r="BC14" s="7" t="str">
        <f t="shared" si="10"/>
        <v>Quarter!r14c35</v>
      </c>
      <c r="BD14" s="7" t="str">
        <f t="shared" si="10"/>
        <v>Quarter!r14c36</v>
      </c>
      <c r="BE14" s="7" t="str">
        <f t="shared" si="10"/>
        <v>Quarter!r14c37</v>
      </c>
      <c r="BF14" s="7" t="str">
        <f t="shared" si="10"/>
        <v>Quarter!r14c38</v>
      </c>
      <c r="BG14" s="7" t="str">
        <f t="shared" si="10"/>
        <v>Quarter!r14c39</v>
      </c>
      <c r="BH14" s="7" t="str">
        <f t="shared" si="10"/>
        <v>Quarter!r14c40</v>
      </c>
      <c r="BI14" s="7" t="str">
        <f t="shared" si="10"/>
        <v>Quarter!r14c41</v>
      </c>
      <c r="BJ14" s="7" t="str">
        <f t="shared" si="10"/>
        <v>Quarter!r14c42</v>
      </c>
      <c r="BK14" s="7" t="str">
        <f t="shared" ref="BK14:CH23" si="11">$W$3&amp;"r"&amp;$U14&amp;"c"&amp;BK$4</f>
        <v>Quarter!r14c43</v>
      </c>
      <c r="BL14" s="7" t="str">
        <f t="shared" si="11"/>
        <v>Quarter!r14c44</v>
      </c>
      <c r="BM14" s="7" t="str">
        <f t="shared" si="11"/>
        <v>Quarter!r14c45</v>
      </c>
      <c r="BN14" s="7" t="str">
        <f t="shared" si="11"/>
        <v>Quarter!r14c46</v>
      </c>
      <c r="BO14" s="7" t="str">
        <f t="shared" si="11"/>
        <v>Quarter!r14c47</v>
      </c>
      <c r="BP14" s="7" t="str">
        <f t="shared" si="11"/>
        <v>Quarter!r14c48</v>
      </c>
      <c r="BQ14" s="7" t="str">
        <f t="shared" si="11"/>
        <v>Quarter!r14c49</v>
      </c>
      <c r="BR14" s="7" t="str">
        <f t="shared" si="11"/>
        <v>Quarter!r14c50</v>
      </c>
      <c r="BS14" s="7" t="str">
        <f t="shared" si="11"/>
        <v>Quarter!r14c51</v>
      </c>
      <c r="BT14" s="7" t="str">
        <f t="shared" si="11"/>
        <v>Quarter!r14c52</v>
      </c>
      <c r="BU14" s="7" t="str">
        <f t="shared" si="11"/>
        <v>Quarter!r14c53</v>
      </c>
      <c r="BV14" s="7" t="str">
        <f t="shared" si="11"/>
        <v>Quarter!r14c54</v>
      </c>
      <c r="BW14" s="7" t="str">
        <f t="shared" si="11"/>
        <v>Quarter!r14c55</v>
      </c>
      <c r="BX14" s="7" t="str">
        <f t="shared" si="11"/>
        <v>Quarter!r14c56</v>
      </c>
      <c r="BY14" s="7" t="str">
        <f t="shared" si="11"/>
        <v>Quarter!r14c57</v>
      </c>
      <c r="BZ14" s="7" t="str">
        <f t="shared" si="11"/>
        <v>Quarter!r14c58</v>
      </c>
      <c r="CA14" s="7" t="str">
        <f t="shared" si="11"/>
        <v>Quarter!r14c59</v>
      </c>
      <c r="CB14" s="7" t="str">
        <f t="shared" si="11"/>
        <v>Quarter!r14c60</v>
      </c>
      <c r="CC14" s="7" t="str">
        <f t="shared" si="11"/>
        <v>Quarter!r14c61</v>
      </c>
      <c r="CD14" s="7" t="str">
        <f t="shared" si="11"/>
        <v>Quarter!r14c62</v>
      </c>
      <c r="CE14" s="7" t="str">
        <f t="shared" si="11"/>
        <v>Quarter!r14c63</v>
      </c>
      <c r="CF14" s="7" t="str">
        <f t="shared" si="11"/>
        <v>Quarter!r14c64</v>
      </c>
      <c r="CG14" s="7" t="str">
        <f t="shared" si="11"/>
        <v>Quarter!r14c65</v>
      </c>
      <c r="CH14" s="7" t="str">
        <f t="shared" si="11"/>
        <v>Quarter!r14c66</v>
      </c>
    </row>
    <row r="15" spans="2:86" x14ac:dyDescent="0.25">
      <c r="B15" s="4" t="s">
        <v>6</v>
      </c>
      <c r="C15" s="7">
        <v>15</v>
      </c>
      <c r="D15" s="7" t="str">
        <f t="shared" si="5"/>
        <v>Annual!r15c2</v>
      </c>
      <c r="E15" s="7" t="str">
        <f t="shared" si="5"/>
        <v>Annual!r15c3</v>
      </c>
      <c r="F15" s="7" t="str">
        <f t="shared" si="5"/>
        <v>Annual!r15c4</v>
      </c>
      <c r="G15" s="7" t="str">
        <f t="shared" si="5"/>
        <v>Annual!r15c5</v>
      </c>
      <c r="H15" s="7" t="str">
        <f t="shared" si="5"/>
        <v>Annual!r15c6</v>
      </c>
      <c r="I15" s="7" t="str">
        <f t="shared" si="5"/>
        <v>Annual!r15c7</v>
      </c>
      <c r="J15" s="7" t="str">
        <f t="shared" si="5"/>
        <v>Annual!r15c8</v>
      </c>
      <c r="K15" s="7" t="str">
        <f t="shared" si="5"/>
        <v>Annual!r15c9</v>
      </c>
      <c r="L15" s="7" t="str">
        <f t="shared" si="5"/>
        <v>Annual!r15c10</v>
      </c>
      <c r="M15" s="7" t="str">
        <f t="shared" si="5"/>
        <v>Annual!r15c11</v>
      </c>
      <c r="N15" s="7" t="str">
        <f t="shared" si="5"/>
        <v>Annual!r15c12</v>
      </c>
      <c r="O15" s="7" t="str">
        <f t="shared" si="5"/>
        <v>Annual!r15c13</v>
      </c>
      <c r="P15" s="7" t="str">
        <f t="shared" si="5"/>
        <v>Annual!r15c14</v>
      </c>
      <c r="Q15" s="7" t="str">
        <f t="shared" si="5"/>
        <v>Annual!r15c15</v>
      </c>
      <c r="R15" s="7" t="str">
        <f t="shared" si="5"/>
        <v>Annual!r15c16</v>
      </c>
      <c r="S15" s="7" t="str">
        <f t="shared" si="5"/>
        <v>Annual!r15c17</v>
      </c>
      <c r="T15" s="7" t="str">
        <f t="shared" si="6"/>
        <v>Annual!r15c18</v>
      </c>
      <c r="U15" s="7">
        <v>15</v>
      </c>
      <c r="V15" s="7" t="str">
        <f t="shared" si="7"/>
        <v>Quarter!r15c2</v>
      </c>
      <c r="W15" s="7" t="str">
        <f t="shared" si="7"/>
        <v>Quarter!r15c3</v>
      </c>
      <c r="X15" s="7" t="str">
        <f t="shared" si="7"/>
        <v>Quarter!r15c4</v>
      </c>
      <c r="Y15" s="7" t="str">
        <f t="shared" si="7"/>
        <v>Quarter!r15c5</v>
      </c>
      <c r="Z15" s="7" t="str">
        <f t="shared" si="7"/>
        <v>Quarter!r15c6</v>
      </c>
      <c r="AA15" s="7" t="str">
        <f t="shared" si="7"/>
        <v>Quarter!r15c7</v>
      </c>
      <c r="AB15" s="7" t="str">
        <f t="shared" si="7"/>
        <v>Quarter!r15c8</v>
      </c>
      <c r="AC15" s="7" t="str">
        <f t="shared" si="7"/>
        <v>Quarter!r15c9</v>
      </c>
      <c r="AD15" s="7" t="str">
        <f t="shared" si="7"/>
        <v>Quarter!r15c10</v>
      </c>
      <c r="AE15" s="7" t="str">
        <f t="shared" si="7"/>
        <v>Quarter!r15c11</v>
      </c>
      <c r="AF15" s="7" t="str">
        <f t="shared" si="7"/>
        <v>Quarter!r15c12</v>
      </c>
      <c r="AG15" s="7" t="str">
        <f t="shared" si="7"/>
        <v>Quarter!r15c13</v>
      </c>
      <c r="AH15" s="7" t="str">
        <f t="shared" si="7"/>
        <v>Quarter!r15c14</v>
      </c>
      <c r="AI15" s="7" t="str">
        <f t="shared" si="7"/>
        <v>Quarter!r15c15</v>
      </c>
      <c r="AJ15" s="7" t="str">
        <f t="shared" si="7"/>
        <v>Quarter!r15c16</v>
      </c>
      <c r="AK15" s="7" t="str">
        <f t="shared" si="7"/>
        <v>Quarter!r15c17</v>
      </c>
      <c r="AL15" s="7" t="str">
        <f t="shared" si="7"/>
        <v>Quarter!r15c18</v>
      </c>
      <c r="AM15" s="7" t="str">
        <f t="shared" si="7"/>
        <v>Quarter!r15c19</v>
      </c>
      <c r="AN15" s="7" t="str">
        <f t="shared" si="10"/>
        <v>Quarter!r15c20</v>
      </c>
      <c r="AO15" s="7" t="str">
        <f t="shared" si="10"/>
        <v>Quarter!r15c21</v>
      </c>
      <c r="AP15" s="7" t="str">
        <f t="shared" si="10"/>
        <v>Quarter!r15c22</v>
      </c>
      <c r="AQ15" s="7" t="str">
        <f t="shared" si="10"/>
        <v>Quarter!r15c23</v>
      </c>
      <c r="AR15" s="7" t="str">
        <f t="shared" si="10"/>
        <v>Quarter!r15c24</v>
      </c>
      <c r="AS15" s="7" t="str">
        <f t="shared" si="10"/>
        <v>Quarter!r15c25</v>
      </c>
      <c r="AT15" s="7" t="str">
        <f t="shared" si="10"/>
        <v>Quarter!r15c26</v>
      </c>
      <c r="AU15" s="7" t="str">
        <f t="shared" si="10"/>
        <v>Quarter!r15c27</v>
      </c>
      <c r="AV15" s="7" t="str">
        <f t="shared" si="10"/>
        <v>Quarter!r15c28</v>
      </c>
      <c r="AW15" s="7" t="str">
        <f t="shared" si="10"/>
        <v>Quarter!r15c29</v>
      </c>
      <c r="AX15" s="7" t="str">
        <f t="shared" si="10"/>
        <v>Quarter!r15c30</v>
      </c>
      <c r="AY15" s="7" t="str">
        <f t="shared" si="10"/>
        <v>Quarter!r15c31</v>
      </c>
      <c r="AZ15" s="7" t="str">
        <f t="shared" si="10"/>
        <v>Quarter!r15c32</v>
      </c>
      <c r="BA15" s="7" t="str">
        <f t="shared" si="10"/>
        <v>Quarter!r15c33</v>
      </c>
      <c r="BB15" s="7" t="str">
        <f t="shared" si="10"/>
        <v>Quarter!r15c34</v>
      </c>
      <c r="BC15" s="7" t="str">
        <f t="shared" si="10"/>
        <v>Quarter!r15c35</v>
      </c>
      <c r="BD15" s="7" t="str">
        <f t="shared" si="10"/>
        <v>Quarter!r15c36</v>
      </c>
      <c r="BE15" s="7" t="str">
        <f t="shared" si="10"/>
        <v>Quarter!r15c37</v>
      </c>
      <c r="BF15" s="7" t="str">
        <f t="shared" si="10"/>
        <v>Quarter!r15c38</v>
      </c>
      <c r="BG15" s="7" t="str">
        <f t="shared" si="10"/>
        <v>Quarter!r15c39</v>
      </c>
      <c r="BH15" s="7" t="str">
        <f t="shared" si="10"/>
        <v>Quarter!r15c40</v>
      </c>
      <c r="BI15" s="7" t="str">
        <f t="shared" si="10"/>
        <v>Quarter!r15c41</v>
      </c>
      <c r="BJ15" s="7" t="str">
        <f t="shared" si="10"/>
        <v>Quarter!r15c42</v>
      </c>
      <c r="BK15" s="7" t="str">
        <f t="shared" si="11"/>
        <v>Quarter!r15c43</v>
      </c>
      <c r="BL15" s="7" t="str">
        <f t="shared" si="11"/>
        <v>Quarter!r15c44</v>
      </c>
      <c r="BM15" s="7" t="str">
        <f t="shared" si="11"/>
        <v>Quarter!r15c45</v>
      </c>
      <c r="BN15" s="7" t="str">
        <f t="shared" si="11"/>
        <v>Quarter!r15c46</v>
      </c>
      <c r="BO15" s="7" t="str">
        <f t="shared" si="11"/>
        <v>Quarter!r15c47</v>
      </c>
      <c r="BP15" s="7" t="str">
        <f t="shared" si="11"/>
        <v>Quarter!r15c48</v>
      </c>
      <c r="BQ15" s="7" t="str">
        <f t="shared" si="11"/>
        <v>Quarter!r15c49</v>
      </c>
      <c r="BR15" s="7" t="str">
        <f t="shared" si="11"/>
        <v>Quarter!r15c50</v>
      </c>
      <c r="BS15" s="7" t="str">
        <f t="shared" si="11"/>
        <v>Quarter!r15c51</v>
      </c>
      <c r="BT15" s="7" t="str">
        <f t="shared" si="11"/>
        <v>Quarter!r15c52</v>
      </c>
      <c r="BU15" s="7" t="str">
        <f t="shared" si="11"/>
        <v>Quarter!r15c53</v>
      </c>
      <c r="BV15" s="7" t="str">
        <f t="shared" si="11"/>
        <v>Quarter!r15c54</v>
      </c>
      <c r="BW15" s="7" t="str">
        <f t="shared" si="11"/>
        <v>Quarter!r15c55</v>
      </c>
      <c r="BX15" s="7" t="str">
        <f t="shared" si="11"/>
        <v>Quarter!r15c56</v>
      </c>
      <c r="BY15" s="7" t="str">
        <f t="shared" si="11"/>
        <v>Quarter!r15c57</v>
      </c>
      <c r="BZ15" s="7" t="str">
        <f t="shared" si="11"/>
        <v>Quarter!r15c58</v>
      </c>
      <c r="CA15" s="7" t="str">
        <f t="shared" si="11"/>
        <v>Quarter!r15c59</v>
      </c>
      <c r="CB15" s="7" t="str">
        <f t="shared" si="11"/>
        <v>Quarter!r15c60</v>
      </c>
      <c r="CC15" s="7" t="str">
        <f t="shared" si="11"/>
        <v>Quarter!r15c61</v>
      </c>
      <c r="CD15" s="7" t="str">
        <f t="shared" si="11"/>
        <v>Quarter!r15c62</v>
      </c>
      <c r="CE15" s="7" t="str">
        <f t="shared" si="11"/>
        <v>Quarter!r15c63</v>
      </c>
      <c r="CF15" s="7" t="str">
        <f t="shared" si="11"/>
        <v>Quarter!r15c64</v>
      </c>
      <c r="CG15" s="7" t="str">
        <f t="shared" si="11"/>
        <v>Quarter!r15c65</v>
      </c>
      <c r="CH15" s="7" t="str">
        <f t="shared" si="11"/>
        <v>Quarter!r15c66</v>
      </c>
    </row>
    <row r="16" spans="2:86" x14ac:dyDescent="0.25">
      <c r="B16" s="4" t="s">
        <v>7</v>
      </c>
      <c r="C16" s="7">
        <v>16</v>
      </c>
      <c r="D16" s="7" t="str">
        <f t="shared" si="5"/>
        <v>Annual!r16c2</v>
      </c>
      <c r="E16" s="7" t="str">
        <f t="shared" si="5"/>
        <v>Annual!r16c3</v>
      </c>
      <c r="F16" s="7" t="str">
        <f t="shared" si="5"/>
        <v>Annual!r16c4</v>
      </c>
      <c r="G16" s="7" t="str">
        <f t="shared" si="5"/>
        <v>Annual!r16c5</v>
      </c>
      <c r="H16" s="7" t="str">
        <f t="shared" si="5"/>
        <v>Annual!r16c6</v>
      </c>
      <c r="I16" s="7" t="str">
        <f t="shared" si="5"/>
        <v>Annual!r16c7</v>
      </c>
      <c r="J16" s="7" t="str">
        <f t="shared" si="5"/>
        <v>Annual!r16c8</v>
      </c>
      <c r="K16" s="7" t="str">
        <f t="shared" si="5"/>
        <v>Annual!r16c9</v>
      </c>
      <c r="L16" s="7" t="str">
        <f t="shared" si="5"/>
        <v>Annual!r16c10</v>
      </c>
      <c r="M16" s="7" t="str">
        <f t="shared" si="5"/>
        <v>Annual!r16c11</v>
      </c>
      <c r="N16" s="7" t="str">
        <f t="shared" si="5"/>
        <v>Annual!r16c12</v>
      </c>
      <c r="O16" s="7" t="str">
        <f t="shared" si="5"/>
        <v>Annual!r16c13</v>
      </c>
      <c r="P16" s="7" t="str">
        <f t="shared" si="5"/>
        <v>Annual!r16c14</v>
      </c>
      <c r="Q16" s="7" t="str">
        <f t="shared" si="5"/>
        <v>Annual!r16c15</v>
      </c>
      <c r="R16" s="7" t="str">
        <f t="shared" si="5"/>
        <v>Annual!r16c16</v>
      </c>
      <c r="S16" s="7" t="str">
        <f t="shared" si="5"/>
        <v>Annual!r16c17</v>
      </c>
      <c r="T16" s="7" t="str">
        <f t="shared" si="6"/>
        <v>Annual!r16c18</v>
      </c>
      <c r="U16" s="7">
        <v>16</v>
      </c>
      <c r="V16" s="7" t="str">
        <f t="shared" si="7"/>
        <v>Quarter!r16c2</v>
      </c>
      <c r="W16" s="7" t="str">
        <f t="shared" si="7"/>
        <v>Quarter!r16c3</v>
      </c>
      <c r="X16" s="7" t="str">
        <f t="shared" si="7"/>
        <v>Quarter!r16c4</v>
      </c>
      <c r="Y16" s="7" t="str">
        <f t="shared" si="7"/>
        <v>Quarter!r16c5</v>
      </c>
      <c r="Z16" s="7" t="str">
        <f t="shared" si="7"/>
        <v>Quarter!r16c6</v>
      </c>
      <c r="AA16" s="7" t="str">
        <f t="shared" si="7"/>
        <v>Quarter!r16c7</v>
      </c>
      <c r="AB16" s="7" t="str">
        <f t="shared" si="7"/>
        <v>Quarter!r16c8</v>
      </c>
      <c r="AC16" s="7" t="str">
        <f t="shared" si="7"/>
        <v>Quarter!r16c9</v>
      </c>
      <c r="AD16" s="7" t="str">
        <f t="shared" si="7"/>
        <v>Quarter!r16c10</v>
      </c>
      <c r="AE16" s="7" t="str">
        <f t="shared" si="7"/>
        <v>Quarter!r16c11</v>
      </c>
      <c r="AF16" s="7" t="str">
        <f t="shared" si="7"/>
        <v>Quarter!r16c12</v>
      </c>
      <c r="AG16" s="7" t="str">
        <f t="shared" si="7"/>
        <v>Quarter!r16c13</v>
      </c>
      <c r="AH16" s="7" t="str">
        <f t="shared" si="7"/>
        <v>Quarter!r16c14</v>
      </c>
      <c r="AI16" s="7" t="str">
        <f t="shared" si="7"/>
        <v>Quarter!r16c15</v>
      </c>
      <c r="AJ16" s="7" t="str">
        <f t="shared" si="7"/>
        <v>Quarter!r16c16</v>
      </c>
      <c r="AK16" s="7" t="str">
        <f t="shared" si="7"/>
        <v>Quarter!r16c17</v>
      </c>
      <c r="AL16" s="7" t="str">
        <f t="shared" si="7"/>
        <v>Quarter!r16c18</v>
      </c>
      <c r="AM16" s="7" t="str">
        <f t="shared" si="7"/>
        <v>Quarter!r16c19</v>
      </c>
      <c r="AN16" s="7" t="str">
        <f t="shared" si="10"/>
        <v>Quarter!r16c20</v>
      </c>
      <c r="AO16" s="7" t="str">
        <f t="shared" si="10"/>
        <v>Quarter!r16c21</v>
      </c>
      <c r="AP16" s="7" t="str">
        <f t="shared" si="10"/>
        <v>Quarter!r16c22</v>
      </c>
      <c r="AQ16" s="7" t="str">
        <f t="shared" si="10"/>
        <v>Quarter!r16c23</v>
      </c>
      <c r="AR16" s="7" t="str">
        <f t="shared" si="10"/>
        <v>Quarter!r16c24</v>
      </c>
      <c r="AS16" s="7" t="str">
        <f t="shared" si="10"/>
        <v>Quarter!r16c25</v>
      </c>
      <c r="AT16" s="7" t="str">
        <f t="shared" si="10"/>
        <v>Quarter!r16c26</v>
      </c>
      <c r="AU16" s="7" t="str">
        <f t="shared" si="10"/>
        <v>Quarter!r16c27</v>
      </c>
      <c r="AV16" s="7" t="str">
        <f t="shared" si="10"/>
        <v>Quarter!r16c28</v>
      </c>
      <c r="AW16" s="7" t="str">
        <f t="shared" si="10"/>
        <v>Quarter!r16c29</v>
      </c>
      <c r="AX16" s="7" t="str">
        <f t="shared" si="10"/>
        <v>Quarter!r16c30</v>
      </c>
      <c r="AY16" s="7" t="str">
        <f t="shared" si="10"/>
        <v>Quarter!r16c31</v>
      </c>
      <c r="AZ16" s="7" t="str">
        <f t="shared" si="10"/>
        <v>Quarter!r16c32</v>
      </c>
      <c r="BA16" s="7" t="str">
        <f t="shared" si="10"/>
        <v>Quarter!r16c33</v>
      </c>
      <c r="BB16" s="7" t="str">
        <f t="shared" si="10"/>
        <v>Quarter!r16c34</v>
      </c>
      <c r="BC16" s="7" t="str">
        <f t="shared" si="10"/>
        <v>Quarter!r16c35</v>
      </c>
      <c r="BD16" s="7" t="str">
        <f t="shared" si="10"/>
        <v>Quarter!r16c36</v>
      </c>
      <c r="BE16" s="7" t="str">
        <f t="shared" si="10"/>
        <v>Quarter!r16c37</v>
      </c>
      <c r="BF16" s="7" t="str">
        <f t="shared" si="10"/>
        <v>Quarter!r16c38</v>
      </c>
      <c r="BG16" s="7" t="str">
        <f t="shared" si="10"/>
        <v>Quarter!r16c39</v>
      </c>
      <c r="BH16" s="7" t="str">
        <f t="shared" si="10"/>
        <v>Quarter!r16c40</v>
      </c>
      <c r="BI16" s="7" t="str">
        <f t="shared" si="10"/>
        <v>Quarter!r16c41</v>
      </c>
      <c r="BJ16" s="7" t="str">
        <f t="shared" si="10"/>
        <v>Quarter!r16c42</v>
      </c>
      <c r="BK16" s="7" t="str">
        <f t="shared" si="11"/>
        <v>Quarter!r16c43</v>
      </c>
      <c r="BL16" s="7" t="str">
        <f t="shared" si="11"/>
        <v>Quarter!r16c44</v>
      </c>
      <c r="BM16" s="7" t="str">
        <f t="shared" si="11"/>
        <v>Quarter!r16c45</v>
      </c>
      <c r="BN16" s="7" t="str">
        <f t="shared" si="11"/>
        <v>Quarter!r16c46</v>
      </c>
      <c r="BO16" s="7" t="str">
        <f t="shared" si="11"/>
        <v>Quarter!r16c47</v>
      </c>
      <c r="BP16" s="7" t="str">
        <f t="shared" si="11"/>
        <v>Quarter!r16c48</v>
      </c>
      <c r="BQ16" s="7" t="str">
        <f t="shared" si="11"/>
        <v>Quarter!r16c49</v>
      </c>
      <c r="BR16" s="7" t="str">
        <f t="shared" si="11"/>
        <v>Quarter!r16c50</v>
      </c>
      <c r="BS16" s="7" t="str">
        <f t="shared" si="11"/>
        <v>Quarter!r16c51</v>
      </c>
      <c r="BT16" s="7" t="str">
        <f t="shared" si="11"/>
        <v>Quarter!r16c52</v>
      </c>
      <c r="BU16" s="7" t="str">
        <f t="shared" si="11"/>
        <v>Quarter!r16c53</v>
      </c>
      <c r="BV16" s="7" t="str">
        <f t="shared" si="11"/>
        <v>Quarter!r16c54</v>
      </c>
      <c r="BW16" s="7" t="str">
        <f t="shared" si="11"/>
        <v>Quarter!r16c55</v>
      </c>
      <c r="BX16" s="7" t="str">
        <f t="shared" si="11"/>
        <v>Quarter!r16c56</v>
      </c>
      <c r="BY16" s="7" t="str">
        <f t="shared" si="11"/>
        <v>Quarter!r16c57</v>
      </c>
      <c r="BZ16" s="7" t="str">
        <f t="shared" si="11"/>
        <v>Quarter!r16c58</v>
      </c>
      <c r="CA16" s="7" t="str">
        <f t="shared" si="11"/>
        <v>Quarter!r16c59</v>
      </c>
      <c r="CB16" s="7" t="str">
        <f t="shared" si="11"/>
        <v>Quarter!r16c60</v>
      </c>
      <c r="CC16" s="7" t="str">
        <f t="shared" si="11"/>
        <v>Quarter!r16c61</v>
      </c>
      <c r="CD16" s="7" t="str">
        <f t="shared" si="11"/>
        <v>Quarter!r16c62</v>
      </c>
      <c r="CE16" s="7" t="str">
        <f t="shared" si="11"/>
        <v>Quarter!r16c63</v>
      </c>
      <c r="CF16" s="7" t="str">
        <f t="shared" si="11"/>
        <v>Quarter!r16c64</v>
      </c>
      <c r="CG16" s="7" t="str">
        <f t="shared" si="11"/>
        <v>Quarter!r16c65</v>
      </c>
      <c r="CH16" s="7" t="str">
        <f t="shared" si="11"/>
        <v>Quarter!r16c66</v>
      </c>
    </row>
    <row r="17" spans="2:86" x14ac:dyDescent="0.25">
      <c r="B17" s="4" t="s">
        <v>29</v>
      </c>
      <c r="C17" s="7">
        <v>17</v>
      </c>
      <c r="D17" s="7" t="str">
        <f t="shared" si="5"/>
        <v>Annual!r17c2</v>
      </c>
      <c r="E17" s="7" t="str">
        <f t="shared" si="5"/>
        <v>Annual!r17c3</v>
      </c>
      <c r="F17" s="7" t="str">
        <f t="shared" si="5"/>
        <v>Annual!r17c4</v>
      </c>
      <c r="G17" s="7" t="str">
        <f t="shared" si="5"/>
        <v>Annual!r17c5</v>
      </c>
      <c r="H17" s="7" t="str">
        <f t="shared" si="5"/>
        <v>Annual!r17c6</v>
      </c>
      <c r="I17" s="7" t="str">
        <f t="shared" si="5"/>
        <v>Annual!r17c7</v>
      </c>
      <c r="J17" s="7" t="str">
        <f t="shared" si="5"/>
        <v>Annual!r17c8</v>
      </c>
      <c r="K17" s="7" t="str">
        <f t="shared" si="5"/>
        <v>Annual!r17c9</v>
      </c>
      <c r="L17" s="7" t="str">
        <f t="shared" si="5"/>
        <v>Annual!r17c10</v>
      </c>
      <c r="M17" s="7" t="str">
        <f t="shared" si="5"/>
        <v>Annual!r17c11</v>
      </c>
      <c r="N17" s="7" t="str">
        <f t="shared" si="5"/>
        <v>Annual!r17c12</v>
      </c>
      <c r="O17" s="7" t="str">
        <f t="shared" si="5"/>
        <v>Annual!r17c13</v>
      </c>
      <c r="P17" s="7" t="str">
        <f t="shared" si="5"/>
        <v>Annual!r17c14</v>
      </c>
      <c r="Q17" s="7" t="str">
        <f t="shared" si="5"/>
        <v>Annual!r17c15</v>
      </c>
      <c r="R17" s="7" t="str">
        <f t="shared" si="5"/>
        <v>Annual!r17c16</v>
      </c>
      <c r="S17" s="7" t="str">
        <f t="shared" si="5"/>
        <v>Annual!r17c17</v>
      </c>
      <c r="T17" s="7" t="str">
        <f t="shared" si="6"/>
        <v>Annual!r17c18</v>
      </c>
      <c r="U17" s="7">
        <v>17</v>
      </c>
      <c r="V17" s="7" t="str">
        <f t="shared" si="7"/>
        <v>Quarter!r17c2</v>
      </c>
      <c r="W17" s="7" t="str">
        <f t="shared" si="7"/>
        <v>Quarter!r17c3</v>
      </c>
      <c r="X17" s="7" t="str">
        <f t="shared" si="7"/>
        <v>Quarter!r17c4</v>
      </c>
      <c r="Y17" s="7" t="str">
        <f t="shared" si="7"/>
        <v>Quarter!r17c5</v>
      </c>
      <c r="Z17" s="7" t="str">
        <f t="shared" si="7"/>
        <v>Quarter!r17c6</v>
      </c>
      <c r="AA17" s="7" t="str">
        <f t="shared" si="7"/>
        <v>Quarter!r17c7</v>
      </c>
      <c r="AB17" s="7" t="str">
        <f t="shared" si="7"/>
        <v>Quarter!r17c8</v>
      </c>
      <c r="AC17" s="7" t="str">
        <f t="shared" si="7"/>
        <v>Quarter!r17c9</v>
      </c>
      <c r="AD17" s="7" t="str">
        <f t="shared" si="7"/>
        <v>Quarter!r17c10</v>
      </c>
      <c r="AE17" s="7" t="str">
        <f t="shared" si="7"/>
        <v>Quarter!r17c11</v>
      </c>
      <c r="AF17" s="7" t="str">
        <f t="shared" si="7"/>
        <v>Quarter!r17c12</v>
      </c>
      <c r="AG17" s="7" t="str">
        <f t="shared" si="7"/>
        <v>Quarter!r17c13</v>
      </c>
      <c r="AH17" s="7" t="str">
        <f t="shared" si="7"/>
        <v>Quarter!r17c14</v>
      </c>
      <c r="AI17" s="7" t="str">
        <f t="shared" si="7"/>
        <v>Quarter!r17c15</v>
      </c>
      <c r="AJ17" s="7" t="str">
        <f t="shared" si="7"/>
        <v>Quarter!r17c16</v>
      </c>
      <c r="AK17" s="7" t="str">
        <f t="shared" si="7"/>
        <v>Quarter!r17c17</v>
      </c>
      <c r="AL17" s="7" t="str">
        <f t="shared" si="7"/>
        <v>Quarter!r17c18</v>
      </c>
      <c r="AM17" s="7" t="str">
        <f t="shared" si="7"/>
        <v>Quarter!r17c19</v>
      </c>
      <c r="AN17" s="7" t="str">
        <f t="shared" si="10"/>
        <v>Quarter!r17c20</v>
      </c>
      <c r="AO17" s="7" t="str">
        <f t="shared" si="10"/>
        <v>Quarter!r17c21</v>
      </c>
      <c r="AP17" s="7" t="str">
        <f t="shared" si="10"/>
        <v>Quarter!r17c22</v>
      </c>
      <c r="AQ17" s="7" t="str">
        <f t="shared" si="10"/>
        <v>Quarter!r17c23</v>
      </c>
      <c r="AR17" s="7" t="str">
        <f t="shared" si="10"/>
        <v>Quarter!r17c24</v>
      </c>
      <c r="AS17" s="7" t="str">
        <f t="shared" si="10"/>
        <v>Quarter!r17c25</v>
      </c>
      <c r="AT17" s="7" t="str">
        <f t="shared" si="10"/>
        <v>Quarter!r17c26</v>
      </c>
      <c r="AU17" s="7" t="str">
        <f t="shared" si="10"/>
        <v>Quarter!r17c27</v>
      </c>
      <c r="AV17" s="7" t="str">
        <f t="shared" si="10"/>
        <v>Quarter!r17c28</v>
      </c>
      <c r="AW17" s="7" t="str">
        <f t="shared" si="10"/>
        <v>Quarter!r17c29</v>
      </c>
      <c r="AX17" s="7" t="str">
        <f t="shared" si="10"/>
        <v>Quarter!r17c30</v>
      </c>
      <c r="AY17" s="7" t="str">
        <f t="shared" si="10"/>
        <v>Quarter!r17c31</v>
      </c>
      <c r="AZ17" s="7" t="str">
        <f t="shared" si="10"/>
        <v>Quarter!r17c32</v>
      </c>
      <c r="BA17" s="7" t="str">
        <f t="shared" si="10"/>
        <v>Quarter!r17c33</v>
      </c>
      <c r="BB17" s="7" t="str">
        <f t="shared" si="10"/>
        <v>Quarter!r17c34</v>
      </c>
      <c r="BC17" s="7" t="str">
        <f t="shared" si="10"/>
        <v>Quarter!r17c35</v>
      </c>
      <c r="BD17" s="7" t="str">
        <f t="shared" si="10"/>
        <v>Quarter!r17c36</v>
      </c>
      <c r="BE17" s="7" t="str">
        <f t="shared" si="10"/>
        <v>Quarter!r17c37</v>
      </c>
      <c r="BF17" s="7" t="str">
        <f t="shared" si="10"/>
        <v>Quarter!r17c38</v>
      </c>
      <c r="BG17" s="7" t="str">
        <f t="shared" si="10"/>
        <v>Quarter!r17c39</v>
      </c>
      <c r="BH17" s="7" t="str">
        <f t="shared" si="10"/>
        <v>Quarter!r17c40</v>
      </c>
      <c r="BI17" s="7" t="str">
        <f t="shared" si="10"/>
        <v>Quarter!r17c41</v>
      </c>
      <c r="BJ17" s="7" t="str">
        <f t="shared" si="10"/>
        <v>Quarter!r17c42</v>
      </c>
      <c r="BK17" s="7" t="str">
        <f t="shared" si="11"/>
        <v>Quarter!r17c43</v>
      </c>
      <c r="BL17" s="7" t="str">
        <f t="shared" si="11"/>
        <v>Quarter!r17c44</v>
      </c>
      <c r="BM17" s="7" t="str">
        <f t="shared" si="11"/>
        <v>Quarter!r17c45</v>
      </c>
      <c r="BN17" s="7" t="str">
        <f t="shared" si="11"/>
        <v>Quarter!r17c46</v>
      </c>
      <c r="BO17" s="7" t="str">
        <f t="shared" si="11"/>
        <v>Quarter!r17c47</v>
      </c>
      <c r="BP17" s="7" t="str">
        <f t="shared" si="11"/>
        <v>Quarter!r17c48</v>
      </c>
      <c r="BQ17" s="7" t="str">
        <f t="shared" si="11"/>
        <v>Quarter!r17c49</v>
      </c>
      <c r="BR17" s="7" t="str">
        <f t="shared" si="11"/>
        <v>Quarter!r17c50</v>
      </c>
      <c r="BS17" s="7" t="str">
        <f t="shared" si="11"/>
        <v>Quarter!r17c51</v>
      </c>
      <c r="BT17" s="7" t="str">
        <f t="shared" si="11"/>
        <v>Quarter!r17c52</v>
      </c>
      <c r="BU17" s="7" t="str">
        <f t="shared" si="11"/>
        <v>Quarter!r17c53</v>
      </c>
      <c r="BV17" s="7" t="str">
        <f t="shared" si="11"/>
        <v>Quarter!r17c54</v>
      </c>
      <c r="BW17" s="7" t="str">
        <f t="shared" si="11"/>
        <v>Quarter!r17c55</v>
      </c>
      <c r="BX17" s="7" t="str">
        <f t="shared" si="11"/>
        <v>Quarter!r17c56</v>
      </c>
      <c r="BY17" s="7" t="str">
        <f t="shared" si="11"/>
        <v>Quarter!r17c57</v>
      </c>
      <c r="BZ17" s="7" t="str">
        <f t="shared" si="11"/>
        <v>Quarter!r17c58</v>
      </c>
      <c r="CA17" s="7" t="str">
        <f t="shared" si="11"/>
        <v>Quarter!r17c59</v>
      </c>
      <c r="CB17" s="7" t="str">
        <f t="shared" si="11"/>
        <v>Quarter!r17c60</v>
      </c>
      <c r="CC17" s="7" t="str">
        <f t="shared" si="11"/>
        <v>Quarter!r17c61</v>
      </c>
      <c r="CD17" s="7" t="str">
        <f t="shared" si="11"/>
        <v>Quarter!r17c62</v>
      </c>
      <c r="CE17" s="7" t="str">
        <f t="shared" si="11"/>
        <v>Quarter!r17c63</v>
      </c>
      <c r="CF17" s="7" t="str">
        <f t="shared" si="11"/>
        <v>Quarter!r17c64</v>
      </c>
      <c r="CG17" s="7" t="str">
        <f t="shared" si="11"/>
        <v>Quarter!r17c65</v>
      </c>
      <c r="CH17" s="7" t="str">
        <f t="shared" si="11"/>
        <v>Quarter!r17c66</v>
      </c>
    </row>
    <row r="18" spans="2:86" x14ac:dyDescent="0.25">
      <c r="B18" s="4" t="s">
        <v>30</v>
      </c>
      <c r="C18" s="7">
        <v>18</v>
      </c>
      <c r="D18" s="7" t="str">
        <f t="shared" si="5"/>
        <v>Annual!r18c2</v>
      </c>
      <c r="E18" s="7" t="str">
        <f t="shared" si="5"/>
        <v>Annual!r18c3</v>
      </c>
      <c r="F18" s="7" t="str">
        <f t="shared" si="5"/>
        <v>Annual!r18c4</v>
      </c>
      <c r="G18" s="7" t="str">
        <f t="shared" si="5"/>
        <v>Annual!r18c5</v>
      </c>
      <c r="H18" s="7" t="str">
        <f t="shared" si="5"/>
        <v>Annual!r18c6</v>
      </c>
      <c r="I18" s="7" t="str">
        <f t="shared" si="5"/>
        <v>Annual!r18c7</v>
      </c>
      <c r="J18" s="7" t="str">
        <f t="shared" si="5"/>
        <v>Annual!r18c8</v>
      </c>
      <c r="K18" s="7" t="str">
        <f t="shared" si="5"/>
        <v>Annual!r18c9</v>
      </c>
      <c r="L18" s="7" t="str">
        <f t="shared" si="5"/>
        <v>Annual!r18c10</v>
      </c>
      <c r="M18" s="7" t="str">
        <f t="shared" si="5"/>
        <v>Annual!r18c11</v>
      </c>
      <c r="N18" s="7" t="str">
        <f t="shared" si="5"/>
        <v>Annual!r18c12</v>
      </c>
      <c r="O18" s="7" t="str">
        <f t="shared" si="5"/>
        <v>Annual!r18c13</v>
      </c>
      <c r="P18" s="7" t="str">
        <f t="shared" si="5"/>
        <v>Annual!r18c14</v>
      </c>
      <c r="Q18" s="7" t="str">
        <f t="shared" si="5"/>
        <v>Annual!r18c15</v>
      </c>
      <c r="R18" s="7" t="str">
        <f t="shared" si="5"/>
        <v>Annual!r18c16</v>
      </c>
      <c r="S18" s="7" t="str">
        <f t="shared" si="5"/>
        <v>Annual!r18c17</v>
      </c>
      <c r="T18" s="7" t="str">
        <f t="shared" si="6"/>
        <v>Annual!r18c18</v>
      </c>
      <c r="U18" s="7">
        <v>18</v>
      </c>
      <c r="V18" s="7" t="str">
        <f t="shared" si="7"/>
        <v>Quarter!r18c2</v>
      </c>
      <c r="W18" s="7" t="str">
        <f t="shared" si="7"/>
        <v>Quarter!r18c3</v>
      </c>
      <c r="X18" s="7" t="str">
        <f t="shared" si="7"/>
        <v>Quarter!r18c4</v>
      </c>
      <c r="Y18" s="7" t="str">
        <f t="shared" si="7"/>
        <v>Quarter!r18c5</v>
      </c>
      <c r="Z18" s="7" t="str">
        <f t="shared" si="7"/>
        <v>Quarter!r18c6</v>
      </c>
      <c r="AA18" s="7" t="str">
        <f t="shared" si="7"/>
        <v>Quarter!r18c7</v>
      </c>
      <c r="AB18" s="7" t="str">
        <f t="shared" si="7"/>
        <v>Quarter!r18c8</v>
      </c>
      <c r="AC18" s="7" t="str">
        <f t="shared" si="7"/>
        <v>Quarter!r18c9</v>
      </c>
      <c r="AD18" s="7" t="str">
        <f t="shared" si="7"/>
        <v>Quarter!r18c10</v>
      </c>
      <c r="AE18" s="7" t="str">
        <f t="shared" si="7"/>
        <v>Quarter!r18c11</v>
      </c>
      <c r="AF18" s="7" t="str">
        <f t="shared" si="7"/>
        <v>Quarter!r18c12</v>
      </c>
      <c r="AG18" s="7" t="str">
        <f t="shared" si="7"/>
        <v>Quarter!r18c13</v>
      </c>
      <c r="AH18" s="7" t="str">
        <f t="shared" si="7"/>
        <v>Quarter!r18c14</v>
      </c>
      <c r="AI18" s="7" t="str">
        <f t="shared" si="7"/>
        <v>Quarter!r18c15</v>
      </c>
      <c r="AJ18" s="7" t="str">
        <f t="shared" si="7"/>
        <v>Quarter!r18c16</v>
      </c>
      <c r="AK18" s="7" t="str">
        <f t="shared" si="7"/>
        <v>Quarter!r18c17</v>
      </c>
      <c r="AL18" s="7" t="str">
        <f t="shared" si="7"/>
        <v>Quarter!r18c18</v>
      </c>
      <c r="AM18" s="7" t="str">
        <f t="shared" si="7"/>
        <v>Quarter!r18c19</v>
      </c>
      <c r="AN18" s="7" t="str">
        <f t="shared" si="10"/>
        <v>Quarter!r18c20</v>
      </c>
      <c r="AO18" s="7" t="str">
        <f t="shared" si="10"/>
        <v>Quarter!r18c21</v>
      </c>
      <c r="AP18" s="7" t="str">
        <f t="shared" si="10"/>
        <v>Quarter!r18c22</v>
      </c>
      <c r="AQ18" s="7" t="str">
        <f t="shared" si="10"/>
        <v>Quarter!r18c23</v>
      </c>
      <c r="AR18" s="7" t="str">
        <f t="shared" si="10"/>
        <v>Quarter!r18c24</v>
      </c>
      <c r="AS18" s="7" t="str">
        <f t="shared" si="10"/>
        <v>Quarter!r18c25</v>
      </c>
      <c r="AT18" s="7" t="str">
        <f t="shared" si="10"/>
        <v>Quarter!r18c26</v>
      </c>
      <c r="AU18" s="7" t="str">
        <f t="shared" si="10"/>
        <v>Quarter!r18c27</v>
      </c>
      <c r="AV18" s="7" t="str">
        <f t="shared" si="10"/>
        <v>Quarter!r18c28</v>
      </c>
      <c r="AW18" s="7" t="str">
        <f t="shared" si="10"/>
        <v>Quarter!r18c29</v>
      </c>
      <c r="AX18" s="7" t="str">
        <f t="shared" si="10"/>
        <v>Quarter!r18c30</v>
      </c>
      <c r="AY18" s="7" t="str">
        <f t="shared" si="10"/>
        <v>Quarter!r18c31</v>
      </c>
      <c r="AZ18" s="7" t="str">
        <f t="shared" si="10"/>
        <v>Quarter!r18c32</v>
      </c>
      <c r="BA18" s="7" t="str">
        <f t="shared" si="10"/>
        <v>Quarter!r18c33</v>
      </c>
      <c r="BB18" s="7" t="str">
        <f t="shared" si="10"/>
        <v>Quarter!r18c34</v>
      </c>
      <c r="BC18" s="7" t="str">
        <f t="shared" si="10"/>
        <v>Quarter!r18c35</v>
      </c>
      <c r="BD18" s="7" t="str">
        <f t="shared" si="10"/>
        <v>Quarter!r18c36</v>
      </c>
      <c r="BE18" s="7" t="str">
        <f t="shared" si="10"/>
        <v>Quarter!r18c37</v>
      </c>
      <c r="BF18" s="7" t="str">
        <f t="shared" si="10"/>
        <v>Quarter!r18c38</v>
      </c>
      <c r="BG18" s="7" t="str">
        <f t="shared" si="10"/>
        <v>Quarter!r18c39</v>
      </c>
      <c r="BH18" s="7" t="str">
        <f t="shared" si="10"/>
        <v>Quarter!r18c40</v>
      </c>
      <c r="BI18" s="7" t="str">
        <f t="shared" si="10"/>
        <v>Quarter!r18c41</v>
      </c>
      <c r="BJ18" s="7" t="str">
        <f t="shared" si="10"/>
        <v>Quarter!r18c42</v>
      </c>
      <c r="BK18" s="7" t="str">
        <f t="shared" si="11"/>
        <v>Quarter!r18c43</v>
      </c>
      <c r="BL18" s="7" t="str">
        <f t="shared" si="11"/>
        <v>Quarter!r18c44</v>
      </c>
      <c r="BM18" s="7" t="str">
        <f t="shared" si="11"/>
        <v>Quarter!r18c45</v>
      </c>
      <c r="BN18" s="7" t="str">
        <f t="shared" si="11"/>
        <v>Quarter!r18c46</v>
      </c>
      <c r="BO18" s="7" t="str">
        <f t="shared" si="11"/>
        <v>Quarter!r18c47</v>
      </c>
      <c r="BP18" s="7" t="str">
        <f t="shared" si="11"/>
        <v>Quarter!r18c48</v>
      </c>
      <c r="BQ18" s="7" t="str">
        <f t="shared" si="11"/>
        <v>Quarter!r18c49</v>
      </c>
      <c r="BR18" s="7" t="str">
        <f t="shared" si="11"/>
        <v>Quarter!r18c50</v>
      </c>
      <c r="BS18" s="7" t="str">
        <f t="shared" si="11"/>
        <v>Quarter!r18c51</v>
      </c>
      <c r="BT18" s="7" t="str">
        <f t="shared" si="11"/>
        <v>Quarter!r18c52</v>
      </c>
      <c r="BU18" s="7" t="str">
        <f t="shared" si="11"/>
        <v>Quarter!r18c53</v>
      </c>
      <c r="BV18" s="7" t="str">
        <f t="shared" si="11"/>
        <v>Quarter!r18c54</v>
      </c>
      <c r="BW18" s="7" t="str">
        <f t="shared" si="11"/>
        <v>Quarter!r18c55</v>
      </c>
      <c r="BX18" s="7" t="str">
        <f t="shared" si="11"/>
        <v>Quarter!r18c56</v>
      </c>
      <c r="BY18" s="7" t="str">
        <f t="shared" si="11"/>
        <v>Quarter!r18c57</v>
      </c>
      <c r="BZ18" s="7" t="str">
        <f t="shared" si="11"/>
        <v>Quarter!r18c58</v>
      </c>
      <c r="CA18" s="7" t="str">
        <f t="shared" si="11"/>
        <v>Quarter!r18c59</v>
      </c>
      <c r="CB18" s="7" t="str">
        <f t="shared" si="11"/>
        <v>Quarter!r18c60</v>
      </c>
      <c r="CC18" s="7" t="str">
        <f t="shared" si="11"/>
        <v>Quarter!r18c61</v>
      </c>
      <c r="CD18" s="7" t="str">
        <f t="shared" si="11"/>
        <v>Quarter!r18c62</v>
      </c>
      <c r="CE18" s="7" t="str">
        <f t="shared" si="11"/>
        <v>Quarter!r18c63</v>
      </c>
      <c r="CF18" s="7" t="str">
        <f t="shared" si="11"/>
        <v>Quarter!r18c64</v>
      </c>
      <c r="CG18" s="7" t="str">
        <f t="shared" si="11"/>
        <v>Quarter!r18c65</v>
      </c>
      <c r="CH18" s="7" t="str">
        <f t="shared" si="11"/>
        <v>Quarter!r18c66</v>
      </c>
    </row>
    <row r="19" spans="2:86" x14ac:dyDescent="0.25">
      <c r="B19" s="4" t="s">
        <v>269</v>
      </c>
      <c r="C19" s="7">
        <v>19</v>
      </c>
      <c r="D19" s="7" t="str">
        <f t="shared" si="5"/>
        <v>Annual!r19c2</v>
      </c>
      <c r="E19" s="7" t="str">
        <f t="shared" si="5"/>
        <v>Annual!r19c3</v>
      </c>
      <c r="F19" s="7" t="str">
        <f t="shared" si="5"/>
        <v>Annual!r19c4</v>
      </c>
      <c r="G19" s="7" t="str">
        <f t="shared" si="5"/>
        <v>Annual!r19c5</v>
      </c>
      <c r="H19" s="7" t="str">
        <f t="shared" si="5"/>
        <v>Annual!r19c6</v>
      </c>
      <c r="I19" s="7" t="str">
        <f t="shared" si="5"/>
        <v>Annual!r19c7</v>
      </c>
      <c r="J19" s="7" t="str">
        <f t="shared" si="5"/>
        <v>Annual!r19c8</v>
      </c>
      <c r="K19" s="7" t="str">
        <f t="shared" si="5"/>
        <v>Annual!r19c9</v>
      </c>
      <c r="L19" s="7" t="str">
        <f t="shared" si="5"/>
        <v>Annual!r19c10</v>
      </c>
      <c r="M19" s="7" t="str">
        <f t="shared" si="5"/>
        <v>Annual!r19c11</v>
      </c>
      <c r="N19" s="7" t="str">
        <f t="shared" si="5"/>
        <v>Annual!r19c12</v>
      </c>
      <c r="O19" s="7" t="str">
        <f t="shared" si="5"/>
        <v>Annual!r19c13</v>
      </c>
      <c r="P19" s="7" t="str">
        <f t="shared" si="5"/>
        <v>Annual!r19c14</v>
      </c>
      <c r="Q19" s="7" t="str">
        <f t="shared" si="5"/>
        <v>Annual!r19c15</v>
      </c>
      <c r="R19" s="7" t="str">
        <f t="shared" si="5"/>
        <v>Annual!r19c16</v>
      </c>
      <c r="S19" s="7" t="str">
        <f t="shared" si="5"/>
        <v>Annual!r19c17</v>
      </c>
      <c r="T19" s="7" t="str">
        <f t="shared" si="6"/>
        <v>Annual!r19c18</v>
      </c>
      <c r="U19" s="7">
        <v>19</v>
      </c>
      <c r="V19" s="7" t="str">
        <f t="shared" si="7"/>
        <v>Quarter!r19c2</v>
      </c>
      <c r="W19" s="7" t="str">
        <f t="shared" si="7"/>
        <v>Quarter!r19c3</v>
      </c>
      <c r="X19" s="7" t="str">
        <f t="shared" si="7"/>
        <v>Quarter!r19c4</v>
      </c>
      <c r="Y19" s="7" t="str">
        <f t="shared" si="7"/>
        <v>Quarter!r19c5</v>
      </c>
      <c r="Z19" s="7" t="str">
        <f t="shared" si="7"/>
        <v>Quarter!r19c6</v>
      </c>
      <c r="AA19" s="7" t="str">
        <f t="shared" si="7"/>
        <v>Quarter!r19c7</v>
      </c>
      <c r="AB19" s="7" t="str">
        <f t="shared" si="7"/>
        <v>Quarter!r19c8</v>
      </c>
      <c r="AC19" s="7" t="str">
        <f t="shared" si="7"/>
        <v>Quarter!r19c9</v>
      </c>
      <c r="AD19" s="7" t="str">
        <f t="shared" si="7"/>
        <v>Quarter!r19c10</v>
      </c>
      <c r="AE19" s="7" t="str">
        <f t="shared" si="7"/>
        <v>Quarter!r19c11</v>
      </c>
      <c r="AF19" s="7" t="str">
        <f t="shared" si="7"/>
        <v>Quarter!r19c12</v>
      </c>
      <c r="AG19" s="7" t="str">
        <f t="shared" si="7"/>
        <v>Quarter!r19c13</v>
      </c>
      <c r="AH19" s="7" t="str">
        <f t="shared" si="7"/>
        <v>Quarter!r19c14</v>
      </c>
      <c r="AI19" s="7" t="str">
        <f t="shared" si="7"/>
        <v>Quarter!r19c15</v>
      </c>
      <c r="AJ19" s="7" t="str">
        <f t="shared" si="7"/>
        <v>Quarter!r19c16</v>
      </c>
      <c r="AK19" s="7" t="str">
        <f t="shared" si="7"/>
        <v>Quarter!r19c17</v>
      </c>
      <c r="AL19" s="7" t="str">
        <f t="shared" si="7"/>
        <v>Quarter!r19c18</v>
      </c>
      <c r="AM19" s="7" t="str">
        <f t="shared" si="7"/>
        <v>Quarter!r19c19</v>
      </c>
      <c r="AN19" s="7" t="str">
        <f t="shared" si="10"/>
        <v>Quarter!r19c20</v>
      </c>
      <c r="AO19" s="7" t="str">
        <f t="shared" si="10"/>
        <v>Quarter!r19c21</v>
      </c>
      <c r="AP19" s="7" t="str">
        <f t="shared" si="10"/>
        <v>Quarter!r19c22</v>
      </c>
      <c r="AQ19" s="7" t="str">
        <f t="shared" si="10"/>
        <v>Quarter!r19c23</v>
      </c>
      <c r="AR19" s="7" t="str">
        <f t="shared" si="10"/>
        <v>Quarter!r19c24</v>
      </c>
      <c r="AS19" s="7" t="str">
        <f t="shared" si="10"/>
        <v>Quarter!r19c25</v>
      </c>
      <c r="AT19" s="7" t="str">
        <f t="shared" si="10"/>
        <v>Quarter!r19c26</v>
      </c>
      <c r="AU19" s="7" t="str">
        <f t="shared" si="10"/>
        <v>Quarter!r19c27</v>
      </c>
      <c r="AV19" s="7" t="str">
        <f t="shared" si="10"/>
        <v>Quarter!r19c28</v>
      </c>
      <c r="AW19" s="7" t="str">
        <f t="shared" si="10"/>
        <v>Quarter!r19c29</v>
      </c>
      <c r="AX19" s="7" t="str">
        <f t="shared" si="10"/>
        <v>Quarter!r19c30</v>
      </c>
      <c r="AY19" s="7" t="str">
        <f t="shared" si="10"/>
        <v>Quarter!r19c31</v>
      </c>
      <c r="AZ19" s="7" t="str">
        <f t="shared" si="10"/>
        <v>Quarter!r19c32</v>
      </c>
      <c r="BA19" s="7" t="str">
        <f t="shared" si="10"/>
        <v>Quarter!r19c33</v>
      </c>
      <c r="BB19" s="7" t="str">
        <f t="shared" si="10"/>
        <v>Quarter!r19c34</v>
      </c>
      <c r="BC19" s="7" t="str">
        <f t="shared" si="10"/>
        <v>Quarter!r19c35</v>
      </c>
      <c r="BD19" s="7" t="str">
        <f t="shared" si="10"/>
        <v>Quarter!r19c36</v>
      </c>
      <c r="BE19" s="7" t="str">
        <f t="shared" si="10"/>
        <v>Quarter!r19c37</v>
      </c>
      <c r="BF19" s="7" t="str">
        <f t="shared" si="10"/>
        <v>Quarter!r19c38</v>
      </c>
      <c r="BG19" s="7" t="str">
        <f t="shared" si="10"/>
        <v>Quarter!r19c39</v>
      </c>
      <c r="BH19" s="7" t="str">
        <f t="shared" si="10"/>
        <v>Quarter!r19c40</v>
      </c>
      <c r="BI19" s="7" t="str">
        <f t="shared" si="10"/>
        <v>Quarter!r19c41</v>
      </c>
      <c r="BJ19" s="7" t="str">
        <f t="shared" si="10"/>
        <v>Quarter!r19c42</v>
      </c>
      <c r="BK19" s="7" t="str">
        <f t="shared" si="11"/>
        <v>Quarter!r19c43</v>
      </c>
      <c r="BL19" s="7" t="str">
        <f t="shared" si="11"/>
        <v>Quarter!r19c44</v>
      </c>
      <c r="BM19" s="7" t="str">
        <f t="shared" si="11"/>
        <v>Quarter!r19c45</v>
      </c>
      <c r="BN19" s="7" t="str">
        <f t="shared" si="11"/>
        <v>Quarter!r19c46</v>
      </c>
      <c r="BO19" s="7" t="str">
        <f t="shared" si="11"/>
        <v>Quarter!r19c47</v>
      </c>
      <c r="BP19" s="7" t="str">
        <f t="shared" si="11"/>
        <v>Quarter!r19c48</v>
      </c>
      <c r="BQ19" s="7" t="str">
        <f t="shared" si="11"/>
        <v>Quarter!r19c49</v>
      </c>
      <c r="BR19" s="7" t="str">
        <f t="shared" si="11"/>
        <v>Quarter!r19c50</v>
      </c>
      <c r="BS19" s="7" t="str">
        <f t="shared" si="11"/>
        <v>Quarter!r19c51</v>
      </c>
      <c r="BT19" s="7" t="str">
        <f t="shared" si="11"/>
        <v>Quarter!r19c52</v>
      </c>
      <c r="BU19" s="7" t="str">
        <f t="shared" si="11"/>
        <v>Quarter!r19c53</v>
      </c>
      <c r="BV19" s="7" t="str">
        <f t="shared" si="11"/>
        <v>Quarter!r19c54</v>
      </c>
      <c r="BW19" s="7" t="str">
        <f t="shared" si="11"/>
        <v>Quarter!r19c55</v>
      </c>
      <c r="BX19" s="7" t="str">
        <f t="shared" si="11"/>
        <v>Quarter!r19c56</v>
      </c>
      <c r="BY19" s="7" t="str">
        <f t="shared" si="11"/>
        <v>Quarter!r19c57</v>
      </c>
      <c r="BZ19" s="7" t="str">
        <f t="shared" si="11"/>
        <v>Quarter!r19c58</v>
      </c>
      <c r="CA19" s="7" t="str">
        <f t="shared" si="11"/>
        <v>Quarter!r19c59</v>
      </c>
      <c r="CB19" s="7" t="str">
        <f t="shared" si="11"/>
        <v>Quarter!r19c60</v>
      </c>
      <c r="CC19" s="7" t="str">
        <f t="shared" si="11"/>
        <v>Quarter!r19c61</v>
      </c>
      <c r="CD19" s="7" t="str">
        <f t="shared" si="11"/>
        <v>Quarter!r19c62</v>
      </c>
      <c r="CE19" s="7" t="str">
        <f t="shared" si="11"/>
        <v>Quarter!r19c63</v>
      </c>
      <c r="CF19" s="7" t="str">
        <f t="shared" si="11"/>
        <v>Quarter!r19c64</v>
      </c>
      <c r="CG19" s="7" t="str">
        <f t="shared" si="11"/>
        <v>Quarter!r19c65</v>
      </c>
      <c r="CH19" s="7" t="str">
        <f t="shared" si="11"/>
        <v>Quarter!r19c66</v>
      </c>
    </row>
    <row r="20" spans="2:86" x14ac:dyDescent="0.25">
      <c r="B20" s="4" t="s">
        <v>272</v>
      </c>
      <c r="C20" s="7">
        <v>20</v>
      </c>
      <c r="D20" s="7" t="str">
        <f t="shared" si="5"/>
        <v>Annual!r20c2</v>
      </c>
      <c r="E20" s="7" t="str">
        <f t="shared" si="5"/>
        <v>Annual!r20c3</v>
      </c>
      <c r="F20" s="7" t="str">
        <f t="shared" si="5"/>
        <v>Annual!r20c4</v>
      </c>
      <c r="G20" s="7" t="str">
        <f t="shared" si="5"/>
        <v>Annual!r20c5</v>
      </c>
      <c r="H20" s="7" t="str">
        <f t="shared" si="5"/>
        <v>Annual!r20c6</v>
      </c>
      <c r="I20" s="7" t="str">
        <f t="shared" si="5"/>
        <v>Annual!r20c7</v>
      </c>
      <c r="J20" s="7" t="str">
        <f t="shared" si="5"/>
        <v>Annual!r20c8</v>
      </c>
      <c r="K20" s="7" t="str">
        <f t="shared" si="5"/>
        <v>Annual!r20c9</v>
      </c>
      <c r="L20" s="7" t="str">
        <f t="shared" si="5"/>
        <v>Annual!r20c10</v>
      </c>
      <c r="M20" s="7" t="str">
        <f t="shared" si="5"/>
        <v>Annual!r20c11</v>
      </c>
      <c r="N20" s="7" t="str">
        <f t="shared" si="5"/>
        <v>Annual!r20c12</v>
      </c>
      <c r="O20" s="7" t="str">
        <f t="shared" si="5"/>
        <v>Annual!r20c13</v>
      </c>
      <c r="P20" s="7" t="str">
        <f t="shared" si="5"/>
        <v>Annual!r20c14</v>
      </c>
      <c r="Q20" s="7" t="str">
        <f t="shared" si="5"/>
        <v>Annual!r20c15</v>
      </c>
      <c r="R20" s="7" t="str">
        <f t="shared" si="5"/>
        <v>Annual!r20c16</v>
      </c>
      <c r="S20" s="7" t="str">
        <f t="shared" si="5"/>
        <v>Annual!r20c17</v>
      </c>
      <c r="T20" s="7" t="str">
        <f t="shared" si="6"/>
        <v>Annual!r20c18</v>
      </c>
      <c r="U20" s="7">
        <v>20</v>
      </c>
      <c r="V20" s="7" t="str">
        <f t="shared" si="7"/>
        <v>Quarter!r20c2</v>
      </c>
      <c r="W20" s="7" t="str">
        <f t="shared" si="7"/>
        <v>Quarter!r20c3</v>
      </c>
      <c r="X20" s="7" t="str">
        <f t="shared" si="7"/>
        <v>Quarter!r20c4</v>
      </c>
      <c r="Y20" s="7" t="str">
        <f t="shared" si="7"/>
        <v>Quarter!r20c5</v>
      </c>
      <c r="Z20" s="7" t="str">
        <f t="shared" si="7"/>
        <v>Quarter!r20c6</v>
      </c>
      <c r="AA20" s="7" t="str">
        <f t="shared" si="7"/>
        <v>Quarter!r20c7</v>
      </c>
      <c r="AB20" s="7" t="str">
        <f t="shared" si="7"/>
        <v>Quarter!r20c8</v>
      </c>
      <c r="AC20" s="7" t="str">
        <f t="shared" si="7"/>
        <v>Quarter!r20c9</v>
      </c>
      <c r="AD20" s="7" t="str">
        <f t="shared" si="7"/>
        <v>Quarter!r20c10</v>
      </c>
      <c r="AE20" s="7" t="str">
        <f t="shared" si="7"/>
        <v>Quarter!r20c11</v>
      </c>
      <c r="AF20" s="7" t="str">
        <f t="shared" si="7"/>
        <v>Quarter!r20c12</v>
      </c>
      <c r="AG20" s="7" t="str">
        <f t="shared" si="7"/>
        <v>Quarter!r20c13</v>
      </c>
      <c r="AH20" s="7" t="str">
        <f t="shared" si="7"/>
        <v>Quarter!r20c14</v>
      </c>
      <c r="AI20" s="7" t="str">
        <f t="shared" si="7"/>
        <v>Quarter!r20c15</v>
      </c>
      <c r="AJ20" s="7" t="str">
        <f t="shared" si="7"/>
        <v>Quarter!r20c16</v>
      </c>
      <c r="AK20" s="7" t="str">
        <f t="shared" si="7"/>
        <v>Quarter!r20c17</v>
      </c>
      <c r="AL20" s="7" t="str">
        <f t="shared" si="7"/>
        <v>Quarter!r20c18</v>
      </c>
      <c r="AM20" s="7" t="str">
        <f t="shared" si="7"/>
        <v>Quarter!r20c19</v>
      </c>
      <c r="AN20" s="7" t="str">
        <f t="shared" si="10"/>
        <v>Quarter!r20c20</v>
      </c>
      <c r="AO20" s="7" t="str">
        <f t="shared" si="10"/>
        <v>Quarter!r20c21</v>
      </c>
      <c r="AP20" s="7" t="str">
        <f t="shared" si="10"/>
        <v>Quarter!r20c22</v>
      </c>
      <c r="AQ20" s="7" t="str">
        <f t="shared" si="10"/>
        <v>Quarter!r20c23</v>
      </c>
      <c r="AR20" s="7" t="str">
        <f t="shared" si="10"/>
        <v>Quarter!r20c24</v>
      </c>
      <c r="AS20" s="7" t="str">
        <f t="shared" si="10"/>
        <v>Quarter!r20c25</v>
      </c>
      <c r="AT20" s="7" t="str">
        <f t="shared" si="10"/>
        <v>Quarter!r20c26</v>
      </c>
      <c r="AU20" s="7" t="str">
        <f t="shared" si="10"/>
        <v>Quarter!r20c27</v>
      </c>
      <c r="AV20" s="7" t="str">
        <f t="shared" si="10"/>
        <v>Quarter!r20c28</v>
      </c>
      <c r="AW20" s="7" t="str">
        <f t="shared" si="10"/>
        <v>Quarter!r20c29</v>
      </c>
      <c r="AX20" s="7" t="str">
        <f t="shared" si="10"/>
        <v>Quarter!r20c30</v>
      </c>
      <c r="AY20" s="7" t="str">
        <f t="shared" si="10"/>
        <v>Quarter!r20c31</v>
      </c>
      <c r="AZ20" s="7" t="str">
        <f t="shared" si="10"/>
        <v>Quarter!r20c32</v>
      </c>
      <c r="BA20" s="7" t="str">
        <f t="shared" si="10"/>
        <v>Quarter!r20c33</v>
      </c>
      <c r="BB20" s="7" t="str">
        <f t="shared" si="10"/>
        <v>Quarter!r20c34</v>
      </c>
      <c r="BC20" s="7" t="str">
        <f t="shared" si="10"/>
        <v>Quarter!r20c35</v>
      </c>
      <c r="BD20" s="7" t="str">
        <f t="shared" si="10"/>
        <v>Quarter!r20c36</v>
      </c>
      <c r="BE20" s="7" t="str">
        <f t="shared" si="10"/>
        <v>Quarter!r20c37</v>
      </c>
      <c r="BF20" s="7" t="str">
        <f t="shared" si="10"/>
        <v>Quarter!r20c38</v>
      </c>
      <c r="BG20" s="7" t="str">
        <f t="shared" si="10"/>
        <v>Quarter!r20c39</v>
      </c>
      <c r="BH20" s="7" t="str">
        <f t="shared" si="10"/>
        <v>Quarter!r20c40</v>
      </c>
      <c r="BI20" s="7" t="str">
        <f t="shared" si="10"/>
        <v>Quarter!r20c41</v>
      </c>
      <c r="BJ20" s="7" t="str">
        <f t="shared" si="10"/>
        <v>Quarter!r20c42</v>
      </c>
      <c r="BK20" s="7" t="str">
        <f t="shared" si="11"/>
        <v>Quarter!r20c43</v>
      </c>
      <c r="BL20" s="7" t="str">
        <f t="shared" si="11"/>
        <v>Quarter!r20c44</v>
      </c>
      <c r="BM20" s="7" t="str">
        <f t="shared" si="11"/>
        <v>Quarter!r20c45</v>
      </c>
      <c r="BN20" s="7" t="str">
        <f t="shared" si="11"/>
        <v>Quarter!r20c46</v>
      </c>
      <c r="BO20" s="7" t="str">
        <f t="shared" si="11"/>
        <v>Quarter!r20c47</v>
      </c>
      <c r="BP20" s="7" t="str">
        <f t="shared" si="11"/>
        <v>Quarter!r20c48</v>
      </c>
      <c r="BQ20" s="7" t="str">
        <f t="shared" si="11"/>
        <v>Quarter!r20c49</v>
      </c>
      <c r="BR20" s="7" t="str">
        <f t="shared" si="11"/>
        <v>Quarter!r20c50</v>
      </c>
      <c r="BS20" s="7" t="str">
        <f t="shared" si="11"/>
        <v>Quarter!r20c51</v>
      </c>
      <c r="BT20" s="7" t="str">
        <f t="shared" si="11"/>
        <v>Quarter!r20c52</v>
      </c>
      <c r="BU20" s="7" t="str">
        <f t="shared" si="11"/>
        <v>Quarter!r20c53</v>
      </c>
      <c r="BV20" s="7" t="str">
        <f t="shared" si="11"/>
        <v>Quarter!r20c54</v>
      </c>
      <c r="BW20" s="7" t="str">
        <f t="shared" si="11"/>
        <v>Quarter!r20c55</v>
      </c>
      <c r="BX20" s="7" t="str">
        <f t="shared" si="11"/>
        <v>Quarter!r20c56</v>
      </c>
      <c r="BY20" s="7" t="str">
        <f t="shared" si="11"/>
        <v>Quarter!r20c57</v>
      </c>
      <c r="BZ20" s="7" t="str">
        <f t="shared" si="11"/>
        <v>Quarter!r20c58</v>
      </c>
      <c r="CA20" s="7" t="str">
        <f t="shared" si="11"/>
        <v>Quarter!r20c59</v>
      </c>
      <c r="CB20" s="7" t="str">
        <f t="shared" si="11"/>
        <v>Quarter!r20c60</v>
      </c>
      <c r="CC20" s="7" t="str">
        <f t="shared" si="11"/>
        <v>Quarter!r20c61</v>
      </c>
      <c r="CD20" s="7" t="str">
        <f t="shared" si="11"/>
        <v>Quarter!r20c62</v>
      </c>
      <c r="CE20" s="7" t="str">
        <f t="shared" si="11"/>
        <v>Quarter!r20c63</v>
      </c>
      <c r="CF20" s="7" t="str">
        <f t="shared" si="11"/>
        <v>Quarter!r20c64</v>
      </c>
      <c r="CG20" s="7" t="str">
        <f t="shared" si="11"/>
        <v>Quarter!r20c65</v>
      </c>
      <c r="CH20" s="7" t="str">
        <f t="shared" si="11"/>
        <v>Quarter!r20c66</v>
      </c>
    </row>
    <row r="21" spans="2:86" x14ac:dyDescent="0.25">
      <c r="B21" s="4" t="s">
        <v>298</v>
      </c>
      <c r="C21" s="7">
        <v>21</v>
      </c>
      <c r="D21" s="7" t="str">
        <f t="shared" si="5"/>
        <v>Annual!r21c2</v>
      </c>
      <c r="E21" s="7" t="str">
        <f t="shared" si="5"/>
        <v>Annual!r21c3</v>
      </c>
      <c r="F21" s="7" t="str">
        <f t="shared" si="5"/>
        <v>Annual!r21c4</v>
      </c>
      <c r="G21" s="7" t="str">
        <f t="shared" si="5"/>
        <v>Annual!r21c5</v>
      </c>
      <c r="H21" s="7" t="str">
        <f t="shared" si="5"/>
        <v>Annual!r21c6</v>
      </c>
      <c r="I21" s="7" t="str">
        <f t="shared" si="5"/>
        <v>Annual!r21c7</v>
      </c>
      <c r="J21" s="7" t="str">
        <f t="shared" si="5"/>
        <v>Annual!r21c8</v>
      </c>
      <c r="K21" s="7" t="str">
        <f t="shared" si="5"/>
        <v>Annual!r21c9</v>
      </c>
      <c r="L21" s="7" t="str">
        <f t="shared" si="5"/>
        <v>Annual!r21c10</v>
      </c>
      <c r="M21" s="7" t="str">
        <f t="shared" si="5"/>
        <v>Annual!r21c11</v>
      </c>
      <c r="N21" s="7" t="str">
        <f t="shared" si="5"/>
        <v>Annual!r21c12</v>
      </c>
      <c r="O21" s="7" t="str">
        <f t="shared" si="5"/>
        <v>Annual!r21c13</v>
      </c>
      <c r="P21" s="7" t="str">
        <f t="shared" si="5"/>
        <v>Annual!r21c14</v>
      </c>
      <c r="Q21" s="7" t="str">
        <f t="shared" si="5"/>
        <v>Annual!r21c15</v>
      </c>
      <c r="R21" s="7" t="str">
        <f t="shared" si="5"/>
        <v>Annual!r21c16</v>
      </c>
      <c r="S21" s="7" t="str">
        <f t="shared" si="5"/>
        <v>Annual!r21c17</v>
      </c>
      <c r="T21" s="7" t="str">
        <f t="shared" si="6"/>
        <v>Annual!r21c18</v>
      </c>
      <c r="U21" s="7">
        <v>21</v>
      </c>
      <c r="V21" s="7" t="str">
        <f t="shared" ref="V21:BJ21" si="12">$W$3&amp;"r"&amp;$U21&amp;"c"&amp;V$4</f>
        <v>Quarter!r21c2</v>
      </c>
      <c r="W21" s="7" t="str">
        <f t="shared" si="12"/>
        <v>Quarter!r21c3</v>
      </c>
      <c r="X21" s="7" t="str">
        <f t="shared" si="12"/>
        <v>Quarter!r21c4</v>
      </c>
      <c r="Y21" s="7" t="str">
        <f t="shared" si="12"/>
        <v>Quarter!r21c5</v>
      </c>
      <c r="Z21" s="7" t="str">
        <f t="shared" si="12"/>
        <v>Quarter!r21c6</v>
      </c>
      <c r="AA21" s="7" t="str">
        <f t="shared" si="12"/>
        <v>Quarter!r21c7</v>
      </c>
      <c r="AB21" s="7" t="str">
        <f t="shared" si="12"/>
        <v>Quarter!r21c8</v>
      </c>
      <c r="AC21" s="7" t="str">
        <f t="shared" si="12"/>
        <v>Quarter!r21c9</v>
      </c>
      <c r="AD21" s="7" t="str">
        <f t="shared" si="12"/>
        <v>Quarter!r21c10</v>
      </c>
      <c r="AE21" s="7" t="str">
        <f t="shared" si="12"/>
        <v>Quarter!r21c11</v>
      </c>
      <c r="AF21" s="7" t="str">
        <f t="shared" si="12"/>
        <v>Quarter!r21c12</v>
      </c>
      <c r="AG21" s="7" t="str">
        <f t="shared" si="12"/>
        <v>Quarter!r21c13</v>
      </c>
      <c r="AH21" s="7" t="str">
        <f t="shared" si="12"/>
        <v>Quarter!r21c14</v>
      </c>
      <c r="AI21" s="7" t="str">
        <f t="shared" si="12"/>
        <v>Quarter!r21c15</v>
      </c>
      <c r="AJ21" s="7" t="str">
        <f t="shared" si="12"/>
        <v>Quarter!r21c16</v>
      </c>
      <c r="AK21" s="7" t="str">
        <f t="shared" si="12"/>
        <v>Quarter!r21c17</v>
      </c>
      <c r="AL21" s="7" t="str">
        <f t="shared" si="12"/>
        <v>Quarter!r21c18</v>
      </c>
      <c r="AM21" s="7" t="str">
        <f t="shared" si="12"/>
        <v>Quarter!r21c19</v>
      </c>
      <c r="AN21" s="7" t="str">
        <f t="shared" si="12"/>
        <v>Quarter!r21c20</v>
      </c>
      <c r="AO21" s="7" t="str">
        <f t="shared" si="12"/>
        <v>Quarter!r21c21</v>
      </c>
      <c r="AP21" s="7" t="str">
        <f t="shared" si="12"/>
        <v>Quarter!r21c22</v>
      </c>
      <c r="AQ21" s="7" t="str">
        <f t="shared" si="12"/>
        <v>Quarter!r21c23</v>
      </c>
      <c r="AR21" s="7" t="str">
        <f t="shared" si="12"/>
        <v>Quarter!r21c24</v>
      </c>
      <c r="AS21" s="7" t="str">
        <f t="shared" si="12"/>
        <v>Quarter!r21c25</v>
      </c>
      <c r="AT21" s="7" t="str">
        <f t="shared" si="12"/>
        <v>Quarter!r21c26</v>
      </c>
      <c r="AU21" s="7" t="str">
        <f t="shared" si="12"/>
        <v>Quarter!r21c27</v>
      </c>
      <c r="AV21" s="7" t="str">
        <f t="shared" si="12"/>
        <v>Quarter!r21c28</v>
      </c>
      <c r="AW21" s="7" t="str">
        <f t="shared" si="12"/>
        <v>Quarter!r21c29</v>
      </c>
      <c r="AX21" s="7" t="str">
        <f t="shared" si="12"/>
        <v>Quarter!r21c30</v>
      </c>
      <c r="AY21" s="7" t="str">
        <f t="shared" si="12"/>
        <v>Quarter!r21c31</v>
      </c>
      <c r="AZ21" s="7" t="str">
        <f t="shared" si="12"/>
        <v>Quarter!r21c32</v>
      </c>
      <c r="BA21" s="7" t="str">
        <f t="shared" si="12"/>
        <v>Quarter!r21c33</v>
      </c>
      <c r="BB21" s="7" t="str">
        <f t="shared" si="12"/>
        <v>Quarter!r21c34</v>
      </c>
      <c r="BC21" s="7" t="str">
        <f t="shared" si="12"/>
        <v>Quarter!r21c35</v>
      </c>
      <c r="BD21" s="7" t="str">
        <f t="shared" si="12"/>
        <v>Quarter!r21c36</v>
      </c>
      <c r="BE21" s="7" t="str">
        <f t="shared" si="12"/>
        <v>Quarter!r21c37</v>
      </c>
      <c r="BF21" s="7" t="str">
        <f t="shared" si="12"/>
        <v>Quarter!r21c38</v>
      </c>
      <c r="BG21" s="7" t="str">
        <f t="shared" si="12"/>
        <v>Quarter!r21c39</v>
      </c>
      <c r="BH21" s="7" t="str">
        <f t="shared" si="12"/>
        <v>Quarter!r21c40</v>
      </c>
      <c r="BI21" s="7" t="str">
        <f t="shared" si="12"/>
        <v>Quarter!r21c41</v>
      </c>
      <c r="BJ21" s="7" t="str">
        <f t="shared" si="12"/>
        <v>Quarter!r21c42</v>
      </c>
      <c r="BK21" s="7" t="str">
        <f t="shared" si="11"/>
        <v>Quarter!r21c43</v>
      </c>
      <c r="BL21" s="7" t="str">
        <f t="shared" si="11"/>
        <v>Quarter!r21c44</v>
      </c>
      <c r="BM21" s="7" t="str">
        <f t="shared" si="11"/>
        <v>Quarter!r21c45</v>
      </c>
      <c r="BN21" s="7" t="str">
        <f t="shared" si="11"/>
        <v>Quarter!r21c46</v>
      </c>
      <c r="BO21" s="7" t="str">
        <f t="shared" si="11"/>
        <v>Quarter!r21c47</v>
      </c>
      <c r="BP21" s="7" t="str">
        <f t="shared" si="11"/>
        <v>Quarter!r21c48</v>
      </c>
      <c r="BQ21" s="7" t="str">
        <f t="shared" si="11"/>
        <v>Quarter!r21c49</v>
      </c>
      <c r="BR21" s="7" t="str">
        <f t="shared" si="11"/>
        <v>Quarter!r21c50</v>
      </c>
      <c r="BS21" s="7" t="str">
        <f t="shared" si="11"/>
        <v>Quarter!r21c51</v>
      </c>
      <c r="BT21" s="7" t="str">
        <f t="shared" si="11"/>
        <v>Quarter!r21c52</v>
      </c>
      <c r="BU21" s="7" t="str">
        <f t="shared" si="11"/>
        <v>Quarter!r21c53</v>
      </c>
      <c r="BV21" s="7" t="str">
        <f t="shared" si="11"/>
        <v>Quarter!r21c54</v>
      </c>
      <c r="BW21" s="7" t="str">
        <f t="shared" si="11"/>
        <v>Quarter!r21c55</v>
      </c>
      <c r="BX21" s="7" t="str">
        <f t="shared" si="11"/>
        <v>Quarter!r21c56</v>
      </c>
      <c r="BY21" s="7" t="str">
        <f t="shared" si="11"/>
        <v>Quarter!r21c57</v>
      </c>
      <c r="BZ21" s="7" t="str">
        <f t="shared" si="11"/>
        <v>Quarter!r21c58</v>
      </c>
      <c r="CA21" s="7" t="str">
        <f t="shared" si="11"/>
        <v>Quarter!r21c59</v>
      </c>
      <c r="CB21" s="7" t="str">
        <f t="shared" si="11"/>
        <v>Quarter!r21c60</v>
      </c>
      <c r="CC21" s="7" t="str">
        <f t="shared" si="11"/>
        <v>Quarter!r21c61</v>
      </c>
      <c r="CD21" s="7" t="str">
        <f t="shared" si="11"/>
        <v>Quarter!r21c62</v>
      </c>
      <c r="CE21" s="7" t="str">
        <f t="shared" si="11"/>
        <v>Quarter!r21c63</v>
      </c>
      <c r="CF21" s="7" t="str">
        <f t="shared" si="11"/>
        <v>Quarter!r21c64</v>
      </c>
      <c r="CG21" s="7" t="str">
        <f t="shared" si="11"/>
        <v>Quarter!r21c65</v>
      </c>
      <c r="CH21" s="7" t="str">
        <f t="shared" si="11"/>
        <v>Quarter!r21c66</v>
      </c>
    </row>
    <row r="22" spans="2:86" ht="13" x14ac:dyDescent="0.3">
      <c r="B22" s="5" t="s">
        <v>0</v>
      </c>
      <c r="C22" s="7">
        <v>22</v>
      </c>
      <c r="D22" s="7" t="str">
        <f t="shared" si="5"/>
        <v>Annual!r22c2</v>
      </c>
      <c r="E22" s="7" t="str">
        <f t="shared" si="5"/>
        <v>Annual!r22c3</v>
      </c>
      <c r="F22" s="7" t="str">
        <f t="shared" si="5"/>
        <v>Annual!r22c4</v>
      </c>
      <c r="G22" s="7" t="str">
        <f t="shared" si="5"/>
        <v>Annual!r22c5</v>
      </c>
      <c r="H22" s="7" t="str">
        <f t="shared" si="5"/>
        <v>Annual!r22c6</v>
      </c>
      <c r="I22" s="7" t="str">
        <f t="shared" si="5"/>
        <v>Annual!r22c7</v>
      </c>
      <c r="J22" s="7" t="str">
        <f t="shared" si="5"/>
        <v>Annual!r22c8</v>
      </c>
      <c r="K22" s="7" t="str">
        <f t="shared" si="5"/>
        <v>Annual!r22c9</v>
      </c>
      <c r="L22" s="7" t="str">
        <f t="shared" si="5"/>
        <v>Annual!r22c10</v>
      </c>
      <c r="M22" s="7" t="str">
        <f t="shared" si="5"/>
        <v>Annual!r22c11</v>
      </c>
      <c r="N22" s="7" t="str">
        <f t="shared" si="5"/>
        <v>Annual!r22c12</v>
      </c>
      <c r="O22" s="7" t="str">
        <f t="shared" si="5"/>
        <v>Annual!r22c13</v>
      </c>
      <c r="P22" s="7" t="str">
        <f t="shared" si="5"/>
        <v>Annual!r22c14</v>
      </c>
      <c r="Q22" s="7" t="str">
        <f t="shared" si="5"/>
        <v>Annual!r22c15</v>
      </c>
      <c r="R22" s="7" t="str">
        <f t="shared" si="5"/>
        <v>Annual!r22c16</v>
      </c>
      <c r="S22" s="7" t="str">
        <f t="shared" si="5"/>
        <v>Annual!r22c17</v>
      </c>
      <c r="T22" s="7" t="str">
        <f t="shared" si="6"/>
        <v>Annual!r22c18</v>
      </c>
      <c r="U22" s="7">
        <v>22</v>
      </c>
      <c r="V22" s="7" t="str">
        <f t="shared" si="7"/>
        <v>Quarter!r22c2</v>
      </c>
      <c r="W22" s="7" t="str">
        <f t="shared" si="7"/>
        <v>Quarter!r22c3</v>
      </c>
      <c r="X22" s="7" t="str">
        <f t="shared" si="7"/>
        <v>Quarter!r22c4</v>
      </c>
      <c r="Y22" s="7" t="str">
        <f t="shared" si="7"/>
        <v>Quarter!r22c5</v>
      </c>
      <c r="Z22" s="7" t="str">
        <f t="shared" si="7"/>
        <v>Quarter!r22c6</v>
      </c>
      <c r="AA22" s="7" t="str">
        <f t="shared" si="7"/>
        <v>Quarter!r22c7</v>
      </c>
      <c r="AB22" s="7" t="str">
        <f t="shared" si="7"/>
        <v>Quarter!r22c8</v>
      </c>
      <c r="AC22" s="7" t="str">
        <f t="shared" si="7"/>
        <v>Quarter!r22c9</v>
      </c>
      <c r="AD22" s="7" t="str">
        <f t="shared" si="7"/>
        <v>Quarter!r22c10</v>
      </c>
      <c r="AE22" s="7" t="str">
        <f t="shared" si="7"/>
        <v>Quarter!r22c11</v>
      </c>
      <c r="AF22" s="7" t="str">
        <f t="shared" si="7"/>
        <v>Quarter!r22c12</v>
      </c>
      <c r="AG22" s="7" t="str">
        <f t="shared" si="7"/>
        <v>Quarter!r22c13</v>
      </c>
      <c r="AH22" s="7" t="str">
        <f t="shared" si="7"/>
        <v>Quarter!r22c14</v>
      </c>
      <c r="AI22" s="7" t="str">
        <f t="shared" si="7"/>
        <v>Quarter!r22c15</v>
      </c>
      <c r="AJ22" s="7" t="str">
        <f t="shared" si="7"/>
        <v>Quarter!r22c16</v>
      </c>
      <c r="AK22" s="7" t="str">
        <f t="shared" si="7"/>
        <v>Quarter!r22c17</v>
      </c>
      <c r="AL22" s="7" t="str">
        <f t="shared" si="7"/>
        <v>Quarter!r22c18</v>
      </c>
      <c r="AM22" s="7" t="str">
        <f t="shared" si="7"/>
        <v>Quarter!r22c19</v>
      </c>
      <c r="AN22" s="7" t="str">
        <f t="shared" si="10"/>
        <v>Quarter!r22c20</v>
      </c>
      <c r="AO22" s="7" t="str">
        <f t="shared" si="10"/>
        <v>Quarter!r22c21</v>
      </c>
      <c r="AP22" s="7" t="str">
        <f t="shared" si="10"/>
        <v>Quarter!r22c22</v>
      </c>
      <c r="AQ22" s="7" t="str">
        <f t="shared" si="10"/>
        <v>Quarter!r22c23</v>
      </c>
      <c r="AR22" s="7" t="str">
        <f t="shared" si="10"/>
        <v>Quarter!r22c24</v>
      </c>
      <c r="AS22" s="7" t="str">
        <f t="shared" si="10"/>
        <v>Quarter!r22c25</v>
      </c>
      <c r="AT22" s="7" t="str">
        <f t="shared" si="10"/>
        <v>Quarter!r22c26</v>
      </c>
      <c r="AU22" s="7" t="str">
        <f t="shared" si="10"/>
        <v>Quarter!r22c27</v>
      </c>
      <c r="AV22" s="7" t="str">
        <f t="shared" si="10"/>
        <v>Quarter!r22c28</v>
      </c>
      <c r="AW22" s="7" t="str">
        <f t="shared" si="10"/>
        <v>Quarter!r22c29</v>
      </c>
      <c r="AX22" s="7" t="str">
        <f t="shared" si="10"/>
        <v>Quarter!r22c30</v>
      </c>
      <c r="AY22" s="7" t="str">
        <f t="shared" si="10"/>
        <v>Quarter!r22c31</v>
      </c>
      <c r="AZ22" s="7" t="str">
        <f t="shared" si="10"/>
        <v>Quarter!r22c32</v>
      </c>
      <c r="BA22" s="7" t="str">
        <f t="shared" si="10"/>
        <v>Quarter!r22c33</v>
      </c>
      <c r="BB22" s="7" t="str">
        <f t="shared" si="10"/>
        <v>Quarter!r22c34</v>
      </c>
      <c r="BC22" s="7" t="str">
        <f t="shared" si="10"/>
        <v>Quarter!r22c35</v>
      </c>
      <c r="BD22" s="7" t="str">
        <f t="shared" si="10"/>
        <v>Quarter!r22c36</v>
      </c>
      <c r="BE22" s="7" t="str">
        <f t="shared" si="10"/>
        <v>Quarter!r22c37</v>
      </c>
      <c r="BF22" s="7" t="str">
        <f t="shared" si="10"/>
        <v>Quarter!r22c38</v>
      </c>
      <c r="BG22" s="7" t="str">
        <f t="shared" si="10"/>
        <v>Quarter!r22c39</v>
      </c>
      <c r="BH22" s="7" t="str">
        <f t="shared" si="10"/>
        <v>Quarter!r22c40</v>
      </c>
      <c r="BI22" s="7" t="str">
        <f t="shared" si="10"/>
        <v>Quarter!r22c41</v>
      </c>
      <c r="BJ22" s="7" t="str">
        <f t="shared" si="10"/>
        <v>Quarter!r22c42</v>
      </c>
      <c r="BK22" s="7" t="str">
        <f t="shared" si="11"/>
        <v>Quarter!r22c43</v>
      </c>
      <c r="BL22" s="7" t="str">
        <f t="shared" si="11"/>
        <v>Quarter!r22c44</v>
      </c>
      <c r="BM22" s="7" t="str">
        <f t="shared" si="11"/>
        <v>Quarter!r22c45</v>
      </c>
      <c r="BN22" s="7" t="str">
        <f t="shared" si="11"/>
        <v>Quarter!r22c46</v>
      </c>
      <c r="BO22" s="7" t="str">
        <f t="shared" si="11"/>
        <v>Quarter!r22c47</v>
      </c>
      <c r="BP22" s="7" t="str">
        <f t="shared" si="11"/>
        <v>Quarter!r22c48</v>
      </c>
      <c r="BQ22" s="7" t="str">
        <f t="shared" si="11"/>
        <v>Quarter!r22c49</v>
      </c>
      <c r="BR22" s="7" t="str">
        <f t="shared" si="11"/>
        <v>Quarter!r22c50</v>
      </c>
      <c r="BS22" s="7" t="str">
        <f t="shared" si="11"/>
        <v>Quarter!r22c51</v>
      </c>
      <c r="BT22" s="7" t="str">
        <f t="shared" si="11"/>
        <v>Quarter!r22c52</v>
      </c>
      <c r="BU22" s="7" t="str">
        <f t="shared" si="11"/>
        <v>Quarter!r22c53</v>
      </c>
      <c r="BV22" s="7" t="str">
        <f t="shared" si="11"/>
        <v>Quarter!r22c54</v>
      </c>
      <c r="BW22" s="7" t="str">
        <f t="shared" si="11"/>
        <v>Quarter!r22c55</v>
      </c>
      <c r="BX22" s="7" t="str">
        <f t="shared" si="11"/>
        <v>Quarter!r22c56</v>
      </c>
      <c r="BY22" s="7" t="str">
        <f t="shared" si="11"/>
        <v>Quarter!r22c57</v>
      </c>
      <c r="BZ22" s="7" t="str">
        <f t="shared" si="11"/>
        <v>Quarter!r22c58</v>
      </c>
      <c r="CA22" s="7" t="str">
        <f t="shared" si="11"/>
        <v>Quarter!r22c59</v>
      </c>
      <c r="CB22" s="7" t="str">
        <f t="shared" si="11"/>
        <v>Quarter!r22c60</v>
      </c>
      <c r="CC22" s="7" t="str">
        <f t="shared" si="11"/>
        <v>Quarter!r22c61</v>
      </c>
      <c r="CD22" s="7" t="str">
        <f t="shared" si="11"/>
        <v>Quarter!r22c62</v>
      </c>
      <c r="CE22" s="7" t="str">
        <f t="shared" si="11"/>
        <v>Quarter!r22c63</v>
      </c>
      <c r="CF22" s="7" t="str">
        <f t="shared" si="11"/>
        <v>Quarter!r22c64</v>
      </c>
      <c r="CG22" s="7" t="str">
        <f t="shared" si="11"/>
        <v>Quarter!r22c65</v>
      </c>
      <c r="CH22" s="7" t="str">
        <f t="shared" si="11"/>
        <v>Quarter!r22c66</v>
      </c>
    </row>
    <row r="23" spans="2:86" ht="15" thickBot="1" x14ac:dyDescent="0.3">
      <c r="B23" s="6" t="s">
        <v>10</v>
      </c>
      <c r="C23" s="7">
        <v>23</v>
      </c>
      <c r="D23" s="7" t="str">
        <f t="shared" si="5"/>
        <v>Annual!r23c2</v>
      </c>
      <c r="E23" s="7" t="str">
        <f t="shared" si="5"/>
        <v>Annual!r23c3</v>
      </c>
      <c r="F23" s="7" t="str">
        <f t="shared" si="5"/>
        <v>Annual!r23c4</v>
      </c>
      <c r="G23" s="7" t="str">
        <f t="shared" si="5"/>
        <v>Annual!r23c5</v>
      </c>
      <c r="H23" s="7" t="str">
        <f t="shared" si="5"/>
        <v>Annual!r23c6</v>
      </c>
      <c r="I23" s="7" t="str">
        <f t="shared" si="5"/>
        <v>Annual!r23c7</v>
      </c>
      <c r="J23" s="7" t="str">
        <f t="shared" si="5"/>
        <v>Annual!r23c8</v>
      </c>
      <c r="K23" s="7" t="str">
        <f t="shared" si="5"/>
        <v>Annual!r23c9</v>
      </c>
      <c r="L23" s="7" t="str">
        <f t="shared" si="5"/>
        <v>Annual!r23c10</v>
      </c>
      <c r="M23" s="7" t="str">
        <f t="shared" si="5"/>
        <v>Annual!r23c11</v>
      </c>
      <c r="N23" s="7" t="str">
        <f t="shared" si="5"/>
        <v>Annual!r23c12</v>
      </c>
      <c r="O23" s="7" t="str">
        <f t="shared" si="5"/>
        <v>Annual!r23c13</v>
      </c>
      <c r="P23" s="7" t="str">
        <f t="shared" si="5"/>
        <v>Annual!r23c14</v>
      </c>
      <c r="Q23" s="7" t="str">
        <f t="shared" si="5"/>
        <v>Annual!r23c15</v>
      </c>
      <c r="R23" s="7" t="str">
        <f t="shared" si="5"/>
        <v>Annual!r23c16</v>
      </c>
      <c r="S23" s="7" t="str">
        <f t="shared" si="5"/>
        <v>Annual!r23c17</v>
      </c>
      <c r="T23" s="7" t="str">
        <f t="shared" si="6"/>
        <v>Annual!r23c18</v>
      </c>
      <c r="U23" s="7">
        <v>23</v>
      </c>
      <c r="V23" s="7" t="str">
        <f t="shared" si="7"/>
        <v>Quarter!r23c2</v>
      </c>
      <c r="W23" s="7" t="str">
        <f t="shared" si="7"/>
        <v>Quarter!r23c3</v>
      </c>
      <c r="X23" s="7" t="str">
        <f t="shared" si="7"/>
        <v>Quarter!r23c4</v>
      </c>
      <c r="Y23" s="7" t="str">
        <f t="shared" si="7"/>
        <v>Quarter!r23c5</v>
      </c>
      <c r="Z23" s="7" t="str">
        <f t="shared" si="7"/>
        <v>Quarter!r23c6</v>
      </c>
      <c r="AA23" s="7" t="str">
        <f t="shared" si="7"/>
        <v>Quarter!r23c7</v>
      </c>
      <c r="AB23" s="7" t="str">
        <f t="shared" si="7"/>
        <v>Quarter!r23c8</v>
      </c>
      <c r="AC23" s="7" t="str">
        <f t="shared" si="7"/>
        <v>Quarter!r23c9</v>
      </c>
      <c r="AD23" s="7" t="str">
        <f t="shared" si="7"/>
        <v>Quarter!r23c10</v>
      </c>
      <c r="AE23" s="7" t="str">
        <f t="shared" si="7"/>
        <v>Quarter!r23c11</v>
      </c>
      <c r="AF23" s="7" t="str">
        <f t="shared" si="7"/>
        <v>Quarter!r23c12</v>
      </c>
      <c r="AG23" s="7" t="str">
        <f t="shared" si="7"/>
        <v>Quarter!r23c13</v>
      </c>
      <c r="AH23" s="7" t="str">
        <f t="shared" si="7"/>
        <v>Quarter!r23c14</v>
      </c>
      <c r="AI23" s="7" t="str">
        <f t="shared" si="7"/>
        <v>Quarter!r23c15</v>
      </c>
      <c r="AJ23" s="7" t="str">
        <f t="shared" si="7"/>
        <v>Quarter!r23c16</v>
      </c>
      <c r="AK23" s="7" t="str">
        <f t="shared" si="7"/>
        <v>Quarter!r23c17</v>
      </c>
      <c r="AL23" s="7" t="str">
        <f t="shared" si="7"/>
        <v>Quarter!r23c18</v>
      </c>
      <c r="AM23" s="7" t="str">
        <f t="shared" si="7"/>
        <v>Quarter!r23c19</v>
      </c>
      <c r="AN23" s="7" t="str">
        <f t="shared" si="10"/>
        <v>Quarter!r23c20</v>
      </c>
      <c r="AO23" s="7" t="str">
        <f t="shared" si="10"/>
        <v>Quarter!r23c21</v>
      </c>
      <c r="AP23" s="7" t="str">
        <f t="shared" si="10"/>
        <v>Quarter!r23c22</v>
      </c>
      <c r="AQ23" s="7" t="str">
        <f t="shared" si="10"/>
        <v>Quarter!r23c23</v>
      </c>
      <c r="AR23" s="7" t="str">
        <f t="shared" si="10"/>
        <v>Quarter!r23c24</v>
      </c>
      <c r="AS23" s="7" t="str">
        <f t="shared" si="10"/>
        <v>Quarter!r23c25</v>
      </c>
      <c r="AT23" s="7" t="str">
        <f t="shared" si="10"/>
        <v>Quarter!r23c26</v>
      </c>
      <c r="AU23" s="7" t="str">
        <f t="shared" si="10"/>
        <v>Quarter!r23c27</v>
      </c>
      <c r="AV23" s="7" t="str">
        <f t="shared" si="10"/>
        <v>Quarter!r23c28</v>
      </c>
      <c r="AW23" s="7" t="str">
        <f t="shared" si="10"/>
        <v>Quarter!r23c29</v>
      </c>
      <c r="AX23" s="7" t="str">
        <f t="shared" si="10"/>
        <v>Quarter!r23c30</v>
      </c>
      <c r="AY23" s="7" t="str">
        <f t="shared" si="10"/>
        <v>Quarter!r23c31</v>
      </c>
      <c r="AZ23" s="7" t="str">
        <f t="shared" si="10"/>
        <v>Quarter!r23c32</v>
      </c>
      <c r="BA23" s="7" t="str">
        <f t="shared" si="10"/>
        <v>Quarter!r23c33</v>
      </c>
      <c r="BB23" s="7" t="str">
        <f t="shared" si="10"/>
        <v>Quarter!r23c34</v>
      </c>
      <c r="BC23" s="7" t="str">
        <f t="shared" si="10"/>
        <v>Quarter!r23c35</v>
      </c>
      <c r="BD23" s="7" t="str">
        <f t="shared" si="10"/>
        <v>Quarter!r23c36</v>
      </c>
      <c r="BE23" s="7" t="str">
        <f t="shared" si="10"/>
        <v>Quarter!r23c37</v>
      </c>
      <c r="BF23" s="7" t="str">
        <f t="shared" si="10"/>
        <v>Quarter!r23c38</v>
      </c>
      <c r="BG23" s="7" t="str">
        <f t="shared" si="10"/>
        <v>Quarter!r23c39</v>
      </c>
      <c r="BH23" s="7" t="str">
        <f t="shared" si="10"/>
        <v>Quarter!r23c40</v>
      </c>
      <c r="BI23" s="7" t="str">
        <f t="shared" si="10"/>
        <v>Quarter!r23c41</v>
      </c>
      <c r="BJ23" s="7" t="str">
        <f t="shared" si="10"/>
        <v>Quarter!r23c42</v>
      </c>
      <c r="BK23" s="7" t="str">
        <f t="shared" si="11"/>
        <v>Quarter!r23c43</v>
      </c>
      <c r="BL23" s="7" t="str">
        <f t="shared" si="11"/>
        <v>Quarter!r23c44</v>
      </c>
      <c r="BM23" s="7" t="str">
        <f t="shared" si="11"/>
        <v>Quarter!r23c45</v>
      </c>
      <c r="BN23" s="7" t="str">
        <f t="shared" si="11"/>
        <v>Quarter!r23c46</v>
      </c>
      <c r="BO23" s="7" t="str">
        <f t="shared" si="11"/>
        <v>Quarter!r23c47</v>
      </c>
      <c r="BP23" s="7" t="str">
        <f t="shared" si="11"/>
        <v>Quarter!r23c48</v>
      </c>
      <c r="BQ23" s="7" t="str">
        <f t="shared" si="11"/>
        <v>Quarter!r23c49</v>
      </c>
      <c r="BR23" s="7" t="str">
        <f t="shared" si="11"/>
        <v>Quarter!r23c50</v>
      </c>
      <c r="BS23" s="7" t="str">
        <f t="shared" si="11"/>
        <v>Quarter!r23c51</v>
      </c>
      <c r="BT23" s="7" t="str">
        <f t="shared" si="11"/>
        <v>Quarter!r23c52</v>
      </c>
      <c r="BU23" s="7" t="str">
        <f t="shared" si="11"/>
        <v>Quarter!r23c53</v>
      </c>
      <c r="BV23" s="7" t="str">
        <f t="shared" si="11"/>
        <v>Quarter!r23c54</v>
      </c>
      <c r="BW23" s="7" t="str">
        <f t="shared" si="11"/>
        <v>Quarter!r23c55</v>
      </c>
      <c r="BX23" s="7" t="str">
        <f t="shared" si="11"/>
        <v>Quarter!r23c56</v>
      </c>
      <c r="BY23" s="7" t="str">
        <f t="shared" si="11"/>
        <v>Quarter!r23c57</v>
      </c>
      <c r="BZ23" s="7" t="str">
        <f t="shared" si="11"/>
        <v>Quarter!r23c58</v>
      </c>
      <c r="CA23" s="7" t="str">
        <f t="shared" si="11"/>
        <v>Quarter!r23c59</v>
      </c>
      <c r="CB23" s="7" t="str">
        <f t="shared" si="11"/>
        <v>Quarter!r23c60</v>
      </c>
      <c r="CC23" s="7" t="str">
        <f t="shared" si="11"/>
        <v>Quarter!r23c61</v>
      </c>
      <c r="CD23" s="7" t="str">
        <f t="shared" si="11"/>
        <v>Quarter!r23c62</v>
      </c>
      <c r="CE23" s="7" t="str">
        <f t="shared" si="11"/>
        <v>Quarter!r23c63</v>
      </c>
      <c r="CF23" s="7" t="str">
        <f t="shared" si="11"/>
        <v>Quarter!r23c64</v>
      </c>
      <c r="CG23" s="7" t="str">
        <f t="shared" si="11"/>
        <v>Quarter!r23c65</v>
      </c>
      <c r="CH23" s="7" t="str">
        <f t="shared" si="11"/>
        <v>Quarter!r23c66</v>
      </c>
    </row>
    <row r="24" spans="2:86" ht="13" thickTop="1" x14ac:dyDescent="0.25">
      <c r="B24" s="3"/>
    </row>
    <row r="25" spans="2:86" ht="13" x14ac:dyDescent="0.3">
      <c r="B25" s="1" t="s">
        <v>3</v>
      </c>
    </row>
    <row r="26" spans="2:86" x14ac:dyDescent="0.25">
      <c r="B26" s="4" t="s">
        <v>267</v>
      </c>
      <c r="C26" s="7">
        <v>26</v>
      </c>
      <c r="D26" s="7" t="str">
        <f t="shared" ref="D26:T40" si="13">$E$3&amp;"r"&amp;$C26&amp;"c"&amp;D$4</f>
        <v>Annual!r26c2</v>
      </c>
      <c r="E26" s="7" t="str">
        <f t="shared" si="13"/>
        <v>Annual!r26c3</v>
      </c>
      <c r="F26" s="7" t="str">
        <f t="shared" si="13"/>
        <v>Annual!r26c4</v>
      </c>
      <c r="G26" s="7" t="str">
        <f t="shared" si="13"/>
        <v>Annual!r26c5</v>
      </c>
      <c r="H26" s="7" t="str">
        <f t="shared" si="13"/>
        <v>Annual!r26c6</v>
      </c>
      <c r="I26" s="7" t="str">
        <f t="shared" si="13"/>
        <v>Annual!r26c7</v>
      </c>
      <c r="J26" s="7" t="str">
        <f t="shared" si="13"/>
        <v>Annual!r26c8</v>
      </c>
      <c r="K26" s="7" t="str">
        <f t="shared" si="13"/>
        <v>Annual!r26c9</v>
      </c>
      <c r="L26" s="7" t="str">
        <f t="shared" si="13"/>
        <v>Annual!r26c10</v>
      </c>
      <c r="M26" s="7" t="str">
        <f t="shared" si="13"/>
        <v>Annual!r26c11</v>
      </c>
      <c r="N26" s="7" t="str">
        <f t="shared" si="13"/>
        <v>Annual!r26c12</v>
      </c>
      <c r="O26" s="7" t="str">
        <f t="shared" si="13"/>
        <v>Annual!r26c13</v>
      </c>
      <c r="P26" s="7" t="str">
        <f t="shared" si="13"/>
        <v>Annual!r26c14</v>
      </c>
      <c r="Q26" s="7" t="str">
        <f t="shared" si="13"/>
        <v>Annual!r26c15</v>
      </c>
      <c r="R26" s="7" t="str">
        <f t="shared" si="13"/>
        <v>Annual!r26c16</v>
      </c>
      <c r="S26" s="7" t="str">
        <f t="shared" si="13"/>
        <v>Annual!r26c17</v>
      </c>
      <c r="T26" s="7" t="str">
        <f t="shared" si="13"/>
        <v>Annual!r26c18</v>
      </c>
      <c r="U26" s="7">
        <v>26</v>
      </c>
      <c r="V26" s="7" t="str">
        <f t="shared" ref="V26:AR34" si="14">$W$3&amp;"r"&amp;$U26&amp;"c"&amp;V$4</f>
        <v>Quarter!r26c2</v>
      </c>
      <c r="W26" s="7" t="str">
        <f t="shared" si="14"/>
        <v>Quarter!r26c3</v>
      </c>
      <c r="X26" s="7" t="str">
        <f t="shared" si="14"/>
        <v>Quarter!r26c4</v>
      </c>
      <c r="Y26" s="7" t="str">
        <f t="shared" si="14"/>
        <v>Quarter!r26c5</v>
      </c>
      <c r="Z26" s="7" t="str">
        <f t="shared" si="14"/>
        <v>Quarter!r26c6</v>
      </c>
      <c r="AA26" s="7" t="str">
        <f t="shared" si="14"/>
        <v>Quarter!r26c7</v>
      </c>
      <c r="AB26" s="7" t="str">
        <f t="shared" si="14"/>
        <v>Quarter!r26c8</v>
      </c>
      <c r="AC26" s="7" t="str">
        <f t="shared" si="14"/>
        <v>Quarter!r26c9</v>
      </c>
      <c r="AD26" s="7" t="str">
        <f t="shared" si="14"/>
        <v>Quarter!r26c10</v>
      </c>
      <c r="AE26" s="7" t="str">
        <f t="shared" si="14"/>
        <v>Quarter!r26c11</v>
      </c>
      <c r="AF26" s="7" t="str">
        <f t="shared" si="14"/>
        <v>Quarter!r26c12</v>
      </c>
      <c r="AG26" s="7" t="str">
        <f t="shared" si="14"/>
        <v>Quarter!r26c13</v>
      </c>
      <c r="AH26" s="7" t="str">
        <f t="shared" si="14"/>
        <v>Quarter!r26c14</v>
      </c>
      <c r="AI26" s="7" t="str">
        <f t="shared" si="14"/>
        <v>Quarter!r26c15</v>
      </c>
      <c r="AJ26" s="7" t="str">
        <f t="shared" si="14"/>
        <v>Quarter!r26c16</v>
      </c>
      <c r="AK26" s="7" t="str">
        <f t="shared" si="14"/>
        <v>Quarter!r26c17</v>
      </c>
      <c r="AL26" s="7" t="str">
        <f t="shared" si="14"/>
        <v>Quarter!r26c18</v>
      </c>
      <c r="AM26" s="7" t="str">
        <f t="shared" si="14"/>
        <v>Quarter!r26c19</v>
      </c>
      <c r="AN26" s="7" t="str">
        <f t="shared" si="14"/>
        <v>Quarter!r26c20</v>
      </c>
      <c r="AO26" s="7" t="str">
        <f t="shared" si="14"/>
        <v>Quarter!r26c21</v>
      </c>
      <c r="AP26" s="7" t="str">
        <f t="shared" si="14"/>
        <v>Quarter!r26c22</v>
      </c>
      <c r="AQ26" s="7" t="str">
        <f t="shared" si="14"/>
        <v>Quarter!r26c23</v>
      </c>
      <c r="AR26" s="7" t="str">
        <f t="shared" si="14"/>
        <v>Quarter!r26c24</v>
      </c>
      <c r="AS26" s="7" t="str">
        <f t="shared" ref="AR26:BJ40" si="15">$W$3&amp;"r"&amp;$U26&amp;"c"&amp;AS$4</f>
        <v>Quarter!r26c25</v>
      </c>
      <c r="AT26" s="7" t="str">
        <f t="shared" si="15"/>
        <v>Quarter!r26c26</v>
      </c>
      <c r="AU26" s="7" t="str">
        <f t="shared" si="15"/>
        <v>Quarter!r26c27</v>
      </c>
      <c r="AV26" s="7" t="str">
        <f t="shared" si="15"/>
        <v>Quarter!r26c28</v>
      </c>
      <c r="AW26" s="7" t="str">
        <f t="shared" si="15"/>
        <v>Quarter!r26c29</v>
      </c>
      <c r="AX26" s="7" t="str">
        <f t="shared" si="15"/>
        <v>Quarter!r26c30</v>
      </c>
      <c r="AY26" s="7" t="str">
        <f t="shared" si="15"/>
        <v>Quarter!r26c31</v>
      </c>
      <c r="AZ26" s="7" t="str">
        <f t="shared" si="15"/>
        <v>Quarter!r26c32</v>
      </c>
      <c r="BA26" s="7" t="str">
        <f t="shared" si="15"/>
        <v>Quarter!r26c33</v>
      </c>
      <c r="BB26" s="7" t="str">
        <f t="shared" si="15"/>
        <v>Quarter!r26c34</v>
      </c>
      <c r="BC26" s="7" t="str">
        <f t="shared" si="15"/>
        <v>Quarter!r26c35</v>
      </c>
      <c r="BD26" s="7" t="str">
        <f t="shared" si="15"/>
        <v>Quarter!r26c36</v>
      </c>
      <c r="BE26" s="7" t="str">
        <f t="shared" si="15"/>
        <v>Quarter!r26c37</v>
      </c>
      <c r="BF26" s="7" t="str">
        <f t="shared" si="15"/>
        <v>Quarter!r26c38</v>
      </c>
      <c r="BG26" s="7" t="str">
        <f t="shared" si="15"/>
        <v>Quarter!r26c39</v>
      </c>
      <c r="BH26" s="7" t="str">
        <f t="shared" si="15"/>
        <v>Quarter!r26c40</v>
      </c>
      <c r="BI26" s="7" t="str">
        <f t="shared" si="15"/>
        <v>Quarter!r26c41</v>
      </c>
      <c r="BJ26" s="7" t="str">
        <f t="shared" si="15"/>
        <v>Quarter!r26c42</v>
      </c>
      <c r="BK26" s="7" t="str">
        <f t="shared" ref="BK26:CH30" si="16">$W$3&amp;"r"&amp;$U26&amp;"c"&amp;BK$4</f>
        <v>Quarter!r26c43</v>
      </c>
      <c r="BL26" s="7" t="str">
        <f t="shared" si="16"/>
        <v>Quarter!r26c44</v>
      </c>
      <c r="BM26" s="7" t="str">
        <f t="shared" si="16"/>
        <v>Quarter!r26c45</v>
      </c>
      <c r="BN26" s="7" t="str">
        <f t="shared" si="16"/>
        <v>Quarter!r26c46</v>
      </c>
      <c r="BO26" s="7" t="str">
        <f t="shared" si="16"/>
        <v>Quarter!r26c47</v>
      </c>
      <c r="BP26" s="7" t="str">
        <f t="shared" si="16"/>
        <v>Quarter!r26c48</v>
      </c>
      <c r="BQ26" s="7" t="str">
        <f t="shared" si="16"/>
        <v>Quarter!r26c49</v>
      </c>
      <c r="BR26" s="7" t="str">
        <f t="shared" si="16"/>
        <v>Quarter!r26c50</v>
      </c>
      <c r="BS26" s="7" t="str">
        <f t="shared" si="16"/>
        <v>Quarter!r26c51</v>
      </c>
      <c r="BT26" s="7" t="str">
        <f t="shared" si="16"/>
        <v>Quarter!r26c52</v>
      </c>
      <c r="BU26" s="7" t="str">
        <f t="shared" si="16"/>
        <v>Quarter!r26c53</v>
      </c>
      <c r="BV26" s="7" t="str">
        <f t="shared" si="16"/>
        <v>Quarter!r26c54</v>
      </c>
      <c r="BW26" s="7" t="str">
        <f t="shared" si="16"/>
        <v>Quarter!r26c55</v>
      </c>
      <c r="BX26" s="7" t="str">
        <f t="shared" si="16"/>
        <v>Quarter!r26c56</v>
      </c>
      <c r="BY26" s="7" t="str">
        <f t="shared" si="16"/>
        <v>Quarter!r26c57</v>
      </c>
      <c r="BZ26" s="7" t="str">
        <f t="shared" si="16"/>
        <v>Quarter!r26c58</v>
      </c>
      <c r="CA26" s="7" t="str">
        <f t="shared" si="16"/>
        <v>Quarter!r26c59</v>
      </c>
      <c r="CB26" s="7" t="str">
        <f t="shared" si="16"/>
        <v>Quarter!r26c60</v>
      </c>
      <c r="CC26" s="7" t="str">
        <f t="shared" si="16"/>
        <v>Quarter!r26c61</v>
      </c>
      <c r="CD26" s="7" t="str">
        <f t="shared" si="16"/>
        <v>Quarter!r26c62</v>
      </c>
      <c r="CE26" s="7" t="str">
        <f t="shared" si="16"/>
        <v>Quarter!r26c63</v>
      </c>
      <c r="CF26" s="7" t="str">
        <f t="shared" si="16"/>
        <v>Quarter!r26c64</v>
      </c>
      <c r="CG26" s="7" t="str">
        <f t="shared" si="16"/>
        <v>Quarter!r26c65</v>
      </c>
      <c r="CH26" s="7" t="str">
        <f t="shared" si="16"/>
        <v>Quarter!r26c66</v>
      </c>
    </row>
    <row r="27" spans="2:86" x14ac:dyDescent="0.25">
      <c r="B27" s="4" t="s">
        <v>268</v>
      </c>
      <c r="C27" s="7">
        <v>27</v>
      </c>
      <c r="D27" s="7" t="str">
        <f t="shared" si="13"/>
        <v>Annual!r27c2</v>
      </c>
      <c r="E27" s="7" t="str">
        <f t="shared" si="13"/>
        <v>Annual!r27c3</v>
      </c>
      <c r="F27" s="7" t="str">
        <f t="shared" si="13"/>
        <v>Annual!r27c4</v>
      </c>
      <c r="G27" s="7" t="str">
        <f t="shared" si="13"/>
        <v>Annual!r27c5</v>
      </c>
      <c r="H27" s="7" t="str">
        <f t="shared" si="13"/>
        <v>Annual!r27c6</v>
      </c>
      <c r="I27" s="7" t="str">
        <f t="shared" si="13"/>
        <v>Annual!r27c7</v>
      </c>
      <c r="J27" s="7" t="str">
        <f t="shared" si="13"/>
        <v>Annual!r27c8</v>
      </c>
      <c r="K27" s="7" t="str">
        <f t="shared" si="13"/>
        <v>Annual!r27c9</v>
      </c>
      <c r="L27" s="7" t="str">
        <f t="shared" si="13"/>
        <v>Annual!r27c10</v>
      </c>
      <c r="M27" s="7" t="str">
        <f t="shared" si="13"/>
        <v>Annual!r27c11</v>
      </c>
      <c r="N27" s="7" t="str">
        <f t="shared" si="13"/>
        <v>Annual!r27c12</v>
      </c>
      <c r="O27" s="7" t="str">
        <f t="shared" si="13"/>
        <v>Annual!r27c13</v>
      </c>
      <c r="P27" s="7" t="str">
        <f t="shared" si="13"/>
        <v>Annual!r27c14</v>
      </c>
      <c r="Q27" s="7" t="str">
        <f t="shared" si="13"/>
        <v>Annual!r27c15</v>
      </c>
      <c r="R27" s="7" t="str">
        <f t="shared" si="13"/>
        <v>Annual!r27c16</v>
      </c>
      <c r="S27" s="7" t="str">
        <f t="shared" si="13"/>
        <v>Annual!r27c17</v>
      </c>
      <c r="T27" s="7" t="str">
        <f t="shared" si="13"/>
        <v>Annual!r27c18</v>
      </c>
      <c r="U27" s="7">
        <v>27</v>
      </c>
      <c r="V27" s="7" t="str">
        <f t="shared" si="14"/>
        <v>Quarter!r27c2</v>
      </c>
      <c r="W27" s="7" t="str">
        <f t="shared" si="14"/>
        <v>Quarter!r27c3</v>
      </c>
      <c r="X27" s="7" t="str">
        <f t="shared" si="14"/>
        <v>Quarter!r27c4</v>
      </c>
      <c r="Y27" s="7" t="str">
        <f t="shared" si="14"/>
        <v>Quarter!r27c5</v>
      </c>
      <c r="Z27" s="7" t="str">
        <f t="shared" si="14"/>
        <v>Quarter!r27c6</v>
      </c>
      <c r="AA27" s="7" t="str">
        <f t="shared" si="14"/>
        <v>Quarter!r27c7</v>
      </c>
      <c r="AB27" s="7" t="str">
        <f t="shared" si="14"/>
        <v>Quarter!r27c8</v>
      </c>
      <c r="AC27" s="7" t="str">
        <f t="shared" si="14"/>
        <v>Quarter!r27c9</v>
      </c>
      <c r="AD27" s="7" t="str">
        <f t="shared" si="14"/>
        <v>Quarter!r27c10</v>
      </c>
      <c r="AE27" s="7" t="str">
        <f t="shared" si="14"/>
        <v>Quarter!r27c11</v>
      </c>
      <c r="AF27" s="7" t="str">
        <f t="shared" si="14"/>
        <v>Quarter!r27c12</v>
      </c>
      <c r="AG27" s="7" t="str">
        <f t="shared" si="14"/>
        <v>Quarter!r27c13</v>
      </c>
      <c r="AH27" s="7" t="str">
        <f t="shared" si="14"/>
        <v>Quarter!r27c14</v>
      </c>
      <c r="AI27" s="7" t="str">
        <f t="shared" si="14"/>
        <v>Quarter!r27c15</v>
      </c>
      <c r="AJ27" s="7" t="str">
        <f t="shared" si="14"/>
        <v>Quarter!r27c16</v>
      </c>
      <c r="AK27" s="7" t="str">
        <f t="shared" si="14"/>
        <v>Quarter!r27c17</v>
      </c>
      <c r="AL27" s="7" t="str">
        <f t="shared" si="14"/>
        <v>Quarter!r27c18</v>
      </c>
      <c r="AM27" s="7" t="str">
        <f t="shared" si="14"/>
        <v>Quarter!r27c19</v>
      </c>
      <c r="AN27" s="7" t="str">
        <f t="shared" si="14"/>
        <v>Quarter!r27c20</v>
      </c>
      <c r="AO27" s="7" t="str">
        <f t="shared" si="14"/>
        <v>Quarter!r27c21</v>
      </c>
      <c r="AP27" s="7" t="str">
        <f t="shared" si="14"/>
        <v>Quarter!r27c22</v>
      </c>
      <c r="AQ27" s="7" t="str">
        <f t="shared" si="14"/>
        <v>Quarter!r27c23</v>
      </c>
      <c r="AR27" s="7" t="str">
        <f t="shared" si="15"/>
        <v>Quarter!r27c24</v>
      </c>
      <c r="AS27" s="7" t="str">
        <f t="shared" si="15"/>
        <v>Quarter!r27c25</v>
      </c>
      <c r="AT27" s="7" t="str">
        <f t="shared" si="15"/>
        <v>Quarter!r27c26</v>
      </c>
      <c r="AU27" s="7" t="str">
        <f t="shared" si="15"/>
        <v>Quarter!r27c27</v>
      </c>
      <c r="AV27" s="7" t="str">
        <f t="shared" si="15"/>
        <v>Quarter!r27c28</v>
      </c>
      <c r="AW27" s="7" t="str">
        <f t="shared" si="15"/>
        <v>Quarter!r27c29</v>
      </c>
      <c r="AX27" s="7" t="str">
        <f t="shared" si="15"/>
        <v>Quarter!r27c30</v>
      </c>
      <c r="AY27" s="7" t="str">
        <f t="shared" si="15"/>
        <v>Quarter!r27c31</v>
      </c>
      <c r="AZ27" s="7" t="str">
        <f t="shared" si="15"/>
        <v>Quarter!r27c32</v>
      </c>
      <c r="BA27" s="7" t="str">
        <f t="shared" si="15"/>
        <v>Quarter!r27c33</v>
      </c>
      <c r="BB27" s="7" t="str">
        <f t="shared" si="15"/>
        <v>Quarter!r27c34</v>
      </c>
      <c r="BC27" s="7" t="str">
        <f t="shared" si="15"/>
        <v>Quarter!r27c35</v>
      </c>
      <c r="BD27" s="7" t="str">
        <f t="shared" si="15"/>
        <v>Quarter!r27c36</v>
      </c>
      <c r="BE27" s="7" t="str">
        <f t="shared" si="15"/>
        <v>Quarter!r27c37</v>
      </c>
      <c r="BF27" s="7" t="str">
        <f t="shared" si="15"/>
        <v>Quarter!r27c38</v>
      </c>
      <c r="BG27" s="7" t="str">
        <f t="shared" si="15"/>
        <v>Quarter!r27c39</v>
      </c>
      <c r="BH27" s="7" t="str">
        <f t="shared" si="15"/>
        <v>Quarter!r27c40</v>
      </c>
      <c r="BI27" s="7" t="str">
        <f t="shared" si="15"/>
        <v>Quarter!r27c41</v>
      </c>
      <c r="BJ27" s="7" t="str">
        <f t="shared" si="15"/>
        <v>Quarter!r27c42</v>
      </c>
      <c r="BK27" s="7" t="str">
        <f t="shared" si="16"/>
        <v>Quarter!r27c43</v>
      </c>
      <c r="BL27" s="7" t="str">
        <f t="shared" si="16"/>
        <v>Quarter!r27c44</v>
      </c>
      <c r="BM27" s="7" t="str">
        <f t="shared" si="16"/>
        <v>Quarter!r27c45</v>
      </c>
      <c r="BN27" s="7" t="str">
        <f t="shared" si="16"/>
        <v>Quarter!r27c46</v>
      </c>
      <c r="BO27" s="7" t="str">
        <f t="shared" si="16"/>
        <v>Quarter!r27c47</v>
      </c>
      <c r="BP27" s="7" t="str">
        <f t="shared" si="16"/>
        <v>Quarter!r27c48</v>
      </c>
      <c r="BQ27" s="7" t="str">
        <f t="shared" si="16"/>
        <v>Quarter!r27c49</v>
      </c>
      <c r="BR27" s="7" t="str">
        <f t="shared" si="16"/>
        <v>Quarter!r27c50</v>
      </c>
      <c r="BS27" s="7" t="str">
        <f t="shared" si="16"/>
        <v>Quarter!r27c51</v>
      </c>
      <c r="BT27" s="7" t="str">
        <f t="shared" si="16"/>
        <v>Quarter!r27c52</v>
      </c>
      <c r="BU27" s="7" t="str">
        <f t="shared" si="16"/>
        <v>Quarter!r27c53</v>
      </c>
      <c r="BV27" s="7" t="str">
        <f t="shared" si="16"/>
        <v>Quarter!r27c54</v>
      </c>
      <c r="BW27" s="7" t="str">
        <f t="shared" si="16"/>
        <v>Quarter!r27c55</v>
      </c>
      <c r="BX27" s="7" t="str">
        <f t="shared" si="16"/>
        <v>Quarter!r27c56</v>
      </c>
      <c r="BY27" s="7" t="str">
        <f t="shared" si="16"/>
        <v>Quarter!r27c57</v>
      </c>
      <c r="BZ27" s="7" t="str">
        <f t="shared" si="16"/>
        <v>Quarter!r27c58</v>
      </c>
      <c r="CA27" s="7" t="str">
        <f t="shared" si="16"/>
        <v>Quarter!r27c59</v>
      </c>
      <c r="CB27" s="7" t="str">
        <f t="shared" si="16"/>
        <v>Quarter!r27c60</v>
      </c>
      <c r="CC27" s="7" t="str">
        <f t="shared" si="16"/>
        <v>Quarter!r27c61</v>
      </c>
      <c r="CD27" s="7" t="str">
        <f t="shared" si="16"/>
        <v>Quarter!r27c62</v>
      </c>
      <c r="CE27" s="7" t="str">
        <f t="shared" si="16"/>
        <v>Quarter!r27c63</v>
      </c>
      <c r="CF27" s="7" t="str">
        <f t="shared" si="16"/>
        <v>Quarter!r27c64</v>
      </c>
      <c r="CG27" s="7" t="str">
        <f t="shared" si="16"/>
        <v>Quarter!r27c65</v>
      </c>
      <c r="CH27" s="7" t="str">
        <f t="shared" si="16"/>
        <v>Quarter!r27c66</v>
      </c>
    </row>
    <row r="28" spans="2:86" x14ac:dyDescent="0.25">
      <c r="B28" s="4" t="s">
        <v>5</v>
      </c>
      <c r="C28" s="7">
        <v>28</v>
      </c>
      <c r="D28" s="7" t="str">
        <f t="shared" si="13"/>
        <v>Annual!r28c2</v>
      </c>
      <c r="E28" s="7" t="str">
        <f t="shared" si="13"/>
        <v>Annual!r28c3</v>
      </c>
      <c r="F28" s="7" t="str">
        <f t="shared" si="13"/>
        <v>Annual!r28c4</v>
      </c>
      <c r="G28" s="7" t="str">
        <f t="shared" si="13"/>
        <v>Annual!r28c5</v>
      </c>
      <c r="H28" s="7" t="str">
        <f t="shared" si="13"/>
        <v>Annual!r28c6</v>
      </c>
      <c r="I28" s="7" t="str">
        <f t="shared" si="13"/>
        <v>Annual!r28c7</v>
      </c>
      <c r="J28" s="7" t="str">
        <f t="shared" si="13"/>
        <v>Annual!r28c8</v>
      </c>
      <c r="K28" s="7" t="str">
        <f t="shared" si="13"/>
        <v>Annual!r28c9</v>
      </c>
      <c r="L28" s="7" t="str">
        <f t="shared" si="13"/>
        <v>Annual!r28c10</v>
      </c>
      <c r="M28" s="7" t="str">
        <f t="shared" si="13"/>
        <v>Annual!r28c11</v>
      </c>
      <c r="N28" s="7" t="str">
        <f t="shared" si="13"/>
        <v>Annual!r28c12</v>
      </c>
      <c r="O28" s="7" t="str">
        <f t="shared" si="13"/>
        <v>Annual!r28c13</v>
      </c>
      <c r="P28" s="7" t="str">
        <f t="shared" si="13"/>
        <v>Annual!r28c14</v>
      </c>
      <c r="Q28" s="7" t="str">
        <f t="shared" si="13"/>
        <v>Annual!r28c15</v>
      </c>
      <c r="R28" s="7" t="str">
        <f t="shared" si="13"/>
        <v>Annual!r28c16</v>
      </c>
      <c r="S28" s="7" t="str">
        <f t="shared" si="13"/>
        <v>Annual!r28c17</v>
      </c>
      <c r="T28" s="7" t="str">
        <f t="shared" si="13"/>
        <v>Annual!r28c18</v>
      </c>
      <c r="U28" s="7">
        <v>28</v>
      </c>
      <c r="V28" s="7" t="str">
        <f t="shared" si="14"/>
        <v>Quarter!r28c2</v>
      </c>
      <c r="W28" s="7" t="str">
        <f t="shared" si="14"/>
        <v>Quarter!r28c3</v>
      </c>
      <c r="X28" s="7" t="str">
        <f t="shared" si="14"/>
        <v>Quarter!r28c4</v>
      </c>
      <c r="Y28" s="7" t="str">
        <f t="shared" si="14"/>
        <v>Quarter!r28c5</v>
      </c>
      <c r="Z28" s="7" t="str">
        <f t="shared" si="14"/>
        <v>Quarter!r28c6</v>
      </c>
      <c r="AA28" s="7" t="str">
        <f t="shared" si="14"/>
        <v>Quarter!r28c7</v>
      </c>
      <c r="AB28" s="7" t="str">
        <f t="shared" si="14"/>
        <v>Quarter!r28c8</v>
      </c>
      <c r="AC28" s="7" t="str">
        <f t="shared" si="14"/>
        <v>Quarter!r28c9</v>
      </c>
      <c r="AD28" s="7" t="str">
        <f t="shared" si="14"/>
        <v>Quarter!r28c10</v>
      </c>
      <c r="AE28" s="7" t="str">
        <f t="shared" si="14"/>
        <v>Quarter!r28c11</v>
      </c>
      <c r="AF28" s="7" t="str">
        <f t="shared" si="14"/>
        <v>Quarter!r28c12</v>
      </c>
      <c r="AG28" s="7" t="str">
        <f t="shared" si="14"/>
        <v>Quarter!r28c13</v>
      </c>
      <c r="AH28" s="7" t="str">
        <f t="shared" si="14"/>
        <v>Quarter!r28c14</v>
      </c>
      <c r="AI28" s="7" t="str">
        <f t="shared" si="14"/>
        <v>Quarter!r28c15</v>
      </c>
      <c r="AJ28" s="7" t="str">
        <f t="shared" si="14"/>
        <v>Quarter!r28c16</v>
      </c>
      <c r="AK28" s="7" t="str">
        <f t="shared" si="14"/>
        <v>Quarter!r28c17</v>
      </c>
      <c r="AL28" s="7" t="str">
        <f t="shared" si="14"/>
        <v>Quarter!r28c18</v>
      </c>
      <c r="AM28" s="7" t="str">
        <f t="shared" si="14"/>
        <v>Quarter!r28c19</v>
      </c>
      <c r="AN28" s="7" t="str">
        <f t="shared" si="14"/>
        <v>Quarter!r28c20</v>
      </c>
      <c r="AO28" s="7" t="str">
        <f t="shared" si="14"/>
        <v>Quarter!r28c21</v>
      </c>
      <c r="AP28" s="7" t="str">
        <f t="shared" si="14"/>
        <v>Quarter!r28c22</v>
      </c>
      <c r="AQ28" s="7" t="str">
        <f t="shared" si="14"/>
        <v>Quarter!r28c23</v>
      </c>
      <c r="AR28" s="7" t="str">
        <f t="shared" si="15"/>
        <v>Quarter!r28c24</v>
      </c>
      <c r="AS28" s="7" t="str">
        <f t="shared" si="15"/>
        <v>Quarter!r28c25</v>
      </c>
      <c r="AT28" s="7" t="str">
        <f t="shared" si="15"/>
        <v>Quarter!r28c26</v>
      </c>
      <c r="AU28" s="7" t="str">
        <f t="shared" si="15"/>
        <v>Quarter!r28c27</v>
      </c>
      <c r="AV28" s="7" t="str">
        <f t="shared" si="15"/>
        <v>Quarter!r28c28</v>
      </c>
      <c r="AW28" s="7" t="str">
        <f t="shared" si="15"/>
        <v>Quarter!r28c29</v>
      </c>
      <c r="AX28" s="7" t="str">
        <f t="shared" si="15"/>
        <v>Quarter!r28c30</v>
      </c>
      <c r="AY28" s="7" t="str">
        <f t="shared" si="15"/>
        <v>Quarter!r28c31</v>
      </c>
      <c r="AZ28" s="7" t="str">
        <f t="shared" si="15"/>
        <v>Quarter!r28c32</v>
      </c>
      <c r="BA28" s="7" t="str">
        <f t="shared" si="15"/>
        <v>Quarter!r28c33</v>
      </c>
      <c r="BB28" s="7" t="str">
        <f t="shared" si="15"/>
        <v>Quarter!r28c34</v>
      </c>
      <c r="BC28" s="7" t="str">
        <f t="shared" si="15"/>
        <v>Quarter!r28c35</v>
      </c>
      <c r="BD28" s="7" t="str">
        <f t="shared" si="15"/>
        <v>Quarter!r28c36</v>
      </c>
      <c r="BE28" s="7" t="str">
        <f t="shared" si="15"/>
        <v>Quarter!r28c37</v>
      </c>
      <c r="BF28" s="7" t="str">
        <f t="shared" si="15"/>
        <v>Quarter!r28c38</v>
      </c>
      <c r="BG28" s="7" t="str">
        <f t="shared" si="15"/>
        <v>Quarter!r28c39</v>
      </c>
      <c r="BH28" s="7" t="str">
        <f t="shared" si="15"/>
        <v>Quarter!r28c40</v>
      </c>
      <c r="BI28" s="7" t="str">
        <f t="shared" si="15"/>
        <v>Quarter!r28c41</v>
      </c>
      <c r="BJ28" s="7" t="str">
        <f t="shared" si="15"/>
        <v>Quarter!r28c42</v>
      </c>
      <c r="BK28" s="7" t="str">
        <f t="shared" si="16"/>
        <v>Quarter!r28c43</v>
      </c>
      <c r="BL28" s="7" t="str">
        <f t="shared" si="16"/>
        <v>Quarter!r28c44</v>
      </c>
      <c r="BM28" s="7" t="str">
        <f t="shared" si="16"/>
        <v>Quarter!r28c45</v>
      </c>
      <c r="BN28" s="7" t="str">
        <f t="shared" si="16"/>
        <v>Quarter!r28c46</v>
      </c>
      <c r="BO28" s="7" t="str">
        <f t="shared" si="16"/>
        <v>Quarter!r28c47</v>
      </c>
      <c r="BP28" s="7" t="str">
        <f t="shared" si="16"/>
        <v>Quarter!r28c48</v>
      </c>
      <c r="BQ28" s="7" t="str">
        <f t="shared" si="16"/>
        <v>Quarter!r28c49</v>
      </c>
      <c r="BR28" s="7" t="str">
        <f t="shared" si="16"/>
        <v>Quarter!r28c50</v>
      </c>
      <c r="BS28" s="7" t="str">
        <f t="shared" si="16"/>
        <v>Quarter!r28c51</v>
      </c>
      <c r="BT28" s="7" t="str">
        <f t="shared" si="16"/>
        <v>Quarter!r28c52</v>
      </c>
      <c r="BU28" s="7" t="str">
        <f t="shared" si="16"/>
        <v>Quarter!r28c53</v>
      </c>
      <c r="BV28" s="7" t="str">
        <f t="shared" si="16"/>
        <v>Quarter!r28c54</v>
      </c>
      <c r="BW28" s="7" t="str">
        <f t="shared" si="16"/>
        <v>Quarter!r28c55</v>
      </c>
      <c r="BX28" s="7" t="str">
        <f t="shared" si="16"/>
        <v>Quarter!r28c56</v>
      </c>
      <c r="BY28" s="7" t="str">
        <f t="shared" si="16"/>
        <v>Quarter!r28c57</v>
      </c>
      <c r="BZ28" s="7" t="str">
        <f t="shared" si="16"/>
        <v>Quarter!r28c58</v>
      </c>
      <c r="CA28" s="7" t="str">
        <f t="shared" si="16"/>
        <v>Quarter!r28c59</v>
      </c>
      <c r="CB28" s="7" t="str">
        <f t="shared" si="16"/>
        <v>Quarter!r28c60</v>
      </c>
      <c r="CC28" s="7" t="str">
        <f t="shared" si="16"/>
        <v>Quarter!r28c61</v>
      </c>
      <c r="CD28" s="7" t="str">
        <f t="shared" si="16"/>
        <v>Quarter!r28c62</v>
      </c>
      <c r="CE28" s="7" t="str">
        <f t="shared" si="16"/>
        <v>Quarter!r28c63</v>
      </c>
      <c r="CF28" s="7" t="str">
        <f t="shared" si="16"/>
        <v>Quarter!r28c64</v>
      </c>
      <c r="CG28" s="7" t="str">
        <f t="shared" si="16"/>
        <v>Quarter!r28c65</v>
      </c>
      <c r="CH28" s="7" t="str">
        <f t="shared" si="16"/>
        <v>Quarter!r28c66</v>
      </c>
    </row>
    <row r="29" spans="2:86" x14ac:dyDescent="0.25">
      <c r="B29" s="4" t="s">
        <v>265</v>
      </c>
      <c r="C29" s="7">
        <v>29</v>
      </c>
      <c r="D29" s="7" t="str">
        <f t="shared" si="13"/>
        <v>Annual!r29c2</v>
      </c>
      <c r="E29" s="7" t="str">
        <f t="shared" si="13"/>
        <v>Annual!r29c3</v>
      </c>
      <c r="F29" s="7" t="str">
        <f t="shared" si="13"/>
        <v>Annual!r29c4</v>
      </c>
      <c r="G29" s="7" t="str">
        <f t="shared" si="13"/>
        <v>Annual!r29c5</v>
      </c>
      <c r="H29" s="7" t="str">
        <f t="shared" si="13"/>
        <v>Annual!r29c6</v>
      </c>
      <c r="I29" s="7" t="str">
        <f t="shared" si="13"/>
        <v>Annual!r29c7</v>
      </c>
      <c r="J29" s="7" t="str">
        <f t="shared" si="13"/>
        <v>Annual!r29c8</v>
      </c>
      <c r="K29" s="7" t="str">
        <f t="shared" si="13"/>
        <v>Annual!r29c9</v>
      </c>
      <c r="L29" s="7" t="str">
        <f t="shared" si="13"/>
        <v>Annual!r29c10</v>
      </c>
      <c r="M29" s="7" t="str">
        <f t="shared" si="13"/>
        <v>Annual!r29c11</v>
      </c>
      <c r="N29" s="7" t="str">
        <f t="shared" si="13"/>
        <v>Annual!r29c12</v>
      </c>
      <c r="O29" s="7" t="str">
        <f t="shared" si="13"/>
        <v>Annual!r29c13</v>
      </c>
      <c r="P29" s="7" t="str">
        <f t="shared" si="13"/>
        <v>Annual!r29c14</v>
      </c>
      <c r="Q29" s="7" t="str">
        <f t="shared" si="13"/>
        <v>Annual!r29c15</v>
      </c>
      <c r="R29" s="7" t="str">
        <f t="shared" si="13"/>
        <v>Annual!r29c16</v>
      </c>
      <c r="S29" s="7" t="str">
        <f t="shared" si="13"/>
        <v>Annual!r29c17</v>
      </c>
      <c r="T29" s="7" t="str">
        <f t="shared" si="13"/>
        <v>Annual!r29c18</v>
      </c>
      <c r="U29" s="7">
        <v>29</v>
      </c>
      <c r="V29" s="7" t="str">
        <f t="shared" si="14"/>
        <v>Quarter!r29c2</v>
      </c>
      <c r="W29" s="7" t="str">
        <f t="shared" si="14"/>
        <v>Quarter!r29c3</v>
      </c>
      <c r="X29" s="7" t="str">
        <f t="shared" si="14"/>
        <v>Quarter!r29c4</v>
      </c>
      <c r="Y29" s="7" t="str">
        <f t="shared" si="14"/>
        <v>Quarter!r29c5</v>
      </c>
      <c r="Z29" s="7" t="str">
        <f t="shared" si="14"/>
        <v>Quarter!r29c6</v>
      </c>
      <c r="AA29" s="7" t="str">
        <f t="shared" si="14"/>
        <v>Quarter!r29c7</v>
      </c>
      <c r="AB29" s="7" t="str">
        <f t="shared" si="14"/>
        <v>Quarter!r29c8</v>
      </c>
      <c r="AC29" s="7" t="str">
        <f t="shared" si="14"/>
        <v>Quarter!r29c9</v>
      </c>
      <c r="AD29" s="7" t="str">
        <f t="shared" si="14"/>
        <v>Quarter!r29c10</v>
      </c>
      <c r="AE29" s="7" t="str">
        <f t="shared" si="14"/>
        <v>Quarter!r29c11</v>
      </c>
      <c r="AF29" s="7" t="str">
        <f t="shared" si="14"/>
        <v>Quarter!r29c12</v>
      </c>
      <c r="AG29" s="7" t="str">
        <f t="shared" si="14"/>
        <v>Quarter!r29c13</v>
      </c>
      <c r="AH29" s="7" t="str">
        <f t="shared" si="14"/>
        <v>Quarter!r29c14</v>
      </c>
      <c r="AI29" s="7" t="str">
        <f t="shared" si="14"/>
        <v>Quarter!r29c15</v>
      </c>
      <c r="AJ29" s="7" t="str">
        <f t="shared" si="14"/>
        <v>Quarter!r29c16</v>
      </c>
      <c r="AK29" s="7" t="str">
        <f t="shared" si="14"/>
        <v>Quarter!r29c17</v>
      </c>
      <c r="AL29" s="7" t="str">
        <f t="shared" si="14"/>
        <v>Quarter!r29c18</v>
      </c>
      <c r="AM29" s="7" t="str">
        <f t="shared" si="14"/>
        <v>Quarter!r29c19</v>
      </c>
      <c r="AN29" s="7" t="str">
        <f t="shared" si="14"/>
        <v>Quarter!r29c20</v>
      </c>
      <c r="AO29" s="7" t="str">
        <f t="shared" si="14"/>
        <v>Quarter!r29c21</v>
      </c>
      <c r="AP29" s="7" t="str">
        <f t="shared" si="14"/>
        <v>Quarter!r29c22</v>
      </c>
      <c r="AQ29" s="7" t="str">
        <f t="shared" si="14"/>
        <v>Quarter!r29c23</v>
      </c>
      <c r="AR29" s="7" t="str">
        <f t="shared" si="15"/>
        <v>Quarter!r29c24</v>
      </c>
      <c r="AS29" s="7" t="str">
        <f t="shared" si="15"/>
        <v>Quarter!r29c25</v>
      </c>
      <c r="AT29" s="7" t="str">
        <f t="shared" si="15"/>
        <v>Quarter!r29c26</v>
      </c>
      <c r="AU29" s="7" t="str">
        <f t="shared" si="15"/>
        <v>Quarter!r29c27</v>
      </c>
      <c r="AV29" s="7" t="str">
        <f t="shared" si="15"/>
        <v>Quarter!r29c28</v>
      </c>
      <c r="AW29" s="7" t="str">
        <f t="shared" si="15"/>
        <v>Quarter!r29c29</v>
      </c>
      <c r="AX29" s="7" t="str">
        <f t="shared" si="15"/>
        <v>Quarter!r29c30</v>
      </c>
      <c r="AY29" s="7" t="str">
        <f t="shared" si="15"/>
        <v>Quarter!r29c31</v>
      </c>
      <c r="AZ29" s="7" t="str">
        <f t="shared" si="15"/>
        <v>Quarter!r29c32</v>
      </c>
      <c r="BA29" s="7" t="str">
        <f t="shared" si="15"/>
        <v>Quarter!r29c33</v>
      </c>
      <c r="BB29" s="7" t="str">
        <f t="shared" si="15"/>
        <v>Quarter!r29c34</v>
      </c>
      <c r="BC29" s="7" t="str">
        <f t="shared" si="15"/>
        <v>Quarter!r29c35</v>
      </c>
      <c r="BD29" s="7" t="str">
        <f t="shared" si="15"/>
        <v>Quarter!r29c36</v>
      </c>
      <c r="BE29" s="7" t="str">
        <f t="shared" si="15"/>
        <v>Quarter!r29c37</v>
      </c>
      <c r="BF29" s="7" t="str">
        <f t="shared" si="15"/>
        <v>Quarter!r29c38</v>
      </c>
      <c r="BG29" s="7" t="str">
        <f t="shared" si="15"/>
        <v>Quarter!r29c39</v>
      </c>
      <c r="BH29" s="7" t="str">
        <f t="shared" si="15"/>
        <v>Quarter!r29c40</v>
      </c>
      <c r="BI29" s="7" t="str">
        <f t="shared" si="15"/>
        <v>Quarter!r29c41</v>
      </c>
      <c r="BJ29" s="7" t="str">
        <f t="shared" si="15"/>
        <v>Quarter!r29c42</v>
      </c>
      <c r="BK29" s="7" t="str">
        <f t="shared" si="16"/>
        <v>Quarter!r29c43</v>
      </c>
      <c r="BL29" s="7" t="str">
        <f t="shared" si="16"/>
        <v>Quarter!r29c44</v>
      </c>
      <c r="BM29" s="7" t="str">
        <f t="shared" si="16"/>
        <v>Quarter!r29c45</v>
      </c>
      <c r="BN29" s="7" t="str">
        <f t="shared" si="16"/>
        <v>Quarter!r29c46</v>
      </c>
      <c r="BO29" s="7" t="str">
        <f t="shared" si="16"/>
        <v>Quarter!r29c47</v>
      </c>
      <c r="BP29" s="7" t="str">
        <f t="shared" si="16"/>
        <v>Quarter!r29c48</v>
      </c>
      <c r="BQ29" s="7" t="str">
        <f t="shared" si="16"/>
        <v>Quarter!r29c49</v>
      </c>
      <c r="BR29" s="7" t="str">
        <f t="shared" si="16"/>
        <v>Quarter!r29c50</v>
      </c>
      <c r="BS29" s="7" t="str">
        <f t="shared" si="16"/>
        <v>Quarter!r29c51</v>
      </c>
      <c r="BT29" s="7" t="str">
        <f t="shared" si="16"/>
        <v>Quarter!r29c52</v>
      </c>
      <c r="BU29" s="7" t="str">
        <f t="shared" si="16"/>
        <v>Quarter!r29c53</v>
      </c>
      <c r="BV29" s="7" t="str">
        <f t="shared" si="16"/>
        <v>Quarter!r29c54</v>
      </c>
      <c r="BW29" s="7" t="str">
        <f t="shared" si="16"/>
        <v>Quarter!r29c55</v>
      </c>
      <c r="BX29" s="7" t="str">
        <f t="shared" si="16"/>
        <v>Quarter!r29c56</v>
      </c>
      <c r="BY29" s="7" t="str">
        <f t="shared" si="16"/>
        <v>Quarter!r29c57</v>
      </c>
      <c r="BZ29" s="7" t="str">
        <f t="shared" si="16"/>
        <v>Quarter!r29c58</v>
      </c>
      <c r="CA29" s="7" t="str">
        <f t="shared" si="16"/>
        <v>Quarter!r29c59</v>
      </c>
      <c r="CB29" s="7" t="str">
        <f t="shared" si="16"/>
        <v>Quarter!r29c60</v>
      </c>
      <c r="CC29" s="7" t="str">
        <f t="shared" si="16"/>
        <v>Quarter!r29c61</v>
      </c>
      <c r="CD29" s="7" t="str">
        <f t="shared" si="16"/>
        <v>Quarter!r29c62</v>
      </c>
      <c r="CE29" s="7" t="str">
        <f t="shared" si="16"/>
        <v>Quarter!r29c63</v>
      </c>
      <c r="CF29" s="7" t="str">
        <f t="shared" si="16"/>
        <v>Quarter!r29c64</v>
      </c>
      <c r="CG29" s="7" t="str">
        <f t="shared" si="16"/>
        <v>Quarter!r29c65</v>
      </c>
      <c r="CH29" s="7" t="str">
        <f t="shared" si="16"/>
        <v>Quarter!r29c66</v>
      </c>
    </row>
    <row r="30" spans="2:86" x14ac:dyDescent="0.25">
      <c r="B30" s="4" t="s">
        <v>266</v>
      </c>
      <c r="C30" s="7">
        <v>30</v>
      </c>
      <c r="D30" s="7" t="str">
        <f t="shared" si="13"/>
        <v>Annual!r30c2</v>
      </c>
      <c r="E30" s="7" t="str">
        <f t="shared" si="13"/>
        <v>Annual!r30c3</v>
      </c>
      <c r="F30" s="7" t="str">
        <f t="shared" si="13"/>
        <v>Annual!r30c4</v>
      </c>
      <c r="G30" s="7" t="str">
        <f t="shared" si="13"/>
        <v>Annual!r30c5</v>
      </c>
      <c r="H30" s="7" t="str">
        <f t="shared" si="13"/>
        <v>Annual!r30c6</v>
      </c>
      <c r="I30" s="7" t="str">
        <f t="shared" si="13"/>
        <v>Annual!r30c7</v>
      </c>
      <c r="J30" s="7" t="str">
        <f t="shared" si="13"/>
        <v>Annual!r30c8</v>
      </c>
      <c r="K30" s="7" t="str">
        <f t="shared" si="13"/>
        <v>Annual!r30c9</v>
      </c>
      <c r="L30" s="7" t="str">
        <f t="shared" si="13"/>
        <v>Annual!r30c10</v>
      </c>
      <c r="M30" s="7" t="str">
        <f t="shared" si="13"/>
        <v>Annual!r30c11</v>
      </c>
      <c r="N30" s="7" t="str">
        <f t="shared" si="13"/>
        <v>Annual!r30c12</v>
      </c>
      <c r="O30" s="7" t="str">
        <f t="shared" si="13"/>
        <v>Annual!r30c13</v>
      </c>
      <c r="P30" s="7" t="str">
        <f t="shared" si="13"/>
        <v>Annual!r30c14</v>
      </c>
      <c r="Q30" s="7" t="str">
        <f t="shared" si="13"/>
        <v>Annual!r30c15</v>
      </c>
      <c r="R30" s="7" t="str">
        <f t="shared" si="13"/>
        <v>Annual!r30c16</v>
      </c>
      <c r="S30" s="7" t="str">
        <f t="shared" si="13"/>
        <v>Annual!r30c17</v>
      </c>
      <c r="T30" s="7" t="str">
        <f t="shared" si="13"/>
        <v>Annual!r30c18</v>
      </c>
      <c r="U30" s="7">
        <v>30</v>
      </c>
      <c r="V30" s="7" t="str">
        <f t="shared" si="14"/>
        <v>Quarter!r30c2</v>
      </c>
      <c r="W30" s="7" t="str">
        <f t="shared" si="14"/>
        <v>Quarter!r30c3</v>
      </c>
      <c r="X30" s="7" t="str">
        <f t="shared" si="14"/>
        <v>Quarter!r30c4</v>
      </c>
      <c r="Y30" s="7" t="str">
        <f t="shared" si="14"/>
        <v>Quarter!r30c5</v>
      </c>
      <c r="Z30" s="7" t="str">
        <f t="shared" si="14"/>
        <v>Quarter!r30c6</v>
      </c>
      <c r="AA30" s="7" t="str">
        <f t="shared" si="14"/>
        <v>Quarter!r30c7</v>
      </c>
      <c r="AB30" s="7" t="str">
        <f t="shared" si="14"/>
        <v>Quarter!r30c8</v>
      </c>
      <c r="AC30" s="7" t="str">
        <f t="shared" si="14"/>
        <v>Quarter!r30c9</v>
      </c>
      <c r="AD30" s="7" t="str">
        <f t="shared" si="14"/>
        <v>Quarter!r30c10</v>
      </c>
      <c r="AE30" s="7" t="str">
        <f t="shared" si="14"/>
        <v>Quarter!r30c11</v>
      </c>
      <c r="AF30" s="7" t="str">
        <f t="shared" si="14"/>
        <v>Quarter!r30c12</v>
      </c>
      <c r="AG30" s="7" t="str">
        <f t="shared" si="14"/>
        <v>Quarter!r30c13</v>
      </c>
      <c r="AH30" s="7" t="str">
        <f t="shared" si="14"/>
        <v>Quarter!r30c14</v>
      </c>
      <c r="AI30" s="7" t="str">
        <f t="shared" si="14"/>
        <v>Quarter!r30c15</v>
      </c>
      <c r="AJ30" s="7" t="str">
        <f t="shared" si="14"/>
        <v>Quarter!r30c16</v>
      </c>
      <c r="AK30" s="7" t="str">
        <f t="shared" si="14"/>
        <v>Quarter!r30c17</v>
      </c>
      <c r="AL30" s="7" t="str">
        <f t="shared" si="14"/>
        <v>Quarter!r30c18</v>
      </c>
      <c r="AM30" s="7" t="str">
        <f t="shared" si="14"/>
        <v>Quarter!r30c19</v>
      </c>
      <c r="AN30" s="7" t="str">
        <f t="shared" si="14"/>
        <v>Quarter!r30c20</v>
      </c>
      <c r="AO30" s="7" t="str">
        <f t="shared" si="14"/>
        <v>Quarter!r30c21</v>
      </c>
      <c r="AP30" s="7" t="str">
        <f t="shared" si="14"/>
        <v>Quarter!r30c22</v>
      </c>
      <c r="AQ30" s="7" t="str">
        <f t="shared" si="14"/>
        <v>Quarter!r30c23</v>
      </c>
      <c r="AR30" s="7" t="str">
        <f t="shared" si="15"/>
        <v>Quarter!r30c24</v>
      </c>
      <c r="AS30" s="7" t="str">
        <f t="shared" si="15"/>
        <v>Quarter!r30c25</v>
      </c>
      <c r="AT30" s="7" t="str">
        <f t="shared" si="15"/>
        <v>Quarter!r30c26</v>
      </c>
      <c r="AU30" s="7" t="str">
        <f t="shared" si="15"/>
        <v>Quarter!r30c27</v>
      </c>
      <c r="AV30" s="7" t="str">
        <f t="shared" si="15"/>
        <v>Quarter!r30c28</v>
      </c>
      <c r="AW30" s="7" t="str">
        <f t="shared" si="15"/>
        <v>Quarter!r30c29</v>
      </c>
      <c r="AX30" s="7" t="str">
        <f t="shared" si="15"/>
        <v>Quarter!r30c30</v>
      </c>
      <c r="AY30" s="7" t="str">
        <f t="shared" si="15"/>
        <v>Quarter!r30c31</v>
      </c>
      <c r="AZ30" s="7" t="str">
        <f t="shared" si="15"/>
        <v>Quarter!r30c32</v>
      </c>
      <c r="BA30" s="7" t="str">
        <f t="shared" si="15"/>
        <v>Quarter!r30c33</v>
      </c>
      <c r="BB30" s="7" t="str">
        <f t="shared" si="15"/>
        <v>Quarter!r30c34</v>
      </c>
      <c r="BC30" s="7" t="str">
        <f t="shared" si="15"/>
        <v>Quarter!r30c35</v>
      </c>
      <c r="BD30" s="7" t="str">
        <f t="shared" si="15"/>
        <v>Quarter!r30c36</v>
      </c>
      <c r="BE30" s="7" t="str">
        <f t="shared" si="15"/>
        <v>Quarter!r30c37</v>
      </c>
      <c r="BF30" s="7" t="str">
        <f t="shared" si="15"/>
        <v>Quarter!r30c38</v>
      </c>
      <c r="BG30" s="7" t="str">
        <f t="shared" si="15"/>
        <v>Quarter!r30c39</v>
      </c>
      <c r="BH30" s="7" t="str">
        <f t="shared" si="15"/>
        <v>Quarter!r30c40</v>
      </c>
      <c r="BI30" s="7" t="str">
        <f t="shared" si="15"/>
        <v>Quarter!r30c41</v>
      </c>
      <c r="BJ30" s="7" t="str">
        <f t="shared" si="15"/>
        <v>Quarter!r30c42</v>
      </c>
      <c r="BK30" s="7" t="str">
        <f t="shared" si="16"/>
        <v>Quarter!r30c43</v>
      </c>
      <c r="BL30" s="7" t="str">
        <f t="shared" si="16"/>
        <v>Quarter!r30c44</v>
      </c>
      <c r="BM30" s="7" t="str">
        <f t="shared" si="16"/>
        <v>Quarter!r30c45</v>
      </c>
      <c r="BN30" s="7" t="str">
        <f t="shared" si="16"/>
        <v>Quarter!r30c46</v>
      </c>
      <c r="BO30" s="7" t="str">
        <f t="shared" si="16"/>
        <v>Quarter!r30c47</v>
      </c>
      <c r="BP30" s="7" t="str">
        <f t="shared" si="16"/>
        <v>Quarter!r30c48</v>
      </c>
      <c r="BQ30" s="7" t="str">
        <f t="shared" si="16"/>
        <v>Quarter!r30c49</v>
      </c>
      <c r="BR30" s="7" t="str">
        <f t="shared" si="16"/>
        <v>Quarter!r30c50</v>
      </c>
      <c r="BS30" s="7" t="str">
        <f t="shared" si="16"/>
        <v>Quarter!r30c51</v>
      </c>
      <c r="BT30" s="7" t="str">
        <f t="shared" si="16"/>
        <v>Quarter!r30c52</v>
      </c>
      <c r="BU30" s="7" t="str">
        <f t="shared" si="16"/>
        <v>Quarter!r30c53</v>
      </c>
      <c r="BV30" s="7" t="str">
        <f t="shared" si="16"/>
        <v>Quarter!r30c54</v>
      </c>
      <c r="BW30" s="7" t="str">
        <f t="shared" si="16"/>
        <v>Quarter!r30c55</v>
      </c>
      <c r="BX30" s="7" t="str">
        <f t="shared" si="16"/>
        <v>Quarter!r30c56</v>
      </c>
      <c r="BY30" s="7" t="str">
        <f t="shared" si="16"/>
        <v>Quarter!r30c57</v>
      </c>
      <c r="BZ30" s="7" t="str">
        <f t="shared" si="16"/>
        <v>Quarter!r30c58</v>
      </c>
      <c r="CA30" s="7" t="str">
        <f t="shared" si="16"/>
        <v>Quarter!r30c59</v>
      </c>
      <c r="CB30" s="7" t="str">
        <f t="shared" si="16"/>
        <v>Quarter!r30c60</v>
      </c>
      <c r="CC30" s="7" t="str">
        <f t="shared" si="16"/>
        <v>Quarter!r30c61</v>
      </c>
      <c r="CD30" s="7" t="str">
        <f t="shared" si="16"/>
        <v>Quarter!r30c62</v>
      </c>
      <c r="CE30" s="7" t="str">
        <f t="shared" si="16"/>
        <v>Quarter!r30c63</v>
      </c>
      <c r="CF30" s="7" t="str">
        <f t="shared" si="16"/>
        <v>Quarter!r30c64</v>
      </c>
      <c r="CG30" s="7" t="str">
        <f t="shared" si="16"/>
        <v>Quarter!r30c65</v>
      </c>
      <c r="CH30" s="7" t="str">
        <f t="shared" si="16"/>
        <v>Quarter!r30c66</v>
      </c>
    </row>
    <row r="31" spans="2:86" x14ac:dyDescent="0.25">
      <c r="B31" s="4" t="s">
        <v>6</v>
      </c>
      <c r="C31" s="7">
        <v>31</v>
      </c>
      <c r="D31" s="7" t="str">
        <f t="shared" si="13"/>
        <v>Annual!r31c2</v>
      </c>
      <c r="E31" s="7" t="str">
        <f t="shared" si="13"/>
        <v>Annual!r31c3</v>
      </c>
      <c r="F31" s="7" t="str">
        <f t="shared" si="13"/>
        <v>Annual!r31c4</v>
      </c>
      <c r="G31" s="7" t="str">
        <f t="shared" si="13"/>
        <v>Annual!r31c5</v>
      </c>
      <c r="H31" s="7" t="str">
        <f t="shared" si="13"/>
        <v>Annual!r31c6</v>
      </c>
      <c r="I31" s="7" t="str">
        <f t="shared" si="13"/>
        <v>Annual!r31c7</v>
      </c>
      <c r="J31" s="7" t="str">
        <f t="shared" si="13"/>
        <v>Annual!r31c8</v>
      </c>
      <c r="K31" s="7" t="str">
        <f t="shared" si="13"/>
        <v>Annual!r31c9</v>
      </c>
      <c r="L31" s="7" t="str">
        <f t="shared" si="13"/>
        <v>Annual!r31c10</v>
      </c>
      <c r="M31" s="7" t="str">
        <f t="shared" si="13"/>
        <v>Annual!r31c11</v>
      </c>
      <c r="N31" s="7" t="str">
        <f t="shared" si="13"/>
        <v>Annual!r31c12</v>
      </c>
      <c r="O31" s="7" t="str">
        <f t="shared" si="13"/>
        <v>Annual!r31c13</v>
      </c>
      <c r="P31" s="7" t="str">
        <f t="shared" si="13"/>
        <v>Annual!r31c14</v>
      </c>
      <c r="Q31" s="7" t="str">
        <f t="shared" si="13"/>
        <v>Annual!r31c15</v>
      </c>
      <c r="R31" s="7" t="str">
        <f t="shared" si="13"/>
        <v>Annual!r31c16</v>
      </c>
      <c r="S31" s="7" t="str">
        <f t="shared" si="13"/>
        <v>Annual!r31c17</v>
      </c>
      <c r="T31" s="7" t="str">
        <f t="shared" si="13"/>
        <v>Annual!r31c18</v>
      </c>
      <c r="U31" s="7">
        <v>31</v>
      </c>
      <c r="V31" s="7" t="str">
        <f t="shared" si="14"/>
        <v>Quarter!r31c2</v>
      </c>
      <c r="W31" s="7" t="str">
        <f t="shared" si="14"/>
        <v>Quarter!r31c3</v>
      </c>
      <c r="X31" s="7" t="str">
        <f t="shared" si="14"/>
        <v>Quarter!r31c4</v>
      </c>
      <c r="Y31" s="7" t="str">
        <f t="shared" si="14"/>
        <v>Quarter!r31c5</v>
      </c>
      <c r="Z31" s="7" t="str">
        <f t="shared" si="14"/>
        <v>Quarter!r31c6</v>
      </c>
      <c r="AA31" s="7" t="str">
        <f t="shared" si="14"/>
        <v>Quarter!r31c7</v>
      </c>
      <c r="AB31" s="7" t="str">
        <f t="shared" si="14"/>
        <v>Quarter!r31c8</v>
      </c>
      <c r="AC31" s="7" t="str">
        <f t="shared" si="14"/>
        <v>Quarter!r31c9</v>
      </c>
      <c r="AD31" s="7" t="str">
        <f t="shared" si="14"/>
        <v>Quarter!r31c10</v>
      </c>
      <c r="AE31" s="7" t="str">
        <f t="shared" si="14"/>
        <v>Quarter!r31c11</v>
      </c>
      <c r="AF31" s="7" t="str">
        <f t="shared" si="14"/>
        <v>Quarter!r31c12</v>
      </c>
      <c r="AG31" s="7" t="str">
        <f t="shared" si="14"/>
        <v>Quarter!r31c13</v>
      </c>
      <c r="AH31" s="7" t="str">
        <f t="shared" si="14"/>
        <v>Quarter!r31c14</v>
      </c>
      <c r="AI31" s="7" t="str">
        <f t="shared" si="14"/>
        <v>Quarter!r31c15</v>
      </c>
      <c r="AJ31" s="7" t="str">
        <f t="shared" si="14"/>
        <v>Quarter!r31c16</v>
      </c>
      <c r="AK31" s="7" t="str">
        <f t="shared" si="14"/>
        <v>Quarter!r31c17</v>
      </c>
      <c r="AL31" s="7" t="str">
        <f t="shared" si="14"/>
        <v>Quarter!r31c18</v>
      </c>
      <c r="AM31" s="7" t="str">
        <f t="shared" si="14"/>
        <v>Quarter!r31c19</v>
      </c>
      <c r="AN31" s="7" t="str">
        <f t="shared" si="14"/>
        <v>Quarter!r31c20</v>
      </c>
      <c r="AO31" s="7" t="str">
        <f t="shared" si="14"/>
        <v>Quarter!r31c21</v>
      </c>
      <c r="AP31" s="7" t="str">
        <f t="shared" si="14"/>
        <v>Quarter!r31c22</v>
      </c>
      <c r="AQ31" s="7" t="str">
        <f t="shared" si="14"/>
        <v>Quarter!r31c23</v>
      </c>
      <c r="AR31" s="7" t="str">
        <f t="shared" si="15"/>
        <v>Quarter!r31c24</v>
      </c>
      <c r="AS31" s="7" t="str">
        <f t="shared" si="15"/>
        <v>Quarter!r31c25</v>
      </c>
      <c r="AT31" s="7" t="str">
        <f t="shared" si="15"/>
        <v>Quarter!r31c26</v>
      </c>
      <c r="AU31" s="7" t="str">
        <f t="shared" si="15"/>
        <v>Quarter!r31c27</v>
      </c>
      <c r="AV31" s="7" t="str">
        <f t="shared" si="15"/>
        <v>Quarter!r31c28</v>
      </c>
      <c r="AW31" s="7" t="str">
        <f t="shared" si="15"/>
        <v>Quarter!r31c29</v>
      </c>
      <c r="AX31" s="7" t="str">
        <f t="shared" si="15"/>
        <v>Quarter!r31c30</v>
      </c>
      <c r="AY31" s="7" t="str">
        <f t="shared" si="15"/>
        <v>Quarter!r31c31</v>
      </c>
      <c r="AZ31" s="7" t="str">
        <f t="shared" si="15"/>
        <v>Quarter!r31c32</v>
      </c>
      <c r="BA31" s="7" t="str">
        <f t="shared" si="15"/>
        <v>Quarter!r31c33</v>
      </c>
      <c r="BB31" s="7" t="str">
        <f t="shared" si="15"/>
        <v>Quarter!r31c34</v>
      </c>
      <c r="BC31" s="7" t="str">
        <f t="shared" si="15"/>
        <v>Quarter!r31c35</v>
      </c>
      <c r="BD31" s="7" t="str">
        <f t="shared" si="15"/>
        <v>Quarter!r31c36</v>
      </c>
      <c r="BE31" s="7" t="str">
        <f t="shared" si="15"/>
        <v>Quarter!r31c37</v>
      </c>
      <c r="BF31" s="7" t="str">
        <f t="shared" si="15"/>
        <v>Quarter!r31c38</v>
      </c>
      <c r="BG31" s="7" t="str">
        <f t="shared" si="15"/>
        <v>Quarter!r31c39</v>
      </c>
      <c r="BH31" s="7" t="str">
        <f t="shared" si="15"/>
        <v>Quarter!r31c40</v>
      </c>
      <c r="BI31" s="7" t="str">
        <f t="shared" si="15"/>
        <v>Quarter!r31c41</v>
      </c>
      <c r="BJ31" s="7" t="str">
        <f t="shared" ref="BJ31:BY47" si="17">$W$3&amp;"r"&amp;$U31&amp;"c"&amp;BJ$4</f>
        <v>Quarter!r31c42</v>
      </c>
      <c r="BK31" s="7" t="str">
        <f t="shared" si="17"/>
        <v>Quarter!r31c43</v>
      </c>
      <c r="BL31" s="7" t="str">
        <f t="shared" si="17"/>
        <v>Quarter!r31c44</v>
      </c>
      <c r="BM31" s="7" t="str">
        <f t="shared" si="17"/>
        <v>Quarter!r31c45</v>
      </c>
      <c r="BN31" s="7" t="str">
        <f t="shared" si="17"/>
        <v>Quarter!r31c46</v>
      </c>
      <c r="BO31" s="7" t="str">
        <f t="shared" si="17"/>
        <v>Quarter!r31c47</v>
      </c>
      <c r="BP31" s="7" t="str">
        <f t="shared" si="17"/>
        <v>Quarter!r31c48</v>
      </c>
      <c r="BQ31" s="7" t="str">
        <f t="shared" si="17"/>
        <v>Quarter!r31c49</v>
      </c>
      <c r="BR31" s="7" t="str">
        <f t="shared" si="17"/>
        <v>Quarter!r31c50</v>
      </c>
      <c r="BS31" s="7" t="str">
        <f t="shared" si="17"/>
        <v>Quarter!r31c51</v>
      </c>
      <c r="BT31" s="7" t="str">
        <f t="shared" si="17"/>
        <v>Quarter!r31c52</v>
      </c>
      <c r="BU31" s="7" t="str">
        <f t="shared" si="17"/>
        <v>Quarter!r31c53</v>
      </c>
      <c r="BV31" s="7" t="str">
        <f t="shared" si="17"/>
        <v>Quarter!r31c54</v>
      </c>
      <c r="BW31" s="7" t="str">
        <f t="shared" si="17"/>
        <v>Quarter!r31c55</v>
      </c>
      <c r="BX31" s="7" t="str">
        <f t="shared" si="17"/>
        <v>Quarter!r31c56</v>
      </c>
      <c r="BY31" s="7" t="str">
        <f t="shared" si="17"/>
        <v>Quarter!r31c57</v>
      </c>
      <c r="BZ31" s="7" t="str">
        <f t="shared" ref="BZ31:CH40" si="18">$W$3&amp;"r"&amp;$U31&amp;"c"&amp;BZ$4</f>
        <v>Quarter!r31c58</v>
      </c>
      <c r="CA31" s="7" t="str">
        <f t="shared" si="18"/>
        <v>Quarter!r31c59</v>
      </c>
      <c r="CB31" s="7" t="str">
        <f t="shared" si="18"/>
        <v>Quarter!r31c60</v>
      </c>
      <c r="CC31" s="7" t="str">
        <f t="shared" si="18"/>
        <v>Quarter!r31c61</v>
      </c>
      <c r="CD31" s="7" t="str">
        <f t="shared" si="18"/>
        <v>Quarter!r31c62</v>
      </c>
      <c r="CE31" s="7" t="str">
        <f t="shared" si="18"/>
        <v>Quarter!r31c63</v>
      </c>
      <c r="CF31" s="7" t="str">
        <f t="shared" si="18"/>
        <v>Quarter!r31c64</v>
      </c>
      <c r="CG31" s="7" t="str">
        <f t="shared" si="18"/>
        <v>Quarter!r31c65</v>
      </c>
      <c r="CH31" s="7" t="str">
        <f t="shared" si="18"/>
        <v>Quarter!r31c66</v>
      </c>
    </row>
    <row r="32" spans="2:86" x14ac:dyDescent="0.25">
      <c r="B32" s="4" t="s">
        <v>7</v>
      </c>
      <c r="C32" s="7">
        <v>32</v>
      </c>
      <c r="D32" s="7" t="str">
        <f t="shared" si="13"/>
        <v>Annual!r32c2</v>
      </c>
      <c r="E32" s="7" t="str">
        <f t="shared" si="13"/>
        <v>Annual!r32c3</v>
      </c>
      <c r="F32" s="7" t="str">
        <f t="shared" si="13"/>
        <v>Annual!r32c4</v>
      </c>
      <c r="G32" s="7" t="str">
        <f t="shared" si="13"/>
        <v>Annual!r32c5</v>
      </c>
      <c r="H32" s="7" t="str">
        <f t="shared" si="13"/>
        <v>Annual!r32c6</v>
      </c>
      <c r="I32" s="7" t="str">
        <f t="shared" si="13"/>
        <v>Annual!r32c7</v>
      </c>
      <c r="J32" s="7" t="str">
        <f t="shared" si="13"/>
        <v>Annual!r32c8</v>
      </c>
      <c r="K32" s="7" t="str">
        <f t="shared" si="13"/>
        <v>Annual!r32c9</v>
      </c>
      <c r="L32" s="7" t="str">
        <f t="shared" si="13"/>
        <v>Annual!r32c10</v>
      </c>
      <c r="M32" s="7" t="str">
        <f t="shared" si="13"/>
        <v>Annual!r32c11</v>
      </c>
      <c r="N32" s="7" t="str">
        <f t="shared" si="13"/>
        <v>Annual!r32c12</v>
      </c>
      <c r="O32" s="7" t="str">
        <f t="shared" si="13"/>
        <v>Annual!r32c13</v>
      </c>
      <c r="P32" s="7" t="str">
        <f t="shared" si="13"/>
        <v>Annual!r32c14</v>
      </c>
      <c r="Q32" s="7" t="str">
        <f t="shared" si="13"/>
        <v>Annual!r32c15</v>
      </c>
      <c r="R32" s="7" t="str">
        <f t="shared" si="13"/>
        <v>Annual!r32c16</v>
      </c>
      <c r="S32" s="7" t="str">
        <f t="shared" si="13"/>
        <v>Annual!r32c17</v>
      </c>
      <c r="T32" s="7" t="str">
        <f t="shared" si="13"/>
        <v>Annual!r32c18</v>
      </c>
      <c r="U32" s="7">
        <v>32</v>
      </c>
      <c r="V32" s="7" t="str">
        <f t="shared" si="14"/>
        <v>Quarter!r32c2</v>
      </c>
      <c r="W32" s="7" t="str">
        <f t="shared" si="14"/>
        <v>Quarter!r32c3</v>
      </c>
      <c r="X32" s="7" t="str">
        <f t="shared" si="14"/>
        <v>Quarter!r32c4</v>
      </c>
      <c r="Y32" s="7" t="str">
        <f t="shared" si="14"/>
        <v>Quarter!r32c5</v>
      </c>
      <c r="Z32" s="7" t="str">
        <f t="shared" si="14"/>
        <v>Quarter!r32c6</v>
      </c>
      <c r="AA32" s="7" t="str">
        <f t="shared" si="14"/>
        <v>Quarter!r32c7</v>
      </c>
      <c r="AB32" s="7" t="str">
        <f t="shared" si="14"/>
        <v>Quarter!r32c8</v>
      </c>
      <c r="AC32" s="7" t="str">
        <f t="shared" si="14"/>
        <v>Quarter!r32c9</v>
      </c>
      <c r="AD32" s="7" t="str">
        <f t="shared" si="14"/>
        <v>Quarter!r32c10</v>
      </c>
      <c r="AE32" s="7" t="str">
        <f t="shared" si="14"/>
        <v>Quarter!r32c11</v>
      </c>
      <c r="AF32" s="7" t="str">
        <f t="shared" si="14"/>
        <v>Quarter!r32c12</v>
      </c>
      <c r="AG32" s="7" t="str">
        <f t="shared" si="14"/>
        <v>Quarter!r32c13</v>
      </c>
      <c r="AH32" s="7" t="str">
        <f t="shared" si="14"/>
        <v>Quarter!r32c14</v>
      </c>
      <c r="AI32" s="7" t="str">
        <f t="shared" si="14"/>
        <v>Quarter!r32c15</v>
      </c>
      <c r="AJ32" s="7" t="str">
        <f t="shared" si="14"/>
        <v>Quarter!r32c16</v>
      </c>
      <c r="AK32" s="7" t="str">
        <f t="shared" si="14"/>
        <v>Quarter!r32c17</v>
      </c>
      <c r="AL32" s="7" t="str">
        <f t="shared" si="14"/>
        <v>Quarter!r32c18</v>
      </c>
      <c r="AM32" s="7" t="str">
        <f t="shared" si="14"/>
        <v>Quarter!r32c19</v>
      </c>
      <c r="AN32" s="7" t="str">
        <f t="shared" si="14"/>
        <v>Quarter!r32c20</v>
      </c>
      <c r="AO32" s="7" t="str">
        <f t="shared" si="14"/>
        <v>Quarter!r32c21</v>
      </c>
      <c r="AP32" s="7" t="str">
        <f t="shared" si="14"/>
        <v>Quarter!r32c22</v>
      </c>
      <c r="AQ32" s="7" t="str">
        <f t="shared" si="14"/>
        <v>Quarter!r32c23</v>
      </c>
      <c r="AR32" s="7" t="str">
        <f t="shared" si="15"/>
        <v>Quarter!r32c24</v>
      </c>
      <c r="AS32" s="7" t="str">
        <f t="shared" si="15"/>
        <v>Quarter!r32c25</v>
      </c>
      <c r="AT32" s="7" t="str">
        <f t="shared" si="15"/>
        <v>Quarter!r32c26</v>
      </c>
      <c r="AU32" s="7" t="str">
        <f t="shared" si="15"/>
        <v>Quarter!r32c27</v>
      </c>
      <c r="AV32" s="7" t="str">
        <f t="shared" si="15"/>
        <v>Quarter!r32c28</v>
      </c>
      <c r="AW32" s="7" t="str">
        <f t="shared" si="15"/>
        <v>Quarter!r32c29</v>
      </c>
      <c r="AX32" s="7" t="str">
        <f t="shared" si="15"/>
        <v>Quarter!r32c30</v>
      </c>
      <c r="AY32" s="7" t="str">
        <f t="shared" si="15"/>
        <v>Quarter!r32c31</v>
      </c>
      <c r="AZ32" s="7" t="str">
        <f t="shared" si="15"/>
        <v>Quarter!r32c32</v>
      </c>
      <c r="BA32" s="7" t="str">
        <f t="shared" si="15"/>
        <v>Quarter!r32c33</v>
      </c>
      <c r="BB32" s="7" t="str">
        <f t="shared" si="15"/>
        <v>Quarter!r32c34</v>
      </c>
      <c r="BC32" s="7" t="str">
        <f t="shared" si="15"/>
        <v>Quarter!r32c35</v>
      </c>
      <c r="BD32" s="7" t="str">
        <f t="shared" si="15"/>
        <v>Quarter!r32c36</v>
      </c>
      <c r="BE32" s="7" t="str">
        <f t="shared" si="15"/>
        <v>Quarter!r32c37</v>
      </c>
      <c r="BF32" s="7" t="str">
        <f t="shared" si="15"/>
        <v>Quarter!r32c38</v>
      </c>
      <c r="BG32" s="7" t="str">
        <f t="shared" si="15"/>
        <v>Quarter!r32c39</v>
      </c>
      <c r="BH32" s="7" t="str">
        <f t="shared" si="15"/>
        <v>Quarter!r32c40</v>
      </c>
      <c r="BI32" s="7" t="str">
        <f t="shared" si="15"/>
        <v>Quarter!r32c41</v>
      </c>
      <c r="BJ32" s="7" t="str">
        <f t="shared" si="17"/>
        <v>Quarter!r32c42</v>
      </c>
      <c r="BK32" s="7" t="str">
        <f t="shared" si="17"/>
        <v>Quarter!r32c43</v>
      </c>
      <c r="BL32" s="7" t="str">
        <f t="shared" si="17"/>
        <v>Quarter!r32c44</v>
      </c>
      <c r="BM32" s="7" t="str">
        <f t="shared" si="17"/>
        <v>Quarter!r32c45</v>
      </c>
      <c r="BN32" s="7" t="str">
        <f t="shared" si="17"/>
        <v>Quarter!r32c46</v>
      </c>
      <c r="BO32" s="7" t="str">
        <f t="shared" si="17"/>
        <v>Quarter!r32c47</v>
      </c>
      <c r="BP32" s="7" t="str">
        <f t="shared" si="17"/>
        <v>Quarter!r32c48</v>
      </c>
      <c r="BQ32" s="7" t="str">
        <f t="shared" si="17"/>
        <v>Quarter!r32c49</v>
      </c>
      <c r="BR32" s="7" t="str">
        <f t="shared" si="17"/>
        <v>Quarter!r32c50</v>
      </c>
      <c r="BS32" s="7" t="str">
        <f t="shared" si="17"/>
        <v>Quarter!r32c51</v>
      </c>
      <c r="BT32" s="7" t="str">
        <f t="shared" si="17"/>
        <v>Quarter!r32c52</v>
      </c>
      <c r="BU32" s="7" t="str">
        <f t="shared" si="17"/>
        <v>Quarter!r32c53</v>
      </c>
      <c r="BV32" s="7" t="str">
        <f t="shared" si="17"/>
        <v>Quarter!r32c54</v>
      </c>
      <c r="BW32" s="7" t="str">
        <f t="shared" si="17"/>
        <v>Quarter!r32c55</v>
      </c>
      <c r="BX32" s="7" t="str">
        <f t="shared" si="17"/>
        <v>Quarter!r32c56</v>
      </c>
      <c r="BY32" s="7" t="str">
        <f t="shared" si="17"/>
        <v>Quarter!r32c57</v>
      </c>
      <c r="BZ32" s="7" t="str">
        <f t="shared" si="18"/>
        <v>Quarter!r32c58</v>
      </c>
      <c r="CA32" s="7" t="str">
        <f t="shared" si="18"/>
        <v>Quarter!r32c59</v>
      </c>
      <c r="CB32" s="7" t="str">
        <f t="shared" si="18"/>
        <v>Quarter!r32c60</v>
      </c>
      <c r="CC32" s="7" t="str">
        <f t="shared" si="18"/>
        <v>Quarter!r32c61</v>
      </c>
      <c r="CD32" s="7" t="str">
        <f t="shared" si="18"/>
        <v>Quarter!r32c62</v>
      </c>
      <c r="CE32" s="7" t="str">
        <f t="shared" si="18"/>
        <v>Quarter!r32c63</v>
      </c>
      <c r="CF32" s="7" t="str">
        <f t="shared" si="18"/>
        <v>Quarter!r32c64</v>
      </c>
      <c r="CG32" s="7" t="str">
        <f t="shared" si="18"/>
        <v>Quarter!r32c65</v>
      </c>
      <c r="CH32" s="7" t="str">
        <f t="shared" si="18"/>
        <v>Quarter!r32c66</v>
      </c>
    </row>
    <row r="33" spans="2:86" x14ac:dyDescent="0.25">
      <c r="B33" s="4" t="s">
        <v>28</v>
      </c>
      <c r="C33" s="7">
        <v>33</v>
      </c>
      <c r="D33" s="7" t="str">
        <f t="shared" si="13"/>
        <v>Annual!r33c2</v>
      </c>
      <c r="E33" s="7" t="str">
        <f t="shared" si="13"/>
        <v>Annual!r33c3</v>
      </c>
      <c r="F33" s="7" t="str">
        <f t="shared" si="13"/>
        <v>Annual!r33c4</v>
      </c>
      <c r="G33" s="7" t="str">
        <f t="shared" si="13"/>
        <v>Annual!r33c5</v>
      </c>
      <c r="H33" s="7" t="str">
        <f t="shared" si="13"/>
        <v>Annual!r33c6</v>
      </c>
      <c r="I33" s="7" t="str">
        <f t="shared" si="13"/>
        <v>Annual!r33c7</v>
      </c>
      <c r="J33" s="7" t="str">
        <f t="shared" si="13"/>
        <v>Annual!r33c8</v>
      </c>
      <c r="K33" s="7" t="str">
        <f t="shared" si="13"/>
        <v>Annual!r33c9</v>
      </c>
      <c r="L33" s="7" t="str">
        <f t="shared" si="13"/>
        <v>Annual!r33c10</v>
      </c>
      <c r="M33" s="7" t="str">
        <f t="shared" si="13"/>
        <v>Annual!r33c11</v>
      </c>
      <c r="N33" s="7" t="str">
        <f t="shared" si="13"/>
        <v>Annual!r33c12</v>
      </c>
      <c r="O33" s="7" t="str">
        <f t="shared" si="13"/>
        <v>Annual!r33c13</v>
      </c>
      <c r="P33" s="7" t="str">
        <f t="shared" si="13"/>
        <v>Annual!r33c14</v>
      </c>
      <c r="Q33" s="7" t="str">
        <f t="shared" si="13"/>
        <v>Annual!r33c15</v>
      </c>
      <c r="R33" s="7" t="str">
        <f t="shared" si="13"/>
        <v>Annual!r33c16</v>
      </c>
      <c r="S33" s="7" t="str">
        <f t="shared" si="13"/>
        <v>Annual!r33c17</v>
      </c>
      <c r="T33" s="7" t="str">
        <f t="shared" si="13"/>
        <v>Annual!r33c18</v>
      </c>
      <c r="U33" s="7">
        <v>33</v>
      </c>
      <c r="V33" s="7" t="str">
        <f t="shared" si="14"/>
        <v>Quarter!r33c2</v>
      </c>
      <c r="W33" s="7" t="str">
        <f t="shared" si="14"/>
        <v>Quarter!r33c3</v>
      </c>
      <c r="X33" s="7" t="str">
        <f t="shared" si="14"/>
        <v>Quarter!r33c4</v>
      </c>
      <c r="Y33" s="7" t="str">
        <f t="shared" si="14"/>
        <v>Quarter!r33c5</v>
      </c>
      <c r="Z33" s="7" t="str">
        <f t="shared" si="14"/>
        <v>Quarter!r33c6</v>
      </c>
      <c r="AA33" s="7" t="str">
        <f t="shared" si="14"/>
        <v>Quarter!r33c7</v>
      </c>
      <c r="AB33" s="7" t="str">
        <f t="shared" si="14"/>
        <v>Quarter!r33c8</v>
      </c>
      <c r="AC33" s="7" t="str">
        <f t="shared" si="14"/>
        <v>Quarter!r33c9</v>
      </c>
      <c r="AD33" s="7" t="str">
        <f t="shared" si="14"/>
        <v>Quarter!r33c10</v>
      </c>
      <c r="AE33" s="7" t="str">
        <f t="shared" si="14"/>
        <v>Quarter!r33c11</v>
      </c>
      <c r="AF33" s="7" t="str">
        <f t="shared" si="14"/>
        <v>Quarter!r33c12</v>
      </c>
      <c r="AG33" s="7" t="str">
        <f t="shared" si="14"/>
        <v>Quarter!r33c13</v>
      </c>
      <c r="AH33" s="7" t="str">
        <f t="shared" si="14"/>
        <v>Quarter!r33c14</v>
      </c>
      <c r="AI33" s="7" t="str">
        <f t="shared" si="14"/>
        <v>Quarter!r33c15</v>
      </c>
      <c r="AJ33" s="7" t="str">
        <f t="shared" si="14"/>
        <v>Quarter!r33c16</v>
      </c>
      <c r="AK33" s="7" t="str">
        <f t="shared" si="14"/>
        <v>Quarter!r33c17</v>
      </c>
      <c r="AL33" s="7" t="str">
        <f t="shared" si="14"/>
        <v>Quarter!r33c18</v>
      </c>
      <c r="AM33" s="7" t="str">
        <f t="shared" si="14"/>
        <v>Quarter!r33c19</v>
      </c>
      <c r="AN33" s="7" t="str">
        <f t="shared" si="14"/>
        <v>Quarter!r33c20</v>
      </c>
      <c r="AO33" s="7" t="str">
        <f t="shared" si="14"/>
        <v>Quarter!r33c21</v>
      </c>
      <c r="AP33" s="7" t="str">
        <f t="shared" si="14"/>
        <v>Quarter!r33c22</v>
      </c>
      <c r="AQ33" s="7" t="str">
        <f t="shared" si="14"/>
        <v>Quarter!r33c23</v>
      </c>
      <c r="AR33" s="7" t="str">
        <f t="shared" si="15"/>
        <v>Quarter!r33c24</v>
      </c>
      <c r="AS33" s="7" t="str">
        <f t="shared" si="15"/>
        <v>Quarter!r33c25</v>
      </c>
      <c r="AT33" s="7" t="str">
        <f t="shared" si="15"/>
        <v>Quarter!r33c26</v>
      </c>
      <c r="AU33" s="7" t="str">
        <f t="shared" si="15"/>
        <v>Quarter!r33c27</v>
      </c>
      <c r="AV33" s="7" t="str">
        <f t="shared" si="15"/>
        <v>Quarter!r33c28</v>
      </c>
      <c r="AW33" s="7" t="str">
        <f t="shared" si="15"/>
        <v>Quarter!r33c29</v>
      </c>
      <c r="AX33" s="7" t="str">
        <f t="shared" si="15"/>
        <v>Quarter!r33c30</v>
      </c>
      <c r="AY33" s="7" t="str">
        <f t="shared" si="15"/>
        <v>Quarter!r33c31</v>
      </c>
      <c r="AZ33" s="7" t="str">
        <f t="shared" si="15"/>
        <v>Quarter!r33c32</v>
      </c>
      <c r="BA33" s="7" t="str">
        <f t="shared" si="15"/>
        <v>Quarter!r33c33</v>
      </c>
      <c r="BB33" s="7" t="str">
        <f t="shared" si="15"/>
        <v>Quarter!r33c34</v>
      </c>
      <c r="BC33" s="7" t="str">
        <f t="shared" si="15"/>
        <v>Quarter!r33c35</v>
      </c>
      <c r="BD33" s="7" t="str">
        <f t="shared" si="15"/>
        <v>Quarter!r33c36</v>
      </c>
      <c r="BE33" s="7" t="str">
        <f t="shared" si="15"/>
        <v>Quarter!r33c37</v>
      </c>
      <c r="BF33" s="7" t="str">
        <f t="shared" si="15"/>
        <v>Quarter!r33c38</v>
      </c>
      <c r="BG33" s="7" t="str">
        <f t="shared" si="15"/>
        <v>Quarter!r33c39</v>
      </c>
      <c r="BH33" s="7" t="str">
        <f t="shared" si="15"/>
        <v>Quarter!r33c40</v>
      </c>
      <c r="BI33" s="7" t="str">
        <f t="shared" si="15"/>
        <v>Quarter!r33c41</v>
      </c>
      <c r="BJ33" s="7" t="str">
        <f t="shared" si="17"/>
        <v>Quarter!r33c42</v>
      </c>
      <c r="BK33" s="7" t="str">
        <f t="shared" si="17"/>
        <v>Quarter!r33c43</v>
      </c>
      <c r="BL33" s="7" t="str">
        <f t="shared" si="17"/>
        <v>Quarter!r33c44</v>
      </c>
      <c r="BM33" s="7" t="str">
        <f t="shared" si="17"/>
        <v>Quarter!r33c45</v>
      </c>
      <c r="BN33" s="7" t="str">
        <f t="shared" si="17"/>
        <v>Quarter!r33c46</v>
      </c>
      <c r="BO33" s="7" t="str">
        <f t="shared" si="17"/>
        <v>Quarter!r33c47</v>
      </c>
      <c r="BP33" s="7" t="str">
        <f t="shared" si="17"/>
        <v>Quarter!r33c48</v>
      </c>
      <c r="BQ33" s="7" t="str">
        <f t="shared" si="17"/>
        <v>Quarter!r33c49</v>
      </c>
      <c r="BR33" s="7" t="str">
        <f t="shared" si="17"/>
        <v>Quarter!r33c50</v>
      </c>
      <c r="BS33" s="7" t="str">
        <f t="shared" si="17"/>
        <v>Quarter!r33c51</v>
      </c>
      <c r="BT33" s="7" t="str">
        <f t="shared" si="17"/>
        <v>Quarter!r33c52</v>
      </c>
      <c r="BU33" s="7" t="str">
        <f t="shared" si="17"/>
        <v>Quarter!r33c53</v>
      </c>
      <c r="BV33" s="7" t="str">
        <f t="shared" si="17"/>
        <v>Quarter!r33c54</v>
      </c>
      <c r="BW33" s="7" t="str">
        <f t="shared" si="17"/>
        <v>Quarter!r33c55</v>
      </c>
      <c r="BX33" s="7" t="str">
        <f t="shared" si="17"/>
        <v>Quarter!r33c56</v>
      </c>
      <c r="BY33" s="7" t="str">
        <f t="shared" si="17"/>
        <v>Quarter!r33c57</v>
      </c>
      <c r="BZ33" s="7" t="str">
        <f t="shared" si="18"/>
        <v>Quarter!r33c58</v>
      </c>
      <c r="CA33" s="7" t="str">
        <f t="shared" si="18"/>
        <v>Quarter!r33c59</v>
      </c>
      <c r="CB33" s="7" t="str">
        <f t="shared" si="18"/>
        <v>Quarter!r33c60</v>
      </c>
      <c r="CC33" s="7" t="str">
        <f t="shared" si="18"/>
        <v>Quarter!r33c61</v>
      </c>
      <c r="CD33" s="7" t="str">
        <f t="shared" si="18"/>
        <v>Quarter!r33c62</v>
      </c>
      <c r="CE33" s="7" t="str">
        <f t="shared" si="18"/>
        <v>Quarter!r33c63</v>
      </c>
      <c r="CF33" s="7" t="str">
        <f t="shared" si="18"/>
        <v>Quarter!r33c64</v>
      </c>
      <c r="CG33" s="7" t="str">
        <f t="shared" si="18"/>
        <v>Quarter!r33c65</v>
      </c>
      <c r="CH33" s="7" t="str">
        <f t="shared" si="18"/>
        <v>Quarter!r33c66</v>
      </c>
    </row>
    <row r="34" spans="2:86" x14ac:dyDescent="0.25">
      <c r="B34" s="4" t="s">
        <v>9</v>
      </c>
      <c r="C34" s="7">
        <v>34</v>
      </c>
      <c r="D34" s="7" t="str">
        <f t="shared" si="13"/>
        <v>Annual!r34c2</v>
      </c>
      <c r="E34" s="7" t="str">
        <f t="shared" si="13"/>
        <v>Annual!r34c3</v>
      </c>
      <c r="F34" s="7" t="str">
        <f t="shared" si="13"/>
        <v>Annual!r34c4</v>
      </c>
      <c r="G34" s="7" t="str">
        <f t="shared" si="13"/>
        <v>Annual!r34c5</v>
      </c>
      <c r="H34" s="7" t="str">
        <f t="shared" si="13"/>
        <v>Annual!r34c6</v>
      </c>
      <c r="I34" s="7" t="str">
        <f t="shared" si="13"/>
        <v>Annual!r34c7</v>
      </c>
      <c r="J34" s="7" t="str">
        <f t="shared" si="13"/>
        <v>Annual!r34c8</v>
      </c>
      <c r="K34" s="7" t="str">
        <f t="shared" si="13"/>
        <v>Annual!r34c9</v>
      </c>
      <c r="L34" s="7" t="str">
        <f t="shared" si="13"/>
        <v>Annual!r34c10</v>
      </c>
      <c r="M34" s="7" t="str">
        <f t="shared" si="13"/>
        <v>Annual!r34c11</v>
      </c>
      <c r="N34" s="7" t="str">
        <f t="shared" si="13"/>
        <v>Annual!r34c12</v>
      </c>
      <c r="O34" s="7" t="str">
        <f t="shared" si="13"/>
        <v>Annual!r34c13</v>
      </c>
      <c r="P34" s="7" t="str">
        <f t="shared" si="13"/>
        <v>Annual!r34c14</v>
      </c>
      <c r="Q34" s="7" t="str">
        <f t="shared" si="13"/>
        <v>Annual!r34c15</v>
      </c>
      <c r="R34" s="7" t="str">
        <f t="shared" si="13"/>
        <v>Annual!r34c16</v>
      </c>
      <c r="S34" s="7" t="str">
        <f t="shared" si="13"/>
        <v>Annual!r34c17</v>
      </c>
      <c r="T34" s="7" t="str">
        <f t="shared" si="13"/>
        <v>Annual!r34c18</v>
      </c>
      <c r="U34" s="7">
        <v>34</v>
      </c>
      <c r="V34" s="7" t="str">
        <f t="shared" si="14"/>
        <v>Quarter!r34c2</v>
      </c>
      <c r="W34" s="7" t="str">
        <f t="shared" si="14"/>
        <v>Quarter!r34c3</v>
      </c>
      <c r="X34" s="7" t="str">
        <f t="shared" si="14"/>
        <v>Quarter!r34c4</v>
      </c>
      <c r="Y34" s="7" t="str">
        <f t="shared" si="14"/>
        <v>Quarter!r34c5</v>
      </c>
      <c r="Z34" s="7" t="str">
        <f t="shared" si="14"/>
        <v>Quarter!r34c6</v>
      </c>
      <c r="AA34" s="7" t="str">
        <f t="shared" si="14"/>
        <v>Quarter!r34c7</v>
      </c>
      <c r="AB34" s="7" t="str">
        <f t="shared" si="14"/>
        <v>Quarter!r34c8</v>
      </c>
      <c r="AC34" s="7" t="str">
        <f t="shared" si="14"/>
        <v>Quarter!r34c9</v>
      </c>
      <c r="AD34" s="7" t="str">
        <f t="shared" si="14"/>
        <v>Quarter!r34c10</v>
      </c>
      <c r="AE34" s="7" t="str">
        <f t="shared" si="14"/>
        <v>Quarter!r34c11</v>
      </c>
      <c r="AF34" s="7" t="str">
        <f t="shared" si="14"/>
        <v>Quarter!r34c12</v>
      </c>
      <c r="AG34" s="7" t="str">
        <f t="shared" si="14"/>
        <v>Quarter!r34c13</v>
      </c>
      <c r="AH34" s="7" t="str">
        <f t="shared" si="14"/>
        <v>Quarter!r34c14</v>
      </c>
      <c r="AI34" s="7" t="str">
        <f t="shared" si="14"/>
        <v>Quarter!r34c15</v>
      </c>
      <c r="AJ34" s="7" t="str">
        <f t="shared" si="14"/>
        <v>Quarter!r34c16</v>
      </c>
      <c r="AK34" s="7" t="str">
        <f t="shared" si="14"/>
        <v>Quarter!r34c17</v>
      </c>
      <c r="AL34" s="7" t="str">
        <f t="shared" si="14"/>
        <v>Quarter!r34c18</v>
      </c>
      <c r="AM34" s="7" t="str">
        <f t="shared" si="14"/>
        <v>Quarter!r34c19</v>
      </c>
      <c r="AN34" s="7" t="str">
        <f t="shared" si="14"/>
        <v>Quarter!r34c20</v>
      </c>
      <c r="AO34" s="7" t="str">
        <f t="shared" si="14"/>
        <v>Quarter!r34c21</v>
      </c>
      <c r="AP34" s="7" t="str">
        <f t="shared" si="14"/>
        <v>Quarter!r34c22</v>
      </c>
      <c r="AQ34" s="7" t="str">
        <f t="shared" si="14"/>
        <v>Quarter!r34c23</v>
      </c>
      <c r="AR34" s="7" t="str">
        <f t="shared" si="15"/>
        <v>Quarter!r34c24</v>
      </c>
      <c r="AS34" s="7" t="str">
        <f t="shared" si="15"/>
        <v>Quarter!r34c25</v>
      </c>
      <c r="AT34" s="7" t="str">
        <f t="shared" si="15"/>
        <v>Quarter!r34c26</v>
      </c>
      <c r="AU34" s="7" t="str">
        <f t="shared" si="15"/>
        <v>Quarter!r34c27</v>
      </c>
      <c r="AV34" s="7" t="str">
        <f t="shared" si="15"/>
        <v>Quarter!r34c28</v>
      </c>
      <c r="AW34" s="7" t="str">
        <f t="shared" si="15"/>
        <v>Quarter!r34c29</v>
      </c>
      <c r="AX34" s="7" t="str">
        <f t="shared" si="15"/>
        <v>Quarter!r34c30</v>
      </c>
      <c r="AY34" s="7" t="str">
        <f t="shared" si="15"/>
        <v>Quarter!r34c31</v>
      </c>
      <c r="AZ34" s="7" t="str">
        <f t="shared" si="15"/>
        <v>Quarter!r34c32</v>
      </c>
      <c r="BA34" s="7" t="str">
        <f t="shared" si="15"/>
        <v>Quarter!r34c33</v>
      </c>
      <c r="BB34" s="7" t="str">
        <f t="shared" si="15"/>
        <v>Quarter!r34c34</v>
      </c>
      <c r="BC34" s="7" t="str">
        <f t="shared" si="15"/>
        <v>Quarter!r34c35</v>
      </c>
      <c r="BD34" s="7" t="str">
        <f t="shared" si="15"/>
        <v>Quarter!r34c36</v>
      </c>
      <c r="BE34" s="7" t="str">
        <f t="shared" si="15"/>
        <v>Quarter!r34c37</v>
      </c>
      <c r="BF34" s="7" t="str">
        <f t="shared" si="15"/>
        <v>Quarter!r34c38</v>
      </c>
      <c r="BG34" s="7" t="str">
        <f t="shared" si="15"/>
        <v>Quarter!r34c39</v>
      </c>
      <c r="BH34" s="7" t="str">
        <f t="shared" si="15"/>
        <v>Quarter!r34c40</v>
      </c>
      <c r="BI34" s="7" t="str">
        <f t="shared" si="15"/>
        <v>Quarter!r34c41</v>
      </c>
      <c r="BJ34" s="7" t="str">
        <f t="shared" si="17"/>
        <v>Quarter!r34c42</v>
      </c>
      <c r="BK34" s="7" t="str">
        <f t="shared" si="17"/>
        <v>Quarter!r34c43</v>
      </c>
      <c r="BL34" s="7" t="str">
        <f t="shared" si="17"/>
        <v>Quarter!r34c44</v>
      </c>
      <c r="BM34" s="7" t="str">
        <f t="shared" si="17"/>
        <v>Quarter!r34c45</v>
      </c>
      <c r="BN34" s="7" t="str">
        <f t="shared" si="17"/>
        <v>Quarter!r34c46</v>
      </c>
      <c r="BO34" s="7" t="str">
        <f t="shared" si="17"/>
        <v>Quarter!r34c47</v>
      </c>
      <c r="BP34" s="7" t="str">
        <f t="shared" si="17"/>
        <v>Quarter!r34c48</v>
      </c>
      <c r="BQ34" s="7" t="str">
        <f t="shared" si="17"/>
        <v>Quarter!r34c49</v>
      </c>
      <c r="BR34" s="7" t="str">
        <f t="shared" si="17"/>
        <v>Quarter!r34c50</v>
      </c>
      <c r="BS34" s="7" t="str">
        <f t="shared" si="17"/>
        <v>Quarter!r34c51</v>
      </c>
      <c r="BT34" s="7" t="str">
        <f t="shared" si="17"/>
        <v>Quarter!r34c52</v>
      </c>
      <c r="BU34" s="7" t="str">
        <f t="shared" si="17"/>
        <v>Quarter!r34c53</v>
      </c>
      <c r="BV34" s="7" t="str">
        <f t="shared" si="17"/>
        <v>Quarter!r34c54</v>
      </c>
      <c r="BW34" s="7" t="str">
        <f t="shared" si="17"/>
        <v>Quarter!r34c55</v>
      </c>
      <c r="BX34" s="7" t="str">
        <f t="shared" si="17"/>
        <v>Quarter!r34c56</v>
      </c>
      <c r="BY34" s="7" t="str">
        <f t="shared" si="17"/>
        <v>Quarter!r34c57</v>
      </c>
      <c r="BZ34" s="7" t="str">
        <f t="shared" si="18"/>
        <v>Quarter!r34c58</v>
      </c>
      <c r="CA34" s="7" t="str">
        <f t="shared" si="18"/>
        <v>Quarter!r34c59</v>
      </c>
      <c r="CB34" s="7" t="str">
        <f t="shared" si="18"/>
        <v>Quarter!r34c60</v>
      </c>
      <c r="CC34" s="7" t="str">
        <f t="shared" si="18"/>
        <v>Quarter!r34c61</v>
      </c>
      <c r="CD34" s="7" t="str">
        <f t="shared" si="18"/>
        <v>Quarter!r34c62</v>
      </c>
      <c r="CE34" s="7" t="str">
        <f t="shared" si="18"/>
        <v>Quarter!r34c63</v>
      </c>
      <c r="CF34" s="7" t="str">
        <f t="shared" si="18"/>
        <v>Quarter!r34c64</v>
      </c>
      <c r="CG34" s="7" t="str">
        <f t="shared" si="18"/>
        <v>Quarter!r34c65</v>
      </c>
      <c r="CH34" s="7" t="str">
        <f t="shared" si="18"/>
        <v>Quarter!r34c66</v>
      </c>
    </row>
    <row r="35" spans="2:86" x14ac:dyDescent="0.25">
      <c r="B35" s="4" t="s">
        <v>31</v>
      </c>
      <c r="C35" s="7">
        <v>35</v>
      </c>
      <c r="D35" s="7" t="str">
        <f t="shared" ref="D35:R53" si="19">$E$3&amp;"r"&amp;$C35&amp;"c"&amp;D$4</f>
        <v>Annual!r35c2</v>
      </c>
      <c r="E35" s="7" t="str">
        <f t="shared" si="19"/>
        <v>Annual!r35c3</v>
      </c>
      <c r="F35" s="7" t="str">
        <f t="shared" si="19"/>
        <v>Annual!r35c4</v>
      </c>
      <c r="G35" s="7" t="str">
        <f t="shared" si="19"/>
        <v>Annual!r35c5</v>
      </c>
      <c r="H35" s="7" t="str">
        <f t="shared" si="19"/>
        <v>Annual!r35c6</v>
      </c>
      <c r="I35" s="7" t="str">
        <f t="shared" si="19"/>
        <v>Annual!r35c7</v>
      </c>
      <c r="J35" s="7" t="str">
        <f t="shared" si="19"/>
        <v>Annual!r35c8</v>
      </c>
      <c r="K35" s="7" t="str">
        <f t="shared" si="19"/>
        <v>Annual!r35c9</v>
      </c>
      <c r="L35" s="7" t="str">
        <f t="shared" si="19"/>
        <v>Annual!r35c10</v>
      </c>
      <c r="M35" s="7" t="str">
        <f t="shared" si="19"/>
        <v>Annual!r35c11</v>
      </c>
      <c r="N35" s="7" t="str">
        <f t="shared" si="19"/>
        <v>Annual!r35c12</v>
      </c>
      <c r="O35" s="7" t="str">
        <f t="shared" si="19"/>
        <v>Annual!r35c13</v>
      </c>
      <c r="P35" s="7" t="str">
        <f t="shared" si="19"/>
        <v>Annual!r35c14</v>
      </c>
      <c r="Q35" s="7" t="str">
        <f t="shared" si="19"/>
        <v>Annual!r35c15</v>
      </c>
      <c r="R35" s="7" t="str">
        <f t="shared" si="19"/>
        <v>Annual!r35c16</v>
      </c>
      <c r="S35" s="7" t="str">
        <f t="shared" si="13"/>
        <v>Annual!r35c17</v>
      </c>
      <c r="T35" s="7" t="str">
        <f t="shared" si="13"/>
        <v>Annual!r35c18</v>
      </c>
      <c r="U35" s="7">
        <v>35</v>
      </c>
      <c r="V35" s="7" t="str">
        <f t="shared" ref="V35:AR47" si="20">$W$3&amp;"r"&amp;$U35&amp;"c"&amp;V$4</f>
        <v>Quarter!r35c2</v>
      </c>
      <c r="W35" s="7" t="str">
        <f t="shared" si="20"/>
        <v>Quarter!r35c3</v>
      </c>
      <c r="X35" s="7" t="str">
        <f t="shared" si="20"/>
        <v>Quarter!r35c4</v>
      </c>
      <c r="Y35" s="7" t="str">
        <f t="shared" si="20"/>
        <v>Quarter!r35c5</v>
      </c>
      <c r="Z35" s="7" t="str">
        <f t="shared" si="20"/>
        <v>Quarter!r35c6</v>
      </c>
      <c r="AA35" s="7" t="str">
        <f t="shared" si="20"/>
        <v>Quarter!r35c7</v>
      </c>
      <c r="AB35" s="7" t="str">
        <f t="shared" si="20"/>
        <v>Quarter!r35c8</v>
      </c>
      <c r="AC35" s="7" t="str">
        <f t="shared" si="20"/>
        <v>Quarter!r35c9</v>
      </c>
      <c r="AD35" s="7" t="str">
        <f t="shared" si="20"/>
        <v>Quarter!r35c10</v>
      </c>
      <c r="AE35" s="7" t="str">
        <f t="shared" si="20"/>
        <v>Quarter!r35c11</v>
      </c>
      <c r="AF35" s="7" t="str">
        <f t="shared" si="20"/>
        <v>Quarter!r35c12</v>
      </c>
      <c r="AG35" s="7" t="str">
        <f t="shared" si="20"/>
        <v>Quarter!r35c13</v>
      </c>
      <c r="AH35" s="7" t="str">
        <f t="shared" si="20"/>
        <v>Quarter!r35c14</v>
      </c>
      <c r="AI35" s="7" t="str">
        <f t="shared" si="20"/>
        <v>Quarter!r35c15</v>
      </c>
      <c r="AJ35" s="7" t="str">
        <f t="shared" si="20"/>
        <v>Quarter!r35c16</v>
      </c>
      <c r="AK35" s="7" t="str">
        <f t="shared" si="20"/>
        <v>Quarter!r35c17</v>
      </c>
      <c r="AL35" s="7" t="str">
        <f t="shared" si="20"/>
        <v>Quarter!r35c18</v>
      </c>
      <c r="AM35" s="7" t="str">
        <f t="shared" si="20"/>
        <v>Quarter!r35c19</v>
      </c>
      <c r="AN35" s="7" t="str">
        <f t="shared" si="20"/>
        <v>Quarter!r35c20</v>
      </c>
      <c r="AO35" s="7" t="str">
        <f t="shared" si="20"/>
        <v>Quarter!r35c21</v>
      </c>
      <c r="AP35" s="7" t="str">
        <f t="shared" si="20"/>
        <v>Quarter!r35c22</v>
      </c>
      <c r="AQ35" s="7" t="str">
        <f t="shared" si="20"/>
        <v>Quarter!r35c23</v>
      </c>
      <c r="AR35" s="7" t="str">
        <f t="shared" si="20"/>
        <v>Quarter!r35c24</v>
      </c>
      <c r="AS35" s="7" t="str">
        <f t="shared" si="15"/>
        <v>Quarter!r35c25</v>
      </c>
      <c r="AT35" s="7" t="str">
        <f t="shared" si="15"/>
        <v>Quarter!r35c26</v>
      </c>
      <c r="AU35" s="7" t="str">
        <f t="shared" si="15"/>
        <v>Quarter!r35c27</v>
      </c>
      <c r="AV35" s="7" t="str">
        <f t="shared" si="15"/>
        <v>Quarter!r35c28</v>
      </c>
      <c r="AW35" s="7" t="str">
        <f t="shared" si="15"/>
        <v>Quarter!r35c29</v>
      </c>
      <c r="AX35" s="7" t="str">
        <f t="shared" si="15"/>
        <v>Quarter!r35c30</v>
      </c>
      <c r="AY35" s="7" t="str">
        <f t="shared" si="15"/>
        <v>Quarter!r35c31</v>
      </c>
      <c r="AZ35" s="7" t="str">
        <f t="shared" si="15"/>
        <v>Quarter!r35c32</v>
      </c>
      <c r="BA35" s="7" t="str">
        <f t="shared" si="15"/>
        <v>Quarter!r35c33</v>
      </c>
      <c r="BB35" s="7" t="str">
        <f t="shared" si="15"/>
        <v>Quarter!r35c34</v>
      </c>
      <c r="BC35" s="7" t="str">
        <f t="shared" si="15"/>
        <v>Quarter!r35c35</v>
      </c>
      <c r="BD35" s="7" t="str">
        <f t="shared" si="15"/>
        <v>Quarter!r35c36</v>
      </c>
      <c r="BE35" s="7" t="str">
        <f t="shared" si="15"/>
        <v>Quarter!r35c37</v>
      </c>
      <c r="BF35" s="7" t="str">
        <f t="shared" si="15"/>
        <v>Quarter!r35c38</v>
      </c>
      <c r="BG35" s="7" t="str">
        <f t="shared" si="15"/>
        <v>Quarter!r35c39</v>
      </c>
      <c r="BH35" s="7" t="str">
        <f t="shared" si="15"/>
        <v>Quarter!r35c40</v>
      </c>
      <c r="BI35" s="7" t="str">
        <f t="shared" si="15"/>
        <v>Quarter!r35c41</v>
      </c>
      <c r="BJ35" s="7" t="str">
        <f t="shared" si="17"/>
        <v>Quarter!r35c42</v>
      </c>
      <c r="BK35" s="7" t="str">
        <f t="shared" si="17"/>
        <v>Quarter!r35c43</v>
      </c>
      <c r="BL35" s="7" t="str">
        <f t="shared" si="17"/>
        <v>Quarter!r35c44</v>
      </c>
      <c r="BM35" s="7" t="str">
        <f t="shared" si="17"/>
        <v>Quarter!r35c45</v>
      </c>
      <c r="BN35" s="7" t="str">
        <f t="shared" si="17"/>
        <v>Quarter!r35c46</v>
      </c>
      <c r="BO35" s="7" t="str">
        <f t="shared" si="17"/>
        <v>Quarter!r35c47</v>
      </c>
      <c r="BP35" s="7" t="str">
        <f t="shared" si="17"/>
        <v>Quarter!r35c48</v>
      </c>
      <c r="BQ35" s="7" t="str">
        <f t="shared" si="17"/>
        <v>Quarter!r35c49</v>
      </c>
      <c r="BR35" s="7" t="str">
        <f t="shared" si="17"/>
        <v>Quarter!r35c50</v>
      </c>
      <c r="BS35" s="7" t="str">
        <f t="shared" si="17"/>
        <v>Quarter!r35c51</v>
      </c>
      <c r="BT35" s="7" t="str">
        <f t="shared" si="17"/>
        <v>Quarter!r35c52</v>
      </c>
      <c r="BU35" s="7" t="str">
        <f t="shared" si="17"/>
        <v>Quarter!r35c53</v>
      </c>
      <c r="BV35" s="7" t="str">
        <f t="shared" si="17"/>
        <v>Quarter!r35c54</v>
      </c>
      <c r="BW35" s="7" t="str">
        <f t="shared" si="17"/>
        <v>Quarter!r35c55</v>
      </c>
      <c r="BX35" s="7" t="str">
        <f t="shared" si="17"/>
        <v>Quarter!r35c56</v>
      </c>
      <c r="BY35" s="7" t="str">
        <f t="shared" si="17"/>
        <v>Quarter!r35c57</v>
      </c>
      <c r="BZ35" s="7" t="str">
        <f t="shared" si="18"/>
        <v>Quarter!r35c58</v>
      </c>
      <c r="CA35" s="7" t="str">
        <f t="shared" si="18"/>
        <v>Quarter!r35c59</v>
      </c>
      <c r="CB35" s="7" t="str">
        <f t="shared" si="18"/>
        <v>Quarter!r35c60</v>
      </c>
      <c r="CC35" s="7" t="str">
        <f t="shared" si="18"/>
        <v>Quarter!r35c61</v>
      </c>
      <c r="CD35" s="7" t="str">
        <f t="shared" si="18"/>
        <v>Quarter!r35c62</v>
      </c>
      <c r="CE35" s="7" t="str">
        <f t="shared" si="18"/>
        <v>Quarter!r35c63</v>
      </c>
      <c r="CF35" s="7" t="str">
        <f t="shared" si="18"/>
        <v>Quarter!r35c64</v>
      </c>
      <c r="CG35" s="7" t="str">
        <f t="shared" si="18"/>
        <v>Quarter!r35c65</v>
      </c>
      <c r="CH35" s="7" t="str">
        <f t="shared" si="18"/>
        <v>Quarter!r35c66</v>
      </c>
    </row>
    <row r="36" spans="2:86" x14ac:dyDescent="0.25">
      <c r="B36" s="4" t="s">
        <v>269</v>
      </c>
      <c r="C36" s="7">
        <v>36</v>
      </c>
      <c r="D36" s="7" t="str">
        <f t="shared" si="19"/>
        <v>Annual!r36c2</v>
      </c>
      <c r="E36" s="7" t="str">
        <f t="shared" si="19"/>
        <v>Annual!r36c3</v>
      </c>
      <c r="F36" s="7" t="str">
        <f t="shared" si="19"/>
        <v>Annual!r36c4</v>
      </c>
      <c r="G36" s="7" t="str">
        <f t="shared" si="19"/>
        <v>Annual!r36c5</v>
      </c>
      <c r="H36" s="7" t="str">
        <f t="shared" si="19"/>
        <v>Annual!r36c6</v>
      </c>
      <c r="I36" s="7" t="str">
        <f t="shared" si="19"/>
        <v>Annual!r36c7</v>
      </c>
      <c r="J36" s="7" t="str">
        <f t="shared" si="19"/>
        <v>Annual!r36c8</v>
      </c>
      <c r="K36" s="7" t="str">
        <f t="shared" si="19"/>
        <v>Annual!r36c9</v>
      </c>
      <c r="L36" s="7" t="str">
        <f t="shared" si="19"/>
        <v>Annual!r36c10</v>
      </c>
      <c r="M36" s="7" t="str">
        <f t="shared" si="19"/>
        <v>Annual!r36c11</v>
      </c>
      <c r="N36" s="7" t="str">
        <f t="shared" si="19"/>
        <v>Annual!r36c12</v>
      </c>
      <c r="O36" s="7" t="str">
        <f t="shared" si="19"/>
        <v>Annual!r36c13</v>
      </c>
      <c r="P36" s="7" t="str">
        <f t="shared" si="19"/>
        <v>Annual!r36c14</v>
      </c>
      <c r="Q36" s="7" t="str">
        <f t="shared" si="19"/>
        <v>Annual!r36c15</v>
      </c>
      <c r="R36" s="7" t="str">
        <f t="shared" si="19"/>
        <v>Annual!r36c16</v>
      </c>
      <c r="S36" s="7" t="str">
        <f t="shared" si="13"/>
        <v>Annual!r36c17</v>
      </c>
      <c r="T36" s="7" t="str">
        <f t="shared" si="13"/>
        <v>Annual!r36c18</v>
      </c>
      <c r="U36" s="7">
        <v>36</v>
      </c>
      <c r="V36" s="7" t="str">
        <f t="shared" si="20"/>
        <v>Quarter!r36c2</v>
      </c>
      <c r="W36" s="7" t="str">
        <f t="shared" si="20"/>
        <v>Quarter!r36c3</v>
      </c>
      <c r="X36" s="7" t="str">
        <f t="shared" si="20"/>
        <v>Quarter!r36c4</v>
      </c>
      <c r="Y36" s="7" t="str">
        <f t="shared" si="20"/>
        <v>Quarter!r36c5</v>
      </c>
      <c r="Z36" s="7" t="str">
        <f t="shared" si="20"/>
        <v>Quarter!r36c6</v>
      </c>
      <c r="AA36" s="7" t="str">
        <f t="shared" si="20"/>
        <v>Quarter!r36c7</v>
      </c>
      <c r="AB36" s="7" t="str">
        <f t="shared" si="20"/>
        <v>Quarter!r36c8</v>
      </c>
      <c r="AC36" s="7" t="str">
        <f t="shared" si="20"/>
        <v>Quarter!r36c9</v>
      </c>
      <c r="AD36" s="7" t="str">
        <f t="shared" si="20"/>
        <v>Quarter!r36c10</v>
      </c>
      <c r="AE36" s="7" t="str">
        <f t="shared" si="20"/>
        <v>Quarter!r36c11</v>
      </c>
      <c r="AF36" s="7" t="str">
        <f t="shared" si="20"/>
        <v>Quarter!r36c12</v>
      </c>
      <c r="AG36" s="7" t="str">
        <f t="shared" si="20"/>
        <v>Quarter!r36c13</v>
      </c>
      <c r="AH36" s="7" t="str">
        <f t="shared" si="20"/>
        <v>Quarter!r36c14</v>
      </c>
      <c r="AI36" s="7" t="str">
        <f t="shared" si="20"/>
        <v>Quarter!r36c15</v>
      </c>
      <c r="AJ36" s="7" t="str">
        <f t="shared" si="20"/>
        <v>Quarter!r36c16</v>
      </c>
      <c r="AK36" s="7" t="str">
        <f t="shared" si="20"/>
        <v>Quarter!r36c17</v>
      </c>
      <c r="AL36" s="7" t="str">
        <f t="shared" si="20"/>
        <v>Quarter!r36c18</v>
      </c>
      <c r="AM36" s="7" t="str">
        <f t="shared" si="20"/>
        <v>Quarter!r36c19</v>
      </c>
      <c r="AN36" s="7" t="str">
        <f t="shared" si="20"/>
        <v>Quarter!r36c20</v>
      </c>
      <c r="AO36" s="7" t="str">
        <f t="shared" si="20"/>
        <v>Quarter!r36c21</v>
      </c>
      <c r="AP36" s="7" t="str">
        <f t="shared" si="20"/>
        <v>Quarter!r36c22</v>
      </c>
      <c r="AQ36" s="7" t="str">
        <f t="shared" si="20"/>
        <v>Quarter!r36c23</v>
      </c>
      <c r="AR36" s="7" t="str">
        <f t="shared" si="15"/>
        <v>Quarter!r36c24</v>
      </c>
      <c r="AS36" s="7" t="str">
        <f t="shared" si="15"/>
        <v>Quarter!r36c25</v>
      </c>
      <c r="AT36" s="7" t="str">
        <f t="shared" si="15"/>
        <v>Quarter!r36c26</v>
      </c>
      <c r="AU36" s="7" t="str">
        <f t="shared" si="15"/>
        <v>Quarter!r36c27</v>
      </c>
      <c r="AV36" s="7" t="str">
        <f t="shared" si="15"/>
        <v>Quarter!r36c28</v>
      </c>
      <c r="AW36" s="7" t="str">
        <f t="shared" si="15"/>
        <v>Quarter!r36c29</v>
      </c>
      <c r="AX36" s="7" t="str">
        <f t="shared" si="15"/>
        <v>Quarter!r36c30</v>
      </c>
      <c r="AY36" s="7" t="str">
        <f t="shared" si="15"/>
        <v>Quarter!r36c31</v>
      </c>
      <c r="AZ36" s="7" t="str">
        <f t="shared" si="15"/>
        <v>Quarter!r36c32</v>
      </c>
      <c r="BA36" s="7" t="str">
        <f t="shared" si="15"/>
        <v>Quarter!r36c33</v>
      </c>
      <c r="BB36" s="7" t="str">
        <f t="shared" si="15"/>
        <v>Quarter!r36c34</v>
      </c>
      <c r="BC36" s="7" t="str">
        <f t="shared" si="15"/>
        <v>Quarter!r36c35</v>
      </c>
      <c r="BD36" s="7" t="str">
        <f t="shared" si="15"/>
        <v>Quarter!r36c36</v>
      </c>
      <c r="BE36" s="7" t="str">
        <f t="shared" si="15"/>
        <v>Quarter!r36c37</v>
      </c>
      <c r="BF36" s="7" t="str">
        <f t="shared" si="15"/>
        <v>Quarter!r36c38</v>
      </c>
      <c r="BG36" s="7" t="str">
        <f t="shared" si="15"/>
        <v>Quarter!r36c39</v>
      </c>
      <c r="BH36" s="7" t="str">
        <f t="shared" si="15"/>
        <v>Quarter!r36c40</v>
      </c>
      <c r="BI36" s="7" t="str">
        <f t="shared" si="15"/>
        <v>Quarter!r36c41</v>
      </c>
      <c r="BJ36" s="7" t="str">
        <f t="shared" si="17"/>
        <v>Quarter!r36c42</v>
      </c>
      <c r="BK36" s="7" t="str">
        <f t="shared" si="17"/>
        <v>Quarter!r36c43</v>
      </c>
      <c r="BL36" s="7" t="str">
        <f t="shared" si="17"/>
        <v>Quarter!r36c44</v>
      </c>
      <c r="BM36" s="7" t="str">
        <f t="shared" si="17"/>
        <v>Quarter!r36c45</v>
      </c>
      <c r="BN36" s="7" t="str">
        <f t="shared" si="17"/>
        <v>Quarter!r36c46</v>
      </c>
      <c r="BO36" s="7" t="str">
        <f t="shared" si="17"/>
        <v>Quarter!r36c47</v>
      </c>
      <c r="BP36" s="7" t="str">
        <f t="shared" si="17"/>
        <v>Quarter!r36c48</v>
      </c>
      <c r="BQ36" s="7" t="str">
        <f t="shared" si="17"/>
        <v>Quarter!r36c49</v>
      </c>
      <c r="BR36" s="7" t="str">
        <f t="shared" si="17"/>
        <v>Quarter!r36c50</v>
      </c>
      <c r="BS36" s="7" t="str">
        <f t="shared" si="17"/>
        <v>Quarter!r36c51</v>
      </c>
      <c r="BT36" s="7" t="str">
        <f t="shared" si="17"/>
        <v>Quarter!r36c52</v>
      </c>
      <c r="BU36" s="7" t="str">
        <f t="shared" si="17"/>
        <v>Quarter!r36c53</v>
      </c>
      <c r="BV36" s="7" t="str">
        <f t="shared" si="17"/>
        <v>Quarter!r36c54</v>
      </c>
      <c r="BW36" s="7" t="str">
        <f t="shared" si="17"/>
        <v>Quarter!r36c55</v>
      </c>
      <c r="BX36" s="7" t="str">
        <f t="shared" si="17"/>
        <v>Quarter!r36c56</v>
      </c>
      <c r="BY36" s="7" t="str">
        <f t="shared" si="17"/>
        <v>Quarter!r36c57</v>
      </c>
      <c r="BZ36" s="7" t="str">
        <f t="shared" si="18"/>
        <v>Quarter!r36c58</v>
      </c>
      <c r="CA36" s="7" t="str">
        <f t="shared" si="18"/>
        <v>Quarter!r36c59</v>
      </c>
      <c r="CB36" s="7" t="str">
        <f t="shared" si="18"/>
        <v>Quarter!r36c60</v>
      </c>
      <c r="CC36" s="7" t="str">
        <f t="shared" si="18"/>
        <v>Quarter!r36c61</v>
      </c>
      <c r="CD36" s="7" t="str">
        <f t="shared" si="18"/>
        <v>Quarter!r36c62</v>
      </c>
      <c r="CE36" s="7" t="str">
        <f t="shared" si="18"/>
        <v>Quarter!r36c63</v>
      </c>
      <c r="CF36" s="7" t="str">
        <f t="shared" si="18"/>
        <v>Quarter!r36c64</v>
      </c>
      <c r="CG36" s="7" t="str">
        <f t="shared" si="18"/>
        <v>Quarter!r36c65</v>
      </c>
      <c r="CH36" s="7" t="str">
        <f t="shared" si="18"/>
        <v>Quarter!r36c66</v>
      </c>
    </row>
    <row r="37" spans="2:86" x14ac:dyDescent="0.25">
      <c r="B37" s="4" t="s">
        <v>273</v>
      </c>
      <c r="C37" s="7">
        <v>37</v>
      </c>
      <c r="D37" s="7" t="str">
        <f t="shared" si="19"/>
        <v>Annual!r37c2</v>
      </c>
      <c r="E37" s="7" t="str">
        <f t="shared" si="19"/>
        <v>Annual!r37c3</v>
      </c>
      <c r="F37" s="7" t="str">
        <f t="shared" si="19"/>
        <v>Annual!r37c4</v>
      </c>
      <c r="G37" s="7" t="str">
        <f t="shared" si="19"/>
        <v>Annual!r37c5</v>
      </c>
      <c r="H37" s="7" t="str">
        <f t="shared" si="19"/>
        <v>Annual!r37c6</v>
      </c>
      <c r="I37" s="7" t="str">
        <f t="shared" si="19"/>
        <v>Annual!r37c7</v>
      </c>
      <c r="J37" s="7" t="str">
        <f t="shared" si="19"/>
        <v>Annual!r37c8</v>
      </c>
      <c r="K37" s="7" t="str">
        <f t="shared" si="19"/>
        <v>Annual!r37c9</v>
      </c>
      <c r="L37" s="7" t="str">
        <f t="shared" si="19"/>
        <v>Annual!r37c10</v>
      </c>
      <c r="M37" s="7" t="str">
        <f t="shared" si="19"/>
        <v>Annual!r37c11</v>
      </c>
      <c r="N37" s="7" t="str">
        <f t="shared" si="19"/>
        <v>Annual!r37c12</v>
      </c>
      <c r="O37" s="7" t="str">
        <f t="shared" si="19"/>
        <v>Annual!r37c13</v>
      </c>
      <c r="P37" s="7" t="str">
        <f t="shared" si="19"/>
        <v>Annual!r37c14</v>
      </c>
      <c r="Q37" s="7" t="str">
        <f t="shared" si="19"/>
        <v>Annual!r37c15</v>
      </c>
      <c r="R37" s="7" t="str">
        <f t="shared" si="19"/>
        <v>Annual!r37c16</v>
      </c>
      <c r="S37" s="7" t="str">
        <f t="shared" si="13"/>
        <v>Annual!r37c17</v>
      </c>
      <c r="T37" s="7" t="str">
        <f t="shared" si="13"/>
        <v>Annual!r37c18</v>
      </c>
      <c r="U37" s="7">
        <v>37</v>
      </c>
      <c r="V37" s="7" t="str">
        <f t="shared" si="20"/>
        <v>Quarter!r37c2</v>
      </c>
      <c r="W37" s="7" t="str">
        <f t="shared" si="20"/>
        <v>Quarter!r37c3</v>
      </c>
      <c r="X37" s="7" t="str">
        <f t="shared" si="20"/>
        <v>Quarter!r37c4</v>
      </c>
      <c r="Y37" s="7" t="str">
        <f t="shared" si="20"/>
        <v>Quarter!r37c5</v>
      </c>
      <c r="Z37" s="7" t="str">
        <f t="shared" si="20"/>
        <v>Quarter!r37c6</v>
      </c>
      <c r="AA37" s="7" t="str">
        <f t="shared" si="20"/>
        <v>Quarter!r37c7</v>
      </c>
      <c r="AB37" s="7" t="str">
        <f t="shared" si="20"/>
        <v>Quarter!r37c8</v>
      </c>
      <c r="AC37" s="7" t="str">
        <f t="shared" si="20"/>
        <v>Quarter!r37c9</v>
      </c>
      <c r="AD37" s="7" t="str">
        <f t="shared" si="20"/>
        <v>Quarter!r37c10</v>
      </c>
      <c r="AE37" s="7" t="str">
        <f t="shared" si="20"/>
        <v>Quarter!r37c11</v>
      </c>
      <c r="AF37" s="7" t="str">
        <f t="shared" si="20"/>
        <v>Quarter!r37c12</v>
      </c>
      <c r="AG37" s="7" t="str">
        <f t="shared" si="20"/>
        <v>Quarter!r37c13</v>
      </c>
      <c r="AH37" s="7" t="str">
        <f t="shared" si="20"/>
        <v>Quarter!r37c14</v>
      </c>
      <c r="AI37" s="7" t="str">
        <f t="shared" si="20"/>
        <v>Quarter!r37c15</v>
      </c>
      <c r="AJ37" s="7" t="str">
        <f t="shared" si="20"/>
        <v>Quarter!r37c16</v>
      </c>
      <c r="AK37" s="7" t="str">
        <f t="shared" si="20"/>
        <v>Quarter!r37c17</v>
      </c>
      <c r="AL37" s="7" t="str">
        <f t="shared" si="20"/>
        <v>Quarter!r37c18</v>
      </c>
      <c r="AM37" s="7" t="str">
        <f t="shared" si="20"/>
        <v>Quarter!r37c19</v>
      </c>
      <c r="AN37" s="7" t="str">
        <f t="shared" si="20"/>
        <v>Quarter!r37c20</v>
      </c>
      <c r="AO37" s="7" t="str">
        <f t="shared" si="20"/>
        <v>Quarter!r37c21</v>
      </c>
      <c r="AP37" s="7" t="str">
        <f t="shared" si="20"/>
        <v>Quarter!r37c22</v>
      </c>
      <c r="AQ37" s="7" t="str">
        <f t="shared" si="20"/>
        <v>Quarter!r37c23</v>
      </c>
      <c r="AR37" s="7" t="str">
        <f t="shared" si="15"/>
        <v>Quarter!r37c24</v>
      </c>
      <c r="AS37" s="7" t="str">
        <f t="shared" si="15"/>
        <v>Quarter!r37c25</v>
      </c>
      <c r="AT37" s="7" t="str">
        <f t="shared" si="15"/>
        <v>Quarter!r37c26</v>
      </c>
      <c r="AU37" s="7" t="str">
        <f t="shared" si="15"/>
        <v>Quarter!r37c27</v>
      </c>
      <c r="AV37" s="7" t="str">
        <f t="shared" si="15"/>
        <v>Quarter!r37c28</v>
      </c>
      <c r="AW37" s="7" t="str">
        <f t="shared" si="15"/>
        <v>Quarter!r37c29</v>
      </c>
      <c r="AX37" s="7" t="str">
        <f t="shared" si="15"/>
        <v>Quarter!r37c30</v>
      </c>
      <c r="AY37" s="7" t="str">
        <f t="shared" si="15"/>
        <v>Quarter!r37c31</v>
      </c>
      <c r="AZ37" s="7" t="str">
        <f t="shared" si="15"/>
        <v>Quarter!r37c32</v>
      </c>
      <c r="BA37" s="7" t="str">
        <f t="shared" si="15"/>
        <v>Quarter!r37c33</v>
      </c>
      <c r="BB37" s="7" t="str">
        <f t="shared" si="15"/>
        <v>Quarter!r37c34</v>
      </c>
      <c r="BC37" s="7" t="str">
        <f t="shared" si="15"/>
        <v>Quarter!r37c35</v>
      </c>
      <c r="BD37" s="7" t="str">
        <f t="shared" si="15"/>
        <v>Quarter!r37c36</v>
      </c>
      <c r="BE37" s="7" t="str">
        <f t="shared" si="15"/>
        <v>Quarter!r37c37</v>
      </c>
      <c r="BF37" s="7" t="str">
        <f t="shared" si="15"/>
        <v>Quarter!r37c38</v>
      </c>
      <c r="BG37" s="7" t="str">
        <f t="shared" si="15"/>
        <v>Quarter!r37c39</v>
      </c>
      <c r="BH37" s="7" t="str">
        <f t="shared" si="15"/>
        <v>Quarter!r37c40</v>
      </c>
      <c r="BI37" s="7" t="str">
        <f t="shared" si="15"/>
        <v>Quarter!r37c41</v>
      </c>
      <c r="BJ37" s="7" t="str">
        <f t="shared" si="17"/>
        <v>Quarter!r37c42</v>
      </c>
      <c r="BK37" s="7" t="str">
        <f t="shared" si="17"/>
        <v>Quarter!r37c43</v>
      </c>
      <c r="BL37" s="7" t="str">
        <f t="shared" si="17"/>
        <v>Quarter!r37c44</v>
      </c>
      <c r="BM37" s="7" t="str">
        <f t="shared" si="17"/>
        <v>Quarter!r37c45</v>
      </c>
      <c r="BN37" s="7" t="str">
        <f t="shared" si="17"/>
        <v>Quarter!r37c46</v>
      </c>
      <c r="BO37" s="7" t="str">
        <f t="shared" si="17"/>
        <v>Quarter!r37c47</v>
      </c>
      <c r="BP37" s="7" t="str">
        <f t="shared" si="17"/>
        <v>Quarter!r37c48</v>
      </c>
      <c r="BQ37" s="7" t="str">
        <f t="shared" si="17"/>
        <v>Quarter!r37c49</v>
      </c>
      <c r="BR37" s="7" t="str">
        <f t="shared" si="17"/>
        <v>Quarter!r37c50</v>
      </c>
      <c r="BS37" s="7" t="str">
        <f t="shared" si="17"/>
        <v>Quarter!r37c51</v>
      </c>
      <c r="BT37" s="7" t="str">
        <f t="shared" si="17"/>
        <v>Quarter!r37c52</v>
      </c>
      <c r="BU37" s="7" t="str">
        <f t="shared" si="17"/>
        <v>Quarter!r37c53</v>
      </c>
      <c r="BV37" s="7" t="str">
        <f t="shared" si="17"/>
        <v>Quarter!r37c54</v>
      </c>
      <c r="BW37" s="7" t="str">
        <f t="shared" si="17"/>
        <v>Quarter!r37c55</v>
      </c>
      <c r="BX37" s="7" t="str">
        <f t="shared" si="17"/>
        <v>Quarter!r37c56</v>
      </c>
      <c r="BY37" s="7" t="str">
        <f t="shared" si="17"/>
        <v>Quarter!r37c57</v>
      </c>
      <c r="BZ37" s="7" t="str">
        <f t="shared" si="18"/>
        <v>Quarter!r37c58</v>
      </c>
      <c r="CA37" s="7" t="str">
        <f t="shared" si="18"/>
        <v>Quarter!r37c59</v>
      </c>
      <c r="CB37" s="7" t="str">
        <f t="shared" si="18"/>
        <v>Quarter!r37c60</v>
      </c>
      <c r="CC37" s="7" t="str">
        <f t="shared" si="18"/>
        <v>Quarter!r37c61</v>
      </c>
      <c r="CD37" s="7" t="str">
        <f t="shared" si="18"/>
        <v>Quarter!r37c62</v>
      </c>
      <c r="CE37" s="7" t="str">
        <f t="shared" si="18"/>
        <v>Quarter!r37c63</v>
      </c>
      <c r="CF37" s="7" t="str">
        <f t="shared" si="18"/>
        <v>Quarter!r37c64</v>
      </c>
      <c r="CG37" s="7" t="str">
        <f t="shared" si="18"/>
        <v>Quarter!r37c65</v>
      </c>
      <c r="CH37" s="7" t="str">
        <f t="shared" si="18"/>
        <v>Quarter!r37c66</v>
      </c>
    </row>
    <row r="38" spans="2:86" x14ac:dyDescent="0.25">
      <c r="B38" s="4" t="s">
        <v>298</v>
      </c>
      <c r="C38" s="7">
        <v>38</v>
      </c>
      <c r="D38" s="7" t="str">
        <f t="shared" si="19"/>
        <v>Annual!r38c2</v>
      </c>
      <c r="E38" s="7" t="str">
        <f t="shared" si="19"/>
        <v>Annual!r38c3</v>
      </c>
      <c r="F38" s="7" t="str">
        <f t="shared" si="19"/>
        <v>Annual!r38c4</v>
      </c>
      <c r="G38" s="7" t="str">
        <f t="shared" si="19"/>
        <v>Annual!r38c5</v>
      </c>
      <c r="H38" s="7" t="str">
        <f t="shared" si="19"/>
        <v>Annual!r38c6</v>
      </c>
      <c r="I38" s="7" t="str">
        <f t="shared" si="19"/>
        <v>Annual!r38c7</v>
      </c>
      <c r="J38" s="7" t="str">
        <f t="shared" si="19"/>
        <v>Annual!r38c8</v>
      </c>
      <c r="K38" s="7" t="str">
        <f t="shared" si="19"/>
        <v>Annual!r38c9</v>
      </c>
      <c r="L38" s="7" t="str">
        <f t="shared" si="19"/>
        <v>Annual!r38c10</v>
      </c>
      <c r="M38" s="7" t="str">
        <f t="shared" si="19"/>
        <v>Annual!r38c11</v>
      </c>
      <c r="N38" s="7" t="str">
        <f t="shared" si="19"/>
        <v>Annual!r38c12</v>
      </c>
      <c r="O38" s="7" t="str">
        <f t="shared" si="19"/>
        <v>Annual!r38c13</v>
      </c>
      <c r="P38" s="7" t="str">
        <f t="shared" si="19"/>
        <v>Annual!r38c14</v>
      </c>
      <c r="Q38" s="7" t="str">
        <f t="shared" si="19"/>
        <v>Annual!r38c15</v>
      </c>
      <c r="R38" s="7" t="str">
        <f t="shared" si="19"/>
        <v>Annual!r38c16</v>
      </c>
      <c r="S38" s="7" t="str">
        <f t="shared" si="13"/>
        <v>Annual!r38c17</v>
      </c>
      <c r="T38" s="7" t="str">
        <f t="shared" si="13"/>
        <v>Annual!r38c18</v>
      </c>
      <c r="U38" s="7">
        <v>38</v>
      </c>
      <c r="V38" s="7" t="str">
        <f t="shared" si="20"/>
        <v>Quarter!r38c2</v>
      </c>
      <c r="W38" s="7" t="str">
        <f t="shared" si="20"/>
        <v>Quarter!r38c3</v>
      </c>
      <c r="X38" s="7" t="str">
        <f t="shared" si="20"/>
        <v>Quarter!r38c4</v>
      </c>
      <c r="Y38" s="7" t="str">
        <f t="shared" si="20"/>
        <v>Quarter!r38c5</v>
      </c>
      <c r="Z38" s="7" t="str">
        <f t="shared" si="20"/>
        <v>Quarter!r38c6</v>
      </c>
      <c r="AA38" s="7" t="str">
        <f t="shared" si="20"/>
        <v>Quarter!r38c7</v>
      </c>
      <c r="AB38" s="7" t="str">
        <f t="shared" si="20"/>
        <v>Quarter!r38c8</v>
      </c>
      <c r="AC38" s="7" t="str">
        <f t="shared" si="20"/>
        <v>Quarter!r38c9</v>
      </c>
      <c r="AD38" s="7" t="str">
        <f t="shared" si="20"/>
        <v>Quarter!r38c10</v>
      </c>
      <c r="AE38" s="7" t="str">
        <f t="shared" si="20"/>
        <v>Quarter!r38c11</v>
      </c>
      <c r="AF38" s="7" t="str">
        <f t="shared" si="20"/>
        <v>Quarter!r38c12</v>
      </c>
      <c r="AG38" s="7" t="str">
        <f t="shared" si="20"/>
        <v>Quarter!r38c13</v>
      </c>
      <c r="AH38" s="7" t="str">
        <f t="shared" si="20"/>
        <v>Quarter!r38c14</v>
      </c>
      <c r="AI38" s="7" t="str">
        <f t="shared" si="20"/>
        <v>Quarter!r38c15</v>
      </c>
      <c r="AJ38" s="7" t="str">
        <f t="shared" si="20"/>
        <v>Quarter!r38c16</v>
      </c>
      <c r="AK38" s="7" t="str">
        <f t="shared" si="20"/>
        <v>Quarter!r38c17</v>
      </c>
      <c r="AL38" s="7" t="str">
        <f t="shared" si="20"/>
        <v>Quarter!r38c18</v>
      </c>
      <c r="AM38" s="7" t="str">
        <f t="shared" si="20"/>
        <v>Quarter!r38c19</v>
      </c>
      <c r="AN38" s="7" t="str">
        <f t="shared" si="20"/>
        <v>Quarter!r38c20</v>
      </c>
      <c r="AO38" s="7" t="str">
        <f t="shared" si="20"/>
        <v>Quarter!r38c21</v>
      </c>
      <c r="AP38" s="7" t="str">
        <f t="shared" si="20"/>
        <v>Quarter!r38c22</v>
      </c>
      <c r="AQ38" s="7" t="str">
        <f t="shared" si="20"/>
        <v>Quarter!r38c23</v>
      </c>
      <c r="AR38" s="7" t="str">
        <f t="shared" si="20"/>
        <v>Quarter!r38c24</v>
      </c>
      <c r="AS38" s="7" t="str">
        <f t="shared" ref="AS38:BH38" si="21">$W$3&amp;"r"&amp;$U38&amp;"c"&amp;AS$4</f>
        <v>Quarter!r38c25</v>
      </c>
      <c r="AT38" s="7" t="str">
        <f t="shared" si="21"/>
        <v>Quarter!r38c26</v>
      </c>
      <c r="AU38" s="7" t="str">
        <f t="shared" si="21"/>
        <v>Quarter!r38c27</v>
      </c>
      <c r="AV38" s="7" t="str">
        <f t="shared" si="21"/>
        <v>Quarter!r38c28</v>
      </c>
      <c r="AW38" s="7" t="str">
        <f t="shared" si="21"/>
        <v>Quarter!r38c29</v>
      </c>
      <c r="AX38" s="7" t="str">
        <f t="shared" si="21"/>
        <v>Quarter!r38c30</v>
      </c>
      <c r="AY38" s="7" t="str">
        <f t="shared" si="21"/>
        <v>Quarter!r38c31</v>
      </c>
      <c r="AZ38" s="7" t="str">
        <f t="shared" si="21"/>
        <v>Quarter!r38c32</v>
      </c>
      <c r="BA38" s="7" t="str">
        <f t="shared" si="21"/>
        <v>Quarter!r38c33</v>
      </c>
      <c r="BB38" s="7" t="str">
        <f t="shared" si="21"/>
        <v>Quarter!r38c34</v>
      </c>
      <c r="BC38" s="7" t="str">
        <f t="shared" si="21"/>
        <v>Quarter!r38c35</v>
      </c>
      <c r="BD38" s="7" t="str">
        <f t="shared" si="21"/>
        <v>Quarter!r38c36</v>
      </c>
      <c r="BE38" s="7" t="str">
        <f t="shared" si="21"/>
        <v>Quarter!r38c37</v>
      </c>
      <c r="BF38" s="7" t="str">
        <f t="shared" si="21"/>
        <v>Quarter!r38c38</v>
      </c>
      <c r="BG38" s="7" t="str">
        <f t="shared" si="21"/>
        <v>Quarter!r38c39</v>
      </c>
      <c r="BH38" s="7" t="str">
        <f t="shared" si="21"/>
        <v>Quarter!r38c40</v>
      </c>
      <c r="BI38" s="7" t="str">
        <f t="shared" ref="AR38:BI39" si="22">$W$3&amp;"r"&amp;$U38&amp;"c"&amp;BI$4</f>
        <v>Quarter!r38c41</v>
      </c>
      <c r="BJ38" s="7" t="str">
        <f t="shared" si="17"/>
        <v>Quarter!r38c42</v>
      </c>
      <c r="BK38" s="7" t="str">
        <f t="shared" si="17"/>
        <v>Quarter!r38c43</v>
      </c>
      <c r="BL38" s="7" t="str">
        <f t="shared" si="17"/>
        <v>Quarter!r38c44</v>
      </c>
      <c r="BM38" s="7" t="str">
        <f t="shared" si="17"/>
        <v>Quarter!r38c45</v>
      </c>
      <c r="BN38" s="7" t="str">
        <f t="shared" si="17"/>
        <v>Quarter!r38c46</v>
      </c>
      <c r="BO38" s="7" t="str">
        <f t="shared" si="17"/>
        <v>Quarter!r38c47</v>
      </c>
      <c r="BP38" s="7" t="str">
        <f t="shared" si="17"/>
        <v>Quarter!r38c48</v>
      </c>
      <c r="BQ38" s="7" t="str">
        <f t="shared" si="17"/>
        <v>Quarter!r38c49</v>
      </c>
      <c r="BR38" s="7" t="str">
        <f t="shared" si="17"/>
        <v>Quarter!r38c50</v>
      </c>
      <c r="BS38" s="7" t="str">
        <f t="shared" si="17"/>
        <v>Quarter!r38c51</v>
      </c>
      <c r="BT38" s="7" t="str">
        <f t="shared" si="17"/>
        <v>Quarter!r38c52</v>
      </c>
      <c r="BU38" s="7" t="str">
        <f t="shared" si="17"/>
        <v>Quarter!r38c53</v>
      </c>
      <c r="BV38" s="7" t="str">
        <f t="shared" si="17"/>
        <v>Quarter!r38c54</v>
      </c>
      <c r="BW38" s="7" t="str">
        <f t="shared" si="17"/>
        <v>Quarter!r38c55</v>
      </c>
      <c r="BX38" s="7" t="str">
        <f t="shared" si="17"/>
        <v>Quarter!r38c56</v>
      </c>
      <c r="BY38" s="7" t="str">
        <f t="shared" si="17"/>
        <v>Quarter!r38c57</v>
      </c>
      <c r="BZ38" s="7" t="str">
        <f t="shared" si="18"/>
        <v>Quarter!r38c58</v>
      </c>
      <c r="CA38" s="7" t="str">
        <f t="shared" si="18"/>
        <v>Quarter!r38c59</v>
      </c>
      <c r="CB38" s="7" t="str">
        <f t="shared" si="18"/>
        <v>Quarter!r38c60</v>
      </c>
      <c r="CC38" s="7" t="str">
        <f t="shared" si="18"/>
        <v>Quarter!r38c61</v>
      </c>
      <c r="CD38" s="7" t="str">
        <f t="shared" si="18"/>
        <v>Quarter!r38c62</v>
      </c>
      <c r="CE38" s="7" t="str">
        <f t="shared" si="18"/>
        <v>Quarter!r38c63</v>
      </c>
      <c r="CF38" s="7" t="str">
        <f t="shared" si="18"/>
        <v>Quarter!r38c64</v>
      </c>
      <c r="CG38" s="7" t="str">
        <f t="shared" si="18"/>
        <v>Quarter!r38c65</v>
      </c>
      <c r="CH38" s="7" t="str">
        <f t="shared" si="18"/>
        <v>Quarter!r38c66</v>
      </c>
    </row>
    <row r="39" spans="2:86" ht="13" x14ac:dyDescent="0.3">
      <c r="B39" s="5" t="s">
        <v>1</v>
      </c>
      <c r="C39" s="7">
        <v>39</v>
      </c>
      <c r="D39" s="7" t="str">
        <f t="shared" si="19"/>
        <v>Annual!r39c2</v>
      </c>
      <c r="E39" s="7" t="str">
        <f t="shared" si="19"/>
        <v>Annual!r39c3</v>
      </c>
      <c r="F39" s="7" t="str">
        <f t="shared" si="19"/>
        <v>Annual!r39c4</v>
      </c>
      <c r="G39" s="7" t="str">
        <f t="shared" si="19"/>
        <v>Annual!r39c5</v>
      </c>
      <c r="H39" s="7" t="str">
        <f t="shared" si="19"/>
        <v>Annual!r39c6</v>
      </c>
      <c r="I39" s="7" t="str">
        <f t="shared" si="19"/>
        <v>Annual!r39c7</v>
      </c>
      <c r="J39" s="7" t="str">
        <f t="shared" si="19"/>
        <v>Annual!r39c8</v>
      </c>
      <c r="K39" s="7" t="str">
        <f t="shared" si="19"/>
        <v>Annual!r39c9</v>
      </c>
      <c r="L39" s="7" t="str">
        <f t="shared" si="19"/>
        <v>Annual!r39c10</v>
      </c>
      <c r="M39" s="7" t="str">
        <f t="shared" si="19"/>
        <v>Annual!r39c11</v>
      </c>
      <c r="N39" s="7" t="str">
        <f t="shared" si="19"/>
        <v>Annual!r39c12</v>
      </c>
      <c r="O39" s="7" t="str">
        <f t="shared" si="19"/>
        <v>Annual!r39c13</v>
      </c>
      <c r="P39" s="7" t="str">
        <f t="shared" si="19"/>
        <v>Annual!r39c14</v>
      </c>
      <c r="Q39" s="7" t="str">
        <f t="shared" si="19"/>
        <v>Annual!r39c15</v>
      </c>
      <c r="R39" s="7" t="str">
        <f t="shared" si="19"/>
        <v>Annual!r39c16</v>
      </c>
      <c r="S39" s="7" t="str">
        <f t="shared" si="13"/>
        <v>Annual!r39c17</v>
      </c>
      <c r="T39" s="7" t="str">
        <f t="shared" si="13"/>
        <v>Annual!r39c18</v>
      </c>
      <c r="U39" s="7">
        <v>39</v>
      </c>
      <c r="V39" s="7" t="str">
        <f t="shared" ref="V39:AQ39" si="23">$W$3&amp;"r"&amp;$U39&amp;"c"&amp;V$4</f>
        <v>Quarter!r39c2</v>
      </c>
      <c r="W39" s="7" t="str">
        <f t="shared" si="23"/>
        <v>Quarter!r39c3</v>
      </c>
      <c r="X39" s="7" t="str">
        <f t="shared" si="23"/>
        <v>Quarter!r39c4</v>
      </c>
      <c r="Y39" s="7" t="str">
        <f t="shared" si="23"/>
        <v>Quarter!r39c5</v>
      </c>
      <c r="Z39" s="7" t="str">
        <f t="shared" si="23"/>
        <v>Quarter!r39c6</v>
      </c>
      <c r="AA39" s="7" t="str">
        <f t="shared" si="23"/>
        <v>Quarter!r39c7</v>
      </c>
      <c r="AB39" s="7" t="str">
        <f t="shared" si="23"/>
        <v>Quarter!r39c8</v>
      </c>
      <c r="AC39" s="7" t="str">
        <f t="shared" si="23"/>
        <v>Quarter!r39c9</v>
      </c>
      <c r="AD39" s="7" t="str">
        <f t="shared" si="23"/>
        <v>Quarter!r39c10</v>
      </c>
      <c r="AE39" s="7" t="str">
        <f t="shared" si="23"/>
        <v>Quarter!r39c11</v>
      </c>
      <c r="AF39" s="7" t="str">
        <f t="shared" si="23"/>
        <v>Quarter!r39c12</v>
      </c>
      <c r="AG39" s="7" t="str">
        <f t="shared" si="23"/>
        <v>Quarter!r39c13</v>
      </c>
      <c r="AH39" s="7" t="str">
        <f t="shared" si="23"/>
        <v>Quarter!r39c14</v>
      </c>
      <c r="AI39" s="7" t="str">
        <f t="shared" si="23"/>
        <v>Quarter!r39c15</v>
      </c>
      <c r="AJ39" s="7" t="str">
        <f t="shared" si="23"/>
        <v>Quarter!r39c16</v>
      </c>
      <c r="AK39" s="7" t="str">
        <f t="shared" si="23"/>
        <v>Quarter!r39c17</v>
      </c>
      <c r="AL39" s="7" t="str">
        <f t="shared" si="23"/>
        <v>Quarter!r39c18</v>
      </c>
      <c r="AM39" s="7" t="str">
        <f t="shared" si="23"/>
        <v>Quarter!r39c19</v>
      </c>
      <c r="AN39" s="7" t="str">
        <f t="shared" si="23"/>
        <v>Quarter!r39c20</v>
      </c>
      <c r="AO39" s="7" t="str">
        <f t="shared" si="23"/>
        <v>Quarter!r39c21</v>
      </c>
      <c r="AP39" s="7" t="str">
        <f t="shared" si="23"/>
        <v>Quarter!r39c22</v>
      </c>
      <c r="AQ39" s="7" t="str">
        <f t="shared" si="23"/>
        <v>Quarter!r39c23</v>
      </c>
      <c r="AR39" s="7" t="str">
        <f t="shared" si="22"/>
        <v>Quarter!r39c24</v>
      </c>
      <c r="AS39" s="7" t="str">
        <f t="shared" si="22"/>
        <v>Quarter!r39c25</v>
      </c>
      <c r="AT39" s="7" t="str">
        <f t="shared" si="22"/>
        <v>Quarter!r39c26</v>
      </c>
      <c r="AU39" s="7" t="str">
        <f t="shared" si="22"/>
        <v>Quarter!r39c27</v>
      </c>
      <c r="AV39" s="7" t="str">
        <f t="shared" si="22"/>
        <v>Quarter!r39c28</v>
      </c>
      <c r="AW39" s="7" t="str">
        <f t="shared" si="22"/>
        <v>Quarter!r39c29</v>
      </c>
      <c r="AX39" s="7" t="str">
        <f t="shared" si="22"/>
        <v>Quarter!r39c30</v>
      </c>
      <c r="AY39" s="7" t="str">
        <f t="shared" si="22"/>
        <v>Quarter!r39c31</v>
      </c>
      <c r="AZ39" s="7" t="str">
        <f t="shared" si="22"/>
        <v>Quarter!r39c32</v>
      </c>
      <c r="BA39" s="7" t="str">
        <f t="shared" si="22"/>
        <v>Quarter!r39c33</v>
      </c>
      <c r="BB39" s="7" t="str">
        <f t="shared" si="22"/>
        <v>Quarter!r39c34</v>
      </c>
      <c r="BC39" s="7" t="str">
        <f t="shared" si="22"/>
        <v>Quarter!r39c35</v>
      </c>
      <c r="BD39" s="7" t="str">
        <f t="shared" si="22"/>
        <v>Quarter!r39c36</v>
      </c>
      <c r="BE39" s="7" t="str">
        <f t="shared" si="22"/>
        <v>Quarter!r39c37</v>
      </c>
      <c r="BF39" s="7" t="str">
        <f t="shared" si="22"/>
        <v>Quarter!r39c38</v>
      </c>
      <c r="BG39" s="7" t="str">
        <f t="shared" si="22"/>
        <v>Quarter!r39c39</v>
      </c>
      <c r="BH39" s="7" t="str">
        <f t="shared" si="22"/>
        <v>Quarter!r39c40</v>
      </c>
      <c r="BI39" s="7" t="str">
        <f t="shared" si="22"/>
        <v>Quarter!r39c41</v>
      </c>
      <c r="BJ39" s="7" t="str">
        <f t="shared" si="17"/>
        <v>Quarter!r39c42</v>
      </c>
      <c r="BK39" s="7" t="str">
        <f t="shared" si="17"/>
        <v>Quarter!r39c43</v>
      </c>
      <c r="BL39" s="7" t="str">
        <f t="shared" si="17"/>
        <v>Quarter!r39c44</v>
      </c>
      <c r="BM39" s="7" t="str">
        <f t="shared" si="17"/>
        <v>Quarter!r39c45</v>
      </c>
      <c r="BN39" s="7" t="str">
        <f t="shared" si="17"/>
        <v>Quarter!r39c46</v>
      </c>
      <c r="BO39" s="7" t="str">
        <f t="shared" si="17"/>
        <v>Quarter!r39c47</v>
      </c>
      <c r="BP39" s="7" t="str">
        <f t="shared" si="17"/>
        <v>Quarter!r39c48</v>
      </c>
      <c r="BQ39" s="7" t="str">
        <f t="shared" si="17"/>
        <v>Quarter!r39c49</v>
      </c>
      <c r="BR39" s="7" t="str">
        <f t="shared" si="17"/>
        <v>Quarter!r39c50</v>
      </c>
      <c r="BS39" s="7" t="str">
        <f t="shared" si="17"/>
        <v>Quarter!r39c51</v>
      </c>
      <c r="BT39" s="7" t="str">
        <f t="shared" si="17"/>
        <v>Quarter!r39c52</v>
      </c>
      <c r="BU39" s="7" t="str">
        <f t="shared" si="17"/>
        <v>Quarter!r39c53</v>
      </c>
      <c r="BV39" s="7" t="str">
        <f t="shared" si="17"/>
        <v>Quarter!r39c54</v>
      </c>
      <c r="BW39" s="7" t="str">
        <f t="shared" si="17"/>
        <v>Quarter!r39c55</v>
      </c>
      <c r="BX39" s="7" t="str">
        <f t="shared" si="17"/>
        <v>Quarter!r39c56</v>
      </c>
      <c r="BY39" s="7" t="str">
        <f t="shared" si="17"/>
        <v>Quarter!r39c57</v>
      </c>
      <c r="BZ39" s="7" t="str">
        <f t="shared" si="18"/>
        <v>Quarter!r39c58</v>
      </c>
      <c r="CA39" s="7" t="str">
        <f t="shared" si="18"/>
        <v>Quarter!r39c59</v>
      </c>
      <c r="CB39" s="7" t="str">
        <f t="shared" si="18"/>
        <v>Quarter!r39c60</v>
      </c>
      <c r="CC39" s="7" t="str">
        <f t="shared" si="18"/>
        <v>Quarter!r39c61</v>
      </c>
      <c r="CD39" s="7" t="str">
        <f t="shared" si="18"/>
        <v>Quarter!r39c62</v>
      </c>
      <c r="CE39" s="7" t="str">
        <f t="shared" si="18"/>
        <v>Quarter!r39c63</v>
      </c>
      <c r="CF39" s="7" t="str">
        <f t="shared" si="18"/>
        <v>Quarter!r39c64</v>
      </c>
      <c r="CG39" s="7" t="str">
        <f t="shared" si="18"/>
        <v>Quarter!r39c65</v>
      </c>
      <c r="CH39" s="7" t="str">
        <f t="shared" si="18"/>
        <v>Quarter!r39c66</v>
      </c>
    </row>
    <row r="40" spans="2:86" ht="15" thickBot="1" x14ac:dyDescent="0.3">
      <c r="B40" s="6" t="s">
        <v>11</v>
      </c>
      <c r="C40" s="7">
        <v>40</v>
      </c>
      <c r="D40" s="7" t="str">
        <f t="shared" si="19"/>
        <v>Annual!r40c2</v>
      </c>
      <c r="E40" s="7" t="str">
        <f t="shared" si="19"/>
        <v>Annual!r40c3</v>
      </c>
      <c r="F40" s="7" t="str">
        <f t="shared" si="19"/>
        <v>Annual!r40c4</v>
      </c>
      <c r="G40" s="7" t="str">
        <f t="shared" si="19"/>
        <v>Annual!r40c5</v>
      </c>
      <c r="H40" s="7" t="str">
        <f t="shared" si="19"/>
        <v>Annual!r40c6</v>
      </c>
      <c r="I40" s="7" t="str">
        <f t="shared" si="19"/>
        <v>Annual!r40c7</v>
      </c>
      <c r="J40" s="7" t="str">
        <f t="shared" si="19"/>
        <v>Annual!r40c8</v>
      </c>
      <c r="K40" s="7" t="str">
        <f t="shared" si="19"/>
        <v>Annual!r40c9</v>
      </c>
      <c r="L40" s="7" t="str">
        <f t="shared" si="19"/>
        <v>Annual!r40c10</v>
      </c>
      <c r="M40" s="7" t="str">
        <f t="shared" si="19"/>
        <v>Annual!r40c11</v>
      </c>
      <c r="N40" s="7" t="str">
        <f t="shared" si="19"/>
        <v>Annual!r40c12</v>
      </c>
      <c r="O40" s="7" t="str">
        <f t="shared" si="19"/>
        <v>Annual!r40c13</v>
      </c>
      <c r="P40" s="7" t="str">
        <f t="shared" si="19"/>
        <v>Annual!r40c14</v>
      </c>
      <c r="Q40" s="7" t="str">
        <f t="shared" si="19"/>
        <v>Annual!r40c15</v>
      </c>
      <c r="R40" s="7" t="str">
        <f t="shared" si="19"/>
        <v>Annual!r40c16</v>
      </c>
      <c r="S40" s="7" t="str">
        <f t="shared" si="13"/>
        <v>Annual!r40c17</v>
      </c>
      <c r="T40" s="7" t="str">
        <f t="shared" si="13"/>
        <v>Annual!r40c18</v>
      </c>
      <c r="U40" s="7">
        <v>40</v>
      </c>
      <c r="V40" s="7" t="str">
        <f t="shared" si="20"/>
        <v>Quarter!r40c2</v>
      </c>
      <c r="W40" s="7" t="str">
        <f t="shared" si="20"/>
        <v>Quarter!r40c3</v>
      </c>
      <c r="X40" s="7" t="str">
        <f t="shared" si="20"/>
        <v>Quarter!r40c4</v>
      </c>
      <c r="Y40" s="7" t="str">
        <f t="shared" si="20"/>
        <v>Quarter!r40c5</v>
      </c>
      <c r="Z40" s="7" t="str">
        <f t="shared" si="20"/>
        <v>Quarter!r40c6</v>
      </c>
      <c r="AA40" s="7" t="str">
        <f t="shared" si="20"/>
        <v>Quarter!r40c7</v>
      </c>
      <c r="AB40" s="7" t="str">
        <f t="shared" si="20"/>
        <v>Quarter!r40c8</v>
      </c>
      <c r="AC40" s="7" t="str">
        <f t="shared" si="20"/>
        <v>Quarter!r40c9</v>
      </c>
      <c r="AD40" s="7" t="str">
        <f t="shared" si="20"/>
        <v>Quarter!r40c10</v>
      </c>
      <c r="AE40" s="7" t="str">
        <f t="shared" si="20"/>
        <v>Quarter!r40c11</v>
      </c>
      <c r="AF40" s="7" t="str">
        <f t="shared" si="20"/>
        <v>Quarter!r40c12</v>
      </c>
      <c r="AG40" s="7" t="str">
        <f t="shared" si="20"/>
        <v>Quarter!r40c13</v>
      </c>
      <c r="AH40" s="7" t="str">
        <f t="shared" si="20"/>
        <v>Quarter!r40c14</v>
      </c>
      <c r="AI40" s="7" t="str">
        <f t="shared" si="20"/>
        <v>Quarter!r40c15</v>
      </c>
      <c r="AJ40" s="7" t="str">
        <f t="shared" si="20"/>
        <v>Quarter!r40c16</v>
      </c>
      <c r="AK40" s="7" t="str">
        <f t="shared" si="20"/>
        <v>Quarter!r40c17</v>
      </c>
      <c r="AL40" s="7" t="str">
        <f t="shared" si="20"/>
        <v>Quarter!r40c18</v>
      </c>
      <c r="AM40" s="7" t="str">
        <f t="shared" si="20"/>
        <v>Quarter!r40c19</v>
      </c>
      <c r="AN40" s="7" t="str">
        <f t="shared" si="20"/>
        <v>Quarter!r40c20</v>
      </c>
      <c r="AO40" s="7" t="str">
        <f t="shared" si="20"/>
        <v>Quarter!r40c21</v>
      </c>
      <c r="AP40" s="7" t="str">
        <f t="shared" si="20"/>
        <v>Quarter!r40c22</v>
      </c>
      <c r="AQ40" s="7" t="str">
        <f t="shared" si="20"/>
        <v>Quarter!r40c23</v>
      </c>
      <c r="AR40" s="7" t="str">
        <f t="shared" si="15"/>
        <v>Quarter!r40c24</v>
      </c>
      <c r="AS40" s="7" t="str">
        <f t="shared" si="15"/>
        <v>Quarter!r40c25</v>
      </c>
      <c r="AT40" s="7" t="str">
        <f t="shared" si="15"/>
        <v>Quarter!r40c26</v>
      </c>
      <c r="AU40" s="7" t="str">
        <f t="shared" si="15"/>
        <v>Quarter!r40c27</v>
      </c>
      <c r="AV40" s="7" t="str">
        <f t="shared" si="15"/>
        <v>Quarter!r40c28</v>
      </c>
      <c r="AW40" s="7" t="str">
        <f t="shared" si="15"/>
        <v>Quarter!r40c29</v>
      </c>
      <c r="AX40" s="7" t="str">
        <f t="shared" si="15"/>
        <v>Quarter!r40c30</v>
      </c>
      <c r="AY40" s="7" t="str">
        <f t="shared" si="15"/>
        <v>Quarter!r40c31</v>
      </c>
      <c r="AZ40" s="7" t="str">
        <f t="shared" si="15"/>
        <v>Quarter!r40c32</v>
      </c>
      <c r="BA40" s="7" t="str">
        <f t="shared" si="15"/>
        <v>Quarter!r40c33</v>
      </c>
      <c r="BB40" s="7" t="str">
        <f t="shared" si="15"/>
        <v>Quarter!r40c34</v>
      </c>
      <c r="BC40" s="7" t="str">
        <f t="shared" si="15"/>
        <v>Quarter!r40c35</v>
      </c>
      <c r="BD40" s="7" t="str">
        <f t="shared" si="15"/>
        <v>Quarter!r40c36</v>
      </c>
      <c r="BE40" s="7" t="str">
        <f t="shared" si="15"/>
        <v>Quarter!r40c37</v>
      </c>
      <c r="BF40" s="7" t="str">
        <f t="shared" si="15"/>
        <v>Quarter!r40c38</v>
      </c>
      <c r="BG40" s="7" t="str">
        <f t="shared" si="15"/>
        <v>Quarter!r40c39</v>
      </c>
      <c r="BH40" s="7" t="str">
        <f t="shared" si="15"/>
        <v>Quarter!r40c40</v>
      </c>
      <c r="BI40" s="7" t="str">
        <f t="shared" si="15"/>
        <v>Quarter!r40c41</v>
      </c>
      <c r="BJ40" s="7" t="str">
        <f t="shared" si="17"/>
        <v>Quarter!r40c42</v>
      </c>
      <c r="BK40" s="7" t="str">
        <f t="shared" si="17"/>
        <v>Quarter!r40c43</v>
      </c>
      <c r="BL40" s="7" t="str">
        <f t="shared" si="17"/>
        <v>Quarter!r40c44</v>
      </c>
      <c r="BM40" s="7" t="str">
        <f t="shared" si="17"/>
        <v>Quarter!r40c45</v>
      </c>
      <c r="BN40" s="7" t="str">
        <f t="shared" si="17"/>
        <v>Quarter!r40c46</v>
      </c>
      <c r="BO40" s="7" t="str">
        <f t="shared" si="17"/>
        <v>Quarter!r40c47</v>
      </c>
      <c r="BP40" s="7" t="str">
        <f t="shared" si="17"/>
        <v>Quarter!r40c48</v>
      </c>
      <c r="BQ40" s="7" t="str">
        <f t="shared" si="17"/>
        <v>Quarter!r40c49</v>
      </c>
      <c r="BR40" s="7" t="str">
        <f t="shared" si="17"/>
        <v>Quarter!r40c50</v>
      </c>
      <c r="BS40" s="7" t="str">
        <f t="shared" si="17"/>
        <v>Quarter!r40c51</v>
      </c>
      <c r="BT40" s="7" t="str">
        <f t="shared" si="17"/>
        <v>Quarter!r40c52</v>
      </c>
      <c r="BU40" s="7" t="str">
        <f t="shared" si="17"/>
        <v>Quarter!r40c53</v>
      </c>
      <c r="BV40" s="7" t="str">
        <f t="shared" si="17"/>
        <v>Quarter!r40c54</v>
      </c>
      <c r="BW40" s="7" t="str">
        <f t="shared" si="17"/>
        <v>Quarter!r40c55</v>
      </c>
      <c r="BX40" s="7" t="str">
        <f t="shared" si="17"/>
        <v>Quarter!r40c56</v>
      </c>
      <c r="BY40" s="7" t="str">
        <f t="shared" si="17"/>
        <v>Quarter!r40c57</v>
      </c>
      <c r="BZ40" s="7" t="str">
        <f t="shared" si="18"/>
        <v>Quarter!r40c58</v>
      </c>
      <c r="CA40" s="7" t="str">
        <f t="shared" si="18"/>
        <v>Quarter!r40c59</v>
      </c>
      <c r="CB40" s="7" t="str">
        <f t="shared" si="18"/>
        <v>Quarter!r40c60</v>
      </c>
      <c r="CC40" s="7" t="str">
        <f t="shared" si="18"/>
        <v>Quarter!r40c61</v>
      </c>
      <c r="CD40" s="7" t="str">
        <f t="shared" si="18"/>
        <v>Quarter!r40c62</v>
      </c>
      <c r="CE40" s="7" t="str">
        <f t="shared" si="18"/>
        <v>Quarter!r40c63</v>
      </c>
      <c r="CF40" s="7" t="str">
        <f t="shared" si="18"/>
        <v>Quarter!r40c64</v>
      </c>
      <c r="CG40" s="7" t="str">
        <f t="shared" si="18"/>
        <v>Quarter!r40c65</v>
      </c>
      <c r="CH40" s="7" t="str">
        <f t="shared" si="18"/>
        <v>Quarter!r40c66</v>
      </c>
    </row>
    <row r="41" spans="2:86" ht="13" thickTop="1" x14ac:dyDescent="0.25"/>
    <row r="42" spans="2:86" ht="13" x14ac:dyDescent="0.3">
      <c r="B42" s="2" t="s">
        <v>19</v>
      </c>
      <c r="C42" s="7">
        <v>39</v>
      </c>
      <c r="D42" s="7" t="str">
        <f t="shared" si="19"/>
        <v>Annual!r39c2</v>
      </c>
      <c r="E42" s="7" t="str">
        <f t="shared" si="19"/>
        <v>Annual!r39c3</v>
      </c>
      <c r="F42" s="7" t="str">
        <f t="shared" si="19"/>
        <v>Annual!r39c4</v>
      </c>
      <c r="G42" s="7" t="str">
        <f t="shared" si="19"/>
        <v>Annual!r39c5</v>
      </c>
      <c r="H42" s="7" t="str">
        <f t="shared" si="19"/>
        <v>Annual!r39c6</v>
      </c>
      <c r="I42" s="7" t="str">
        <f t="shared" si="19"/>
        <v>Annual!r39c7</v>
      </c>
      <c r="J42" s="7" t="str">
        <f t="shared" si="19"/>
        <v>Annual!r39c8</v>
      </c>
      <c r="K42" s="7" t="str">
        <f t="shared" si="19"/>
        <v>Annual!r39c9</v>
      </c>
      <c r="L42" s="7" t="str">
        <f t="shared" si="19"/>
        <v>Annual!r39c10</v>
      </c>
      <c r="M42" s="7" t="str">
        <f t="shared" si="19"/>
        <v>Annual!r39c11</v>
      </c>
      <c r="N42" s="7" t="str">
        <f t="shared" si="19"/>
        <v>Annual!r39c12</v>
      </c>
      <c r="O42" s="7" t="str">
        <f t="shared" si="19"/>
        <v>Annual!r39c13</v>
      </c>
      <c r="P42" s="7" t="str">
        <f t="shared" si="19"/>
        <v>Annual!r39c14</v>
      </c>
      <c r="Q42" s="7" t="str">
        <f t="shared" si="19"/>
        <v>Annual!r39c15</v>
      </c>
      <c r="R42" s="7" t="str">
        <f t="shared" si="19"/>
        <v>Annual!r39c16</v>
      </c>
      <c r="S42" s="7" t="str">
        <f t="shared" ref="S42:T49" si="24">$E$3&amp;"r"&amp;$C42&amp;"c"&amp;S$4</f>
        <v>Annual!r39c17</v>
      </c>
      <c r="T42" s="7" t="str">
        <f t="shared" si="24"/>
        <v>Annual!r39c18</v>
      </c>
      <c r="U42" s="7">
        <v>39</v>
      </c>
      <c r="V42" s="7" t="str">
        <f t="shared" si="20"/>
        <v>Quarter!r39c2</v>
      </c>
      <c r="W42" s="7" t="str">
        <f t="shared" si="20"/>
        <v>Quarter!r39c3</v>
      </c>
      <c r="X42" s="7" t="str">
        <f t="shared" si="20"/>
        <v>Quarter!r39c4</v>
      </c>
      <c r="Y42" s="7" t="str">
        <f t="shared" si="20"/>
        <v>Quarter!r39c5</v>
      </c>
      <c r="Z42" s="7" t="str">
        <f t="shared" si="20"/>
        <v>Quarter!r39c6</v>
      </c>
      <c r="AA42" s="7" t="str">
        <f t="shared" si="20"/>
        <v>Quarter!r39c7</v>
      </c>
      <c r="AB42" s="7" t="str">
        <f t="shared" si="20"/>
        <v>Quarter!r39c8</v>
      </c>
      <c r="AC42" s="7" t="str">
        <f t="shared" si="20"/>
        <v>Quarter!r39c9</v>
      </c>
      <c r="AD42" s="7" t="str">
        <f t="shared" si="20"/>
        <v>Quarter!r39c10</v>
      </c>
      <c r="AE42" s="7" t="str">
        <f t="shared" si="20"/>
        <v>Quarter!r39c11</v>
      </c>
      <c r="AF42" s="7" t="str">
        <f t="shared" si="20"/>
        <v>Quarter!r39c12</v>
      </c>
      <c r="AG42" s="7" t="str">
        <f t="shared" si="20"/>
        <v>Quarter!r39c13</v>
      </c>
      <c r="AH42" s="7" t="str">
        <f t="shared" si="20"/>
        <v>Quarter!r39c14</v>
      </c>
      <c r="AI42" s="7" t="str">
        <f t="shared" si="20"/>
        <v>Quarter!r39c15</v>
      </c>
      <c r="AJ42" s="7" t="str">
        <f t="shared" si="20"/>
        <v>Quarter!r39c16</v>
      </c>
      <c r="AK42" s="7" t="str">
        <f t="shared" si="20"/>
        <v>Quarter!r39c17</v>
      </c>
      <c r="AL42" s="7" t="str">
        <f t="shared" si="20"/>
        <v>Quarter!r39c18</v>
      </c>
      <c r="AM42" s="7" t="str">
        <f t="shared" si="20"/>
        <v>Quarter!r39c19</v>
      </c>
      <c r="AN42" s="7" t="str">
        <f t="shared" si="20"/>
        <v>Quarter!r39c20</v>
      </c>
      <c r="AO42" s="7" t="str">
        <f t="shared" si="20"/>
        <v>Quarter!r39c21</v>
      </c>
      <c r="AP42" s="7" t="str">
        <f t="shared" si="20"/>
        <v>Quarter!r39c22</v>
      </c>
      <c r="AQ42" s="7" t="str">
        <f t="shared" si="20"/>
        <v>Quarter!r39c23</v>
      </c>
      <c r="AR42" s="7" t="str">
        <f t="shared" ref="AR42:BA54" si="25">$W$3&amp;"r"&amp;$U42&amp;"c"&amp;AR$4</f>
        <v>Quarter!r39c24</v>
      </c>
      <c r="AS42" s="7" t="str">
        <f t="shared" si="25"/>
        <v>Quarter!r39c25</v>
      </c>
      <c r="AT42" s="7" t="str">
        <f t="shared" si="25"/>
        <v>Quarter!r39c26</v>
      </c>
      <c r="AU42" s="7" t="str">
        <f t="shared" si="25"/>
        <v>Quarter!r39c27</v>
      </c>
      <c r="AV42" s="7" t="str">
        <f t="shared" si="25"/>
        <v>Quarter!r39c28</v>
      </c>
      <c r="AW42" s="7" t="str">
        <f t="shared" si="25"/>
        <v>Quarter!r39c29</v>
      </c>
      <c r="AX42" s="7" t="str">
        <f t="shared" si="25"/>
        <v>Quarter!r39c30</v>
      </c>
      <c r="AY42" s="7" t="str">
        <f t="shared" si="25"/>
        <v>Quarter!r39c31</v>
      </c>
      <c r="AZ42" s="7" t="str">
        <f t="shared" si="25"/>
        <v>Quarter!r39c32</v>
      </c>
      <c r="BA42" s="7" t="str">
        <f t="shared" si="25"/>
        <v>Quarter!r39c33</v>
      </c>
      <c r="BB42" s="7" t="str">
        <f t="shared" ref="BB42:BI54" si="26">$W$3&amp;"r"&amp;$U42&amp;"c"&amp;BB$4</f>
        <v>Quarter!r39c34</v>
      </c>
      <c r="BC42" s="7" t="str">
        <f t="shared" si="26"/>
        <v>Quarter!r39c35</v>
      </c>
      <c r="BD42" s="7" t="str">
        <f t="shared" si="26"/>
        <v>Quarter!r39c36</v>
      </c>
      <c r="BE42" s="7" t="str">
        <f t="shared" si="26"/>
        <v>Quarter!r39c37</v>
      </c>
      <c r="BF42" s="7" t="str">
        <f t="shared" si="26"/>
        <v>Quarter!r39c38</v>
      </c>
      <c r="BG42" s="7" t="str">
        <f t="shared" si="26"/>
        <v>Quarter!r39c39</v>
      </c>
      <c r="BH42" s="7" t="str">
        <f t="shared" si="26"/>
        <v>Quarter!r39c40</v>
      </c>
      <c r="BI42" s="7" t="str">
        <f t="shared" si="26"/>
        <v>Quarter!r39c41</v>
      </c>
      <c r="BJ42" s="7" t="str">
        <f t="shared" si="17"/>
        <v>Quarter!r39c42</v>
      </c>
      <c r="BK42" s="7" t="str">
        <f t="shared" si="17"/>
        <v>Quarter!r39c43</v>
      </c>
      <c r="BL42" s="7" t="str">
        <f t="shared" si="17"/>
        <v>Quarter!r39c44</v>
      </c>
      <c r="BM42" s="7" t="str">
        <f t="shared" si="17"/>
        <v>Quarter!r39c45</v>
      </c>
      <c r="BN42" s="7" t="str">
        <f t="shared" si="17"/>
        <v>Quarter!r39c46</v>
      </c>
      <c r="BO42" s="7" t="str">
        <f t="shared" si="17"/>
        <v>Quarter!r39c47</v>
      </c>
      <c r="BP42" s="7" t="str">
        <f t="shared" si="17"/>
        <v>Quarter!r39c48</v>
      </c>
      <c r="BQ42" s="7" t="str">
        <f t="shared" si="17"/>
        <v>Quarter!r39c49</v>
      </c>
      <c r="BR42" s="7" t="str">
        <f t="shared" si="17"/>
        <v>Quarter!r39c50</v>
      </c>
      <c r="BS42" s="7" t="str">
        <f t="shared" si="17"/>
        <v>Quarter!r39c51</v>
      </c>
      <c r="BT42" s="7" t="str">
        <f t="shared" si="17"/>
        <v>Quarter!r39c52</v>
      </c>
      <c r="BU42" s="7" t="str">
        <f t="shared" si="17"/>
        <v>Quarter!r39c53</v>
      </c>
      <c r="BV42" s="7" t="str">
        <f t="shared" si="17"/>
        <v>Quarter!r39c54</v>
      </c>
      <c r="BW42" s="7" t="str">
        <f t="shared" si="17"/>
        <v>Quarter!r39c55</v>
      </c>
      <c r="BX42" s="7" t="str">
        <f t="shared" si="17"/>
        <v>Quarter!r39c56</v>
      </c>
      <c r="BY42" s="7" t="str">
        <f t="shared" si="17"/>
        <v>Quarter!r39c57</v>
      </c>
      <c r="BZ42" s="7" t="str">
        <f t="shared" ref="BZ42:CH46" si="27">$W$3&amp;"r"&amp;$U42&amp;"c"&amp;BZ$4</f>
        <v>Quarter!r39c58</v>
      </c>
      <c r="CA42" s="7" t="str">
        <f t="shared" si="27"/>
        <v>Quarter!r39c59</v>
      </c>
      <c r="CB42" s="7" t="str">
        <f t="shared" si="27"/>
        <v>Quarter!r39c60</v>
      </c>
      <c r="CC42" s="7" t="str">
        <f t="shared" si="27"/>
        <v>Quarter!r39c61</v>
      </c>
      <c r="CD42" s="7" t="str">
        <f t="shared" si="27"/>
        <v>Quarter!r39c62</v>
      </c>
      <c r="CE42" s="7" t="str">
        <f t="shared" si="27"/>
        <v>Quarter!r39c63</v>
      </c>
      <c r="CF42" s="7" t="str">
        <f t="shared" si="27"/>
        <v>Quarter!r39c64</v>
      </c>
      <c r="CG42" s="7" t="str">
        <f t="shared" si="27"/>
        <v>Quarter!r39c65</v>
      </c>
      <c r="CH42" s="7" t="str">
        <f t="shared" si="27"/>
        <v>Quarter!r39c66</v>
      </c>
    </row>
    <row r="43" spans="2:86" x14ac:dyDescent="0.25">
      <c r="B43" s="16" t="s">
        <v>85</v>
      </c>
      <c r="C43" s="7">
        <v>43</v>
      </c>
      <c r="D43" s="7" t="str">
        <f t="shared" si="19"/>
        <v>Annual!r43c2</v>
      </c>
      <c r="E43" s="7" t="str">
        <f t="shared" si="19"/>
        <v>Annual!r43c3</v>
      </c>
      <c r="F43" s="7" t="str">
        <f t="shared" si="19"/>
        <v>Annual!r43c4</v>
      </c>
      <c r="G43" s="7" t="str">
        <f t="shared" si="19"/>
        <v>Annual!r43c5</v>
      </c>
      <c r="H43" s="7" t="str">
        <f t="shared" si="19"/>
        <v>Annual!r43c6</v>
      </c>
      <c r="I43" s="7" t="str">
        <f t="shared" si="19"/>
        <v>Annual!r43c7</v>
      </c>
      <c r="J43" s="7" t="str">
        <f t="shared" si="19"/>
        <v>Annual!r43c8</v>
      </c>
      <c r="K43" s="7" t="str">
        <f t="shared" si="19"/>
        <v>Annual!r43c9</v>
      </c>
      <c r="L43" s="7" t="str">
        <f t="shared" si="19"/>
        <v>Annual!r43c10</v>
      </c>
      <c r="M43" s="7" t="str">
        <f t="shared" si="19"/>
        <v>Annual!r43c11</v>
      </c>
      <c r="N43" s="7" t="str">
        <f t="shared" si="19"/>
        <v>Annual!r43c12</v>
      </c>
      <c r="O43" s="7" t="str">
        <f t="shared" si="19"/>
        <v>Annual!r43c13</v>
      </c>
      <c r="P43" s="7" t="str">
        <f t="shared" si="19"/>
        <v>Annual!r43c14</v>
      </c>
      <c r="Q43" s="7" t="str">
        <f t="shared" si="19"/>
        <v>Annual!r43c15</v>
      </c>
      <c r="R43" s="7" t="str">
        <f t="shared" si="19"/>
        <v>Annual!r43c16</v>
      </c>
      <c r="S43" s="7" t="str">
        <f t="shared" si="24"/>
        <v>Annual!r43c17</v>
      </c>
      <c r="T43" s="7" t="str">
        <f t="shared" si="24"/>
        <v>Annual!r43c18</v>
      </c>
      <c r="U43" s="7">
        <v>43</v>
      </c>
      <c r="V43" s="7" t="str">
        <f t="shared" si="20"/>
        <v>Quarter!r43c2</v>
      </c>
      <c r="W43" s="7" t="str">
        <f t="shared" si="20"/>
        <v>Quarter!r43c3</v>
      </c>
      <c r="X43" s="7" t="str">
        <f t="shared" si="20"/>
        <v>Quarter!r43c4</v>
      </c>
      <c r="Y43" s="7" t="str">
        <f t="shared" si="20"/>
        <v>Quarter!r43c5</v>
      </c>
      <c r="Z43" s="7" t="str">
        <f t="shared" si="20"/>
        <v>Quarter!r43c6</v>
      </c>
      <c r="AA43" s="7" t="str">
        <f t="shared" si="20"/>
        <v>Quarter!r43c7</v>
      </c>
      <c r="AB43" s="7" t="str">
        <f t="shared" si="20"/>
        <v>Quarter!r43c8</v>
      </c>
      <c r="AC43" s="7" t="str">
        <f t="shared" si="20"/>
        <v>Quarter!r43c9</v>
      </c>
      <c r="AD43" s="7" t="str">
        <f t="shared" si="20"/>
        <v>Quarter!r43c10</v>
      </c>
      <c r="AE43" s="7" t="str">
        <f t="shared" si="20"/>
        <v>Quarter!r43c11</v>
      </c>
      <c r="AF43" s="7" t="str">
        <f t="shared" si="20"/>
        <v>Quarter!r43c12</v>
      </c>
      <c r="AG43" s="7" t="str">
        <f t="shared" si="20"/>
        <v>Quarter!r43c13</v>
      </c>
      <c r="AH43" s="7" t="str">
        <f t="shared" si="20"/>
        <v>Quarter!r43c14</v>
      </c>
      <c r="AI43" s="7" t="str">
        <f t="shared" si="20"/>
        <v>Quarter!r43c15</v>
      </c>
      <c r="AJ43" s="7" t="str">
        <f t="shared" si="20"/>
        <v>Quarter!r43c16</v>
      </c>
      <c r="AK43" s="7" t="str">
        <f t="shared" si="20"/>
        <v>Quarter!r43c17</v>
      </c>
      <c r="AL43" s="7" t="str">
        <f t="shared" si="20"/>
        <v>Quarter!r43c18</v>
      </c>
      <c r="AM43" s="7" t="str">
        <f t="shared" si="20"/>
        <v>Quarter!r43c19</v>
      </c>
      <c r="AN43" s="7" t="str">
        <f t="shared" si="20"/>
        <v>Quarter!r43c20</v>
      </c>
      <c r="AO43" s="7" t="str">
        <f t="shared" si="20"/>
        <v>Quarter!r43c21</v>
      </c>
      <c r="AP43" s="7" t="str">
        <f t="shared" si="20"/>
        <v>Quarter!r43c22</v>
      </c>
      <c r="AQ43" s="7" t="str">
        <f t="shared" si="20"/>
        <v>Quarter!r43c23</v>
      </c>
      <c r="AR43" s="7" t="str">
        <f t="shared" si="25"/>
        <v>Quarter!r43c24</v>
      </c>
      <c r="AS43" s="7" t="str">
        <f t="shared" si="25"/>
        <v>Quarter!r43c25</v>
      </c>
      <c r="AT43" s="7" t="str">
        <f t="shared" si="25"/>
        <v>Quarter!r43c26</v>
      </c>
      <c r="AU43" s="7" t="str">
        <f t="shared" si="25"/>
        <v>Quarter!r43c27</v>
      </c>
      <c r="AV43" s="7" t="str">
        <f t="shared" si="25"/>
        <v>Quarter!r43c28</v>
      </c>
      <c r="AW43" s="7" t="str">
        <f t="shared" si="25"/>
        <v>Quarter!r43c29</v>
      </c>
      <c r="AX43" s="7" t="str">
        <f t="shared" si="25"/>
        <v>Quarter!r43c30</v>
      </c>
      <c r="AY43" s="7" t="str">
        <f t="shared" si="25"/>
        <v>Quarter!r43c31</v>
      </c>
      <c r="AZ43" s="7" t="str">
        <f t="shared" si="25"/>
        <v>Quarter!r43c32</v>
      </c>
      <c r="BA43" s="7" t="str">
        <f t="shared" si="25"/>
        <v>Quarter!r43c33</v>
      </c>
      <c r="BB43" s="7" t="str">
        <f t="shared" si="26"/>
        <v>Quarter!r43c34</v>
      </c>
      <c r="BC43" s="7" t="str">
        <f t="shared" si="26"/>
        <v>Quarter!r43c35</v>
      </c>
      <c r="BD43" s="7" t="str">
        <f t="shared" si="26"/>
        <v>Quarter!r43c36</v>
      </c>
      <c r="BE43" s="7" t="str">
        <f t="shared" si="26"/>
        <v>Quarter!r43c37</v>
      </c>
      <c r="BF43" s="7" t="str">
        <f t="shared" si="26"/>
        <v>Quarter!r43c38</v>
      </c>
      <c r="BG43" s="7" t="str">
        <f t="shared" si="26"/>
        <v>Quarter!r43c39</v>
      </c>
      <c r="BH43" s="7" t="str">
        <f t="shared" si="26"/>
        <v>Quarter!r43c40</v>
      </c>
      <c r="BI43" s="7" t="str">
        <f t="shared" si="26"/>
        <v>Quarter!r43c41</v>
      </c>
      <c r="BJ43" s="7" t="str">
        <f t="shared" si="17"/>
        <v>Quarter!r43c42</v>
      </c>
      <c r="BK43" s="7" t="str">
        <f t="shared" si="17"/>
        <v>Quarter!r43c43</v>
      </c>
      <c r="BL43" s="7" t="str">
        <f t="shared" si="17"/>
        <v>Quarter!r43c44</v>
      </c>
      <c r="BM43" s="7" t="str">
        <f t="shared" si="17"/>
        <v>Quarter!r43c45</v>
      </c>
      <c r="BN43" s="7" t="str">
        <f t="shared" si="17"/>
        <v>Quarter!r43c46</v>
      </c>
      <c r="BO43" s="7" t="str">
        <f t="shared" si="17"/>
        <v>Quarter!r43c47</v>
      </c>
      <c r="BP43" s="7" t="str">
        <f t="shared" si="17"/>
        <v>Quarter!r43c48</v>
      </c>
      <c r="BQ43" s="7" t="str">
        <f t="shared" si="17"/>
        <v>Quarter!r43c49</v>
      </c>
      <c r="BR43" s="7" t="str">
        <f t="shared" si="17"/>
        <v>Quarter!r43c50</v>
      </c>
      <c r="BS43" s="7" t="str">
        <f t="shared" si="17"/>
        <v>Quarter!r43c51</v>
      </c>
      <c r="BT43" s="7" t="str">
        <f t="shared" si="17"/>
        <v>Quarter!r43c52</v>
      </c>
      <c r="BU43" s="7" t="str">
        <f t="shared" si="17"/>
        <v>Quarter!r43c53</v>
      </c>
      <c r="BV43" s="7" t="str">
        <f t="shared" si="17"/>
        <v>Quarter!r43c54</v>
      </c>
      <c r="BW43" s="7" t="str">
        <f t="shared" si="17"/>
        <v>Quarter!r43c55</v>
      </c>
      <c r="BX43" s="7" t="str">
        <f t="shared" si="17"/>
        <v>Quarter!r43c56</v>
      </c>
      <c r="BY43" s="7" t="str">
        <f t="shared" si="17"/>
        <v>Quarter!r43c57</v>
      </c>
      <c r="BZ43" s="7" t="str">
        <f t="shared" si="27"/>
        <v>Quarter!r43c58</v>
      </c>
      <c r="CA43" s="7" t="str">
        <f t="shared" si="27"/>
        <v>Quarter!r43c59</v>
      </c>
      <c r="CB43" s="7" t="str">
        <f t="shared" si="27"/>
        <v>Quarter!r43c60</v>
      </c>
      <c r="CC43" s="7" t="str">
        <f t="shared" si="27"/>
        <v>Quarter!r43c61</v>
      </c>
      <c r="CD43" s="7" t="str">
        <f t="shared" si="27"/>
        <v>Quarter!r43c62</v>
      </c>
      <c r="CE43" s="7" t="str">
        <f t="shared" si="27"/>
        <v>Quarter!r43c63</v>
      </c>
      <c r="CF43" s="7" t="str">
        <f t="shared" si="27"/>
        <v>Quarter!r43c64</v>
      </c>
      <c r="CG43" s="7" t="str">
        <f t="shared" si="27"/>
        <v>Quarter!r43c65</v>
      </c>
      <c r="CH43" s="7" t="str">
        <f t="shared" si="27"/>
        <v>Quarter!r43c66</v>
      </c>
    </row>
    <row r="44" spans="2:86" x14ac:dyDescent="0.25">
      <c r="B44" s="16" t="s">
        <v>86</v>
      </c>
      <c r="C44" s="7">
        <v>44</v>
      </c>
      <c r="D44" s="7" t="str">
        <f t="shared" si="19"/>
        <v>Annual!r44c2</v>
      </c>
      <c r="E44" s="7" t="str">
        <f t="shared" si="19"/>
        <v>Annual!r44c3</v>
      </c>
      <c r="F44" s="7" t="str">
        <f t="shared" si="19"/>
        <v>Annual!r44c4</v>
      </c>
      <c r="G44" s="7" t="str">
        <f t="shared" si="19"/>
        <v>Annual!r44c5</v>
      </c>
      <c r="H44" s="7" t="str">
        <f t="shared" si="19"/>
        <v>Annual!r44c6</v>
      </c>
      <c r="I44" s="7" t="str">
        <f t="shared" si="19"/>
        <v>Annual!r44c7</v>
      </c>
      <c r="J44" s="7" t="str">
        <f t="shared" si="19"/>
        <v>Annual!r44c8</v>
      </c>
      <c r="K44" s="7" t="str">
        <f t="shared" si="19"/>
        <v>Annual!r44c9</v>
      </c>
      <c r="L44" s="7" t="str">
        <f t="shared" si="19"/>
        <v>Annual!r44c10</v>
      </c>
      <c r="M44" s="7" t="str">
        <f t="shared" si="19"/>
        <v>Annual!r44c11</v>
      </c>
      <c r="N44" s="7" t="str">
        <f t="shared" si="19"/>
        <v>Annual!r44c12</v>
      </c>
      <c r="O44" s="7" t="str">
        <f t="shared" si="19"/>
        <v>Annual!r44c13</v>
      </c>
      <c r="P44" s="7" t="str">
        <f t="shared" si="19"/>
        <v>Annual!r44c14</v>
      </c>
      <c r="Q44" s="7" t="str">
        <f t="shared" si="19"/>
        <v>Annual!r44c15</v>
      </c>
      <c r="R44" s="7" t="str">
        <f t="shared" si="19"/>
        <v>Annual!r44c16</v>
      </c>
      <c r="S44" s="7" t="str">
        <f t="shared" si="24"/>
        <v>Annual!r44c17</v>
      </c>
      <c r="T44" s="7" t="str">
        <f t="shared" si="24"/>
        <v>Annual!r44c18</v>
      </c>
      <c r="U44" s="7">
        <v>44</v>
      </c>
      <c r="V44" s="7" t="str">
        <f t="shared" si="20"/>
        <v>Quarter!r44c2</v>
      </c>
      <c r="W44" s="7" t="str">
        <f t="shared" si="20"/>
        <v>Quarter!r44c3</v>
      </c>
      <c r="X44" s="7" t="str">
        <f t="shared" si="20"/>
        <v>Quarter!r44c4</v>
      </c>
      <c r="Y44" s="7" t="str">
        <f t="shared" si="20"/>
        <v>Quarter!r44c5</v>
      </c>
      <c r="Z44" s="7" t="str">
        <f t="shared" si="20"/>
        <v>Quarter!r44c6</v>
      </c>
      <c r="AA44" s="7" t="str">
        <f t="shared" si="20"/>
        <v>Quarter!r44c7</v>
      </c>
      <c r="AB44" s="7" t="str">
        <f t="shared" si="20"/>
        <v>Quarter!r44c8</v>
      </c>
      <c r="AC44" s="7" t="str">
        <f t="shared" si="20"/>
        <v>Quarter!r44c9</v>
      </c>
      <c r="AD44" s="7" t="str">
        <f t="shared" si="20"/>
        <v>Quarter!r44c10</v>
      </c>
      <c r="AE44" s="7" t="str">
        <f t="shared" si="20"/>
        <v>Quarter!r44c11</v>
      </c>
      <c r="AF44" s="7" t="str">
        <f t="shared" si="20"/>
        <v>Quarter!r44c12</v>
      </c>
      <c r="AG44" s="7" t="str">
        <f t="shared" si="20"/>
        <v>Quarter!r44c13</v>
      </c>
      <c r="AH44" s="7" t="str">
        <f t="shared" si="20"/>
        <v>Quarter!r44c14</v>
      </c>
      <c r="AI44" s="7" t="str">
        <f t="shared" si="20"/>
        <v>Quarter!r44c15</v>
      </c>
      <c r="AJ44" s="7" t="str">
        <f t="shared" si="20"/>
        <v>Quarter!r44c16</v>
      </c>
      <c r="AK44" s="7" t="str">
        <f t="shared" si="20"/>
        <v>Quarter!r44c17</v>
      </c>
      <c r="AL44" s="7" t="str">
        <f t="shared" si="20"/>
        <v>Quarter!r44c18</v>
      </c>
      <c r="AM44" s="7" t="str">
        <f t="shared" si="20"/>
        <v>Quarter!r44c19</v>
      </c>
      <c r="AN44" s="7" t="str">
        <f t="shared" si="20"/>
        <v>Quarter!r44c20</v>
      </c>
      <c r="AO44" s="7" t="str">
        <f t="shared" si="20"/>
        <v>Quarter!r44c21</v>
      </c>
      <c r="AP44" s="7" t="str">
        <f t="shared" si="20"/>
        <v>Quarter!r44c22</v>
      </c>
      <c r="AQ44" s="7" t="str">
        <f t="shared" si="20"/>
        <v>Quarter!r44c23</v>
      </c>
      <c r="AR44" s="7" t="str">
        <f t="shared" si="25"/>
        <v>Quarter!r44c24</v>
      </c>
      <c r="AS44" s="7" t="str">
        <f t="shared" si="25"/>
        <v>Quarter!r44c25</v>
      </c>
      <c r="AT44" s="7" t="str">
        <f t="shared" si="25"/>
        <v>Quarter!r44c26</v>
      </c>
      <c r="AU44" s="7" t="str">
        <f t="shared" si="25"/>
        <v>Quarter!r44c27</v>
      </c>
      <c r="AV44" s="7" t="str">
        <f t="shared" si="25"/>
        <v>Quarter!r44c28</v>
      </c>
      <c r="AW44" s="7" t="str">
        <f t="shared" si="25"/>
        <v>Quarter!r44c29</v>
      </c>
      <c r="AX44" s="7" t="str">
        <f t="shared" si="25"/>
        <v>Quarter!r44c30</v>
      </c>
      <c r="AY44" s="7" t="str">
        <f t="shared" si="25"/>
        <v>Quarter!r44c31</v>
      </c>
      <c r="AZ44" s="7" t="str">
        <f t="shared" si="25"/>
        <v>Quarter!r44c32</v>
      </c>
      <c r="BA44" s="7" t="str">
        <f t="shared" si="25"/>
        <v>Quarter!r44c33</v>
      </c>
      <c r="BB44" s="7" t="str">
        <f t="shared" si="26"/>
        <v>Quarter!r44c34</v>
      </c>
      <c r="BC44" s="7" t="str">
        <f t="shared" si="26"/>
        <v>Quarter!r44c35</v>
      </c>
      <c r="BD44" s="7" t="str">
        <f t="shared" si="26"/>
        <v>Quarter!r44c36</v>
      </c>
      <c r="BE44" s="7" t="str">
        <f t="shared" si="26"/>
        <v>Quarter!r44c37</v>
      </c>
      <c r="BF44" s="7" t="str">
        <f t="shared" si="26"/>
        <v>Quarter!r44c38</v>
      </c>
      <c r="BG44" s="7" t="str">
        <f t="shared" si="26"/>
        <v>Quarter!r44c39</v>
      </c>
      <c r="BH44" s="7" t="str">
        <f t="shared" si="26"/>
        <v>Quarter!r44c40</v>
      </c>
      <c r="BI44" s="7" t="str">
        <f t="shared" si="26"/>
        <v>Quarter!r44c41</v>
      </c>
      <c r="BJ44" s="7" t="str">
        <f t="shared" si="17"/>
        <v>Quarter!r44c42</v>
      </c>
      <c r="BK44" s="7" t="str">
        <f t="shared" si="17"/>
        <v>Quarter!r44c43</v>
      </c>
      <c r="BL44" s="7" t="str">
        <f t="shared" si="17"/>
        <v>Quarter!r44c44</v>
      </c>
      <c r="BM44" s="7" t="str">
        <f t="shared" si="17"/>
        <v>Quarter!r44c45</v>
      </c>
      <c r="BN44" s="7" t="str">
        <f t="shared" si="17"/>
        <v>Quarter!r44c46</v>
      </c>
      <c r="BO44" s="7" t="str">
        <f t="shared" si="17"/>
        <v>Quarter!r44c47</v>
      </c>
      <c r="BP44" s="7" t="str">
        <f t="shared" si="17"/>
        <v>Quarter!r44c48</v>
      </c>
      <c r="BQ44" s="7" t="str">
        <f t="shared" si="17"/>
        <v>Quarter!r44c49</v>
      </c>
      <c r="BR44" s="7" t="str">
        <f t="shared" si="17"/>
        <v>Quarter!r44c50</v>
      </c>
      <c r="BS44" s="7" t="str">
        <f t="shared" si="17"/>
        <v>Quarter!r44c51</v>
      </c>
      <c r="BT44" s="7" t="str">
        <f t="shared" si="17"/>
        <v>Quarter!r44c52</v>
      </c>
      <c r="BU44" s="7" t="str">
        <f t="shared" si="17"/>
        <v>Quarter!r44c53</v>
      </c>
      <c r="BV44" s="7" t="str">
        <f t="shared" si="17"/>
        <v>Quarter!r44c54</v>
      </c>
      <c r="BW44" s="7" t="str">
        <f t="shared" si="17"/>
        <v>Quarter!r44c55</v>
      </c>
      <c r="BX44" s="7" t="str">
        <f t="shared" si="17"/>
        <v>Quarter!r44c56</v>
      </c>
      <c r="BY44" s="7" t="str">
        <f t="shared" si="17"/>
        <v>Quarter!r44c57</v>
      </c>
      <c r="BZ44" s="7" t="str">
        <f t="shared" si="27"/>
        <v>Quarter!r44c58</v>
      </c>
      <c r="CA44" s="7" t="str">
        <f t="shared" si="27"/>
        <v>Quarter!r44c59</v>
      </c>
      <c r="CB44" s="7" t="str">
        <f t="shared" si="27"/>
        <v>Quarter!r44c60</v>
      </c>
      <c r="CC44" s="7" t="str">
        <f t="shared" si="27"/>
        <v>Quarter!r44c61</v>
      </c>
      <c r="CD44" s="7" t="str">
        <f t="shared" si="27"/>
        <v>Quarter!r44c62</v>
      </c>
      <c r="CE44" s="7" t="str">
        <f t="shared" si="27"/>
        <v>Quarter!r44c63</v>
      </c>
      <c r="CF44" s="7" t="str">
        <f t="shared" si="27"/>
        <v>Quarter!r44c64</v>
      </c>
      <c r="CG44" s="7" t="str">
        <f t="shared" si="27"/>
        <v>Quarter!r44c65</v>
      </c>
      <c r="CH44" s="7" t="str">
        <f t="shared" si="27"/>
        <v>Quarter!r44c66</v>
      </c>
    </row>
    <row r="45" spans="2:86" x14ac:dyDescent="0.25">
      <c r="B45" s="16" t="s">
        <v>5</v>
      </c>
      <c r="C45" s="7">
        <v>45</v>
      </c>
      <c r="D45" s="7" t="str">
        <f t="shared" si="19"/>
        <v>Annual!r45c2</v>
      </c>
      <c r="E45" s="7" t="str">
        <f t="shared" si="19"/>
        <v>Annual!r45c3</v>
      </c>
      <c r="F45" s="7" t="str">
        <f t="shared" si="19"/>
        <v>Annual!r45c4</v>
      </c>
      <c r="G45" s="7" t="str">
        <f t="shared" si="19"/>
        <v>Annual!r45c5</v>
      </c>
      <c r="H45" s="7" t="str">
        <f t="shared" si="19"/>
        <v>Annual!r45c6</v>
      </c>
      <c r="I45" s="7" t="str">
        <f t="shared" si="19"/>
        <v>Annual!r45c7</v>
      </c>
      <c r="J45" s="7" t="str">
        <f t="shared" si="19"/>
        <v>Annual!r45c8</v>
      </c>
      <c r="K45" s="7" t="str">
        <f t="shared" si="19"/>
        <v>Annual!r45c9</v>
      </c>
      <c r="L45" s="7" t="str">
        <f t="shared" si="19"/>
        <v>Annual!r45c10</v>
      </c>
      <c r="M45" s="7" t="str">
        <f t="shared" si="19"/>
        <v>Annual!r45c11</v>
      </c>
      <c r="N45" s="7" t="str">
        <f t="shared" si="19"/>
        <v>Annual!r45c12</v>
      </c>
      <c r="O45" s="7" t="str">
        <f t="shared" si="19"/>
        <v>Annual!r45c13</v>
      </c>
      <c r="P45" s="7" t="str">
        <f t="shared" si="19"/>
        <v>Annual!r45c14</v>
      </c>
      <c r="Q45" s="7" t="str">
        <f t="shared" si="19"/>
        <v>Annual!r45c15</v>
      </c>
      <c r="R45" s="7" t="str">
        <f t="shared" si="19"/>
        <v>Annual!r45c16</v>
      </c>
      <c r="S45" s="7" t="str">
        <f t="shared" si="24"/>
        <v>Annual!r45c17</v>
      </c>
      <c r="T45" s="7" t="str">
        <f t="shared" si="24"/>
        <v>Annual!r45c18</v>
      </c>
      <c r="U45" s="7">
        <v>45</v>
      </c>
      <c r="V45" s="7" t="str">
        <f t="shared" si="20"/>
        <v>Quarter!r45c2</v>
      </c>
      <c r="W45" s="7" t="str">
        <f t="shared" si="20"/>
        <v>Quarter!r45c3</v>
      </c>
      <c r="X45" s="7" t="str">
        <f t="shared" si="20"/>
        <v>Quarter!r45c4</v>
      </c>
      <c r="Y45" s="7" t="str">
        <f t="shared" si="20"/>
        <v>Quarter!r45c5</v>
      </c>
      <c r="Z45" s="7" t="str">
        <f t="shared" si="20"/>
        <v>Quarter!r45c6</v>
      </c>
      <c r="AA45" s="7" t="str">
        <f t="shared" si="20"/>
        <v>Quarter!r45c7</v>
      </c>
      <c r="AB45" s="7" t="str">
        <f t="shared" si="20"/>
        <v>Quarter!r45c8</v>
      </c>
      <c r="AC45" s="7" t="str">
        <f t="shared" si="20"/>
        <v>Quarter!r45c9</v>
      </c>
      <c r="AD45" s="7" t="str">
        <f t="shared" si="20"/>
        <v>Quarter!r45c10</v>
      </c>
      <c r="AE45" s="7" t="str">
        <f t="shared" si="20"/>
        <v>Quarter!r45c11</v>
      </c>
      <c r="AF45" s="7" t="str">
        <f t="shared" si="20"/>
        <v>Quarter!r45c12</v>
      </c>
      <c r="AG45" s="7" t="str">
        <f t="shared" si="20"/>
        <v>Quarter!r45c13</v>
      </c>
      <c r="AH45" s="7" t="str">
        <f t="shared" si="20"/>
        <v>Quarter!r45c14</v>
      </c>
      <c r="AI45" s="7" t="str">
        <f t="shared" si="20"/>
        <v>Quarter!r45c15</v>
      </c>
      <c r="AJ45" s="7" t="str">
        <f t="shared" si="20"/>
        <v>Quarter!r45c16</v>
      </c>
      <c r="AK45" s="7" t="str">
        <f t="shared" si="20"/>
        <v>Quarter!r45c17</v>
      </c>
      <c r="AL45" s="7" t="str">
        <f t="shared" si="20"/>
        <v>Quarter!r45c18</v>
      </c>
      <c r="AM45" s="7" t="str">
        <f t="shared" si="20"/>
        <v>Quarter!r45c19</v>
      </c>
      <c r="AN45" s="7" t="str">
        <f t="shared" si="20"/>
        <v>Quarter!r45c20</v>
      </c>
      <c r="AO45" s="7" t="str">
        <f t="shared" si="20"/>
        <v>Quarter!r45c21</v>
      </c>
      <c r="AP45" s="7" t="str">
        <f t="shared" si="20"/>
        <v>Quarter!r45c22</v>
      </c>
      <c r="AQ45" s="7" t="str">
        <f t="shared" si="20"/>
        <v>Quarter!r45c23</v>
      </c>
      <c r="AR45" s="7" t="str">
        <f t="shared" si="25"/>
        <v>Quarter!r45c24</v>
      </c>
      <c r="AS45" s="7" t="str">
        <f t="shared" si="25"/>
        <v>Quarter!r45c25</v>
      </c>
      <c r="AT45" s="7" t="str">
        <f t="shared" si="25"/>
        <v>Quarter!r45c26</v>
      </c>
      <c r="AU45" s="7" t="str">
        <f t="shared" si="25"/>
        <v>Quarter!r45c27</v>
      </c>
      <c r="AV45" s="7" t="str">
        <f t="shared" si="25"/>
        <v>Quarter!r45c28</v>
      </c>
      <c r="AW45" s="7" t="str">
        <f t="shared" si="25"/>
        <v>Quarter!r45c29</v>
      </c>
      <c r="AX45" s="7" t="str">
        <f t="shared" si="25"/>
        <v>Quarter!r45c30</v>
      </c>
      <c r="AY45" s="7" t="str">
        <f t="shared" si="25"/>
        <v>Quarter!r45c31</v>
      </c>
      <c r="AZ45" s="7" t="str">
        <f t="shared" si="25"/>
        <v>Quarter!r45c32</v>
      </c>
      <c r="BA45" s="7" t="str">
        <f t="shared" si="25"/>
        <v>Quarter!r45c33</v>
      </c>
      <c r="BB45" s="7" t="str">
        <f t="shared" si="26"/>
        <v>Quarter!r45c34</v>
      </c>
      <c r="BC45" s="7" t="str">
        <f t="shared" si="26"/>
        <v>Quarter!r45c35</v>
      </c>
      <c r="BD45" s="7" t="str">
        <f t="shared" si="26"/>
        <v>Quarter!r45c36</v>
      </c>
      <c r="BE45" s="7" t="str">
        <f t="shared" si="26"/>
        <v>Quarter!r45c37</v>
      </c>
      <c r="BF45" s="7" t="str">
        <f t="shared" si="26"/>
        <v>Quarter!r45c38</v>
      </c>
      <c r="BG45" s="7" t="str">
        <f t="shared" si="26"/>
        <v>Quarter!r45c39</v>
      </c>
      <c r="BH45" s="7" t="str">
        <f t="shared" si="26"/>
        <v>Quarter!r45c40</v>
      </c>
      <c r="BI45" s="7" t="str">
        <f t="shared" si="26"/>
        <v>Quarter!r45c41</v>
      </c>
      <c r="BJ45" s="7" t="str">
        <f t="shared" si="17"/>
        <v>Quarter!r45c42</v>
      </c>
      <c r="BK45" s="7" t="str">
        <f t="shared" si="17"/>
        <v>Quarter!r45c43</v>
      </c>
      <c r="BL45" s="7" t="str">
        <f t="shared" si="17"/>
        <v>Quarter!r45c44</v>
      </c>
      <c r="BM45" s="7" t="str">
        <f t="shared" si="17"/>
        <v>Quarter!r45c45</v>
      </c>
      <c r="BN45" s="7" t="str">
        <f t="shared" si="17"/>
        <v>Quarter!r45c46</v>
      </c>
      <c r="BO45" s="7" t="str">
        <f t="shared" si="17"/>
        <v>Quarter!r45c47</v>
      </c>
      <c r="BP45" s="7" t="str">
        <f t="shared" si="17"/>
        <v>Quarter!r45c48</v>
      </c>
      <c r="BQ45" s="7" t="str">
        <f t="shared" si="17"/>
        <v>Quarter!r45c49</v>
      </c>
      <c r="BR45" s="7" t="str">
        <f t="shared" si="17"/>
        <v>Quarter!r45c50</v>
      </c>
      <c r="BS45" s="7" t="str">
        <f t="shared" si="17"/>
        <v>Quarter!r45c51</v>
      </c>
      <c r="BT45" s="7" t="str">
        <f t="shared" si="17"/>
        <v>Quarter!r45c52</v>
      </c>
      <c r="BU45" s="7" t="str">
        <f t="shared" si="17"/>
        <v>Quarter!r45c53</v>
      </c>
      <c r="BV45" s="7" t="str">
        <f t="shared" si="17"/>
        <v>Quarter!r45c54</v>
      </c>
      <c r="BW45" s="7" t="str">
        <f t="shared" si="17"/>
        <v>Quarter!r45c55</v>
      </c>
      <c r="BX45" s="7" t="str">
        <f t="shared" si="17"/>
        <v>Quarter!r45c56</v>
      </c>
      <c r="BY45" s="7" t="str">
        <f t="shared" si="17"/>
        <v>Quarter!r45c57</v>
      </c>
      <c r="BZ45" s="7" t="str">
        <f t="shared" si="27"/>
        <v>Quarter!r45c58</v>
      </c>
      <c r="CA45" s="7" t="str">
        <f t="shared" si="27"/>
        <v>Quarter!r45c59</v>
      </c>
      <c r="CB45" s="7" t="str">
        <f t="shared" si="27"/>
        <v>Quarter!r45c60</v>
      </c>
      <c r="CC45" s="7" t="str">
        <f t="shared" si="27"/>
        <v>Quarter!r45c61</v>
      </c>
      <c r="CD45" s="7" t="str">
        <f t="shared" si="27"/>
        <v>Quarter!r45c62</v>
      </c>
      <c r="CE45" s="7" t="str">
        <f t="shared" si="27"/>
        <v>Quarter!r45c63</v>
      </c>
      <c r="CF45" s="7" t="str">
        <f t="shared" si="27"/>
        <v>Quarter!r45c64</v>
      </c>
      <c r="CG45" s="7" t="str">
        <f t="shared" si="27"/>
        <v>Quarter!r45c65</v>
      </c>
      <c r="CH45" s="7" t="str">
        <f t="shared" si="27"/>
        <v>Quarter!r45c66</v>
      </c>
    </row>
    <row r="46" spans="2:86" x14ac:dyDescent="0.25">
      <c r="B46" s="16" t="s">
        <v>18</v>
      </c>
      <c r="C46" s="7">
        <v>46</v>
      </c>
      <c r="D46" s="7" t="str">
        <f t="shared" si="19"/>
        <v>Annual!r46c2</v>
      </c>
      <c r="E46" s="7" t="str">
        <f t="shared" si="19"/>
        <v>Annual!r46c3</v>
      </c>
      <c r="F46" s="7" t="str">
        <f t="shared" si="19"/>
        <v>Annual!r46c4</v>
      </c>
      <c r="G46" s="7" t="str">
        <f t="shared" si="19"/>
        <v>Annual!r46c5</v>
      </c>
      <c r="H46" s="7" t="str">
        <f t="shared" si="19"/>
        <v>Annual!r46c6</v>
      </c>
      <c r="I46" s="7" t="str">
        <f t="shared" si="19"/>
        <v>Annual!r46c7</v>
      </c>
      <c r="J46" s="7" t="str">
        <f t="shared" si="19"/>
        <v>Annual!r46c8</v>
      </c>
      <c r="K46" s="7" t="str">
        <f t="shared" si="19"/>
        <v>Annual!r46c9</v>
      </c>
      <c r="L46" s="7" t="str">
        <f t="shared" si="19"/>
        <v>Annual!r46c10</v>
      </c>
      <c r="M46" s="7" t="str">
        <f t="shared" si="19"/>
        <v>Annual!r46c11</v>
      </c>
      <c r="N46" s="7" t="str">
        <f t="shared" si="19"/>
        <v>Annual!r46c12</v>
      </c>
      <c r="O46" s="7" t="str">
        <f t="shared" si="19"/>
        <v>Annual!r46c13</v>
      </c>
      <c r="P46" s="7" t="str">
        <f t="shared" si="19"/>
        <v>Annual!r46c14</v>
      </c>
      <c r="Q46" s="7" t="str">
        <f t="shared" si="19"/>
        <v>Annual!r46c15</v>
      </c>
      <c r="R46" s="7" t="str">
        <f t="shared" si="19"/>
        <v>Annual!r46c16</v>
      </c>
      <c r="S46" s="7" t="str">
        <f t="shared" si="24"/>
        <v>Annual!r46c17</v>
      </c>
      <c r="T46" s="7" t="str">
        <f t="shared" si="24"/>
        <v>Annual!r46c18</v>
      </c>
      <c r="U46" s="7">
        <v>46</v>
      </c>
      <c r="V46" s="7" t="str">
        <f t="shared" si="20"/>
        <v>Quarter!r46c2</v>
      </c>
      <c r="W46" s="7" t="str">
        <f t="shared" si="20"/>
        <v>Quarter!r46c3</v>
      </c>
      <c r="X46" s="7" t="str">
        <f t="shared" si="20"/>
        <v>Quarter!r46c4</v>
      </c>
      <c r="Y46" s="7" t="str">
        <f t="shared" si="20"/>
        <v>Quarter!r46c5</v>
      </c>
      <c r="Z46" s="7" t="str">
        <f t="shared" si="20"/>
        <v>Quarter!r46c6</v>
      </c>
      <c r="AA46" s="7" t="str">
        <f t="shared" si="20"/>
        <v>Quarter!r46c7</v>
      </c>
      <c r="AB46" s="7" t="str">
        <f t="shared" si="20"/>
        <v>Quarter!r46c8</v>
      </c>
      <c r="AC46" s="7" t="str">
        <f t="shared" si="20"/>
        <v>Quarter!r46c9</v>
      </c>
      <c r="AD46" s="7" t="str">
        <f t="shared" si="20"/>
        <v>Quarter!r46c10</v>
      </c>
      <c r="AE46" s="7" t="str">
        <f t="shared" si="20"/>
        <v>Quarter!r46c11</v>
      </c>
      <c r="AF46" s="7" t="str">
        <f t="shared" si="20"/>
        <v>Quarter!r46c12</v>
      </c>
      <c r="AG46" s="7" t="str">
        <f t="shared" si="20"/>
        <v>Quarter!r46c13</v>
      </c>
      <c r="AH46" s="7" t="str">
        <f t="shared" si="20"/>
        <v>Quarter!r46c14</v>
      </c>
      <c r="AI46" s="7" t="str">
        <f t="shared" si="20"/>
        <v>Quarter!r46c15</v>
      </c>
      <c r="AJ46" s="7" t="str">
        <f t="shared" si="20"/>
        <v>Quarter!r46c16</v>
      </c>
      <c r="AK46" s="7" t="str">
        <f t="shared" si="20"/>
        <v>Quarter!r46c17</v>
      </c>
      <c r="AL46" s="7" t="str">
        <f t="shared" si="20"/>
        <v>Quarter!r46c18</v>
      </c>
      <c r="AM46" s="7" t="str">
        <f t="shared" si="20"/>
        <v>Quarter!r46c19</v>
      </c>
      <c r="AN46" s="7" t="str">
        <f t="shared" si="20"/>
        <v>Quarter!r46c20</v>
      </c>
      <c r="AO46" s="7" t="str">
        <f t="shared" si="20"/>
        <v>Quarter!r46c21</v>
      </c>
      <c r="AP46" s="7" t="str">
        <f t="shared" si="20"/>
        <v>Quarter!r46c22</v>
      </c>
      <c r="AQ46" s="7" t="str">
        <f t="shared" si="20"/>
        <v>Quarter!r46c23</v>
      </c>
      <c r="AR46" s="7" t="str">
        <f t="shared" si="25"/>
        <v>Quarter!r46c24</v>
      </c>
      <c r="AS46" s="7" t="str">
        <f t="shared" si="25"/>
        <v>Quarter!r46c25</v>
      </c>
      <c r="AT46" s="7" t="str">
        <f t="shared" si="25"/>
        <v>Quarter!r46c26</v>
      </c>
      <c r="AU46" s="7" t="str">
        <f t="shared" si="25"/>
        <v>Quarter!r46c27</v>
      </c>
      <c r="AV46" s="7" t="str">
        <f t="shared" si="25"/>
        <v>Quarter!r46c28</v>
      </c>
      <c r="AW46" s="7" t="str">
        <f t="shared" si="25"/>
        <v>Quarter!r46c29</v>
      </c>
      <c r="AX46" s="7" t="str">
        <f t="shared" si="25"/>
        <v>Quarter!r46c30</v>
      </c>
      <c r="AY46" s="7" t="str">
        <f t="shared" si="25"/>
        <v>Quarter!r46c31</v>
      </c>
      <c r="AZ46" s="7" t="str">
        <f t="shared" si="25"/>
        <v>Quarter!r46c32</v>
      </c>
      <c r="BA46" s="7" t="str">
        <f t="shared" si="25"/>
        <v>Quarter!r46c33</v>
      </c>
      <c r="BB46" s="7" t="str">
        <f t="shared" si="26"/>
        <v>Quarter!r46c34</v>
      </c>
      <c r="BC46" s="7" t="str">
        <f t="shared" si="26"/>
        <v>Quarter!r46c35</v>
      </c>
      <c r="BD46" s="7" t="str">
        <f t="shared" si="26"/>
        <v>Quarter!r46c36</v>
      </c>
      <c r="BE46" s="7" t="str">
        <f t="shared" si="26"/>
        <v>Quarter!r46c37</v>
      </c>
      <c r="BF46" s="7" t="str">
        <f t="shared" si="26"/>
        <v>Quarter!r46c38</v>
      </c>
      <c r="BG46" s="7" t="str">
        <f t="shared" si="26"/>
        <v>Quarter!r46c39</v>
      </c>
      <c r="BH46" s="7" t="str">
        <f t="shared" si="26"/>
        <v>Quarter!r46c40</v>
      </c>
      <c r="BI46" s="7" t="str">
        <f t="shared" si="26"/>
        <v>Quarter!r46c41</v>
      </c>
      <c r="BJ46" s="7" t="str">
        <f t="shared" si="17"/>
        <v>Quarter!r46c42</v>
      </c>
      <c r="BK46" s="7" t="str">
        <f t="shared" si="17"/>
        <v>Quarter!r46c43</v>
      </c>
      <c r="BL46" s="7" t="str">
        <f t="shared" si="17"/>
        <v>Quarter!r46c44</v>
      </c>
      <c r="BM46" s="7" t="str">
        <f t="shared" si="17"/>
        <v>Quarter!r46c45</v>
      </c>
      <c r="BN46" s="7" t="str">
        <f t="shared" si="17"/>
        <v>Quarter!r46c46</v>
      </c>
      <c r="BO46" s="7" t="str">
        <f t="shared" si="17"/>
        <v>Quarter!r46c47</v>
      </c>
      <c r="BP46" s="7" t="str">
        <f t="shared" si="17"/>
        <v>Quarter!r46c48</v>
      </c>
      <c r="BQ46" s="7" t="str">
        <f t="shared" si="17"/>
        <v>Quarter!r46c49</v>
      </c>
      <c r="BR46" s="7" t="str">
        <f t="shared" si="17"/>
        <v>Quarter!r46c50</v>
      </c>
      <c r="BS46" s="7" t="str">
        <f t="shared" si="17"/>
        <v>Quarter!r46c51</v>
      </c>
      <c r="BT46" s="7" t="str">
        <f t="shared" si="17"/>
        <v>Quarter!r46c52</v>
      </c>
      <c r="BU46" s="7" t="str">
        <f t="shared" si="17"/>
        <v>Quarter!r46c53</v>
      </c>
      <c r="BV46" s="7" t="str">
        <f t="shared" si="17"/>
        <v>Quarter!r46c54</v>
      </c>
      <c r="BW46" s="7" t="str">
        <f t="shared" si="17"/>
        <v>Quarter!r46c55</v>
      </c>
      <c r="BX46" s="7" t="str">
        <f t="shared" si="17"/>
        <v>Quarter!r46c56</v>
      </c>
      <c r="BY46" s="7" t="str">
        <f t="shared" si="17"/>
        <v>Quarter!r46c57</v>
      </c>
      <c r="BZ46" s="7" t="str">
        <f t="shared" si="27"/>
        <v>Quarter!r46c58</v>
      </c>
      <c r="CA46" s="7" t="str">
        <f t="shared" si="27"/>
        <v>Quarter!r46c59</v>
      </c>
      <c r="CB46" s="7" t="str">
        <f t="shared" si="27"/>
        <v>Quarter!r46c60</v>
      </c>
      <c r="CC46" s="7" t="str">
        <f t="shared" si="27"/>
        <v>Quarter!r46c61</v>
      </c>
      <c r="CD46" s="7" t="str">
        <f t="shared" si="27"/>
        <v>Quarter!r46c62</v>
      </c>
      <c r="CE46" s="7" t="str">
        <f t="shared" si="27"/>
        <v>Quarter!r46c63</v>
      </c>
      <c r="CF46" s="7" t="str">
        <f t="shared" si="27"/>
        <v>Quarter!r46c64</v>
      </c>
      <c r="CG46" s="7" t="str">
        <f t="shared" si="27"/>
        <v>Quarter!r46c65</v>
      </c>
      <c r="CH46" s="7" t="str">
        <f t="shared" si="27"/>
        <v>Quarter!r46c66</v>
      </c>
    </row>
    <row r="47" spans="2:86" x14ac:dyDescent="0.25">
      <c r="B47" s="16" t="s">
        <v>6</v>
      </c>
      <c r="C47" s="7">
        <v>47</v>
      </c>
      <c r="D47" s="7" t="str">
        <f t="shared" si="19"/>
        <v>Annual!r47c2</v>
      </c>
      <c r="E47" s="7" t="str">
        <f t="shared" si="19"/>
        <v>Annual!r47c3</v>
      </c>
      <c r="F47" s="7" t="str">
        <f t="shared" si="19"/>
        <v>Annual!r47c4</v>
      </c>
      <c r="G47" s="7" t="str">
        <f t="shared" si="19"/>
        <v>Annual!r47c5</v>
      </c>
      <c r="H47" s="7" t="str">
        <f t="shared" si="19"/>
        <v>Annual!r47c6</v>
      </c>
      <c r="I47" s="7" t="str">
        <f t="shared" si="19"/>
        <v>Annual!r47c7</v>
      </c>
      <c r="J47" s="7" t="str">
        <f t="shared" si="19"/>
        <v>Annual!r47c8</v>
      </c>
      <c r="K47" s="7" t="str">
        <f t="shared" si="19"/>
        <v>Annual!r47c9</v>
      </c>
      <c r="L47" s="7" t="str">
        <f t="shared" si="19"/>
        <v>Annual!r47c10</v>
      </c>
      <c r="M47" s="7" t="str">
        <f t="shared" si="19"/>
        <v>Annual!r47c11</v>
      </c>
      <c r="N47" s="7" t="str">
        <f t="shared" si="19"/>
        <v>Annual!r47c12</v>
      </c>
      <c r="O47" s="7" t="str">
        <f t="shared" si="19"/>
        <v>Annual!r47c13</v>
      </c>
      <c r="P47" s="7" t="str">
        <f t="shared" si="19"/>
        <v>Annual!r47c14</v>
      </c>
      <c r="Q47" s="7" t="str">
        <f t="shared" si="19"/>
        <v>Annual!r47c15</v>
      </c>
      <c r="R47" s="7" t="str">
        <f t="shared" si="19"/>
        <v>Annual!r47c16</v>
      </c>
      <c r="S47" s="7" t="str">
        <f t="shared" si="24"/>
        <v>Annual!r47c17</v>
      </c>
      <c r="T47" s="7" t="str">
        <f t="shared" si="24"/>
        <v>Annual!r47c18</v>
      </c>
      <c r="U47" s="7">
        <v>47</v>
      </c>
      <c r="V47" s="7" t="str">
        <f t="shared" si="20"/>
        <v>Quarter!r47c2</v>
      </c>
      <c r="W47" s="7" t="str">
        <f t="shared" si="20"/>
        <v>Quarter!r47c3</v>
      </c>
      <c r="X47" s="7" t="str">
        <f t="shared" si="20"/>
        <v>Quarter!r47c4</v>
      </c>
      <c r="Y47" s="7" t="str">
        <f t="shared" si="20"/>
        <v>Quarter!r47c5</v>
      </c>
      <c r="Z47" s="7" t="str">
        <f t="shared" si="20"/>
        <v>Quarter!r47c6</v>
      </c>
      <c r="AA47" s="7" t="str">
        <f t="shared" si="20"/>
        <v>Quarter!r47c7</v>
      </c>
      <c r="AB47" s="7" t="str">
        <f t="shared" si="20"/>
        <v>Quarter!r47c8</v>
      </c>
      <c r="AC47" s="7" t="str">
        <f t="shared" si="20"/>
        <v>Quarter!r47c9</v>
      </c>
      <c r="AD47" s="7" t="str">
        <f t="shared" si="20"/>
        <v>Quarter!r47c10</v>
      </c>
      <c r="AE47" s="7" t="str">
        <f t="shared" si="20"/>
        <v>Quarter!r47c11</v>
      </c>
      <c r="AF47" s="7" t="str">
        <f t="shared" si="20"/>
        <v>Quarter!r47c12</v>
      </c>
      <c r="AG47" s="7" t="str">
        <f t="shared" ref="AG47:AQ47" si="28">$W$3&amp;"r"&amp;$U47&amp;"c"&amp;AG$4</f>
        <v>Quarter!r47c13</v>
      </c>
      <c r="AH47" s="7" t="str">
        <f t="shared" si="28"/>
        <v>Quarter!r47c14</v>
      </c>
      <c r="AI47" s="7" t="str">
        <f t="shared" si="28"/>
        <v>Quarter!r47c15</v>
      </c>
      <c r="AJ47" s="7" t="str">
        <f t="shared" si="28"/>
        <v>Quarter!r47c16</v>
      </c>
      <c r="AK47" s="7" t="str">
        <f t="shared" si="28"/>
        <v>Quarter!r47c17</v>
      </c>
      <c r="AL47" s="7" t="str">
        <f t="shared" si="28"/>
        <v>Quarter!r47c18</v>
      </c>
      <c r="AM47" s="7" t="str">
        <f t="shared" si="28"/>
        <v>Quarter!r47c19</v>
      </c>
      <c r="AN47" s="7" t="str">
        <f t="shared" si="28"/>
        <v>Quarter!r47c20</v>
      </c>
      <c r="AO47" s="7" t="str">
        <f t="shared" si="28"/>
        <v>Quarter!r47c21</v>
      </c>
      <c r="AP47" s="7" t="str">
        <f t="shared" si="28"/>
        <v>Quarter!r47c22</v>
      </c>
      <c r="AQ47" s="7" t="str">
        <f t="shared" si="28"/>
        <v>Quarter!r47c23</v>
      </c>
      <c r="AR47" s="7" t="str">
        <f t="shared" si="25"/>
        <v>Quarter!r47c24</v>
      </c>
      <c r="AS47" s="7" t="str">
        <f t="shared" si="25"/>
        <v>Quarter!r47c25</v>
      </c>
      <c r="AT47" s="7" t="str">
        <f t="shared" si="25"/>
        <v>Quarter!r47c26</v>
      </c>
      <c r="AU47" s="7" t="str">
        <f t="shared" si="25"/>
        <v>Quarter!r47c27</v>
      </c>
      <c r="AV47" s="7" t="str">
        <f t="shared" si="25"/>
        <v>Quarter!r47c28</v>
      </c>
      <c r="AW47" s="7" t="str">
        <f t="shared" si="25"/>
        <v>Quarter!r47c29</v>
      </c>
      <c r="AX47" s="7" t="str">
        <f t="shared" si="25"/>
        <v>Quarter!r47c30</v>
      </c>
      <c r="AY47" s="7" t="str">
        <f t="shared" si="25"/>
        <v>Quarter!r47c31</v>
      </c>
      <c r="AZ47" s="7" t="str">
        <f t="shared" si="25"/>
        <v>Quarter!r47c32</v>
      </c>
      <c r="BA47" s="7" t="str">
        <f t="shared" si="25"/>
        <v>Quarter!r47c33</v>
      </c>
      <c r="BB47" s="7" t="str">
        <f t="shared" si="26"/>
        <v>Quarter!r47c34</v>
      </c>
      <c r="BC47" s="7" t="str">
        <f t="shared" si="26"/>
        <v>Quarter!r47c35</v>
      </c>
      <c r="BD47" s="7" t="str">
        <f t="shared" si="26"/>
        <v>Quarter!r47c36</v>
      </c>
      <c r="BE47" s="7" t="str">
        <f t="shared" si="26"/>
        <v>Quarter!r47c37</v>
      </c>
      <c r="BF47" s="7" t="str">
        <f t="shared" si="26"/>
        <v>Quarter!r47c38</v>
      </c>
      <c r="BG47" s="7" t="str">
        <f t="shared" si="26"/>
        <v>Quarter!r47c39</v>
      </c>
      <c r="BH47" s="7" t="str">
        <f t="shared" si="26"/>
        <v>Quarter!r47c40</v>
      </c>
      <c r="BI47" s="7" t="str">
        <f t="shared" si="26"/>
        <v>Quarter!r47c41</v>
      </c>
      <c r="BJ47" s="7" t="str">
        <f t="shared" si="17"/>
        <v>Quarter!r47c42</v>
      </c>
      <c r="BK47" s="7" t="str">
        <f t="shared" si="17"/>
        <v>Quarter!r47c43</v>
      </c>
      <c r="BL47" s="7" t="str">
        <f t="shared" si="17"/>
        <v>Quarter!r47c44</v>
      </c>
      <c r="BM47" s="7" t="str">
        <f t="shared" si="17"/>
        <v>Quarter!r47c45</v>
      </c>
      <c r="BN47" s="7" t="str">
        <f t="shared" si="17"/>
        <v>Quarter!r47c46</v>
      </c>
      <c r="BO47" s="7" t="str">
        <f t="shared" si="17"/>
        <v>Quarter!r47c47</v>
      </c>
      <c r="BP47" s="7" t="str">
        <f t="shared" si="17"/>
        <v>Quarter!r47c48</v>
      </c>
      <c r="BQ47" s="7" t="str">
        <f t="shared" si="17"/>
        <v>Quarter!r47c49</v>
      </c>
      <c r="BR47" s="7" t="str">
        <f t="shared" si="17"/>
        <v>Quarter!r47c50</v>
      </c>
      <c r="BS47" s="7" t="str">
        <f t="shared" si="17"/>
        <v>Quarter!r47c51</v>
      </c>
      <c r="BT47" s="7" t="str">
        <f t="shared" si="17"/>
        <v>Quarter!r47c52</v>
      </c>
      <c r="BU47" s="7" t="str">
        <f t="shared" si="17"/>
        <v>Quarter!r47c53</v>
      </c>
      <c r="BV47" s="7" t="str">
        <f t="shared" si="17"/>
        <v>Quarter!r47c54</v>
      </c>
      <c r="BW47" s="7" t="str">
        <f t="shared" si="17"/>
        <v>Quarter!r47c55</v>
      </c>
      <c r="BX47" s="7" t="str">
        <f t="shared" si="17"/>
        <v>Quarter!r47c56</v>
      </c>
      <c r="BY47" s="7" t="str">
        <f t="shared" ref="BY47:CH62" si="29">$W$3&amp;"r"&amp;$U47&amp;"c"&amp;BY$4</f>
        <v>Quarter!r47c57</v>
      </c>
      <c r="BZ47" s="7" t="str">
        <f t="shared" si="29"/>
        <v>Quarter!r47c58</v>
      </c>
      <c r="CA47" s="7" t="str">
        <f t="shared" si="29"/>
        <v>Quarter!r47c59</v>
      </c>
      <c r="CB47" s="7" t="str">
        <f t="shared" si="29"/>
        <v>Quarter!r47c60</v>
      </c>
      <c r="CC47" s="7" t="str">
        <f t="shared" si="29"/>
        <v>Quarter!r47c61</v>
      </c>
      <c r="CD47" s="7" t="str">
        <f t="shared" si="29"/>
        <v>Quarter!r47c62</v>
      </c>
      <c r="CE47" s="7" t="str">
        <f t="shared" si="29"/>
        <v>Quarter!r47c63</v>
      </c>
      <c r="CF47" s="7" t="str">
        <f t="shared" si="29"/>
        <v>Quarter!r47c64</v>
      </c>
      <c r="CG47" s="7" t="str">
        <f t="shared" si="29"/>
        <v>Quarter!r47c65</v>
      </c>
      <c r="CH47" s="7" t="str">
        <f t="shared" si="29"/>
        <v>Quarter!r47c66</v>
      </c>
    </row>
    <row r="48" spans="2:86" x14ac:dyDescent="0.25">
      <c r="B48" s="16" t="s">
        <v>7</v>
      </c>
      <c r="C48" s="7">
        <v>48</v>
      </c>
      <c r="D48" s="7" t="str">
        <f t="shared" si="19"/>
        <v>Annual!r48c2</v>
      </c>
      <c r="E48" s="7" t="str">
        <f t="shared" si="19"/>
        <v>Annual!r48c3</v>
      </c>
      <c r="F48" s="7" t="str">
        <f t="shared" si="19"/>
        <v>Annual!r48c4</v>
      </c>
      <c r="G48" s="7" t="str">
        <f t="shared" si="19"/>
        <v>Annual!r48c5</v>
      </c>
      <c r="H48" s="7" t="str">
        <f t="shared" si="19"/>
        <v>Annual!r48c6</v>
      </c>
      <c r="I48" s="7" t="str">
        <f t="shared" si="19"/>
        <v>Annual!r48c7</v>
      </c>
      <c r="J48" s="7" t="str">
        <f t="shared" si="19"/>
        <v>Annual!r48c8</v>
      </c>
      <c r="K48" s="7" t="str">
        <f t="shared" si="19"/>
        <v>Annual!r48c9</v>
      </c>
      <c r="L48" s="7" t="str">
        <f t="shared" si="19"/>
        <v>Annual!r48c10</v>
      </c>
      <c r="M48" s="7" t="str">
        <f t="shared" si="19"/>
        <v>Annual!r48c11</v>
      </c>
      <c r="N48" s="7" t="str">
        <f t="shared" si="19"/>
        <v>Annual!r48c12</v>
      </c>
      <c r="O48" s="7" t="str">
        <f t="shared" si="19"/>
        <v>Annual!r48c13</v>
      </c>
      <c r="P48" s="7" t="str">
        <f t="shared" si="19"/>
        <v>Annual!r48c14</v>
      </c>
      <c r="Q48" s="7" t="str">
        <f t="shared" si="19"/>
        <v>Annual!r48c15</v>
      </c>
      <c r="R48" s="7" t="str">
        <f t="shared" si="19"/>
        <v>Annual!r48c16</v>
      </c>
      <c r="S48" s="7" t="str">
        <f t="shared" si="24"/>
        <v>Annual!r48c17</v>
      </c>
      <c r="T48" s="7" t="str">
        <f t="shared" si="24"/>
        <v>Annual!r48c18</v>
      </c>
      <c r="U48" s="7">
        <v>48</v>
      </c>
      <c r="V48" s="7" t="str">
        <f t="shared" ref="V48:AK63" si="30">$W$3&amp;"r"&amp;$U48&amp;"c"&amp;V$4</f>
        <v>Quarter!r48c2</v>
      </c>
      <c r="W48" s="7" t="str">
        <f t="shared" si="30"/>
        <v>Quarter!r48c3</v>
      </c>
      <c r="X48" s="7" t="str">
        <f t="shared" si="30"/>
        <v>Quarter!r48c4</v>
      </c>
      <c r="Y48" s="7" t="str">
        <f t="shared" si="30"/>
        <v>Quarter!r48c5</v>
      </c>
      <c r="Z48" s="7" t="str">
        <f t="shared" si="30"/>
        <v>Quarter!r48c6</v>
      </c>
      <c r="AA48" s="7" t="str">
        <f t="shared" si="30"/>
        <v>Quarter!r48c7</v>
      </c>
      <c r="AB48" s="7" t="str">
        <f t="shared" si="30"/>
        <v>Quarter!r48c8</v>
      </c>
      <c r="AC48" s="7" t="str">
        <f t="shared" si="30"/>
        <v>Quarter!r48c9</v>
      </c>
      <c r="AD48" s="7" t="str">
        <f t="shared" si="30"/>
        <v>Quarter!r48c10</v>
      </c>
      <c r="AE48" s="7" t="str">
        <f t="shared" si="30"/>
        <v>Quarter!r48c11</v>
      </c>
      <c r="AF48" s="7" t="str">
        <f t="shared" si="30"/>
        <v>Quarter!r48c12</v>
      </c>
      <c r="AG48" s="7" t="str">
        <f t="shared" si="30"/>
        <v>Quarter!r48c13</v>
      </c>
      <c r="AH48" s="7" t="str">
        <f t="shared" si="30"/>
        <v>Quarter!r48c14</v>
      </c>
      <c r="AI48" s="7" t="str">
        <f t="shared" si="30"/>
        <v>Quarter!r48c15</v>
      </c>
      <c r="AJ48" s="7" t="str">
        <f t="shared" si="30"/>
        <v>Quarter!r48c16</v>
      </c>
      <c r="AK48" s="7" t="str">
        <f t="shared" si="30"/>
        <v>Quarter!r48c17</v>
      </c>
      <c r="AL48" s="7" t="str">
        <f t="shared" ref="AL48:AQ54" si="31">$W$3&amp;"r"&amp;$U48&amp;"c"&amp;AL$4</f>
        <v>Quarter!r48c18</v>
      </c>
      <c r="AM48" s="7" t="str">
        <f t="shared" si="31"/>
        <v>Quarter!r48c19</v>
      </c>
      <c r="AN48" s="7" t="str">
        <f t="shared" si="31"/>
        <v>Quarter!r48c20</v>
      </c>
      <c r="AO48" s="7" t="str">
        <f t="shared" si="31"/>
        <v>Quarter!r48c21</v>
      </c>
      <c r="AP48" s="7" t="str">
        <f t="shared" si="31"/>
        <v>Quarter!r48c22</v>
      </c>
      <c r="AQ48" s="7" t="str">
        <f t="shared" si="31"/>
        <v>Quarter!r48c23</v>
      </c>
      <c r="AR48" s="7" t="str">
        <f t="shared" si="25"/>
        <v>Quarter!r48c24</v>
      </c>
      <c r="AS48" s="7" t="str">
        <f t="shared" si="25"/>
        <v>Quarter!r48c25</v>
      </c>
      <c r="AT48" s="7" t="str">
        <f t="shared" si="25"/>
        <v>Quarter!r48c26</v>
      </c>
      <c r="AU48" s="7" t="str">
        <f t="shared" si="25"/>
        <v>Quarter!r48c27</v>
      </c>
      <c r="AV48" s="7" t="str">
        <f t="shared" si="25"/>
        <v>Quarter!r48c28</v>
      </c>
      <c r="AW48" s="7" t="str">
        <f t="shared" si="25"/>
        <v>Quarter!r48c29</v>
      </c>
      <c r="AX48" s="7" t="str">
        <f t="shared" si="25"/>
        <v>Quarter!r48c30</v>
      </c>
      <c r="AY48" s="7" t="str">
        <f t="shared" si="25"/>
        <v>Quarter!r48c31</v>
      </c>
      <c r="AZ48" s="7" t="str">
        <f t="shared" si="25"/>
        <v>Quarter!r48c32</v>
      </c>
      <c r="BA48" s="7" t="str">
        <f t="shared" si="25"/>
        <v>Quarter!r48c33</v>
      </c>
      <c r="BB48" s="7" t="str">
        <f t="shared" si="26"/>
        <v>Quarter!r48c34</v>
      </c>
      <c r="BC48" s="7" t="str">
        <f t="shared" si="26"/>
        <v>Quarter!r48c35</v>
      </c>
      <c r="BD48" s="7" t="str">
        <f t="shared" si="26"/>
        <v>Quarter!r48c36</v>
      </c>
      <c r="BE48" s="7" t="str">
        <f t="shared" si="26"/>
        <v>Quarter!r48c37</v>
      </c>
      <c r="BF48" s="7" t="str">
        <f t="shared" si="26"/>
        <v>Quarter!r48c38</v>
      </c>
      <c r="BG48" s="7" t="str">
        <f t="shared" si="26"/>
        <v>Quarter!r48c39</v>
      </c>
      <c r="BH48" s="7" t="str">
        <f t="shared" si="26"/>
        <v>Quarter!r48c40</v>
      </c>
      <c r="BI48" s="7" t="str">
        <f t="shared" si="26"/>
        <v>Quarter!r48c41</v>
      </c>
      <c r="BJ48" s="7" t="str">
        <f t="shared" ref="BJ48:BY64" si="32">$W$3&amp;"r"&amp;$U48&amp;"c"&amp;BJ$4</f>
        <v>Quarter!r48c42</v>
      </c>
      <c r="BK48" s="7" t="str">
        <f t="shared" si="32"/>
        <v>Quarter!r48c43</v>
      </c>
      <c r="BL48" s="7" t="str">
        <f t="shared" si="32"/>
        <v>Quarter!r48c44</v>
      </c>
      <c r="BM48" s="7" t="str">
        <f t="shared" si="32"/>
        <v>Quarter!r48c45</v>
      </c>
      <c r="BN48" s="7" t="str">
        <f t="shared" si="32"/>
        <v>Quarter!r48c46</v>
      </c>
      <c r="BO48" s="7" t="str">
        <f t="shared" si="32"/>
        <v>Quarter!r48c47</v>
      </c>
      <c r="BP48" s="7" t="str">
        <f t="shared" si="32"/>
        <v>Quarter!r48c48</v>
      </c>
      <c r="BQ48" s="7" t="str">
        <f t="shared" si="32"/>
        <v>Quarter!r48c49</v>
      </c>
      <c r="BR48" s="7" t="str">
        <f t="shared" si="32"/>
        <v>Quarter!r48c50</v>
      </c>
      <c r="BS48" s="7" t="str">
        <f t="shared" si="32"/>
        <v>Quarter!r48c51</v>
      </c>
      <c r="BT48" s="7" t="str">
        <f t="shared" si="32"/>
        <v>Quarter!r48c52</v>
      </c>
      <c r="BU48" s="7" t="str">
        <f t="shared" si="32"/>
        <v>Quarter!r48c53</v>
      </c>
      <c r="BV48" s="7" t="str">
        <f t="shared" si="32"/>
        <v>Quarter!r48c54</v>
      </c>
      <c r="BW48" s="7" t="str">
        <f t="shared" si="32"/>
        <v>Quarter!r48c55</v>
      </c>
      <c r="BX48" s="7" t="str">
        <f t="shared" si="32"/>
        <v>Quarter!r48c56</v>
      </c>
      <c r="BY48" s="7" t="str">
        <f t="shared" si="32"/>
        <v>Quarter!r48c57</v>
      </c>
      <c r="BZ48" s="7" t="str">
        <f t="shared" si="29"/>
        <v>Quarter!r48c58</v>
      </c>
      <c r="CA48" s="7" t="str">
        <f t="shared" si="29"/>
        <v>Quarter!r48c59</v>
      </c>
      <c r="CB48" s="7" t="str">
        <f t="shared" si="29"/>
        <v>Quarter!r48c60</v>
      </c>
      <c r="CC48" s="7" t="str">
        <f t="shared" si="29"/>
        <v>Quarter!r48c61</v>
      </c>
      <c r="CD48" s="7" t="str">
        <f t="shared" si="29"/>
        <v>Quarter!r48c62</v>
      </c>
      <c r="CE48" s="7" t="str">
        <f t="shared" si="29"/>
        <v>Quarter!r48c63</v>
      </c>
      <c r="CF48" s="7" t="str">
        <f t="shared" si="29"/>
        <v>Quarter!r48c64</v>
      </c>
      <c r="CG48" s="7" t="str">
        <f t="shared" si="29"/>
        <v>Quarter!r48c65</v>
      </c>
      <c r="CH48" s="7" t="str">
        <f t="shared" si="29"/>
        <v>Quarter!r48c66</v>
      </c>
    </row>
    <row r="49" spans="2:86" x14ac:dyDescent="0.25">
      <c r="B49" s="16" t="s">
        <v>41</v>
      </c>
      <c r="C49" s="7">
        <v>49</v>
      </c>
      <c r="D49" s="7" t="str">
        <f t="shared" si="19"/>
        <v>Annual!r49c2</v>
      </c>
      <c r="E49" s="7" t="str">
        <f t="shared" si="19"/>
        <v>Annual!r49c3</v>
      </c>
      <c r="F49" s="7" t="str">
        <f t="shared" si="19"/>
        <v>Annual!r49c4</v>
      </c>
      <c r="G49" s="7" t="str">
        <f t="shared" si="19"/>
        <v>Annual!r49c5</v>
      </c>
      <c r="H49" s="7" t="str">
        <f t="shared" si="19"/>
        <v>Annual!r49c6</v>
      </c>
      <c r="I49" s="7" t="str">
        <f t="shared" si="19"/>
        <v>Annual!r49c7</v>
      </c>
      <c r="J49" s="7" t="str">
        <f t="shared" si="19"/>
        <v>Annual!r49c8</v>
      </c>
      <c r="K49" s="7" t="str">
        <f t="shared" si="19"/>
        <v>Annual!r49c9</v>
      </c>
      <c r="L49" s="7" t="str">
        <f t="shared" si="19"/>
        <v>Annual!r49c10</v>
      </c>
      <c r="M49" s="7" t="str">
        <f t="shared" si="19"/>
        <v>Annual!r49c11</v>
      </c>
      <c r="N49" s="7" t="str">
        <f t="shared" si="19"/>
        <v>Annual!r49c12</v>
      </c>
      <c r="O49" s="7" t="str">
        <f t="shared" si="19"/>
        <v>Annual!r49c13</v>
      </c>
      <c r="P49" s="7" t="str">
        <f t="shared" si="19"/>
        <v>Annual!r49c14</v>
      </c>
      <c r="Q49" s="7" t="str">
        <f t="shared" si="19"/>
        <v>Annual!r49c15</v>
      </c>
      <c r="R49" s="7" t="str">
        <f t="shared" si="19"/>
        <v>Annual!r49c16</v>
      </c>
      <c r="S49" s="7" t="str">
        <f t="shared" si="24"/>
        <v>Annual!r49c17</v>
      </c>
      <c r="T49" s="7" t="str">
        <f t="shared" si="24"/>
        <v>Annual!r49c18</v>
      </c>
      <c r="U49" s="7">
        <v>49</v>
      </c>
      <c r="V49" s="7" t="str">
        <f t="shared" si="30"/>
        <v>Quarter!r49c2</v>
      </c>
      <c r="W49" s="7" t="str">
        <f t="shared" si="30"/>
        <v>Quarter!r49c3</v>
      </c>
      <c r="X49" s="7" t="str">
        <f t="shared" si="30"/>
        <v>Quarter!r49c4</v>
      </c>
      <c r="Y49" s="7" t="str">
        <f t="shared" si="30"/>
        <v>Quarter!r49c5</v>
      </c>
      <c r="Z49" s="7" t="str">
        <f t="shared" si="30"/>
        <v>Quarter!r49c6</v>
      </c>
      <c r="AA49" s="7" t="str">
        <f t="shared" si="30"/>
        <v>Quarter!r49c7</v>
      </c>
      <c r="AB49" s="7" t="str">
        <f t="shared" si="30"/>
        <v>Quarter!r49c8</v>
      </c>
      <c r="AC49" s="7" t="str">
        <f t="shared" si="30"/>
        <v>Quarter!r49c9</v>
      </c>
      <c r="AD49" s="7" t="str">
        <f t="shared" si="30"/>
        <v>Quarter!r49c10</v>
      </c>
      <c r="AE49" s="7" t="str">
        <f t="shared" si="30"/>
        <v>Quarter!r49c11</v>
      </c>
      <c r="AF49" s="7" t="str">
        <f t="shared" si="30"/>
        <v>Quarter!r49c12</v>
      </c>
      <c r="AG49" s="7" t="str">
        <f t="shared" si="30"/>
        <v>Quarter!r49c13</v>
      </c>
      <c r="AH49" s="7" t="str">
        <f t="shared" si="30"/>
        <v>Quarter!r49c14</v>
      </c>
      <c r="AI49" s="7" t="str">
        <f t="shared" si="30"/>
        <v>Quarter!r49c15</v>
      </c>
      <c r="AJ49" s="7" t="str">
        <f t="shared" si="30"/>
        <v>Quarter!r49c16</v>
      </c>
      <c r="AK49" s="7" t="str">
        <f t="shared" si="30"/>
        <v>Quarter!r49c17</v>
      </c>
      <c r="AL49" s="7" t="str">
        <f t="shared" si="31"/>
        <v>Quarter!r49c18</v>
      </c>
      <c r="AM49" s="7" t="str">
        <f t="shared" si="31"/>
        <v>Quarter!r49c19</v>
      </c>
      <c r="AN49" s="7" t="str">
        <f t="shared" si="31"/>
        <v>Quarter!r49c20</v>
      </c>
      <c r="AO49" s="7" t="str">
        <f t="shared" si="31"/>
        <v>Quarter!r49c21</v>
      </c>
      <c r="AP49" s="7" t="str">
        <f t="shared" si="31"/>
        <v>Quarter!r49c22</v>
      </c>
      <c r="AQ49" s="7" t="str">
        <f t="shared" si="31"/>
        <v>Quarter!r49c23</v>
      </c>
      <c r="AR49" s="7" t="str">
        <f t="shared" si="25"/>
        <v>Quarter!r49c24</v>
      </c>
      <c r="AS49" s="7" t="str">
        <f t="shared" si="25"/>
        <v>Quarter!r49c25</v>
      </c>
      <c r="AT49" s="7" t="str">
        <f t="shared" si="25"/>
        <v>Quarter!r49c26</v>
      </c>
      <c r="AU49" s="7" t="str">
        <f t="shared" si="25"/>
        <v>Quarter!r49c27</v>
      </c>
      <c r="AV49" s="7" t="str">
        <f t="shared" si="25"/>
        <v>Quarter!r49c28</v>
      </c>
      <c r="AW49" s="7" t="str">
        <f t="shared" si="25"/>
        <v>Quarter!r49c29</v>
      </c>
      <c r="AX49" s="7" t="str">
        <f t="shared" si="25"/>
        <v>Quarter!r49c30</v>
      </c>
      <c r="AY49" s="7" t="str">
        <f t="shared" si="25"/>
        <v>Quarter!r49c31</v>
      </c>
      <c r="AZ49" s="7" t="str">
        <f t="shared" si="25"/>
        <v>Quarter!r49c32</v>
      </c>
      <c r="BA49" s="7" t="str">
        <f t="shared" si="25"/>
        <v>Quarter!r49c33</v>
      </c>
      <c r="BB49" s="7" t="str">
        <f t="shared" si="26"/>
        <v>Quarter!r49c34</v>
      </c>
      <c r="BC49" s="7" t="str">
        <f t="shared" si="26"/>
        <v>Quarter!r49c35</v>
      </c>
      <c r="BD49" s="7" t="str">
        <f t="shared" si="26"/>
        <v>Quarter!r49c36</v>
      </c>
      <c r="BE49" s="7" t="str">
        <f t="shared" si="26"/>
        <v>Quarter!r49c37</v>
      </c>
      <c r="BF49" s="7" t="str">
        <f t="shared" si="26"/>
        <v>Quarter!r49c38</v>
      </c>
      <c r="BG49" s="7" t="str">
        <f t="shared" si="26"/>
        <v>Quarter!r49c39</v>
      </c>
      <c r="BH49" s="7" t="str">
        <f t="shared" si="26"/>
        <v>Quarter!r49c40</v>
      </c>
      <c r="BI49" s="7" t="str">
        <f t="shared" si="26"/>
        <v>Quarter!r49c41</v>
      </c>
      <c r="BJ49" s="7" t="str">
        <f t="shared" si="32"/>
        <v>Quarter!r49c42</v>
      </c>
      <c r="BK49" s="7" t="str">
        <f t="shared" si="32"/>
        <v>Quarter!r49c43</v>
      </c>
      <c r="BL49" s="7" t="str">
        <f t="shared" si="32"/>
        <v>Quarter!r49c44</v>
      </c>
      <c r="BM49" s="7" t="str">
        <f t="shared" si="32"/>
        <v>Quarter!r49c45</v>
      </c>
      <c r="BN49" s="7" t="str">
        <f t="shared" si="32"/>
        <v>Quarter!r49c46</v>
      </c>
      <c r="BO49" s="7" t="str">
        <f t="shared" si="32"/>
        <v>Quarter!r49c47</v>
      </c>
      <c r="BP49" s="7" t="str">
        <f t="shared" si="32"/>
        <v>Quarter!r49c48</v>
      </c>
      <c r="BQ49" s="7" t="str">
        <f t="shared" si="32"/>
        <v>Quarter!r49c49</v>
      </c>
      <c r="BR49" s="7" t="str">
        <f t="shared" si="32"/>
        <v>Quarter!r49c50</v>
      </c>
      <c r="BS49" s="7" t="str">
        <f t="shared" si="32"/>
        <v>Quarter!r49c51</v>
      </c>
      <c r="BT49" s="7" t="str">
        <f t="shared" si="32"/>
        <v>Quarter!r49c52</v>
      </c>
      <c r="BU49" s="7" t="str">
        <f t="shared" si="32"/>
        <v>Quarter!r49c53</v>
      </c>
      <c r="BV49" s="7" t="str">
        <f t="shared" si="32"/>
        <v>Quarter!r49c54</v>
      </c>
      <c r="BW49" s="7" t="str">
        <f t="shared" si="32"/>
        <v>Quarter!r49c55</v>
      </c>
      <c r="BX49" s="7" t="str">
        <f t="shared" si="32"/>
        <v>Quarter!r49c56</v>
      </c>
      <c r="BY49" s="7" t="str">
        <f t="shared" si="32"/>
        <v>Quarter!r49c57</v>
      </c>
      <c r="BZ49" s="7" t="str">
        <f t="shared" si="29"/>
        <v>Quarter!r49c58</v>
      </c>
      <c r="CA49" s="7" t="str">
        <f t="shared" si="29"/>
        <v>Quarter!r49c59</v>
      </c>
      <c r="CB49" s="7" t="str">
        <f t="shared" si="29"/>
        <v>Quarter!r49c60</v>
      </c>
      <c r="CC49" s="7" t="str">
        <f t="shared" si="29"/>
        <v>Quarter!r49c61</v>
      </c>
      <c r="CD49" s="7" t="str">
        <f t="shared" si="29"/>
        <v>Quarter!r49c62</v>
      </c>
      <c r="CE49" s="7" t="str">
        <f t="shared" si="29"/>
        <v>Quarter!r49c63</v>
      </c>
      <c r="CF49" s="7" t="str">
        <f t="shared" si="29"/>
        <v>Quarter!r49c64</v>
      </c>
      <c r="CG49" s="7" t="str">
        <f t="shared" si="29"/>
        <v>Quarter!r49c65</v>
      </c>
      <c r="CH49" s="7" t="str">
        <f t="shared" si="29"/>
        <v>Quarter!r49c66</v>
      </c>
    </row>
    <row r="50" spans="2:86" x14ac:dyDescent="0.25">
      <c r="B50" s="4" t="s">
        <v>32</v>
      </c>
      <c r="C50" s="7">
        <v>50</v>
      </c>
      <c r="D50" s="7" t="str">
        <f t="shared" si="19"/>
        <v>Annual!r50c2</v>
      </c>
      <c r="E50" s="7" t="str">
        <f t="shared" si="19"/>
        <v>Annual!r50c3</v>
      </c>
      <c r="F50" s="7" t="str">
        <f t="shared" si="19"/>
        <v>Annual!r50c4</v>
      </c>
      <c r="G50" s="7" t="str">
        <f t="shared" si="19"/>
        <v>Annual!r50c5</v>
      </c>
      <c r="H50" s="7" t="str">
        <f t="shared" si="19"/>
        <v>Annual!r50c6</v>
      </c>
      <c r="I50" s="7" t="str">
        <f t="shared" si="19"/>
        <v>Annual!r50c7</v>
      </c>
      <c r="J50" s="7" t="str">
        <f t="shared" si="19"/>
        <v>Annual!r50c8</v>
      </c>
      <c r="K50" s="7" t="str">
        <f t="shared" si="19"/>
        <v>Annual!r50c9</v>
      </c>
      <c r="L50" s="7" t="str">
        <f t="shared" si="19"/>
        <v>Annual!r50c10</v>
      </c>
      <c r="M50" s="7" t="str">
        <f t="shared" si="19"/>
        <v>Annual!r50c11</v>
      </c>
      <c r="N50" s="7" t="str">
        <f t="shared" si="19"/>
        <v>Annual!r50c12</v>
      </c>
      <c r="O50" s="7" t="str">
        <f t="shared" si="19"/>
        <v>Annual!r50c13</v>
      </c>
      <c r="P50" s="7" t="str">
        <f t="shared" si="19"/>
        <v>Annual!r50c14</v>
      </c>
      <c r="Q50" s="7" t="str">
        <f t="shared" si="19"/>
        <v>Annual!r50c15</v>
      </c>
      <c r="R50" s="7" t="str">
        <f t="shared" ref="R50:T52" si="33">$E$3&amp;"r"&amp;$C50&amp;"c"&amp;R$4</f>
        <v>Annual!r50c16</v>
      </c>
      <c r="S50" s="7" t="str">
        <f t="shared" si="33"/>
        <v>Annual!r50c17</v>
      </c>
      <c r="T50" s="7" t="str">
        <f t="shared" si="33"/>
        <v>Annual!r50c18</v>
      </c>
      <c r="U50" s="7">
        <v>50</v>
      </c>
      <c r="V50" s="7" t="str">
        <f t="shared" si="30"/>
        <v>Quarter!r50c2</v>
      </c>
      <c r="W50" s="7" t="str">
        <f t="shared" si="30"/>
        <v>Quarter!r50c3</v>
      </c>
      <c r="X50" s="7" t="str">
        <f t="shared" si="30"/>
        <v>Quarter!r50c4</v>
      </c>
      <c r="Y50" s="7" t="str">
        <f t="shared" si="30"/>
        <v>Quarter!r50c5</v>
      </c>
      <c r="Z50" s="7" t="str">
        <f t="shared" si="30"/>
        <v>Quarter!r50c6</v>
      </c>
      <c r="AA50" s="7" t="str">
        <f t="shared" si="30"/>
        <v>Quarter!r50c7</v>
      </c>
      <c r="AB50" s="7" t="str">
        <f t="shared" si="30"/>
        <v>Quarter!r50c8</v>
      </c>
      <c r="AC50" s="7" t="str">
        <f t="shared" si="30"/>
        <v>Quarter!r50c9</v>
      </c>
      <c r="AD50" s="7" t="str">
        <f t="shared" si="30"/>
        <v>Quarter!r50c10</v>
      </c>
      <c r="AE50" s="7" t="str">
        <f t="shared" si="30"/>
        <v>Quarter!r50c11</v>
      </c>
      <c r="AF50" s="7" t="str">
        <f t="shared" si="30"/>
        <v>Quarter!r50c12</v>
      </c>
      <c r="AG50" s="7" t="str">
        <f t="shared" si="30"/>
        <v>Quarter!r50c13</v>
      </c>
      <c r="AH50" s="7" t="str">
        <f t="shared" si="30"/>
        <v>Quarter!r50c14</v>
      </c>
      <c r="AI50" s="7" t="str">
        <f t="shared" si="30"/>
        <v>Quarter!r50c15</v>
      </c>
      <c r="AJ50" s="7" t="str">
        <f t="shared" si="30"/>
        <v>Quarter!r50c16</v>
      </c>
      <c r="AK50" s="7" t="str">
        <f t="shared" si="30"/>
        <v>Quarter!r50c17</v>
      </c>
      <c r="AL50" s="7" t="str">
        <f t="shared" si="31"/>
        <v>Quarter!r50c18</v>
      </c>
      <c r="AM50" s="7" t="str">
        <f t="shared" si="31"/>
        <v>Quarter!r50c19</v>
      </c>
      <c r="AN50" s="7" t="str">
        <f t="shared" si="31"/>
        <v>Quarter!r50c20</v>
      </c>
      <c r="AO50" s="7" t="str">
        <f t="shared" si="31"/>
        <v>Quarter!r50c21</v>
      </c>
      <c r="AP50" s="7" t="str">
        <f t="shared" si="31"/>
        <v>Quarter!r50c22</v>
      </c>
      <c r="AQ50" s="7" t="str">
        <f t="shared" si="31"/>
        <v>Quarter!r50c23</v>
      </c>
      <c r="AR50" s="7" t="str">
        <f t="shared" si="25"/>
        <v>Quarter!r50c24</v>
      </c>
      <c r="AS50" s="7" t="str">
        <f t="shared" si="25"/>
        <v>Quarter!r50c25</v>
      </c>
      <c r="AT50" s="7" t="str">
        <f t="shared" si="25"/>
        <v>Quarter!r50c26</v>
      </c>
      <c r="AU50" s="7" t="str">
        <f t="shared" si="25"/>
        <v>Quarter!r50c27</v>
      </c>
      <c r="AV50" s="7" t="str">
        <f t="shared" si="25"/>
        <v>Quarter!r50c28</v>
      </c>
      <c r="AW50" s="7" t="str">
        <f t="shared" si="25"/>
        <v>Quarter!r50c29</v>
      </c>
      <c r="AX50" s="7" t="str">
        <f t="shared" si="25"/>
        <v>Quarter!r50c30</v>
      </c>
      <c r="AY50" s="7" t="str">
        <f t="shared" si="25"/>
        <v>Quarter!r50c31</v>
      </c>
      <c r="AZ50" s="7" t="str">
        <f t="shared" si="25"/>
        <v>Quarter!r50c32</v>
      </c>
      <c r="BA50" s="7" t="str">
        <f t="shared" si="25"/>
        <v>Quarter!r50c33</v>
      </c>
      <c r="BB50" s="7" t="str">
        <f t="shared" si="26"/>
        <v>Quarter!r50c34</v>
      </c>
      <c r="BC50" s="7" t="str">
        <f t="shared" si="26"/>
        <v>Quarter!r50c35</v>
      </c>
      <c r="BD50" s="7" t="str">
        <f t="shared" si="26"/>
        <v>Quarter!r50c36</v>
      </c>
      <c r="BE50" s="7" t="str">
        <f t="shared" si="26"/>
        <v>Quarter!r50c37</v>
      </c>
      <c r="BF50" s="7" t="str">
        <f t="shared" si="26"/>
        <v>Quarter!r50c38</v>
      </c>
      <c r="BG50" s="7" t="str">
        <f t="shared" si="26"/>
        <v>Quarter!r50c39</v>
      </c>
      <c r="BH50" s="7" t="str">
        <f t="shared" si="26"/>
        <v>Quarter!r50c40</v>
      </c>
      <c r="BI50" s="7" t="str">
        <f t="shared" si="26"/>
        <v>Quarter!r50c41</v>
      </c>
      <c r="BJ50" s="7" t="str">
        <f t="shared" si="32"/>
        <v>Quarter!r50c42</v>
      </c>
      <c r="BK50" s="7" t="str">
        <f t="shared" si="32"/>
        <v>Quarter!r50c43</v>
      </c>
      <c r="BL50" s="7" t="str">
        <f t="shared" si="32"/>
        <v>Quarter!r50c44</v>
      </c>
      <c r="BM50" s="7" t="str">
        <f t="shared" si="32"/>
        <v>Quarter!r50c45</v>
      </c>
      <c r="BN50" s="7" t="str">
        <f t="shared" si="32"/>
        <v>Quarter!r50c46</v>
      </c>
      <c r="BO50" s="7" t="str">
        <f t="shared" si="32"/>
        <v>Quarter!r50c47</v>
      </c>
      <c r="BP50" s="7" t="str">
        <f t="shared" si="32"/>
        <v>Quarter!r50c48</v>
      </c>
      <c r="BQ50" s="7" t="str">
        <f t="shared" si="32"/>
        <v>Quarter!r50c49</v>
      </c>
      <c r="BR50" s="7" t="str">
        <f t="shared" si="32"/>
        <v>Quarter!r50c50</v>
      </c>
      <c r="BS50" s="7" t="str">
        <f t="shared" si="32"/>
        <v>Quarter!r50c51</v>
      </c>
      <c r="BT50" s="7" t="str">
        <f t="shared" si="32"/>
        <v>Quarter!r50c52</v>
      </c>
      <c r="BU50" s="7" t="str">
        <f t="shared" si="32"/>
        <v>Quarter!r50c53</v>
      </c>
      <c r="BV50" s="7" t="str">
        <f t="shared" si="32"/>
        <v>Quarter!r50c54</v>
      </c>
      <c r="BW50" s="7" t="str">
        <f t="shared" si="32"/>
        <v>Quarter!r50c55</v>
      </c>
      <c r="BX50" s="7" t="str">
        <f t="shared" si="32"/>
        <v>Quarter!r50c56</v>
      </c>
      <c r="BY50" s="7" t="str">
        <f t="shared" si="32"/>
        <v>Quarter!r50c57</v>
      </c>
      <c r="BZ50" s="7" t="str">
        <f t="shared" si="29"/>
        <v>Quarter!r50c58</v>
      </c>
      <c r="CA50" s="7" t="str">
        <f t="shared" si="29"/>
        <v>Quarter!r50c59</v>
      </c>
      <c r="CB50" s="7" t="str">
        <f t="shared" si="29"/>
        <v>Quarter!r50c60</v>
      </c>
      <c r="CC50" s="7" t="str">
        <f t="shared" si="29"/>
        <v>Quarter!r50c61</v>
      </c>
      <c r="CD50" s="7" t="str">
        <f t="shared" si="29"/>
        <v>Quarter!r50c62</v>
      </c>
      <c r="CE50" s="7" t="str">
        <f t="shared" si="29"/>
        <v>Quarter!r50c63</v>
      </c>
      <c r="CF50" s="7" t="str">
        <f t="shared" si="29"/>
        <v>Quarter!r50c64</v>
      </c>
      <c r="CG50" s="7" t="str">
        <f t="shared" si="29"/>
        <v>Quarter!r50c65</v>
      </c>
      <c r="CH50" s="7" t="str">
        <f t="shared" si="29"/>
        <v>Quarter!r50c66</v>
      </c>
    </row>
    <row r="51" spans="2:86" x14ac:dyDescent="0.25">
      <c r="B51" s="16" t="s">
        <v>269</v>
      </c>
      <c r="C51" s="7">
        <v>51</v>
      </c>
      <c r="D51" s="7" t="str">
        <f t="shared" si="19"/>
        <v>Annual!r51c2</v>
      </c>
      <c r="E51" s="7" t="str">
        <f t="shared" si="19"/>
        <v>Annual!r51c3</v>
      </c>
      <c r="F51" s="7" t="str">
        <f t="shared" si="19"/>
        <v>Annual!r51c4</v>
      </c>
      <c r="G51" s="7" t="str">
        <f t="shared" si="19"/>
        <v>Annual!r51c5</v>
      </c>
      <c r="H51" s="7" t="str">
        <f t="shared" si="19"/>
        <v>Annual!r51c6</v>
      </c>
      <c r="I51" s="7" t="str">
        <f t="shared" si="19"/>
        <v>Annual!r51c7</v>
      </c>
      <c r="J51" s="7" t="str">
        <f t="shared" si="19"/>
        <v>Annual!r51c8</v>
      </c>
      <c r="K51" s="7" t="str">
        <f t="shared" si="19"/>
        <v>Annual!r51c9</v>
      </c>
      <c r="L51" s="7" t="str">
        <f t="shared" si="19"/>
        <v>Annual!r51c10</v>
      </c>
      <c r="M51" s="7" t="str">
        <f t="shared" si="19"/>
        <v>Annual!r51c11</v>
      </c>
      <c r="N51" s="7" t="str">
        <f t="shared" si="19"/>
        <v>Annual!r51c12</v>
      </c>
      <c r="O51" s="7" t="str">
        <f t="shared" si="19"/>
        <v>Annual!r51c13</v>
      </c>
      <c r="P51" s="7" t="str">
        <f t="shared" si="19"/>
        <v>Annual!r51c14</v>
      </c>
      <c r="Q51" s="7" t="str">
        <f t="shared" si="19"/>
        <v>Annual!r51c15</v>
      </c>
      <c r="R51" s="7" t="str">
        <f t="shared" si="33"/>
        <v>Annual!r51c16</v>
      </c>
      <c r="S51" s="7" t="str">
        <f t="shared" si="33"/>
        <v>Annual!r51c17</v>
      </c>
      <c r="T51" s="7" t="str">
        <f t="shared" si="33"/>
        <v>Annual!r51c18</v>
      </c>
      <c r="U51" s="7">
        <v>51</v>
      </c>
      <c r="V51" s="7" t="str">
        <f t="shared" si="30"/>
        <v>Quarter!r51c2</v>
      </c>
      <c r="W51" s="7" t="str">
        <f t="shared" si="30"/>
        <v>Quarter!r51c3</v>
      </c>
      <c r="X51" s="7" t="str">
        <f t="shared" si="30"/>
        <v>Quarter!r51c4</v>
      </c>
      <c r="Y51" s="7" t="str">
        <f t="shared" si="30"/>
        <v>Quarter!r51c5</v>
      </c>
      <c r="Z51" s="7" t="str">
        <f t="shared" si="30"/>
        <v>Quarter!r51c6</v>
      </c>
      <c r="AA51" s="7" t="str">
        <f t="shared" si="30"/>
        <v>Quarter!r51c7</v>
      </c>
      <c r="AB51" s="7" t="str">
        <f t="shared" si="30"/>
        <v>Quarter!r51c8</v>
      </c>
      <c r="AC51" s="7" t="str">
        <f t="shared" si="30"/>
        <v>Quarter!r51c9</v>
      </c>
      <c r="AD51" s="7" t="str">
        <f t="shared" si="30"/>
        <v>Quarter!r51c10</v>
      </c>
      <c r="AE51" s="7" t="str">
        <f t="shared" si="30"/>
        <v>Quarter!r51c11</v>
      </c>
      <c r="AF51" s="7" t="str">
        <f t="shared" si="30"/>
        <v>Quarter!r51c12</v>
      </c>
      <c r="AG51" s="7" t="str">
        <f t="shared" si="30"/>
        <v>Quarter!r51c13</v>
      </c>
      <c r="AH51" s="7" t="str">
        <f t="shared" si="30"/>
        <v>Quarter!r51c14</v>
      </c>
      <c r="AI51" s="7" t="str">
        <f t="shared" si="30"/>
        <v>Quarter!r51c15</v>
      </c>
      <c r="AJ51" s="7" t="str">
        <f t="shared" si="30"/>
        <v>Quarter!r51c16</v>
      </c>
      <c r="AK51" s="7" t="str">
        <f t="shared" si="30"/>
        <v>Quarter!r51c17</v>
      </c>
      <c r="AL51" s="7" t="str">
        <f t="shared" si="31"/>
        <v>Quarter!r51c18</v>
      </c>
      <c r="AM51" s="7" t="str">
        <f t="shared" si="31"/>
        <v>Quarter!r51c19</v>
      </c>
      <c r="AN51" s="7" t="str">
        <f t="shared" si="31"/>
        <v>Quarter!r51c20</v>
      </c>
      <c r="AO51" s="7" t="str">
        <f t="shared" si="31"/>
        <v>Quarter!r51c21</v>
      </c>
      <c r="AP51" s="7" t="str">
        <f t="shared" si="31"/>
        <v>Quarter!r51c22</v>
      </c>
      <c r="AQ51" s="7" t="str">
        <f t="shared" si="31"/>
        <v>Quarter!r51c23</v>
      </c>
      <c r="AR51" s="7" t="str">
        <f t="shared" si="25"/>
        <v>Quarter!r51c24</v>
      </c>
      <c r="AS51" s="7" t="str">
        <f t="shared" si="25"/>
        <v>Quarter!r51c25</v>
      </c>
      <c r="AT51" s="7" t="str">
        <f t="shared" si="25"/>
        <v>Quarter!r51c26</v>
      </c>
      <c r="AU51" s="7" t="str">
        <f t="shared" si="25"/>
        <v>Quarter!r51c27</v>
      </c>
      <c r="AV51" s="7" t="str">
        <f t="shared" si="25"/>
        <v>Quarter!r51c28</v>
      </c>
      <c r="AW51" s="7" t="str">
        <f t="shared" si="25"/>
        <v>Quarter!r51c29</v>
      </c>
      <c r="AX51" s="7" t="str">
        <f t="shared" si="25"/>
        <v>Quarter!r51c30</v>
      </c>
      <c r="AY51" s="7" t="str">
        <f t="shared" si="25"/>
        <v>Quarter!r51c31</v>
      </c>
      <c r="AZ51" s="7" t="str">
        <f t="shared" si="25"/>
        <v>Quarter!r51c32</v>
      </c>
      <c r="BA51" s="7" t="str">
        <f t="shared" si="25"/>
        <v>Quarter!r51c33</v>
      </c>
      <c r="BB51" s="7" t="str">
        <f t="shared" si="26"/>
        <v>Quarter!r51c34</v>
      </c>
      <c r="BC51" s="7" t="str">
        <f t="shared" si="26"/>
        <v>Quarter!r51c35</v>
      </c>
      <c r="BD51" s="7" t="str">
        <f t="shared" si="26"/>
        <v>Quarter!r51c36</v>
      </c>
      <c r="BE51" s="7" t="str">
        <f t="shared" si="26"/>
        <v>Quarter!r51c37</v>
      </c>
      <c r="BF51" s="7" t="str">
        <f t="shared" si="26"/>
        <v>Quarter!r51c38</v>
      </c>
      <c r="BG51" s="7" t="str">
        <f t="shared" si="26"/>
        <v>Quarter!r51c39</v>
      </c>
      <c r="BH51" s="7" t="str">
        <f t="shared" si="26"/>
        <v>Quarter!r51c40</v>
      </c>
      <c r="BI51" s="7" t="str">
        <f t="shared" si="26"/>
        <v>Quarter!r51c41</v>
      </c>
      <c r="BJ51" s="7" t="str">
        <f t="shared" si="32"/>
        <v>Quarter!r51c42</v>
      </c>
      <c r="BK51" s="7" t="str">
        <f t="shared" si="32"/>
        <v>Quarter!r51c43</v>
      </c>
      <c r="BL51" s="7" t="str">
        <f t="shared" si="32"/>
        <v>Quarter!r51c44</v>
      </c>
      <c r="BM51" s="7" t="str">
        <f t="shared" si="32"/>
        <v>Quarter!r51c45</v>
      </c>
      <c r="BN51" s="7" t="str">
        <f t="shared" si="32"/>
        <v>Quarter!r51c46</v>
      </c>
      <c r="BO51" s="7" t="str">
        <f t="shared" si="32"/>
        <v>Quarter!r51c47</v>
      </c>
      <c r="BP51" s="7" t="str">
        <f t="shared" si="32"/>
        <v>Quarter!r51c48</v>
      </c>
      <c r="BQ51" s="7" t="str">
        <f t="shared" si="32"/>
        <v>Quarter!r51c49</v>
      </c>
      <c r="BR51" s="7" t="str">
        <f t="shared" si="32"/>
        <v>Quarter!r51c50</v>
      </c>
      <c r="BS51" s="7" t="str">
        <f t="shared" si="32"/>
        <v>Quarter!r51c51</v>
      </c>
      <c r="BT51" s="7" t="str">
        <f t="shared" si="32"/>
        <v>Quarter!r51c52</v>
      </c>
      <c r="BU51" s="7" t="str">
        <f t="shared" si="32"/>
        <v>Quarter!r51c53</v>
      </c>
      <c r="BV51" s="7" t="str">
        <f t="shared" si="32"/>
        <v>Quarter!r51c54</v>
      </c>
      <c r="BW51" s="7" t="str">
        <f t="shared" si="32"/>
        <v>Quarter!r51c55</v>
      </c>
      <c r="BX51" s="7" t="str">
        <f t="shared" si="32"/>
        <v>Quarter!r51c56</v>
      </c>
      <c r="BY51" s="7" t="str">
        <f t="shared" si="32"/>
        <v>Quarter!r51c57</v>
      </c>
      <c r="BZ51" s="7" t="str">
        <f t="shared" si="29"/>
        <v>Quarter!r51c58</v>
      </c>
      <c r="CA51" s="7" t="str">
        <f t="shared" si="29"/>
        <v>Quarter!r51c59</v>
      </c>
      <c r="CB51" s="7" t="str">
        <f t="shared" si="29"/>
        <v>Quarter!r51c60</v>
      </c>
      <c r="CC51" s="7" t="str">
        <f t="shared" si="29"/>
        <v>Quarter!r51c61</v>
      </c>
      <c r="CD51" s="7" t="str">
        <f t="shared" si="29"/>
        <v>Quarter!r51c62</v>
      </c>
      <c r="CE51" s="7" t="str">
        <f t="shared" si="29"/>
        <v>Quarter!r51c63</v>
      </c>
      <c r="CF51" s="7" t="str">
        <f t="shared" si="29"/>
        <v>Quarter!r51c64</v>
      </c>
      <c r="CG51" s="7" t="str">
        <f t="shared" si="29"/>
        <v>Quarter!r51c65</v>
      </c>
      <c r="CH51" s="7" t="str">
        <f t="shared" si="29"/>
        <v>Quarter!r51c66</v>
      </c>
    </row>
    <row r="52" spans="2:86" x14ac:dyDescent="0.25">
      <c r="B52" s="7" t="s">
        <v>271</v>
      </c>
      <c r="C52" s="7">
        <v>52</v>
      </c>
      <c r="D52" s="7" t="str">
        <f t="shared" si="19"/>
        <v>Annual!r52c2</v>
      </c>
      <c r="E52" s="7" t="str">
        <f t="shared" si="19"/>
        <v>Annual!r52c3</v>
      </c>
      <c r="F52" s="7" t="str">
        <f t="shared" si="19"/>
        <v>Annual!r52c4</v>
      </c>
      <c r="G52" s="7" t="str">
        <f t="shared" si="19"/>
        <v>Annual!r52c5</v>
      </c>
      <c r="H52" s="7" t="str">
        <f t="shared" si="19"/>
        <v>Annual!r52c6</v>
      </c>
      <c r="I52" s="7" t="str">
        <f t="shared" si="19"/>
        <v>Annual!r52c7</v>
      </c>
      <c r="J52" s="7" t="str">
        <f t="shared" si="19"/>
        <v>Annual!r52c8</v>
      </c>
      <c r="K52" s="7" t="str">
        <f t="shared" si="19"/>
        <v>Annual!r52c9</v>
      </c>
      <c r="L52" s="7" t="str">
        <f t="shared" si="19"/>
        <v>Annual!r52c10</v>
      </c>
      <c r="M52" s="7" t="str">
        <f t="shared" si="19"/>
        <v>Annual!r52c11</v>
      </c>
      <c r="N52" s="7" t="str">
        <f t="shared" si="19"/>
        <v>Annual!r52c12</v>
      </c>
      <c r="O52" s="7" t="str">
        <f t="shared" si="19"/>
        <v>Annual!r52c13</v>
      </c>
      <c r="P52" s="7" t="str">
        <f t="shared" si="19"/>
        <v>Annual!r52c14</v>
      </c>
      <c r="Q52" s="7" t="str">
        <f t="shared" si="19"/>
        <v>Annual!r52c15</v>
      </c>
      <c r="R52" s="7" t="str">
        <f t="shared" si="33"/>
        <v>Annual!r52c16</v>
      </c>
      <c r="S52" s="7" t="str">
        <f t="shared" si="33"/>
        <v>Annual!r52c17</v>
      </c>
      <c r="T52" s="7" t="str">
        <f t="shared" si="33"/>
        <v>Annual!r52c18</v>
      </c>
      <c r="U52" s="7">
        <v>52</v>
      </c>
      <c r="V52" s="7" t="str">
        <f t="shared" si="30"/>
        <v>Quarter!r52c2</v>
      </c>
      <c r="W52" s="7" t="str">
        <f t="shared" si="30"/>
        <v>Quarter!r52c3</v>
      </c>
      <c r="X52" s="7" t="str">
        <f t="shared" si="30"/>
        <v>Quarter!r52c4</v>
      </c>
      <c r="Y52" s="7" t="str">
        <f t="shared" si="30"/>
        <v>Quarter!r52c5</v>
      </c>
      <c r="Z52" s="7" t="str">
        <f t="shared" si="30"/>
        <v>Quarter!r52c6</v>
      </c>
      <c r="AA52" s="7" t="str">
        <f t="shared" si="30"/>
        <v>Quarter!r52c7</v>
      </c>
      <c r="AB52" s="7" t="str">
        <f t="shared" si="30"/>
        <v>Quarter!r52c8</v>
      </c>
      <c r="AC52" s="7" t="str">
        <f t="shared" si="30"/>
        <v>Quarter!r52c9</v>
      </c>
      <c r="AD52" s="7" t="str">
        <f t="shared" si="30"/>
        <v>Quarter!r52c10</v>
      </c>
      <c r="AE52" s="7" t="str">
        <f t="shared" si="30"/>
        <v>Quarter!r52c11</v>
      </c>
      <c r="AF52" s="7" t="str">
        <f t="shared" si="30"/>
        <v>Quarter!r52c12</v>
      </c>
      <c r="AG52" s="7" t="str">
        <f t="shared" si="30"/>
        <v>Quarter!r52c13</v>
      </c>
      <c r="AH52" s="7" t="str">
        <f t="shared" si="30"/>
        <v>Quarter!r52c14</v>
      </c>
      <c r="AI52" s="7" t="str">
        <f t="shared" si="30"/>
        <v>Quarter!r52c15</v>
      </c>
      <c r="AJ52" s="7" t="str">
        <f t="shared" si="30"/>
        <v>Quarter!r52c16</v>
      </c>
      <c r="AK52" s="7" t="str">
        <f t="shared" si="30"/>
        <v>Quarter!r52c17</v>
      </c>
      <c r="AL52" s="7" t="str">
        <f t="shared" si="31"/>
        <v>Quarter!r52c18</v>
      </c>
      <c r="AM52" s="7" t="str">
        <f t="shared" si="31"/>
        <v>Quarter!r52c19</v>
      </c>
      <c r="AN52" s="7" t="str">
        <f t="shared" si="31"/>
        <v>Quarter!r52c20</v>
      </c>
      <c r="AO52" s="7" t="str">
        <f t="shared" si="31"/>
        <v>Quarter!r52c21</v>
      </c>
      <c r="AP52" s="7" t="str">
        <f t="shared" si="31"/>
        <v>Quarter!r52c22</v>
      </c>
      <c r="AQ52" s="7" t="str">
        <f t="shared" si="31"/>
        <v>Quarter!r52c23</v>
      </c>
      <c r="AR52" s="7" t="str">
        <f t="shared" si="25"/>
        <v>Quarter!r52c24</v>
      </c>
      <c r="AS52" s="7" t="str">
        <f t="shared" si="25"/>
        <v>Quarter!r52c25</v>
      </c>
      <c r="AT52" s="7" t="str">
        <f t="shared" si="25"/>
        <v>Quarter!r52c26</v>
      </c>
      <c r="AU52" s="7" t="str">
        <f t="shared" si="25"/>
        <v>Quarter!r52c27</v>
      </c>
      <c r="AV52" s="7" t="str">
        <f t="shared" si="25"/>
        <v>Quarter!r52c28</v>
      </c>
      <c r="AW52" s="7" t="str">
        <f t="shared" si="25"/>
        <v>Quarter!r52c29</v>
      </c>
      <c r="AX52" s="7" t="str">
        <f t="shared" si="25"/>
        <v>Quarter!r52c30</v>
      </c>
      <c r="AY52" s="7" t="str">
        <f t="shared" si="25"/>
        <v>Quarter!r52c31</v>
      </c>
      <c r="AZ52" s="7" t="str">
        <f t="shared" si="25"/>
        <v>Quarter!r52c32</v>
      </c>
      <c r="BA52" s="7" t="str">
        <f t="shared" si="25"/>
        <v>Quarter!r52c33</v>
      </c>
      <c r="BB52" s="7" t="str">
        <f t="shared" si="26"/>
        <v>Quarter!r52c34</v>
      </c>
      <c r="BC52" s="7" t="str">
        <f t="shared" si="26"/>
        <v>Quarter!r52c35</v>
      </c>
      <c r="BD52" s="7" t="str">
        <f t="shared" si="26"/>
        <v>Quarter!r52c36</v>
      </c>
      <c r="BE52" s="7" t="str">
        <f t="shared" si="26"/>
        <v>Quarter!r52c37</v>
      </c>
      <c r="BF52" s="7" t="str">
        <f t="shared" si="26"/>
        <v>Quarter!r52c38</v>
      </c>
      <c r="BG52" s="7" t="str">
        <f t="shared" si="26"/>
        <v>Quarter!r52c39</v>
      </c>
      <c r="BH52" s="7" t="str">
        <f t="shared" si="26"/>
        <v>Quarter!r52c40</v>
      </c>
      <c r="BI52" s="7" t="str">
        <f t="shared" si="26"/>
        <v>Quarter!r52c41</v>
      </c>
      <c r="BJ52" s="7" t="str">
        <f t="shared" si="32"/>
        <v>Quarter!r52c42</v>
      </c>
      <c r="BK52" s="7" t="str">
        <f t="shared" si="32"/>
        <v>Quarter!r52c43</v>
      </c>
      <c r="BL52" s="7" t="str">
        <f t="shared" si="32"/>
        <v>Quarter!r52c44</v>
      </c>
      <c r="BM52" s="7" t="str">
        <f t="shared" si="32"/>
        <v>Quarter!r52c45</v>
      </c>
      <c r="BN52" s="7" t="str">
        <f t="shared" si="32"/>
        <v>Quarter!r52c46</v>
      </c>
      <c r="BO52" s="7" t="str">
        <f t="shared" si="32"/>
        <v>Quarter!r52c47</v>
      </c>
      <c r="BP52" s="7" t="str">
        <f t="shared" si="32"/>
        <v>Quarter!r52c48</v>
      </c>
      <c r="BQ52" s="7" t="str">
        <f t="shared" si="32"/>
        <v>Quarter!r52c49</v>
      </c>
      <c r="BR52" s="7" t="str">
        <f t="shared" si="32"/>
        <v>Quarter!r52c50</v>
      </c>
      <c r="BS52" s="7" t="str">
        <f t="shared" si="32"/>
        <v>Quarter!r52c51</v>
      </c>
      <c r="BT52" s="7" t="str">
        <f t="shared" si="32"/>
        <v>Quarter!r52c52</v>
      </c>
      <c r="BU52" s="7" t="str">
        <f t="shared" si="32"/>
        <v>Quarter!r52c53</v>
      </c>
      <c r="BV52" s="7" t="str">
        <f t="shared" si="32"/>
        <v>Quarter!r52c54</v>
      </c>
      <c r="BW52" s="7" t="str">
        <f t="shared" si="32"/>
        <v>Quarter!r52c55</v>
      </c>
      <c r="BX52" s="7" t="str">
        <f t="shared" si="32"/>
        <v>Quarter!r52c56</v>
      </c>
      <c r="BY52" s="7" t="str">
        <f t="shared" si="32"/>
        <v>Quarter!r52c57</v>
      </c>
      <c r="BZ52" s="7" t="str">
        <f t="shared" si="29"/>
        <v>Quarter!r52c58</v>
      </c>
      <c r="CA52" s="7" t="str">
        <f t="shared" si="29"/>
        <v>Quarter!r52c59</v>
      </c>
      <c r="CB52" s="7" t="str">
        <f t="shared" si="29"/>
        <v>Quarter!r52c60</v>
      </c>
      <c r="CC52" s="7" t="str">
        <f t="shared" si="29"/>
        <v>Quarter!r52c61</v>
      </c>
      <c r="CD52" s="7" t="str">
        <f t="shared" si="29"/>
        <v>Quarter!r52c62</v>
      </c>
      <c r="CE52" s="7" t="str">
        <f t="shared" si="29"/>
        <v>Quarter!r52c63</v>
      </c>
      <c r="CF52" s="7" t="str">
        <f t="shared" si="29"/>
        <v>Quarter!r52c64</v>
      </c>
      <c r="CG52" s="7" t="str">
        <f t="shared" si="29"/>
        <v>Quarter!r52c65</v>
      </c>
      <c r="CH52" s="7" t="str">
        <f t="shared" si="29"/>
        <v>Quarter!r52c66</v>
      </c>
    </row>
    <row r="53" spans="2:86" x14ac:dyDescent="0.25">
      <c r="B53" s="4" t="s">
        <v>298</v>
      </c>
      <c r="C53" s="7">
        <v>53</v>
      </c>
      <c r="D53" s="7" t="str">
        <f t="shared" si="19"/>
        <v>Annual!r53c2</v>
      </c>
      <c r="E53" s="7" t="str">
        <f t="shared" si="19"/>
        <v>Annual!r53c3</v>
      </c>
      <c r="F53" s="7" t="str">
        <f t="shared" si="19"/>
        <v>Annual!r53c4</v>
      </c>
      <c r="G53" s="7" t="str">
        <f t="shared" ref="G53:T53" si="34">$E$3&amp;"r"&amp;$C53&amp;"c"&amp;G$4</f>
        <v>Annual!r53c5</v>
      </c>
      <c r="H53" s="7" t="str">
        <f t="shared" si="34"/>
        <v>Annual!r53c6</v>
      </c>
      <c r="I53" s="7" t="str">
        <f t="shared" si="34"/>
        <v>Annual!r53c7</v>
      </c>
      <c r="J53" s="7" t="str">
        <f t="shared" si="34"/>
        <v>Annual!r53c8</v>
      </c>
      <c r="K53" s="7" t="str">
        <f t="shared" si="34"/>
        <v>Annual!r53c9</v>
      </c>
      <c r="L53" s="7" t="str">
        <f t="shared" si="34"/>
        <v>Annual!r53c10</v>
      </c>
      <c r="M53" s="7" t="str">
        <f t="shared" si="34"/>
        <v>Annual!r53c11</v>
      </c>
      <c r="N53" s="7" t="str">
        <f t="shared" si="34"/>
        <v>Annual!r53c12</v>
      </c>
      <c r="O53" s="7" t="str">
        <f t="shared" si="34"/>
        <v>Annual!r53c13</v>
      </c>
      <c r="P53" s="7" t="str">
        <f t="shared" si="34"/>
        <v>Annual!r53c14</v>
      </c>
      <c r="Q53" s="7" t="str">
        <f t="shared" si="34"/>
        <v>Annual!r53c15</v>
      </c>
      <c r="R53" s="7" t="str">
        <f t="shared" si="34"/>
        <v>Annual!r53c16</v>
      </c>
      <c r="S53" s="7" t="str">
        <f t="shared" si="34"/>
        <v>Annual!r53c17</v>
      </c>
      <c r="T53" s="7" t="str">
        <f t="shared" si="34"/>
        <v>Annual!r53c18</v>
      </c>
      <c r="U53" s="7">
        <v>53</v>
      </c>
      <c r="V53" s="7" t="str">
        <f t="shared" si="30"/>
        <v>Quarter!r53c2</v>
      </c>
      <c r="W53" s="7" t="str">
        <f t="shared" si="30"/>
        <v>Quarter!r53c3</v>
      </c>
      <c r="X53" s="7" t="str">
        <f t="shared" si="30"/>
        <v>Quarter!r53c4</v>
      </c>
      <c r="Y53" s="7" t="str">
        <f t="shared" si="30"/>
        <v>Quarter!r53c5</v>
      </c>
      <c r="Z53" s="7" t="str">
        <f t="shared" si="30"/>
        <v>Quarter!r53c6</v>
      </c>
      <c r="AA53" s="7" t="str">
        <f t="shared" si="30"/>
        <v>Quarter!r53c7</v>
      </c>
      <c r="AB53" s="7" t="str">
        <f t="shared" si="30"/>
        <v>Quarter!r53c8</v>
      </c>
      <c r="AC53" s="7" t="str">
        <f t="shared" si="30"/>
        <v>Quarter!r53c9</v>
      </c>
      <c r="AD53" s="7" t="str">
        <f t="shared" si="30"/>
        <v>Quarter!r53c10</v>
      </c>
      <c r="AE53" s="7" t="str">
        <f t="shared" si="30"/>
        <v>Quarter!r53c11</v>
      </c>
      <c r="AF53" s="7" t="str">
        <f t="shared" si="30"/>
        <v>Quarter!r53c12</v>
      </c>
      <c r="AG53" s="7" t="str">
        <f t="shared" si="30"/>
        <v>Quarter!r53c13</v>
      </c>
      <c r="AH53" s="7" t="str">
        <f t="shared" si="30"/>
        <v>Quarter!r53c14</v>
      </c>
      <c r="AI53" s="7" t="str">
        <f t="shared" si="30"/>
        <v>Quarter!r53c15</v>
      </c>
      <c r="AJ53" s="7" t="str">
        <f t="shared" si="30"/>
        <v>Quarter!r53c16</v>
      </c>
      <c r="AK53" s="7" t="str">
        <f t="shared" si="30"/>
        <v>Quarter!r53c17</v>
      </c>
      <c r="AL53" s="7" t="str">
        <f t="shared" si="31"/>
        <v>Quarter!r53c18</v>
      </c>
      <c r="AM53" s="7" t="str">
        <f t="shared" si="31"/>
        <v>Quarter!r53c19</v>
      </c>
      <c r="AN53" s="7" t="str">
        <f t="shared" si="31"/>
        <v>Quarter!r53c20</v>
      </c>
      <c r="AO53" s="7" t="str">
        <f t="shared" si="31"/>
        <v>Quarter!r53c21</v>
      </c>
      <c r="AP53" s="7" t="str">
        <f t="shared" si="31"/>
        <v>Quarter!r53c22</v>
      </c>
      <c r="AQ53" s="7" t="str">
        <f t="shared" si="31"/>
        <v>Quarter!r53c23</v>
      </c>
      <c r="AR53" s="7" t="str">
        <f t="shared" si="25"/>
        <v>Quarter!r53c24</v>
      </c>
      <c r="AS53" s="7" t="str">
        <f t="shared" si="25"/>
        <v>Quarter!r53c25</v>
      </c>
      <c r="AT53" s="7" t="str">
        <f t="shared" si="25"/>
        <v>Quarter!r53c26</v>
      </c>
      <c r="AU53" s="7" t="str">
        <f t="shared" si="25"/>
        <v>Quarter!r53c27</v>
      </c>
      <c r="AV53" s="7" t="str">
        <f t="shared" si="25"/>
        <v>Quarter!r53c28</v>
      </c>
      <c r="AW53" s="7" t="str">
        <f t="shared" si="25"/>
        <v>Quarter!r53c29</v>
      </c>
      <c r="AX53" s="7" t="str">
        <f t="shared" si="25"/>
        <v>Quarter!r53c30</v>
      </c>
      <c r="AY53" s="7" t="str">
        <f t="shared" si="25"/>
        <v>Quarter!r53c31</v>
      </c>
      <c r="AZ53" s="7" t="str">
        <f t="shared" si="25"/>
        <v>Quarter!r53c32</v>
      </c>
      <c r="BA53" s="7" t="str">
        <f t="shared" si="25"/>
        <v>Quarter!r53c33</v>
      </c>
      <c r="BB53" s="7" t="str">
        <f t="shared" si="26"/>
        <v>Quarter!r53c34</v>
      </c>
      <c r="BC53" s="7" t="str">
        <f t="shared" si="26"/>
        <v>Quarter!r53c35</v>
      </c>
      <c r="BD53" s="7" t="str">
        <f t="shared" si="26"/>
        <v>Quarter!r53c36</v>
      </c>
      <c r="BE53" s="7" t="str">
        <f t="shared" si="26"/>
        <v>Quarter!r53c37</v>
      </c>
      <c r="BF53" s="7" t="str">
        <f t="shared" si="26"/>
        <v>Quarter!r53c38</v>
      </c>
      <c r="BG53" s="7" t="str">
        <f t="shared" si="26"/>
        <v>Quarter!r53c39</v>
      </c>
      <c r="BH53" s="7" t="str">
        <f t="shared" si="26"/>
        <v>Quarter!r53c40</v>
      </c>
      <c r="BI53" s="7" t="str">
        <f t="shared" si="26"/>
        <v>Quarter!r53c41</v>
      </c>
      <c r="BJ53" s="7" t="str">
        <f t="shared" si="32"/>
        <v>Quarter!r53c42</v>
      </c>
      <c r="BK53" s="7" t="str">
        <f t="shared" si="32"/>
        <v>Quarter!r53c43</v>
      </c>
      <c r="BL53" s="7" t="str">
        <f t="shared" si="32"/>
        <v>Quarter!r53c44</v>
      </c>
      <c r="BM53" s="7" t="str">
        <f t="shared" si="32"/>
        <v>Quarter!r53c45</v>
      </c>
      <c r="BN53" s="7" t="str">
        <f t="shared" si="32"/>
        <v>Quarter!r53c46</v>
      </c>
      <c r="BO53" s="7" t="str">
        <f t="shared" si="32"/>
        <v>Quarter!r53c47</v>
      </c>
      <c r="BP53" s="7" t="str">
        <f t="shared" si="32"/>
        <v>Quarter!r53c48</v>
      </c>
      <c r="BQ53" s="7" t="str">
        <f t="shared" si="32"/>
        <v>Quarter!r53c49</v>
      </c>
      <c r="BR53" s="7" t="str">
        <f t="shared" si="32"/>
        <v>Quarter!r53c50</v>
      </c>
      <c r="BS53" s="7" t="str">
        <f t="shared" si="32"/>
        <v>Quarter!r53c51</v>
      </c>
      <c r="BT53" s="7" t="str">
        <f t="shared" si="32"/>
        <v>Quarter!r53c52</v>
      </c>
      <c r="BU53" s="7" t="str">
        <f t="shared" si="32"/>
        <v>Quarter!r53c53</v>
      </c>
      <c r="BV53" s="7" t="str">
        <f t="shared" si="32"/>
        <v>Quarter!r53c54</v>
      </c>
      <c r="BW53" s="7" t="str">
        <f t="shared" si="32"/>
        <v>Quarter!r53c55</v>
      </c>
      <c r="BX53" s="7" t="str">
        <f t="shared" si="32"/>
        <v>Quarter!r53c56</v>
      </c>
      <c r="BY53" s="7" t="str">
        <f t="shared" si="32"/>
        <v>Quarter!r53c57</v>
      </c>
      <c r="BZ53" s="7" t="str">
        <f t="shared" si="29"/>
        <v>Quarter!r53c58</v>
      </c>
      <c r="CA53" s="7" t="str">
        <f t="shared" si="29"/>
        <v>Quarter!r53c59</v>
      </c>
      <c r="CB53" s="7" t="str">
        <f t="shared" si="29"/>
        <v>Quarter!r53c60</v>
      </c>
      <c r="CC53" s="7" t="str">
        <f t="shared" si="29"/>
        <v>Quarter!r53c61</v>
      </c>
      <c r="CD53" s="7" t="str">
        <f t="shared" si="29"/>
        <v>Quarter!r53c62</v>
      </c>
      <c r="CE53" s="7" t="str">
        <f t="shared" si="29"/>
        <v>Quarter!r53c63</v>
      </c>
      <c r="CF53" s="7" t="str">
        <f t="shared" si="29"/>
        <v>Quarter!r53c64</v>
      </c>
      <c r="CG53" s="7" t="str">
        <f t="shared" si="29"/>
        <v>Quarter!r53c65</v>
      </c>
      <c r="CH53" s="7" t="str">
        <f t="shared" si="29"/>
        <v>Quarter!r53c66</v>
      </c>
    </row>
    <row r="54" spans="2:86" x14ac:dyDescent="0.25">
      <c r="B54" s="7" t="s">
        <v>92</v>
      </c>
      <c r="C54" s="7">
        <v>54</v>
      </c>
      <c r="D54" s="7" t="str">
        <f t="shared" ref="D54:T54" si="35">$E$3&amp;"r"&amp;$C54&amp;"c"&amp;D$4</f>
        <v>Annual!r54c2</v>
      </c>
      <c r="E54" s="7" t="str">
        <f t="shared" si="35"/>
        <v>Annual!r54c3</v>
      </c>
      <c r="F54" s="7" t="str">
        <f t="shared" si="35"/>
        <v>Annual!r54c4</v>
      </c>
      <c r="G54" s="7" t="str">
        <f t="shared" si="35"/>
        <v>Annual!r54c5</v>
      </c>
      <c r="H54" s="7" t="str">
        <f t="shared" si="35"/>
        <v>Annual!r54c6</v>
      </c>
      <c r="I54" s="7" t="str">
        <f t="shared" si="35"/>
        <v>Annual!r54c7</v>
      </c>
      <c r="J54" s="7" t="str">
        <f t="shared" si="35"/>
        <v>Annual!r54c8</v>
      </c>
      <c r="K54" s="7" t="str">
        <f t="shared" si="35"/>
        <v>Annual!r54c9</v>
      </c>
      <c r="L54" s="7" t="str">
        <f t="shared" si="35"/>
        <v>Annual!r54c10</v>
      </c>
      <c r="M54" s="7" t="str">
        <f t="shared" si="35"/>
        <v>Annual!r54c11</v>
      </c>
      <c r="N54" s="7" t="str">
        <f t="shared" si="35"/>
        <v>Annual!r54c12</v>
      </c>
      <c r="O54" s="7" t="str">
        <f t="shared" si="35"/>
        <v>Annual!r54c13</v>
      </c>
      <c r="P54" s="7" t="str">
        <f t="shared" si="35"/>
        <v>Annual!r54c14</v>
      </c>
      <c r="Q54" s="7" t="str">
        <f t="shared" si="35"/>
        <v>Annual!r54c15</v>
      </c>
      <c r="R54" s="7" t="str">
        <f t="shared" si="35"/>
        <v>Annual!r54c16</v>
      </c>
      <c r="S54" s="7" t="str">
        <f t="shared" si="35"/>
        <v>Annual!r54c17</v>
      </c>
      <c r="T54" s="7" t="str">
        <f t="shared" si="35"/>
        <v>Annual!r54c18</v>
      </c>
      <c r="U54" s="7">
        <v>54</v>
      </c>
      <c r="V54" s="7" t="str">
        <f t="shared" si="30"/>
        <v>Quarter!r54c2</v>
      </c>
      <c r="W54" s="7" t="str">
        <f t="shared" si="30"/>
        <v>Quarter!r54c3</v>
      </c>
      <c r="X54" s="7" t="str">
        <f t="shared" si="30"/>
        <v>Quarter!r54c4</v>
      </c>
      <c r="Y54" s="7" t="str">
        <f t="shared" si="30"/>
        <v>Quarter!r54c5</v>
      </c>
      <c r="Z54" s="7" t="str">
        <f t="shared" si="30"/>
        <v>Quarter!r54c6</v>
      </c>
      <c r="AA54" s="7" t="str">
        <f t="shared" si="30"/>
        <v>Quarter!r54c7</v>
      </c>
      <c r="AB54" s="7" t="str">
        <f t="shared" si="30"/>
        <v>Quarter!r54c8</v>
      </c>
      <c r="AC54" s="7" t="str">
        <f t="shared" si="30"/>
        <v>Quarter!r54c9</v>
      </c>
      <c r="AD54" s="7" t="str">
        <f t="shared" si="30"/>
        <v>Quarter!r54c10</v>
      </c>
      <c r="AE54" s="7" t="str">
        <f t="shared" si="30"/>
        <v>Quarter!r54c11</v>
      </c>
      <c r="AF54" s="7" t="str">
        <f t="shared" si="30"/>
        <v>Quarter!r54c12</v>
      </c>
      <c r="AG54" s="7" t="str">
        <f t="shared" si="30"/>
        <v>Quarter!r54c13</v>
      </c>
      <c r="AH54" s="7" t="str">
        <f t="shared" si="30"/>
        <v>Quarter!r54c14</v>
      </c>
      <c r="AI54" s="7" t="str">
        <f t="shared" si="30"/>
        <v>Quarter!r54c15</v>
      </c>
      <c r="AJ54" s="7" t="str">
        <f t="shared" si="30"/>
        <v>Quarter!r54c16</v>
      </c>
      <c r="AK54" s="7" t="str">
        <f t="shared" si="30"/>
        <v>Quarter!r54c17</v>
      </c>
      <c r="AL54" s="7" t="str">
        <f t="shared" si="31"/>
        <v>Quarter!r54c18</v>
      </c>
      <c r="AM54" s="7" t="str">
        <f t="shared" si="31"/>
        <v>Quarter!r54c19</v>
      </c>
      <c r="AN54" s="7" t="str">
        <f t="shared" si="31"/>
        <v>Quarter!r54c20</v>
      </c>
      <c r="AO54" s="7" t="str">
        <f t="shared" si="31"/>
        <v>Quarter!r54c21</v>
      </c>
      <c r="AP54" s="7" t="str">
        <f t="shared" si="31"/>
        <v>Quarter!r54c22</v>
      </c>
      <c r="AQ54" s="7" t="str">
        <f t="shared" si="31"/>
        <v>Quarter!r54c23</v>
      </c>
      <c r="AR54" s="7" t="str">
        <f t="shared" si="25"/>
        <v>Quarter!r54c24</v>
      </c>
      <c r="AS54" s="7" t="str">
        <f t="shared" si="25"/>
        <v>Quarter!r54c25</v>
      </c>
      <c r="AT54" s="7" t="str">
        <f t="shared" si="25"/>
        <v>Quarter!r54c26</v>
      </c>
      <c r="AU54" s="7" t="str">
        <f t="shared" si="25"/>
        <v>Quarter!r54c27</v>
      </c>
      <c r="AV54" s="7" t="str">
        <f t="shared" si="25"/>
        <v>Quarter!r54c28</v>
      </c>
      <c r="AW54" s="7" t="str">
        <f t="shared" si="25"/>
        <v>Quarter!r54c29</v>
      </c>
      <c r="AX54" s="7" t="str">
        <f t="shared" si="25"/>
        <v>Quarter!r54c30</v>
      </c>
      <c r="AY54" s="7" t="str">
        <f t="shared" si="25"/>
        <v>Quarter!r54c31</v>
      </c>
      <c r="AZ54" s="7" t="str">
        <f t="shared" si="25"/>
        <v>Quarter!r54c32</v>
      </c>
      <c r="BA54" s="7" t="str">
        <f t="shared" si="25"/>
        <v>Quarter!r54c33</v>
      </c>
      <c r="BB54" s="7" t="str">
        <f t="shared" si="26"/>
        <v>Quarter!r54c34</v>
      </c>
      <c r="BC54" s="7" t="str">
        <f t="shared" si="26"/>
        <v>Quarter!r54c35</v>
      </c>
      <c r="BD54" s="7" t="str">
        <f t="shared" si="26"/>
        <v>Quarter!r54c36</v>
      </c>
      <c r="BE54" s="7" t="str">
        <f t="shared" si="26"/>
        <v>Quarter!r54c37</v>
      </c>
      <c r="BF54" s="7" t="str">
        <f t="shared" si="26"/>
        <v>Quarter!r54c38</v>
      </c>
      <c r="BG54" s="7" t="str">
        <f t="shared" si="26"/>
        <v>Quarter!r54c39</v>
      </c>
      <c r="BH54" s="7" t="str">
        <f t="shared" si="26"/>
        <v>Quarter!r54c40</v>
      </c>
      <c r="BI54" s="7" t="str">
        <f t="shared" si="26"/>
        <v>Quarter!r54c41</v>
      </c>
      <c r="BJ54" s="7" t="str">
        <f t="shared" si="32"/>
        <v>Quarter!r54c42</v>
      </c>
      <c r="BK54" s="7" t="str">
        <f t="shared" si="32"/>
        <v>Quarter!r54c43</v>
      </c>
      <c r="BL54" s="7" t="str">
        <f t="shared" si="32"/>
        <v>Quarter!r54c44</v>
      </c>
      <c r="BM54" s="7" t="str">
        <f t="shared" si="32"/>
        <v>Quarter!r54c45</v>
      </c>
      <c r="BN54" s="7" t="str">
        <f t="shared" si="32"/>
        <v>Quarter!r54c46</v>
      </c>
      <c r="BO54" s="7" t="str">
        <f t="shared" si="32"/>
        <v>Quarter!r54c47</v>
      </c>
      <c r="BP54" s="7" t="str">
        <f t="shared" si="32"/>
        <v>Quarter!r54c48</v>
      </c>
      <c r="BQ54" s="7" t="str">
        <f t="shared" si="32"/>
        <v>Quarter!r54c49</v>
      </c>
      <c r="BR54" s="7" t="str">
        <f t="shared" si="32"/>
        <v>Quarter!r54c50</v>
      </c>
      <c r="BS54" s="7" t="str">
        <f t="shared" si="32"/>
        <v>Quarter!r54c51</v>
      </c>
      <c r="BT54" s="7" t="str">
        <f t="shared" si="32"/>
        <v>Quarter!r54c52</v>
      </c>
      <c r="BU54" s="7" t="str">
        <f t="shared" si="32"/>
        <v>Quarter!r54c53</v>
      </c>
      <c r="BV54" s="7" t="str">
        <f t="shared" si="32"/>
        <v>Quarter!r54c54</v>
      </c>
      <c r="BW54" s="7" t="str">
        <f t="shared" si="32"/>
        <v>Quarter!r54c55</v>
      </c>
      <c r="BX54" s="7" t="str">
        <f t="shared" si="32"/>
        <v>Quarter!r54c56</v>
      </c>
      <c r="BY54" s="7" t="str">
        <f t="shared" si="32"/>
        <v>Quarter!r54c57</v>
      </c>
      <c r="BZ54" s="7" t="str">
        <f t="shared" si="29"/>
        <v>Quarter!r54c58</v>
      </c>
      <c r="CA54" s="7" t="str">
        <f t="shared" si="29"/>
        <v>Quarter!r54c59</v>
      </c>
      <c r="CB54" s="7" t="str">
        <f t="shared" si="29"/>
        <v>Quarter!r54c60</v>
      </c>
      <c r="CC54" s="7" t="str">
        <f t="shared" si="29"/>
        <v>Quarter!r54c61</v>
      </c>
      <c r="CD54" s="7" t="str">
        <f t="shared" si="29"/>
        <v>Quarter!r54c62</v>
      </c>
      <c r="CE54" s="7" t="str">
        <f t="shared" si="29"/>
        <v>Quarter!r54c63</v>
      </c>
      <c r="CF54" s="7" t="str">
        <f t="shared" si="29"/>
        <v>Quarter!r54c64</v>
      </c>
      <c r="CG54" s="7" t="str">
        <f t="shared" si="29"/>
        <v>Quarter!r54c65</v>
      </c>
      <c r="CH54" s="7" t="str">
        <f t="shared" si="29"/>
        <v>Quarter!r54c66</v>
      </c>
    </row>
    <row r="56" spans="2:86" x14ac:dyDescent="0.25">
      <c r="B56" s="32" t="s">
        <v>84</v>
      </c>
      <c r="C56" s="7">
        <v>52</v>
      </c>
      <c r="D56" s="7" t="str">
        <f t="shared" ref="D56:T64" si="36">$E$3&amp;"r"&amp;$C56&amp;"c"&amp;D$4</f>
        <v>Annual!r52c2</v>
      </c>
      <c r="E56" s="7" t="str">
        <f t="shared" si="36"/>
        <v>Annual!r52c3</v>
      </c>
      <c r="F56" s="7" t="str">
        <f t="shared" si="36"/>
        <v>Annual!r52c4</v>
      </c>
      <c r="G56" s="7" t="str">
        <f t="shared" si="36"/>
        <v>Annual!r52c5</v>
      </c>
      <c r="H56" s="7" t="str">
        <f t="shared" si="36"/>
        <v>Annual!r52c6</v>
      </c>
      <c r="I56" s="7" t="str">
        <f t="shared" si="36"/>
        <v>Annual!r52c7</v>
      </c>
      <c r="J56" s="7" t="str">
        <f t="shared" si="36"/>
        <v>Annual!r52c8</v>
      </c>
      <c r="K56" s="7" t="str">
        <f t="shared" si="36"/>
        <v>Annual!r52c9</v>
      </c>
      <c r="L56" s="7" t="str">
        <f t="shared" si="36"/>
        <v>Annual!r52c10</v>
      </c>
      <c r="M56" s="7" t="str">
        <f t="shared" si="36"/>
        <v>Annual!r52c11</v>
      </c>
      <c r="N56" s="7" t="str">
        <f t="shared" si="36"/>
        <v>Annual!r52c12</v>
      </c>
      <c r="O56" s="7" t="str">
        <f t="shared" si="36"/>
        <v>Annual!r52c13</v>
      </c>
      <c r="P56" s="7" t="str">
        <f t="shared" si="36"/>
        <v>Annual!r52c14</v>
      </c>
      <c r="Q56" s="7" t="str">
        <f t="shared" si="36"/>
        <v>Annual!r52c15</v>
      </c>
      <c r="R56" s="7" t="str">
        <f t="shared" si="36"/>
        <v>Annual!r52c16</v>
      </c>
      <c r="S56" s="7" t="str">
        <f t="shared" si="36"/>
        <v>Annual!r52c17</v>
      </c>
      <c r="T56" s="7" t="str">
        <f t="shared" si="36"/>
        <v>Annual!r52c18</v>
      </c>
      <c r="U56" s="7">
        <v>52</v>
      </c>
      <c r="V56" s="7" t="str">
        <f t="shared" si="30"/>
        <v>Quarter!r52c2</v>
      </c>
      <c r="W56" s="7" t="str">
        <f t="shared" si="30"/>
        <v>Quarter!r52c3</v>
      </c>
      <c r="X56" s="7" t="str">
        <f t="shared" si="30"/>
        <v>Quarter!r52c4</v>
      </c>
      <c r="Y56" s="7" t="str">
        <f t="shared" si="30"/>
        <v>Quarter!r52c5</v>
      </c>
      <c r="Z56" s="7" t="str">
        <f t="shared" si="30"/>
        <v>Quarter!r52c6</v>
      </c>
      <c r="AA56" s="7" t="str">
        <f t="shared" si="30"/>
        <v>Quarter!r52c7</v>
      </c>
      <c r="AB56" s="7" t="str">
        <f t="shared" si="30"/>
        <v>Quarter!r52c8</v>
      </c>
      <c r="AC56" s="7" t="str">
        <f t="shared" si="30"/>
        <v>Quarter!r52c9</v>
      </c>
      <c r="AD56" s="7" t="str">
        <f t="shared" si="30"/>
        <v>Quarter!r52c10</v>
      </c>
      <c r="AE56" s="7" t="str">
        <f t="shared" si="30"/>
        <v>Quarter!r52c11</v>
      </c>
      <c r="AF56" s="7" t="str">
        <f t="shared" si="30"/>
        <v>Quarter!r52c12</v>
      </c>
      <c r="AG56" s="7" t="str">
        <f t="shared" si="30"/>
        <v>Quarter!r52c13</v>
      </c>
      <c r="AH56" s="7" t="str">
        <f t="shared" si="30"/>
        <v>Quarter!r52c14</v>
      </c>
      <c r="AI56" s="7" t="str">
        <f t="shared" si="30"/>
        <v>Quarter!r52c15</v>
      </c>
      <c r="AJ56" s="7" t="str">
        <f t="shared" si="30"/>
        <v>Quarter!r52c16</v>
      </c>
      <c r="AK56" s="7" t="str">
        <f t="shared" si="30"/>
        <v>Quarter!r52c17</v>
      </c>
      <c r="AL56" s="7" t="str">
        <f t="shared" ref="AL56:BI56" si="37">$W$3&amp;"r"&amp;$U56&amp;"c"&amp;AL$4</f>
        <v>Quarter!r52c18</v>
      </c>
      <c r="AM56" s="7" t="str">
        <f t="shared" si="37"/>
        <v>Quarter!r52c19</v>
      </c>
      <c r="AN56" s="7" t="str">
        <f t="shared" si="37"/>
        <v>Quarter!r52c20</v>
      </c>
      <c r="AO56" s="7" t="str">
        <f t="shared" si="37"/>
        <v>Quarter!r52c21</v>
      </c>
      <c r="AP56" s="7" t="str">
        <f t="shared" si="37"/>
        <v>Quarter!r52c22</v>
      </c>
      <c r="AQ56" s="7" t="str">
        <f t="shared" si="37"/>
        <v>Quarter!r52c23</v>
      </c>
      <c r="AR56" s="7" t="str">
        <f t="shared" si="37"/>
        <v>Quarter!r52c24</v>
      </c>
      <c r="AS56" s="7" t="str">
        <f t="shared" si="37"/>
        <v>Quarter!r52c25</v>
      </c>
      <c r="AT56" s="7" t="str">
        <f t="shared" si="37"/>
        <v>Quarter!r52c26</v>
      </c>
      <c r="AU56" s="7" t="str">
        <f t="shared" si="37"/>
        <v>Quarter!r52c27</v>
      </c>
      <c r="AV56" s="7" t="str">
        <f t="shared" si="37"/>
        <v>Quarter!r52c28</v>
      </c>
      <c r="AW56" s="7" t="str">
        <f t="shared" si="37"/>
        <v>Quarter!r52c29</v>
      </c>
      <c r="AX56" s="7" t="str">
        <f t="shared" si="37"/>
        <v>Quarter!r52c30</v>
      </c>
      <c r="AY56" s="7" t="str">
        <f t="shared" si="37"/>
        <v>Quarter!r52c31</v>
      </c>
      <c r="AZ56" s="7" t="str">
        <f t="shared" si="37"/>
        <v>Quarter!r52c32</v>
      </c>
      <c r="BA56" s="7" t="str">
        <f t="shared" si="37"/>
        <v>Quarter!r52c33</v>
      </c>
      <c r="BB56" s="7" t="str">
        <f t="shared" si="37"/>
        <v>Quarter!r52c34</v>
      </c>
      <c r="BC56" s="7" t="str">
        <f t="shared" si="37"/>
        <v>Quarter!r52c35</v>
      </c>
      <c r="BD56" s="7" t="str">
        <f t="shared" si="37"/>
        <v>Quarter!r52c36</v>
      </c>
      <c r="BE56" s="7" t="str">
        <f t="shared" si="37"/>
        <v>Quarter!r52c37</v>
      </c>
      <c r="BF56" s="7" t="str">
        <f t="shared" si="37"/>
        <v>Quarter!r52c38</v>
      </c>
      <c r="BG56" s="7" t="str">
        <f t="shared" si="37"/>
        <v>Quarter!r52c39</v>
      </c>
      <c r="BH56" s="7" t="str">
        <f t="shared" si="37"/>
        <v>Quarter!r52c40</v>
      </c>
      <c r="BI56" s="7" t="str">
        <f t="shared" si="37"/>
        <v>Quarter!r52c41</v>
      </c>
      <c r="BJ56" s="7" t="str">
        <f t="shared" si="32"/>
        <v>Quarter!r52c42</v>
      </c>
      <c r="BK56" s="7" t="str">
        <f t="shared" si="32"/>
        <v>Quarter!r52c43</v>
      </c>
      <c r="BL56" s="7" t="str">
        <f t="shared" si="32"/>
        <v>Quarter!r52c44</v>
      </c>
      <c r="BM56" s="7" t="str">
        <f t="shared" si="32"/>
        <v>Quarter!r52c45</v>
      </c>
      <c r="BN56" s="7" t="str">
        <f t="shared" si="32"/>
        <v>Quarter!r52c46</v>
      </c>
      <c r="BO56" s="7" t="str">
        <f t="shared" si="32"/>
        <v>Quarter!r52c47</v>
      </c>
      <c r="BP56" s="7" t="str">
        <f t="shared" si="32"/>
        <v>Quarter!r52c48</v>
      </c>
      <c r="BQ56" s="7" t="str">
        <f t="shared" si="32"/>
        <v>Quarter!r52c49</v>
      </c>
      <c r="BR56" s="7" t="str">
        <f t="shared" si="32"/>
        <v>Quarter!r52c50</v>
      </c>
      <c r="BS56" s="7" t="str">
        <f t="shared" si="32"/>
        <v>Quarter!r52c51</v>
      </c>
      <c r="BT56" s="7" t="str">
        <f t="shared" si="32"/>
        <v>Quarter!r52c52</v>
      </c>
      <c r="BU56" s="7" t="str">
        <f t="shared" si="32"/>
        <v>Quarter!r52c53</v>
      </c>
      <c r="BV56" s="7" t="str">
        <f t="shared" si="32"/>
        <v>Quarter!r52c54</v>
      </c>
      <c r="BW56" s="7" t="str">
        <f t="shared" si="32"/>
        <v>Quarter!r52c55</v>
      </c>
      <c r="BX56" s="7" t="str">
        <f t="shared" si="32"/>
        <v>Quarter!r52c56</v>
      </c>
      <c r="BY56" s="7" t="str">
        <f t="shared" si="32"/>
        <v>Quarter!r52c57</v>
      </c>
      <c r="BZ56" s="7" t="str">
        <f t="shared" si="29"/>
        <v>Quarter!r52c58</v>
      </c>
      <c r="CA56" s="7" t="str">
        <f t="shared" si="29"/>
        <v>Quarter!r52c59</v>
      </c>
      <c r="CB56" s="7" t="str">
        <f t="shared" si="29"/>
        <v>Quarter!r52c60</v>
      </c>
      <c r="CC56" s="7" t="str">
        <f t="shared" si="29"/>
        <v>Quarter!r52c61</v>
      </c>
      <c r="CD56" s="7" t="str">
        <f t="shared" si="29"/>
        <v>Quarter!r52c62</v>
      </c>
      <c r="CE56" s="7" t="str">
        <f t="shared" si="29"/>
        <v>Quarter!r52c63</v>
      </c>
      <c r="CF56" s="7" t="str">
        <f t="shared" si="29"/>
        <v>Quarter!r52c64</v>
      </c>
      <c r="CG56" s="7" t="str">
        <f t="shared" si="29"/>
        <v>Quarter!r52c65</v>
      </c>
      <c r="CH56" s="7" t="str">
        <f t="shared" si="29"/>
        <v>Quarter!r52c66</v>
      </c>
    </row>
    <row r="57" spans="2:86" x14ac:dyDescent="0.25">
      <c r="B57" s="33" t="s">
        <v>85</v>
      </c>
      <c r="C57" s="7">
        <v>57</v>
      </c>
      <c r="D57" s="7" t="str">
        <f t="shared" si="36"/>
        <v>Annual!r57c2</v>
      </c>
      <c r="E57" s="7" t="str">
        <f t="shared" si="36"/>
        <v>Annual!r57c3</v>
      </c>
      <c r="F57" s="7" t="str">
        <f t="shared" si="36"/>
        <v>Annual!r57c4</v>
      </c>
      <c r="G57" s="7" t="str">
        <f t="shared" si="36"/>
        <v>Annual!r57c5</v>
      </c>
      <c r="H57" s="7" t="str">
        <f t="shared" si="36"/>
        <v>Annual!r57c6</v>
      </c>
      <c r="I57" s="7" t="str">
        <f t="shared" si="36"/>
        <v>Annual!r57c7</v>
      </c>
      <c r="J57" s="7" t="str">
        <f t="shared" si="36"/>
        <v>Annual!r57c8</v>
      </c>
      <c r="K57" s="7" t="str">
        <f t="shared" si="36"/>
        <v>Annual!r57c9</v>
      </c>
      <c r="L57" s="7" t="str">
        <f t="shared" si="36"/>
        <v>Annual!r57c10</v>
      </c>
      <c r="M57" s="7" t="str">
        <f t="shared" si="36"/>
        <v>Annual!r57c11</v>
      </c>
      <c r="N57" s="7" t="str">
        <f t="shared" si="36"/>
        <v>Annual!r57c12</v>
      </c>
      <c r="O57" s="7" t="str">
        <f t="shared" si="36"/>
        <v>Annual!r57c13</v>
      </c>
      <c r="P57" s="7" t="str">
        <f t="shared" si="36"/>
        <v>Annual!r57c14</v>
      </c>
      <c r="Q57" s="7" t="str">
        <f t="shared" si="36"/>
        <v>Annual!r57c15</v>
      </c>
      <c r="R57" s="7" t="str">
        <f t="shared" si="36"/>
        <v>Annual!r57c16</v>
      </c>
      <c r="S57" s="7" t="str">
        <f t="shared" si="36"/>
        <v>Annual!r57c17</v>
      </c>
      <c r="T57" s="7" t="str">
        <f t="shared" si="36"/>
        <v>Annual!r57c18</v>
      </c>
      <c r="U57" s="7">
        <v>57</v>
      </c>
      <c r="V57" s="7" t="str">
        <f t="shared" si="30"/>
        <v>Quarter!r57c2</v>
      </c>
      <c r="W57" s="7" t="str">
        <f t="shared" si="30"/>
        <v>Quarter!r57c3</v>
      </c>
      <c r="X57" s="7" t="str">
        <f t="shared" si="30"/>
        <v>Quarter!r57c4</v>
      </c>
      <c r="Y57" s="7" t="str">
        <f t="shared" si="30"/>
        <v>Quarter!r57c5</v>
      </c>
      <c r="Z57" s="7" t="str">
        <f t="shared" si="30"/>
        <v>Quarter!r57c6</v>
      </c>
      <c r="AA57" s="7" t="str">
        <f t="shared" si="30"/>
        <v>Quarter!r57c7</v>
      </c>
      <c r="AB57" s="7" t="str">
        <f t="shared" si="30"/>
        <v>Quarter!r57c8</v>
      </c>
      <c r="AC57" s="7" t="str">
        <f t="shared" si="30"/>
        <v>Quarter!r57c9</v>
      </c>
      <c r="AD57" s="7" t="str">
        <f t="shared" si="30"/>
        <v>Quarter!r57c10</v>
      </c>
      <c r="AE57" s="7" t="str">
        <f t="shared" si="30"/>
        <v>Quarter!r57c11</v>
      </c>
      <c r="AF57" s="7" t="str">
        <f t="shared" si="30"/>
        <v>Quarter!r57c12</v>
      </c>
      <c r="AG57" s="7" t="str">
        <f t="shared" si="30"/>
        <v>Quarter!r57c13</v>
      </c>
      <c r="AH57" s="7" t="str">
        <f t="shared" si="30"/>
        <v>Quarter!r57c14</v>
      </c>
      <c r="AI57" s="7" t="str">
        <f t="shared" si="30"/>
        <v>Quarter!r57c15</v>
      </c>
      <c r="AJ57" s="7" t="str">
        <f t="shared" si="30"/>
        <v>Quarter!r57c16</v>
      </c>
      <c r="AK57" s="7" t="str">
        <f t="shared" si="30"/>
        <v>Quarter!r57c17</v>
      </c>
      <c r="AL57" s="7" t="str">
        <f t="shared" ref="AL57:AS63" si="38">$W$3&amp;"r"&amp;$U57&amp;"c"&amp;AL$4</f>
        <v>Quarter!r57c18</v>
      </c>
      <c r="AM57" s="7" t="str">
        <f t="shared" si="38"/>
        <v>Quarter!r57c19</v>
      </c>
      <c r="AN57" s="7" t="str">
        <f t="shared" si="38"/>
        <v>Quarter!r57c20</v>
      </c>
      <c r="AO57" s="7" t="str">
        <f t="shared" si="38"/>
        <v>Quarter!r57c21</v>
      </c>
      <c r="AP57" s="7" t="str">
        <f t="shared" si="38"/>
        <v>Quarter!r57c22</v>
      </c>
      <c r="AQ57" s="7" t="str">
        <f t="shared" si="38"/>
        <v>Quarter!r57c23</v>
      </c>
      <c r="AR57" s="7" t="str">
        <f t="shared" si="38"/>
        <v>Quarter!r57c24</v>
      </c>
      <c r="AS57" s="7" t="str">
        <f t="shared" si="38"/>
        <v>Quarter!r57c25</v>
      </c>
      <c r="AT57" s="7" t="str">
        <f t="shared" ref="AT57:BI64" si="39">$W$3&amp;"r"&amp;$U57&amp;"c"&amp;AT$4</f>
        <v>Quarter!r57c26</v>
      </c>
      <c r="AU57" s="7" t="str">
        <f t="shared" si="39"/>
        <v>Quarter!r57c27</v>
      </c>
      <c r="AV57" s="7" t="str">
        <f t="shared" si="39"/>
        <v>Quarter!r57c28</v>
      </c>
      <c r="AW57" s="7" t="str">
        <f t="shared" si="39"/>
        <v>Quarter!r57c29</v>
      </c>
      <c r="AX57" s="7" t="str">
        <f t="shared" si="39"/>
        <v>Quarter!r57c30</v>
      </c>
      <c r="AY57" s="7" t="str">
        <f t="shared" si="39"/>
        <v>Quarter!r57c31</v>
      </c>
      <c r="AZ57" s="7" t="str">
        <f t="shared" si="39"/>
        <v>Quarter!r57c32</v>
      </c>
      <c r="BA57" s="7" t="str">
        <f t="shared" si="39"/>
        <v>Quarter!r57c33</v>
      </c>
      <c r="BB57" s="7" t="str">
        <f t="shared" si="39"/>
        <v>Quarter!r57c34</v>
      </c>
      <c r="BC57" s="7" t="str">
        <f t="shared" si="39"/>
        <v>Quarter!r57c35</v>
      </c>
      <c r="BD57" s="7" t="str">
        <f t="shared" si="39"/>
        <v>Quarter!r57c36</v>
      </c>
      <c r="BE57" s="7" t="str">
        <f t="shared" si="39"/>
        <v>Quarter!r57c37</v>
      </c>
      <c r="BF57" s="7" t="str">
        <f t="shared" si="39"/>
        <v>Quarter!r57c38</v>
      </c>
      <c r="BG57" s="7" t="str">
        <f t="shared" si="39"/>
        <v>Quarter!r57c39</v>
      </c>
      <c r="BH57" s="7" t="str">
        <f t="shared" si="39"/>
        <v>Quarter!r57c40</v>
      </c>
      <c r="BI57" s="7" t="str">
        <f t="shared" si="39"/>
        <v>Quarter!r57c41</v>
      </c>
      <c r="BJ57" s="7" t="str">
        <f t="shared" si="32"/>
        <v>Quarter!r57c42</v>
      </c>
      <c r="BK57" s="7" t="str">
        <f t="shared" si="32"/>
        <v>Quarter!r57c43</v>
      </c>
      <c r="BL57" s="7" t="str">
        <f t="shared" si="32"/>
        <v>Quarter!r57c44</v>
      </c>
      <c r="BM57" s="7" t="str">
        <f t="shared" si="32"/>
        <v>Quarter!r57c45</v>
      </c>
      <c r="BN57" s="7" t="str">
        <f t="shared" si="32"/>
        <v>Quarter!r57c46</v>
      </c>
      <c r="BO57" s="7" t="str">
        <f t="shared" si="32"/>
        <v>Quarter!r57c47</v>
      </c>
      <c r="BP57" s="7" t="str">
        <f t="shared" si="32"/>
        <v>Quarter!r57c48</v>
      </c>
      <c r="BQ57" s="7" t="str">
        <f t="shared" si="32"/>
        <v>Quarter!r57c49</v>
      </c>
      <c r="BR57" s="7" t="str">
        <f t="shared" si="32"/>
        <v>Quarter!r57c50</v>
      </c>
      <c r="BS57" s="7" t="str">
        <f t="shared" si="32"/>
        <v>Quarter!r57c51</v>
      </c>
      <c r="BT57" s="7" t="str">
        <f t="shared" si="32"/>
        <v>Quarter!r57c52</v>
      </c>
      <c r="BU57" s="7" t="str">
        <f t="shared" si="32"/>
        <v>Quarter!r57c53</v>
      </c>
      <c r="BV57" s="7" t="str">
        <f t="shared" si="32"/>
        <v>Quarter!r57c54</v>
      </c>
      <c r="BW57" s="7" t="str">
        <f t="shared" si="32"/>
        <v>Quarter!r57c55</v>
      </c>
      <c r="BX57" s="7" t="str">
        <f t="shared" si="32"/>
        <v>Quarter!r57c56</v>
      </c>
      <c r="BY57" s="7" t="str">
        <f t="shared" si="32"/>
        <v>Quarter!r57c57</v>
      </c>
      <c r="BZ57" s="7" t="str">
        <f t="shared" si="29"/>
        <v>Quarter!r57c58</v>
      </c>
      <c r="CA57" s="7" t="str">
        <f t="shared" si="29"/>
        <v>Quarter!r57c59</v>
      </c>
      <c r="CB57" s="7" t="str">
        <f t="shared" si="29"/>
        <v>Quarter!r57c60</v>
      </c>
      <c r="CC57" s="7" t="str">
        <f t="shared" si="29"/>
        <v>Quarter!r57c61</v>
      </c>
      <c r="CD57" s="7" t="str">
        <f t="shared" si="29"/>
        <v>Quarter!r57c62</v>
      </c>
      <c r="CE57" s="7" t="str">
        <f t="shared" si="29"/>
        <v>Quarter!r57c63</v>
      </c>
      <c r="CF57" s="7" t="str">
        <f t="shared" si="29"/>
        <v>Quarter!r57c64</v>
      </c>
      <c r="CG57" s="7" t="str">
        <f t="shared" si="29"/>
        <v>Quarter!r57c65</v>
      </c>
      <c r="CH57" s="7" t="str">
        <f t="shared" si="29"/>
        <v>Quarter!r57c66</v>
      </c>
    </row>
    <row r="58" spans="2:86" x14ac:dyDescent="0.25">
      <c r="B58" s="28" t="s">
        <v>86</v>
      </c>
      <c r="C58" s="7">
        <v>58</v>
      </c>
      <c r="D58" s="7" t="str">
        <f t="shared" si="36"/>
        <v>Annual!r58c2</v>
      </c>
      <c r="E58" s="7" t="str">
        <f t="shared" si="36"/>
        <v>Annual!r58c3</v>
      </c>
      <c r="F58" s="7" t="str">
        <f t="shared" si="36"/>
        <v>Annual!r58c4</v>
      </c>
      <c r="G58" s="7" t="str">
        <f t="shared" si="36"/>
        <v>Annual!r58c5</v>
      </c>
      <c r="H58" s="7" t="str">
        <f t="shared" si="36"/>
        <v>Annual!r58c6</v>
      </c>
      <c r="I58" s="7" t="str">
        <f t="shared" si="36"/>
        <v>Annual!r58c7</v>
      </c>
      <c r="J58" s="7" t="str">
        <f t="shared" si="36"/>
        <v>Annual!r58c8</v>
      </c>
      <c r="K58" s="7" t="str">
        <f t="shared" si="36"/>
        <v>Annual!r58c9</v>
      </c>
      <c r="L58" s="7" t="str">
        <f t="shared" si="36"/>
        <v>Annual!r58c10</v>
      </c>
      <c r="M58" s="7" t="str">
        <f t="shared" si="36"/>
        <v>Annual!r58c11</v>
      </c>
      <c r="N58" s="7" t="str">
        <f t="shared" si="36"/>
        <v>Annual!r58c12</v>
      </c>
      <c r="O58" s="7" t="str">
        <f t="shared" si="36"/>
        <v>Annual!r58c13</v>
      </c>
      <c r="P58" s="7" t="str">
        <f t="shared" si="36"/>
        <v>Annual!r58c14</v>
      </c>
      <c r="Q58" s="7" t="str">
        <f t="shared" si="36"/>
        <v>Annual!r58c15</v>
      </c>
      <c r="R58" s="7" t="str">
        <f t="shared" si="36"/>
        <v>Annual!r58c16</v>
      </c>
      <c r="S58" s="7" t="str">
        <f t="shared" si="36"/>
        <v>Annual!r58c17</v>
      </c>
      <c r="T58" s="7" t="str">
        <f t="shared" si="36"/>
        <v>Annual!r58c18</v>
      </c>
      <c r="U58" s="7">
        <v>58</v>
      </c>
      <c r="V58" s="7" t="str">
        <f t="shared" si="30"/>
        <v>Quarter!r58c2</v>
      </c>
      <c r="W58" s="7" t="str">
        <f t="shared" si="30"/>
        <v>Quarter!r58c3</v>
      </c>
      <c r="X58" s="7" t="str">
        <f t="shared" si="30"/>
        <v>Quarter!r58c4</v>
      </c>
      <c r="Y58" s="7" t="str">
        <f t="shared" si="30"/>
        <v>Quarter!r58c5</v>
      </c>
      <c r="Z58" s="7" t="str">
        <f t="shared" si="30"/>
        <v>Quarter!r58c6</v>
      </c>
      <c r="AA58" s="7" t="str">
        <f t="shared" si="30"/>
        <v>Quarter!r58c7</v>
      </c>
      <c r="AB58" s="7" t="str">
        <f t="shared" si="30"/>
        <v>Quarter!r58c8</v>
      </c>
      <c r="AC58" s="7" t="str">
        <f t="shared" si="30"/>
        <v>Quarter!r58c9</v>
      </c>
      <c r="AD58" s="7" t="str">
        <f t="shared" si="30"/>
        <v>Quarter!r58c10</v>
      </c>
      <c r="AE58" s="7" t="str">
        <f t="shared" si="30"/>
        <v>Quarter!r58c11</v>
      </c>
      <c r="AF58" s="7" t="str">
        <f t="shared" si="30"/>
        <v>Quarter!r58c12</v>
      </c>
      <c r="AG58" s="7" t="str">
        <f t="shared" si="30"/>
        <v>Quarter!r58c13</v>
      </c>
      <c r="AH58" s="7" t="str">
        <f t="shared" si="30"/>
        <v>Quarter!r58c14</v>
      </c>
      <c r="AI58" s="7" t="str">
        <f t="shared" si="30"/>
        <v>Quarter!r58c15</v>
      </c>
      <c r="AJ58" s="7" t="str">
        <f t="shared" si="30"/>
        <v>Quarter!r58c16</v>
      </c>
      <c r="AK58" s="7" t="str">
        <f t="shared" si="30"/>
        <v>Quarter!r58c17</v>
      </c>
      <c r="AL58" s="7" t="str">
        <f t="shared" si="38"/>
        <v>Quarter!r58c18</v>
      </c>
      <c r="AM58" s="7" t="str">
        <f t="shared" si="38"/>
        <v>Quarter!r58c19</v>
      </c>
      <c r="AN58" s="7" t="str">
        <f t="shared" si="38"/>
        <v>Quarter!r58c20</v>
      </c>
      <c r="AO58" s="7" t="str">
        <f t="shared" si="38"/>
        <v>Quarter!r58c21</v>
      </c>
      <c r="AP58" s="7" t="str">
        <f t="shared" si="38"/>
        <v>Quarter!r58c22</v>
      </c>
      <c r="AQ58" s="7" t="str">
        <f t="shared" si="38"/>
        <v>Quarter!r58c23</v>
      </c>
      <c r="AR58" s="7" t="str">
        <f t="shared" si="38"/>
        <v>Quarter!r58c24</v>
      </c>
      <c r="AS58" s="7" t="str">
        <f t="shared" si="38"/>
        <v>Quarter!r58c25</v>
      </c>
      <c r="AT58" s="7" t="str">
        <f t="shared" ref="AT58:AV63" si="40">$W$3&amp;"r"&amp;$U58&amp;"c"&amp;AT$4</f>
        <v>Quarter!r58c26</v>
      </c>
      <c r="AU58" s="7" t="str">
        <f t="shared" si="40"/>
        <v>Quarter!r58c27</v>
      </c>
      <c r="AV58" s="7" t="str">
        <f t="shared" si="40"/>
        <v>Quarter!r58c28</v>
      </c>
      <c r="AW58" s="7" t="str">
        <f t="shared" si="39"/>
        <v>Quarter!r58c29</v>
      </c>
      <c r="AX58" s="7" t="str">
        <f t="shared" si="39"/>
        <v>Quarter!r58c30</v>
      </c>
      <c r="AY58" s="7" t="str">
        <f t="shared" si="39"/>
        <v>Quarter!r58c31</v>
      </c>
      <c r="AZ58" s="7" t="str">
        <f t="shared" si="39"/>
        <v>Quarter!r58c32</v>
      </c>
      <c r="BA58" s="7" t="str">
        <f t="shared" si="39"/>
        <v>Quarter!r58c33</v>
      </c>
      <c r="BB58" s="7" t="str">
        <f t="shared" si="39"/>
        <v>Quarter!r58c34</v>
      </c>
      <c r="BC58" s="7" t="str">
        <f t="shared" si="39"/>
        <v>Quarter!r58c35</v>
      </c>
      <c r="BD58" s="7" t="str">
        <f t="shared" si="39"/>
        <v>Quarter!r58c36</v>
      </c>
      <c r="BE58" s="7" t="str">
        <f t="shared" si="39"/>
        <v>Quarter!r58c37</v>
      </c>
      <c r="BF58" s="7" t="str">
        <f t="shared" si="39"/>
        <v>Quarter!r58c38</v>
      </c>
      <c r="BG58" s="7" t="str">
        <f t="shared" si="39"/>
        <v>Quarter!r58c39</v>
      </c>
      <c r="BH58" s="7" t="str">
        <f t="shared" si="39"/>
        <v>Quarter!r58c40</v>
      </c>
      <c r="BI58" s="7" t="str">
        <f t="shared" si="39"/>
        <v>Quarter!r58c41</v>
      </c>
      <c r="BJ58" s="7" t="str">
        <f t="shared" si="32"/>
        <v>Quarter!r58c42</v>
      </c>
      <c r="BK58" s="7" t="str">
        <f t="shared" si="32"/>
        <v>Quarter!r58c43</v>
      </c>
      <c r="BL58" s="7" t="str">
        <f t="shared" si="32"/>
        <v>Quarter!r58c44</v>
      </c>
      <c r="BM58" s="7" t="str">
        <f t="shared" si="32"/>
        <v>Quarter!r58c45</v>
      </c>
      <c r="BN58" s="7" t="str">
        <f t="shared" si="32"/>
        <v>Quarter!r58c46</v>
      </c>
      <c r="BO58" s="7" t="str">
        <f t="shared" si="32"/>
        <v>Quarter!r58c47</v>
      </c>
      <c r="BP58" s="7" t="str">
        <f t="shared" si="32"/>
        <v>Quarter!r58c48</v>
      </c>
      <c r="BQ58" s="7" t="str">
        <f t="shared" si="32"/>
        <v>Quarter!r58c49</v>
      </c>
      <c r="BR58" s="7" t="str">
        <f t="shared" si="32"/>
        <v>Quarter!r58c50</v>
      </c>
      <c r="BS58" s="7" t="str">
        <f t="shared" si="32"/>
        <v>Quarter!r58c51</v>
      </c>
      <c r="BT58" s="7" t="str">
        <f t="shared" si="32"/>
        <v>Quarter!r58c52</v>
      </c>
      <c r="BU58" s="7" t="str">
        <f t="shared" si="32"/>
        <v>Quarter!r58c53</v>
      </c>
      <c r="BV58" s="7" t="str">
        <f t="shared" si="32"/>
        <v>Quarter!r58c54</v>
      </c>
      <c r="BW58" s="7" t="str">
        <f t="shared" si="32"/>
        <v>Quarter!r58c55</v>
      </c>
      <c r="BX58" s="7" t="str">
        <f t="shared" si="32"/>
        <v>Quarter!r58c56</v>
      </c>
      <c r="BY58" s="7" t="str">
        <f t="shared" si="32"/>
        <v>Quarter!r58c57</v>
      </c>
      <c r="BZ58" s="7" t="str">
        <f t="shared" si="29"/>
        <v>Quarter!r58c58</v>
      </c>
      <c r="CA58" s="7" t="str">
        <f t="shared" si="29"/>
        <v>Quarter!r58c59</v>
      </c>
      <c r="CB58" s="7" t="str">
        <f t="shared" si="29"/>
        <v>Quarter!r58c60</v>
      </c>
      <c r="CC58" s="7" t="str">
        <f t="shared" si="29"/>
        <v>Quarter!r58c61</v>
      </c>
      <c r="CD58" s="7" t="str">
        <f t="shared" si="29"/>
        <v>Quarter!r58c62</v>
      </c>
      <c r="CE58" s="7" t="str">
        <f t="shared" si="29"/>
        <v>Quarter!r58c63</v>
      </c>
      <c r="CF58" s="7" t="str">
        <f t="shared" si="29"/>
        <v>Quarter!r58c64</v>
      </c>
      <c r="CG58" s="7" t="str">
        <f t="shared" si="29"/>
        <v>Quarter!r58c65</v>
      </c>
      <c r="CH58" s="7" t="str">
        <f t="shared" si="29"/>
        <v>Quarter!r58c66</v>
      </c>
    </row>
    <row r="59" spans="2:86" x14ac:dyDescent="0.25">
      <c r="B59" s="28" t="s">
        <v>4</v>
      </c>
      <c r="C59" s="7">
        <v>59</v>
      </c>
      <c r="D59" s="7" t="str">
        <f t="shared" si="36"/>
        <v>Annual!r59c2</v>
      </c>
      <c r="E59" s="7" t="str">
        <f t="shared" si="36"/>
        <v>Annual!r59c3</v>
      </c>
      <c r="F59" s="7" t="str">
        <f t="shared" si="36"/>
        <v>Annual!r59c4</v>
      </c>
      <c r="G59" s="7" t="str">
        <f t="shared" si="36"/>
        <v>Annual!r59c5</v>
      </c>
      <c r="H59" s="7" t="str">
        <f t="shared" si="36"/>
        <v>Annual!r59c6</v>
      </c>
      <c r="I59" s="7" t="str">
        <f t="shared" si="36"/>
        <v>Annual!r59c7</v>
      </c>
      <c r="J59" s="7" t="str">
        <f t="shared" si="36"/>
        <v>Annual!r59c8</v>
      </c>
      <c r="K59" s="7" t="str">
        <f t="shared" si="36"/>
        <v>Annual!r59c9</v>
      </c>
      <c r="L59" s="7" t="str">
        <f t="shared" si="36"/>
        <v>Annual!r59c10</v>
      </c>
      <c r="M59" s="7" t="str">
        <f t="shared" si="36"/>
        <v>Annual!r59c11</v>
      </c>
      <c r="N59" s="7" t="str">
        <f t="shared" si="36"/>
        <v>Annual!r59c12</v>
      </c>
      <c r="O59" s="7" t="str">
        <f t="shared" si="36"/>
        <v>Annual!r59c13</v>
      </c>
      <c r="P59" s="7" t="str">
        <f t="shared" si="36"/>
        <v>Annual!r59c14</v>
      </c>
      <c r="Q59" s="7" t="str">
        <f t="shared" si="36"/>
        <v>Annual!r59c15</v>
      </c>
      <c r="R59" s="7" t="str">
        <f t="shared" si="36"/>
        <v>Annual!r59c16</v>
      </c>
      <c r="S59" s="7" t="str">
        <f t="shared" si="36"/>
        <v>Annual!r59c17</v>
      </c>
      <c r="T59" s="7" t="str">
        <f t="shared" si="36"/>
        <v>Annual!r59c18</v>
      </c>
      <c r="U59" s="7">
        <v>59</v>
      </c>
      <c r="V59" s="7" t="str">
        <f t="shared" si="30"/>
        <v>Quarter!r59c2</v>
      </c>
      <c r="W59" s="7" t="str">
        <f t="shared" si="30"/>
        <v>Quarter!r59c3</v>
      </c>
      <c r="X59" s="7" t="str">
        <f t="shared" si="30"/>
        <v>Quarter!r59c4</v>
      </c>
      <c r="Y59" s="7" t="str">
        <f t="shared" si="30"/>
        <v>Quarter!r59c5</v>
      </c>
      <c r="Z59" s="7" t="str">
        <f t="shared" si="30"/>
        <v>Quarter!r59c6</v>
      </c>
      <c r="AA59" s="7" t="str">
        <f t="shared" si="30"/>
        <v>Quarter!r59c7</v>
      </c>
      <c r="AB59" s="7" t="str">
        <f t="shared" si="30"/>
        <v>Quarter!r59c8</v>
      </c>
      <c r="AC59" s="7" t="str">
        <f t="shared" si="30"/>
        <v>Quarter!r59c9</v>
      </c>
      <c r="AD59" s="7" t="str">
        <f t="shared" si="30"/>
        <v>Quarter!r59c10</v>
      </c>
      <c r="AE59" s="7" t="str">
        <f t="shared" si="30"/>
        <v>Quarter!r59c11</v>
      </c>
      <c r="AF59" s="7" t="str">
        <f t="shared" si="30"/>
        <v>Quarter!r59c12</v>
      </c>
      <c r="AG59" s="7" t="str">
        <f t="shared" si="30"/>
        <v>Quarter!r59c13</v>
      </c>
      <c r="AH59" s="7" t="str">
        <f t="shared" si="30"/>
        <v>Quarter!r59c14</v>
      </c>
      <c r="AI59" s="7" t="str">
        <f t="shared" si="30"/>
        <v>Quarter!r59c15</v>
      </c>
      <c r="AJ59" s="7" t="str">
        <f t="shared" si="30"/>
        <v>Quarter!r59c16</v>
      </c>
      <c r="AK59" s="7" t="str">
        <f t="shared" si="30"/>
        <v>Quarter!r59c17</v>
      </c>
      <c r="AL59" s="7" t="str">
        <f t="shared" si="38"/>
        <v>Quarter!r59c18</v>
      </c>
      <c r="AM59" s="7" t="str">
        <f t="shared" si="38"/>
        <v>Quarter!r59c19</v>
      </c>
      <c r="AN59" s="7" t="str">
        <f t="shared" si="38"/>
        <v>Quarter!r59c20</v>
      </c>
      <c r="AO59" s="7" t="str">
        <f t="shared" si="38"/>
        <v>Quarter!r59c21</v>
      </c>
      <c r="AP59" s="7" t="str">
        <f t="shared" si="38"/>
        <v>Quarter!r59c22</v>
      </c>
      <c r="AQ59" s="7" t="str">
        <f t="shared" si="38"/>
        <v>Quarter!r59c23</v>
      </c>
      <c r="AR59" s="7" t="str">
        <f t="shared" si="38"/>
        <v>Quarter!r59c24</v>
      </c>
      <c r="AS59" s="7" t="str">
        <f t="shared" si="38"/>
        <v>Quarter!r59c25</v>
      </c>
      <c r="AT59" s="7" t="str">
        <f t="shared" si="40"/>
        <v>Quarter!r59c26</v>
      </c>
      <c r="AU59" s="7" t="str">
        <f t="shared" si="40"/>
        <v>Quarter!r59c27</v>
      </c>
      <c r="AV59" s="7" t="str">
        <f t="shared" si="40"/>
        <v>Quarter!r59c28</v>
      </c>
      <c r="AW59" s="7" t="str">
        <f t="shared" si="39"/>
        <v>Quarter!r59c29</v>
      </c>
      <c r="AX59" s="7" t="str">
        <f t="shared" si="39"/>
        <v>Quarter!r59c30</v>
      </c>
      <c r="AY59" s="7" t="str">
        <f t="shared" si="39"/>
        <v>Quarter!r59c31</v>
      </c>
      <c r="AZ59" s="7" t="str">
        <f t="shared" si="39"/>
        <v>Quarter!r59c32</v>
      </c>
      <c r="BA59" s="7" t="str">
        <f t="shared" si="39"/>
        <v>Quarter!r59c33</v>
      </c>
      <c r="BB59" s="7" t="str">
        <f t="shared" si="39"/>
        <v>Quarter!r59c34</v>
      </c>
      <c r="BC59" s="7" t="str">
        <f t="shared" si="39"/>
        <v>Quarter!r59c35</v>
      </c>
      <c r="BD59" s="7" t="str">
        <f t="shared" si="39"/>
        <v>Quarter!r59c36</v>
      </c>
      <c r="BE59" s="7" t="str">
        <f t="shared" si="39"/>
        <v>Quarter!r59c37</v>
      </c>
      <c r="BF59" s="7" t="str">
        <f t="shared" si="39"/>
        <v>Quarter!r59c38</v>
      </c>
      <c r="BG59" s="7" t="str">
        <f t="shared" si="39"/>
        <v>Quarter!r59c39</v>
      </c>
      <c r="BH59" s="7" t="str">
        <f t="shared" si="39"/>
        <v>Quarter!r59c40</v>
      </c>
      <c r="BI59" s="7" t="str">
        <f t="shared" si="39"/>
        <v>Quarter!r59c41</v>
      </c>
      <c r="BJ59" s="7" t="str">
        <f t="shared" si="32"/>
        <v>Quarter!r59c42</v>
      </c>
      <c r="BK59" s="7" t="str">
        <f t="shared" si="32"/>
        <v>Quarter!r59c43</v>
      </c>
      <c r="BL59" s="7" t="str">
        <f t="shared" si="32"/>
        <v>Quarter!r59c44</v>
      </c>
      <c r="BM59" s="7" t="str">
        <f t="shared" si="32"/>
        <v>Quarter!r59c45</v>
      </c>
      <c r="BN59" s="7" t="str">
        <f t="shared" si="32"/>
        <v>Quarter!r59c46</v>
      </c>
      <c r="BO59" s="7" t="str">
        <f t="shared" si="32"/>
        <v>Quarter!r59c47</v>
      </c>
      <c r="BP59" s="7" t="str">
        <f t="shared" si="32"/>
        <v>Quarter!r59c48</v>
      </c>
      <c r="BQ59" s="7" t="str">
        <f t="shared" si="32"/>
        <v>Quarter!r59c49</v>
      </c>
      <c r="BR59" s="7" t="str">
        <f t="shared" si="32"/>
        <v>Quarter!r59c50</v>
      </c>
      <c r="BS59" s="7" t="str">
        <f t="shared" si="32"/>
        <v>Quarter!r59c51</v>
      </c>
      <c r="BT59" s="7" t="str">
        <f t="shared" si="32"/>
        <v>Quarter!r59c52</v>
      </c>
      <c r="BU59" s="7" t="str">
        <f t="shared" si="32"/>
        <v>Quarter!r59c53</v>
      </c>
      <c r="BV59" s="7" t="str">
        <f t="shared" si="32"/>
        <v>Quarter!r59c54</v>
      </c>
      <c r="BW59" s="7" t="str">
        <f t="shared" si="32"/>
        <v>Quarter!r59c55</v>
      </c>
      <c r="BX59" s="7" t="str">
        <f t="shared" si="32"/>
        <v>Quarter!r59c56</v>
      </c>
      <c r="BY59" s="7" t="str">
        <f t="shared" si="32"/>
        <v>Quarter!r59c57</v>
      </c>
      <c r="BZ59" s="7" t="str">
        <f t="shared" si="29"/>
        <v>Quarter!r59c58</v>
      </c>
      <c r="CA59" s="7" t="str">
        <f t="shared" si="29"/>
        <v>Quarter!r59c59</v>
      </c>
      <c r="CB59" s="7" t="str">
        <f t="shared" si="29"/>
        <v>Quarter!r59c60</v>
      </c>
      <c r="CC59" s="7" t="str">
        <f t="shared" si="29"/>
        <v>Quarter!r59c61</v>
      </c>
      <c r="CD59" s="7" t="str">
        <f t="shared" si="29"/>
        <v>Quarter!r59c62</v>
      </c>
      <c r="CE59" s="7" t="str">
        <f t="shared" si="29"/>
        <v>Quarter!r59c63</v>
      </c>
      <c r="CF59" s="7" t="str">
        <f t="shared" si="29"/>
        <v>Quarter!r59c64</v>
      </c>
      <c r="CG59" s="7" t="str">
        <f t="shared" si="29"/>
        <v>Quarter!r59c65</v>
      </c>
      <c r="CH59" s="7" t="str">
        <f t="shared" si="29"/>
        <v>Quarter!r59c66</v>
      </c>
    </row>
    <row r="60" spans="2:86" x14ac:dyDescent="0.25">
      <c r="B60" s="28" t="s">
        <v>5</v>
      </c>
      <c r="C60" s="7">
        <v>60</v>
      </c>
      <c r="D60" s="7" t="str">
        <f t="shared" si="36"/>
        <v>Annual!r60c2</v>
      </c>
      <c r="E60" s="7" t="str">
        <f t="shared" si="36"/>
        <v>Annual!r60c3</v>
      </c>
      <c r="F60" s="7" t="str">
        <f t="shared" si="36"/>
        <v>Annual!r60c4</v>
      </c>
      <c r="G60" s="7" t="str">
        <f t="shared" si="36"/>
        <v>Annual!r60c5</v>
      </c>
      <c r="H60" s="7" t="str">
        <f t="shared" si="36"/>
        <v>Annual!r60c6</v>
      </c>
      <c r="I60" s="7" t="str">
        <f t="shared" si="36"/>
        <v>Annual!r60c7</v>
      </c>
      <c r="J60" s="7" t="str">
        <f t="shared" si="36"/>
        <v>Annual!r60c8</v>
      </c>
      <c r="K60" s="7" t="str">
        <f t="shared" si="36"/>
        <v>Annual!r60c9</v>
      </c>
      <c r="L60" s="7" t="str">
        <f t="shared" si="36"/>
        <v>Annual!r60c10</v>
      </c>
      <c r="M60" s="7" t="str">
        <f t="shared" si="36"/>
        <v>Annual!r60c11</v>
      </c>
      <c r="N60" s="7" t="str">
        <f t="shared" si="36"/>
        <v>Annual!r60c12</v>
      </c>
      <c r="O60" s="7" t="str">
        <f t="shared" si="36"/>
        <v>Annual!r60c13</v>
      </c>
      <c r="P60" s="7" t="str">
        <f t="shared" si="36"/>
        <v>Annual!r60c14</v>
      </c>
      <c r="Q60" s="7" t="str">
        <f t="shared" si="36"/>
        <v>Annual!r60c15</v>
      </c>
      <c r="R60" s="7" t="str">
        <f t="shared" si="36"/>
        <v>Annual!r60c16</v>
      </c>
      <c r="S60" s="7" t="str">
        <f t="shared" si="36"/>
        <v>Annual!r60c17</v>
      </c>
      <c r="T60" s="7" t="str">
        <f t="shared" si="36"/>
        <v>Annual!r60c18</v>
      </c>
      <c r="U60" s="7">
        <v>60</v>
      </c>
      <c r="V60" s="7" t="str">
        <f t="shared" si="30"/>
        <v>Quarter!r60c2</v>
      </c>
      <c r="W60" s="7" t="str">
        <f t="shared" si="30"/>
        <v>Quarter!r60c3</v>
      </c>
      <c r="X60" s="7" t="str">
        <f t="shared" si="30"/>
        <v>Quarter!r60c4</v>
      </c>
      <c r="Y60" s="7" t="str">
        <f t="shared" si="30"/>
        <v>Quarter!r60c5</v>
      </c>
      <c r="Z60" s="7" t="str">
        <f t="shared" si="30"/>
        <v>Quarter!r60c6</v>
      </c>
      <c r="AA60" s="7" t="str">
        <f t="shared" si="30"/>
        <v>Quarter!r60c7</v>
      </c>
      <c r="AB60" s="7" t="str">
        <f t="shared" si="30"/>
        <v>Quarter!r60c8</v>
      </c>
      <c r="AC60" s="7" t="str">
        <f t="shared" si="30"/>
        <v>Quarter!r60c9</v>
      </c>
      <c r="AD60" s="7" t="str">
        <f t="shared" si="30"/>
        <v>Quarter!r60c10</v>
      </c>
      <c r="AE60" s="7" t="str">
        <f t="shared" si="30"/>
        <v>Quarter!r60c11</v>
      </c>
      <c r="AF60" s="7" t="str">
        <f t="shared" si="30"/>
        <v>Quarter!r60c12</v>
      </c>
      <c r="AG60" s="7" t="str">
        <f t="shared" si="30"/>
        <v>Quarter!r60c13</v>
      </c>
      <c r="AH60" s="7" t="str">
        <f t="shared" si="30"/>
        <v>Quarter!r60c14</v>
      </c>
      <c r="AI60" s="7" t="str">
        <f t="shared" si="30"/>
        <v>Quarter!r60c15</v>
      </c>
      <c r="AJ60" s="7" t="str">
        <f t="shared" si="30"/>
        <v>Quarter!r60c16</v>
      </c>
      <c r="AK60" s="7" t="str">
        <f t="shared" si="30"/>
        <v>Quarter!r60c17</v>
      </c>
      <c r="AL60" s="7" t="str">
        <f t="shared" si="38"/>
        <v>Quarter!r60c18</v>
      </c>
      <c r="AM60" s="7" t="str">
        <f t="shared" si="38"/>
        <v>Quarter!r60c19</v>
      </c>
      <c r="AN60" s="7" t="str">
        <f t="shared" si="38"/>
        <v>Quarter!r60c20</v>
      </c>
      <c r="AO60" s="7" t="str">
        <f t="shared" si="38"/>
        <v>Quarter!r60c21</v>
      </c>
      <c r="AP60" s="7" t="str">
        <f t="shared" si="38"/>
        <v>Quarter!r60c22</v>
      </c>
      <c r="AQ60" s="7" t="str">
        <f t="shared" si="38"/>
        <v>Quarter!r60c23</v>
      </c>
      <c r="AR60" s="7" t="str">
        <f t="shared" si="38"/>
        <v>Quarter!r60c24</v>
      </c>
      <c r="AS60" s="7" t="str">
        <f t="shared" si="38"/>
        <v>Quarter!r60c25</v>
      </c>
      <c r="AT60" s="7" t="str">
        <f t="shared" si="40"/>
        <v>Quarter!r60c26</v>
      </c>
      <c r="AU60" s="7" t="str">
        <f t="shared" si="40"/>
        <v>Quarter!r60c27</v>
      </c>
      <c r="AV60" s="7" t="str">
        <f t="shared" si="40"/>
        <v>Quarter!r60c28</v>
      </c>
      <c r="AW60" s="7" t="str">
        <f t="shared" si="39"/>
        <v>Quarter!r60c29</v>
      </c>
      <c r="AX60" s="7" t="str">
        <f t="shared" si="39"/>
        <v>Quarter!r60c30</v>
      </c>
      <c r="AY60" s="7" t="str">
        <f t="shared" si="39"/>
        <v>Quarter!r60c31</v>
      </c>
      <c r="AZ60" s="7" t="str">
        <f t="shared" si="39"/>
        <v>Quarter!r60c32</v>
      </c>
      <c r="BA60" s="7" t="str">
        <f t="shared" si="39"/>
        <v>Quarter!r60c33</v>
      </c>
      <c r="BB60" s="7" t="str">
        <f t="shared" si="39"/>
        <v>Quarter!r60c34</v>
      </c>
      <c r="BC60" s="7" t="str">
        <f t="shared" si="39"/>
        <v>Quarter!r60c35</v>
      </c>
      <c r="BD60" s="7" t="str">
        <f t="shared" si="39"/>
        <v>Quarter!r60c36</v>
      </c>
      <c r="BE60" s="7" t="str">
        <f t="shared" si="39"/>
        <v>Quarter!r60c37</v>
      </c>
      <c r="BF60" s="7" t="str">
        <f t="shared" si="39"/>
        <v>Quarter!r60c38</v>
      </c>
      <c r="BG60" s="7" t="str">
        <f t="shared" si="39"/>
        <v>Quarter!r60c39</v>
      </c>
      <c r="BH60" s="7" t="str">
        <f t="shared" si="39"/>
        <v>Quarter!r60c40</v>
      </c>
      <c r="BI60" s="7" t="str">
        <f t="shared" si="39"/>
        <v>Quarter!r60c41</v>
      </c>
      <c r="BJ60" s="7" t="str">
        <f t="shared" si="32"/>
        <v>Quarter!r60c42</v>
      </c>
      <c r="BK60" s="7" t="str">
        <f t="shared" si="32"/>
        <v>Quarter!r60c43</v>
      </c>
      <c r="BL60" s="7" t="str">
        <f t="shared" si="32"/>
        <v>Quarter!r60c44</v>
      </c>
      <c r="BM60" s="7" t="str">
        <f t="shared" si="32"/>
        <v>Quarter!r60c45</v>
      </c>
      <c r="BN60" s="7" t="str">
        <f t="shared" si="32"/>
        <v>Quarter!r60c46</v>
      </c>
      <c r="BO60" s="7" t="str">
        <f t="shared" si="32"/>
        <v>Quarter!r60c47</v>
      </c>
      <c r="BP60" s="7" t="str">
        <f t="shared" si="32"/>
        <v>Quarter!r60c48</v>
      </c>
      <c r="BQ60" s="7" t="str">
        <f t="shared" si="32"/>
        <v>Quarter!r60c49</v>
      </c>
      <c r="BR60" s="7" t="str">
        <f t="shared" si="32"/>
        <v>Quarter!r60c50</v>
      </c>
      <c r="BS60" s="7" t="str">
        <f t="shared" si="32"/>
        <v>Quarter!r60c51</v>
      </c>
      <c r="BT60" s="7" t="str">
        <f t="shared" si="32"/>
        <v>Quarter!r60c52</v>
      </c>
      <c r="BU60" s="7" t="str">
        <f t="shared" si="32"/>
        <v>Quarter!r60c53</v>
      </c>
      <c r="BV60" s="7" t="str">
        <f t="shared" si="32"/>
        <v>Quarter!r60c54</v>
      </c>
      <c r="BW60" s="7" t="str">
        <f t="shared" si="32"/>
        <v>Quarter!r60c55</v>
      </c>
      <c r="BX60" s="7" t="str">
        <f t="shared" si="32"/>
        <v>Quarter!r60c56</v>
      </c>
      <c r="BY60" s="7" t="str">
        <f t="shared" si="32"/>
        <v>Quarter!r60c57</v>
      </c>
      <c r="BZ60" s="7" t="str">
        <f t="shared" si="29"/>
        <v>Quarter!r60c58</v>
      </c>
      <c r="CA60" s="7" t="str">
        <f t="shared" si="29"/>
        <v>Quarter!r60c59</v>
      </c>
      <c r="CB60" s="7" t="str">
        <f t="shared" si="29"/>
        <v>Quarter!r60c60</v>
      </c>
      <c r="CC60" s="7" t="str">
        <f t="shared" si="29"/>
        <v>Quarter!r60c61</v>
      </c>
      <c r="CD60" s="7" t="str">
        <f t="shared" si="29"/>
        <v>Quarter!r60c62</v>
      </c>
      <c r="CE60" s="7" t="str">
        <f t="shared" si="29"/>
        <v>Quarter!r60c63</v>
      </c>
      <c r="CF60" s="7" t="str">
        <f t="shared" si="29"/>
        <v>Quarter!r60c64</v>
      </c>
      <c r="CG60" s="7" t="str">
        <f t="shared" si="29"/>
        <v>Quarter!r60c65</v>
      </c>
      <c r="CH60" s="7" t="str">
        <f t="shared" si="29"/>
        <v>Quarter!r60c66</v>
      </c>
    </row>
    <row r="61" spans="2:86" x14ac:dyDescent="0.25">
      <c r="B61" s="28" t="s">
        <v>18</v>
      </c>
      <c r="C61" s="7">
        <v>61</v>
      </c>
      <c r="D61" s="7" t="str">
        <f t="shared" si="36"/>
        <v>Annual!r61c2</v>
      </c>
      <c r="E61" s="7" t="str">
        <f t="shared" si="36"/>
        <v>Annual!r61c3</v>
      </c>
      <c r="F61" s="7" t="str">
        <f t="shared" si="36"/>
        <v>Annual!r61c4</v>
      </c>
      <c r="G61" s="7" t="str">
        <f t="shared" si="36"/>
        <v>Annual!r61c5</v>
      </c>
      <c r="H61" s="7" t="str">
        <f t="shared" si="36"/>
        <v>Annual!r61c6</v>
      </c>
      <c r="I61" s="7" t="str">
        <f t="shared" si="36"/>
        <v>Annual!r61c7</v>
      </c>
      <c r="J61" s="7" t="str">
        <f t="shared" si="36"/>
        <v>Annual!r61c8</v>
      </c>
      <c r="K61" s="7" t="str">
        <f t="shared" si="36"/>
        <v>Annual!r61c9</v>
      </c>
      <c r="L61" s="7" t="str">
        <f t="shared" si="36"/>
        <v>Annual!r61c10</v>
      </c>
      <c r="M61" s="7" t="str">
        <f t="shared" si="36"/>
        <v>Annual!r61c11</v>
      </c>
      <c r="N61" s="7" t="str">
        <f t="shared" si="36"/>
        <v>Annual!r61c12</v>
      </c>
      <c r="O61" s="7" t="str">
        <f t="shared" si="36"/>
        <v>Annual!r61c13</v>
      </c>
      <c r="P61" s="7" t="str">
        <f t="shared" si="36"/>
        <v>Annual!r61c14</v>
      </c>
      <c r="Q61" s="7" t="str">
        <f t="shared" si="36"/>
        <v>Annual!r61c15</v>
      </c>
      <c r="R61" s="7" t="str">
        <f t="shared" si="36"/>
        <v>Annual!r61c16</v>
      </c>
      <c r="S61" s="7" t="str">
        <f t="shared" si="36"/>
        <v>Annual!r61c17</v>
      </c>
      <c r="T61" s="7" t="str">
        <f t="shared" si="36"/>
        <v>Annual!r61c18</v>
      </c>
      <c r="U61" s="7">
        <v>61</v>
      </c>
      <c r="V61" s="7" t="str">
        <f t="shared" si="30"/>
        <v>Quarter!r61c2</v>
      </c>
      <c r="W61" s="7" t="str">
        <f t="shared" si="30"/>
        <v>Quarter!r61c3</v>
      </c>
      <c r="X61" s="7" t="str">
        <f t="shared" si="30"/>
        <v>Quarter!r61c4</v>
      </c>
      <c r="Y61" s="7" t="str">
        <f t="shared" si="30"/>
        <v>Quarter!r61c5</v>
      </c>
      <c r="Z61" s="7" t="str">
        <f t="shared" si="30"/>
        <v>Quarter!r61c6</v>
      </c>
      <c r="AA61" s="7" t="str">
        <f t="shared" si="30"/>
        <v>Quarter!r61c7</v>
      </c>
      <c r="AB61" s="7" t="str">
        <f t="shared" si="30"/>
        <v>Quarter!r61c8</v>
      </c>
      <c r="AC61" s="7" t="str">
        <f t="shared" si="30"/>
        <v>Quarter!r61c9</v>
      </c>
      <c r="AD61" s="7" t="str">
        <f t="shared" si="30"/>
        <v>Quarter!r61c10</v>
      </c>
      <c r="AE61" s="7" t="str">
        <f t="shared" si="30"/>
        <v>Quarter!r61c11</v>
      </c>
      <c r="AF61" s="7" t="str">
        <f t="shared" si="30"/>
        <v>Quarter!r61c12</v>
      </c>
      <c r="AG61" s="7" t="str">
        <f t="shared" si="30"/>
        <v>Quarter!r61c13</v>
      </c>
      <c r="AH61" s="7" t="str">
        <f t="shared" si="30"/>
        <v>Quarter!r61c14</v>
      </c>
      <c r="AI61" s="7" t="str">
        <f t="shared" si="30"/>
        <v>Quarter!r61c15</v>
      </c>
      <c r="AJ61" s="7" t="str">
        <f t="shared" si="30"/>
        <v>Quarter!r61c16</v>
      </c>
      <c r="AK61" s="7" t="str">
        <f t="shared" si="30"/>
        <v>Quarter!r61c17</v>
      </c>
      <c r="AL61" s="7" t="str">
        <f t="shared" si="38"/>
        <v>Quarter!r61c18</v>
      </c>
      <c r="AM61" s="7" t="str">
        <f t="shared" si="38"/>
        <v>Quarter!r61c19</v>
      </c>
      <c r="AN61" s="7" t="str">
        <f t="shared" si="38"/>
        <v>Quarter!r61c20</v>
      </c>
      <c r="AO61" s="7" t="str">
        <f t="shared" si="38"/>
        <v>Quarter!r61c21</v>
      </c>
      <c r="AP61" s="7" t="str">
        <f t="shared" si="38"/>
        <v>Quarter!r61c22</v>
      </c>
      <c r="AQ61" s="7" t="str">
        <f t="shared" si="38"/>
        <v>Quarter!r61c23</v>
      </c>
      <c r="AR61" s="7" t="str">
        <f t="shared" si="38"/>
        <v>Quarter!r61c24</v>
      </c>
      <c r="AS61" s="7" t="str">
        <f t="shared" si="38"/>
        <v>Quarter!r61c25</v>
      </c>
      <c r="AT61" s="7" t="str">
        <f t="shared" si="40"/>
        <v>Quarter!r61c26</v>
      </c>
      <c r="AU61" s="7" t="str">
        <f t="shared" si="40"/>
        <v>Quarter!r61c27</v>
      </c>
      <c r="AV61" s="7" t="str">
        <f t="shared" si="40"/>
        <v>Quarter!r61c28</v>
      </c>
      <c r="AW61" s="7" t="str">
        <f t="shared" si="39"/>
        <v>Quarter!r61c29</v>
      </c>
      <c r="AX61" s="7" t="str">
        <f t="shared" si="39"/>
        <v>Quarter!r61c30</v>
      </c>
      <c r="AY61" s="7" t="str">
        <f t="shared" si="39"/>
        <v>Quarter!r61c31</v>
      </c>
      <c r="AZ61" s="7" t="str">
        <f t="shared" si="39"/>
        <v>Quarter!r61c32</v>
      </c>
      <c r="BA61" s="7" t="str">
        <f t="shared" si="39"/>
        <v>Quarter!r61c33</v>
      </c>
      <c r="BB61" s="7" t="str">
        <f t="shared" si="39"/>
        <v>Quarter!r61c34</v>
      </c>
      <c r="BC61" s="7" t="str">
        <f t="shared" si="39"/>
        <v>Quarter!r61c35</v>
      </c>
      <c r="BD61" s="7" t="str">
        <f t="shared" si="39"/>
        <v>Quarter!r61c36</v>
      </c>
      <c r="BE61" s="7" t="str">
        <f t="shared" si="39"/>
        <v>Quarter!r61c37</v>
      </c>
      <c r="BF61" s="7" t="str">
        <f t="shared" si="39"/>
        <v>Quarter!r61c38</v>
      </c>
      <c r="BG61" s="7" t="str">
        <f t="shared" si="39"/>
        <v>Quarter!r61c39</v>
      </c>
      <c r="BH61" s="7" t="str">
        <f t="shared" si="39"/>
        <v>Quarter!r61c40</v>
      </c>
      <c r="BI61" s="7" t="str">
        <f t="shared" si="39"/>
        <v>Quarter!r61c41</v>
      </c>
      <c r="BJ61" s="7" t="str">
        <f t="shared" si="32"/>
        <v>Quarter!r61c42</v>
      </c>
      <c r="BK61" s="7" t="str">
        <f t="shared" si="32"/>
        <v>Quarter!r61c43</v>
      </c>
      <c r="BL61" s="7" t="str">
        <f t="shared" si="32"/>
        <v>Quarter!r61c44</v>
      </c>
      <c r="BM61" s="7" t="str">
        <f t="shared" si="32"/>
        <v>Quarter!r61c45</v>
      </c>
      <c r="BN61" s="7" t="str">
        <f t="shared" si="32"/>
        <v>Quarter!r61c46</v>
      </c>
      <c r="BO61" s="7" t="str">
        <f t="shared" si="32"/>
        <v>Quarter!r61c47</v>
      </c>
      <c r="BP61" s="7" t="str">
        <f t="shared" si="32"/>
        <v>Quarter!r61c48</v>
      </c>
      <c r="BQ61" s="7" t="str">
        <f t="shared" si="32"/>
        <v>Quarter!r61c49</v>
      </c>
      <c r="BR61" s="7" t="str">
        <f t="shared" si="32"/>
        <v>Quarter!r61c50</v>
      </c>
      <c r="BS61" s="7" t="str">
        <f t="shared" si="32"/>
        <v>Quarter!r61c51</v>
      </c>
      <c r="BT61" s="7" t="str">
        <f t="shared" si="32"/>
        <v>Quarter!r61c52</v>
      </c>
      <c r="BU61" s="7" t="str">
        <f t="shared" si="32"/>
        <v>Quarter!r61c53</v>
      </c>
      <c r="BV61" s="7" t="str">
        <f t="shared" si="32"/>
        <v>Quarter!r61c54</v>
      </c>
      <c r="BW61" s="7" t="str">
        <f t="shared" si="32"/>
        <v>Quarter!r61c55</v>
      </c>
      <c r="BX61" s="7" t="str">
        <f t="shared" si="32"/>
        <v>Quarter!r61c56</v>
      </c>
      <c r="BY61" s="7" t="str">
        <f t="shared" si="32"/>
        <v>Quarter!r61c57</v>
      </c>
      <c r="BZ61" s="7" t="str">
        <f t="shared" si="29"/>
        <v>Quarter!r61c58</v>
      </c>
      <c r="CA61" s="7" t="str">
        <f t="shared" si="29"/>
        <v>Quarter!r61c59</v>
      </c>
      <c r="CB61" s="7" t="str">
        <f t="shared" si="29"/>
        <v>Quarter!r61c60</v>
      </c>
      <c r="CC61" s="7" t="str">
        <f t="shared" si="29"/>
        <v>Quarter!r61c61</v>
      </c>
      <c r="CD61" s="7" t="str">
        <f t="shared" si="29"/>
        <v>Quarter!r61c62</v>
      </c>
      <c r="CE61" s="7" t="str">
        <f t="shared" si="29"/>
        <v>Quarter!r61c63</v>
      </c>
      <c r="CF61" s="7" t="str">
        <f t="shared" si="29"/>
        <v>Quarter!r61c64</v>
      </c>
      <c r="CG61" s="7" t="str">
        <f t="shared" si="29"/>
        <v>Quarter!r61c65</v>
      </c>
      <c r="CH61" s="7" t="str">
        <f t="shared" si="29"/>
        <v>Quarter!r61c66</v>
      </c>
    </row>
    <row r="62" spans="2:86" x14ac:dyDescent="0.25">
      <c r="B62" s="28" t="s">
        <v>90</v>
      </c>
      <c r="C62" s="7">
        <v>62</v>
      </c>
      <c r="D62" s="7" t="str">
        <f t="shared" si="36"/>
        <v>Annual!r62c2</v>
      </c>
      <c r="E62" s="7" t="str">
        <f t="shared" si="36"/>
        <v>Annual!r62c3</v>
      </c>
      <c r="F62" s="7" t="str">
        <f t="shared" si="36"/>
        <v>Annual!r62c4</v>
      </c>
      <c r="G62" s="7" t="str">
        <f t="shared" si="36"/>
        <v>Annual!r62c5</v>
      </c>
      <c r="H62" s="7" t="str">
        <f t="shared" si="36"/>
        <v>Annual!r62c6</v>
      </c>
      <c r="I62" s="7" t="str">
        <f t="shared" si="36"/>
        <v>Annual!r62c7</v>
      </c>
      <c r="J62" s="7" t="str">
        <f t="shared" si="36"/>
        <v>Annual!r62c8</v>
      </c>
      <c r="K62" s="7" t="str">
        <f t="shared" si="36"/>
        <v>Annual!r62c9</v>
      </c>
      <c r="L62" s="7" t="str">
        <f t="shared" si="36"/>
        <v>Annual!r62c10</v>
      </c>
      <c r="M62" s="7" t="str">
        <f t="shared" si="36"/>
        <v>Annual!r62c11</v>
      </c>
      <c r="N62" s="7" t="str">
        <f t="shared" si="36"/>
        <v>Annual!r62c12</v>
      </c>
      <c r="O62" s="7" t="str">
        <f t="shared" si="36"/>
        <v>Annual!r62c13</v>
      </c>
      <c r="P62" s="7" t="str">
        <f t="shared" si="36"/>
        <v>Annual!r62c14</v>
      </c>
      <c r="Q62" s="7" t="str">
        <f t="shared" si="36"/>
        <v>Annual!r62c15</v>
      </c>
      <c r="R62" s="7" t="str">
        <f t="shared" si="36"/>
        <v>Annual!r62c16</v>
      </c>
      <c r="S62" s="7" t="str">
        <f t="shared" si="36"/>
        <v>Annual!r62c17</v>
      </c>
      <c r="T62" s="7" t="str">
        <f t="shared" si="36"/>
        <v>Annual!r62c18</v>
      </c>
      <c r="U62" s="7">
        <v>62</v>
      </c>
      <c r="V62" s="7" t="str">
        <f t="shared" si="30"/>
        <v>Quarter!r62c2</v>
      </c>
      <c r="W62" s="7" t="str">
        <f t="shared" si="30"/>
        <v>Quarter!r62c3</v>
      </c>
      <c r="X62" s="7" t="str">
        <f t="shared" si="30"/>
        <v>Quarter!r62c4</v>
      </c>
      <c r="Y62" s="7" t="str">
        <f t="shared" si="30"/>
        <v>Quarter!r62c5</v>
      </c>
      <c r="Z62" s="7" t="str">
        <f t="shared" si="30"/>
        <v>Quarter!r62c6</v>
      </c>
      <c r="AA62" s="7" t="str">
        <f t="shared" si="30"/>
        <v>Quarter!r62c7</v>
      </c>
      <c r="AB62" s="7" t="str">
        <f t="shared" si="30"/>
        <v>Quarter!r62c8</v>
      </c>
      <c r="AC62" s="7" t="str">
        <f t="shared" si="30"/>
        <v>Quarter!r62c9</v>
      </c>
      <c r="AD62" s="7" t="str">
        <f t="shared" si="30"/>
        <v>Quarter!r62c10</v>
      </c>
      <c r="AE62" s="7" t="str">
        <f t="shared" si="30"/>
        <v>Quarter!r62c11</v>
      </c>
      <c r="AF62" s="7" t="str">
        <f t="shared" si="30"/>
        <v>Quarter!r62c12</v>
      </c>
      <c r="AG62" s="7" t="str">
        <f t="shared" si="30"/>
        <v>Quarter!r62c13</v>
      </c>
      <c r="AH62" s="7" t="str">
        <f t="shared" si="30"/>
        <v>Quarter!r62c14</v>
      </c>
      <c r="AI62" s="7" t="str">
        <f t="shared" si="30"/>
        <v>Quarter!r62c15</v>
      </c>
      <c r="AJ62" s="7" t="str">
        <f t="shared" si="30"/>
        <v>Quarter!r62c16</v>
      </c>
      <c r="AK62" s="7" t="str">
        <f t="shared" si="30"/>
        <v>Quarter!r62c17</v>
      </c>
      <c r="AL62" s="7" t="str">
        <f t="shared" si="38"/>
        <v>Quarter!r62c18</v>
      </c>
      <c r="AM62" s="7" t="str">
        <f t="shared" si="38"/>
        <v>Quarter!r62c19</v>
      </c>
      <c r="AN62" s="7" t="str">
        <f t="shared" si="38"/>
        <v>Quarter!r62c20</v>
      </c>
      <c r="AO62" s="7" t="str">
        <f t="shared" si="38"/>
        <v>Quarter!r62c21</v>
      </c>
      <c r="AP62" s="7" t="str">
        <f t="shared" si="38"/>
        <v>Quarter!r62c22</v>
      </c>
      <c r="AQ62" s="7" t="str">
        <f t="shared" si="38"/>
        <v>Quarter!r62c23</v>
      </c>
      <c r="AR62" s="7" t="str">
        <f t="shared" si="38"/>
        <v>Quarter!r62c24</v>
      </c>
      <c r="AS62" s="7" t="str">
        <f t="shared" si="38"/>
        <v>Quarter!r62c25</v>
      </c>
      <c r="AT62" s="7" t="str">
        <f t="shared" si="40"/>
        <v>Quarter!r62c26</v>
      </c>
      <c r="AU62" s="7" t="str">
        <f t="shared" si="40"/>
        <v>Quarter!r62c27</v>
      </c>
      <c r="AV62" s="7" t="str">
        <f t="shared" si="40"/>
        <v>Quarter!r62c28</v>
      </c>
      <c r="AW62" s="7" t="str">
        <f t="shared" si="39"/>
        <v>Quarter!r62c29</v>
      </c>
      <c r="AX62" s="7" t="str">
        <f t="shared" si="39"/>
        <v>Quarter!r62c30</v>
      </c>
      <c r="AY62" s="7" t="str">
        <f t="shared" si="39"/>
        <v>Quarter!r62c31</v>
      </c>
      <c r="AZ62" s="7" t="str">
        <f t="shared" si="39"/>
        <v>Quarter!r62c32</v>
      </c>
      <c r="BA62" s="7" t="str">
        <f t="shared" si="39"/>
        <v>Quarter!r62c33</v>
      </c>
      <c r="BB62" s="7" t="str">
        <f t="shared" si="39"/>
        <v>Quarter!r62c34</v>
      </c>
      <c r="BC62" s="7" t="str">
        <f t="shared" si="39"/>
        <v>Quarter!r62c35</v>
      </c>
      <c r="BD62" s="7" t="str">
        <f t="shared" si="39"/>
        <v>Quarter!r62c36</v>
      </c>
      <c r="BE62" s="7" t="str">
        <f t="shared" si="39"/>
        <v>Quarter!r62c37</v>
      </c>
      <c r="BF62" s="7" t="str">
        <f t="shared" si="39"/>
        <v>Quarter!r62c38</v>
      </c>
      <c r="BG62" s="7" t="str">
        <f t="shared" si="39"/>
        <v>Quarter!r62c39</v>
      </c>
      <c r="BH62" s="7" t="str">
        <f t="shared" si="39"/>
        <v>Quarter!r62c40</v>
      </c>
      <c r="BI62" s="7" t="str">
        <f t="shared" si="39"/>
        <v>Quarter!r62c41</v>
      </c>
      <c r="BJ62" s="7" t="str">
        <f t="shared" si="32"/>
        <v>Quarter!r62c42</v>
      </c>
      <c r="BK62" s="7" t="str">
        <f t="shared" si="32"/>
        <v>Quarter!r62c43</v>
      </c>
      <c r="BL62" s="7" t="str">
        <f t="shared" si="32"/>
        <v>Quarter!r62c44</v>
      </c>
      <c r="BM62" s="7" t="str">
        <f t="shared" si="32"/>
        <v>Quarter!r62c45</v>
      </c>
      <c r="BN62" s="7" t="str">
        <f t="shared" si="32"/>
        <v>Quarter!r62c46</v>
      </c>
      <c r="BO62" s="7" t="str">
        <f t="shared" si="32"/>
        <v>Quarter!r62c47</v>
      </c>
      <c r="BP62" s="7" t="str">
        <f t="shared" si="32"/>
        <v>Quarter!r62c48</v>
      </c>
      <c r="BQ62" s="7" t="str">
        <f t="shared" si="32"/>
        <v>Quarter!r62c49</v>
      </c>
      <c r="BR62" s="7" t="str">
        <f t="shared" si="32"/>
        <v>Quarter!r62c50</v>
      </c>
      <c r="BS62" s="7" t="str">
        <f t="shared" si="32"/>
        <v>Quarter!r62c51</v>
      </c>
      <c r="BT62" s="7" t="str">
        <f t="shared" si="32"/>
        <v>Quarter!r62c52</v>
      </c>
      <c r="BU62" s="7" t="str">
        <f t="shared" si="32"/>
        <v>Quarter!r62c53</v>
      </c>
      <c r="BV62" s="7" t="str">
        <f t="shared" si="32"/>
        <v>Quarter!r62c54</v>
      </c>
      <c r="BW62" s="7" t="str">
        <f t="shared" si="32"/>
        <v>Quarter!r62c55</v>
      </c>
      <c r="BX62" s="7" t="str">
        <f t="shared" si="32"/>
        <v>Quarter!r62c56</v>
      </c>
      <c r="BY62" s="7" t="str">
        <f t="shared" si="32"/>
        <v>Quarter!r62c57</v>
      </c>
      <c r="BZ62" s="7" t="str">
        <f t="shared" si="29"/>
        <v>Quarter!r62c58</v>
      </c>
      <c r="CA62" s="7" t="str">
        <f t="shared" si="29"/>
        <v>Quarter!r62c59</v>
      </c>
      <c r="CB62" s="7" t="str">
        <f t="shared" si="29"/>
        <v>Quarter!r62c60</v>
      </c>
      <c r="CC62" s="7" t="str">
        <f t="shared" si="29"/>
        <v>Quarter!r62c61</v>
      </c>
      <c r="CD62" s="7" t="str">
        <f t="shared" si="29"/>
        <v>Quarter!r62c62</v>
      </c>
      <c r="CE62" s="7" t="str">
        <f t="shared" si="29"/>
        <v>Quarter!r62c63</v>
      </c>
      <c r="CF62" s="7" t="str">
        <f t="shared" si="29"/>
        <v>Quarter!r62c64</v>
      </c>
      <c r="CG62" s="7" t="str">
        <f t="shared" si="29"/>
        <v>Quarter!r62c65</v>
      </c>
      <c r="CH62" s="7" t="str">
        <f t="shared" si="29"/>
        <v>Quarter!r62c66</v>
      </c>
    </row>
    <row r="63" spans="2:86" x14ac:dyDescent="0.25">
      <c r="B63" s="32" t="s">
        <v>87</v>
      </c>
      <c r="C63" s="7">
        <v>63</v>
      </c>
      <c r="D63" s="7" t="str">
        <f t="shared" si="36"/>
        <v>Annual!r63c2</v>
      </c>
      <c r="E63" s="7" t="str">
        <f t="shared" si="36"/>
        <v>Annual!r63c3</v>
      </c>
      <c r="F63" s="7" t="str">
        <f t="shared" si="36"/>
        <v>Annual!r63c4</v>
      </c>
      <c r="G63" s="7" t="str">
        <f t="shared" si="36"/>
        <v>Annual!r63c5</v>
      </c>
      <c r="H63" s="7" t="str">
        <f t="shared" si="36"/>
        <v>Annual!r63c6</v>
      </c>
      <c r="I63" s="7" t="str">
        <f t="shared" si="36"/>
        <v>Annual!r63c7</v>
      </c>
      <c r="J63" s="7" t="str">
        <f t="shared" si="36"/>
        <v>Annual!r63c8</v>
      </c>
      <c r="K63" s="7" t="str">
        <f t="shared" si="36"/>
        <v>Annual!r63c9</v>
      </c>
      <c r="L63" s="7" t="str">
        <f t="shared" si="36"/>
        <v>Annual!r63c10</v>
      </c>
      <c r="M63" s="7" t="str">
        <f t="shared" si="36"/>
        <v>Annual!r63c11</v>
      </c>
      <c r="N63" s="7" t="str">
        <f t="shared" si="36"/>
        <v>Annual!r63c12</v>
      </c>
      <c r="O63" s="7" t="str">
        <f t="shared" si="36"/>
        <v>Annual!r63c13</v>
      </c>
      <c r="P63" s="7" t="str">
        <f t="shared" si="36"/>
        <v>Annual!r63c14</v>
      </c>
      <c r="Q63" s="7" t="str">
        <f t="shared" si="36"/>
        <v>Annual!r63c15</v>
      </c>
      <c r="R63" s="7" t="str">
        <f t="shared" si="36"/>
        <v>Annual!r63c16</v>
      </c>
      <c r="S63" s="7" t="str">
        <f t="shared" si="36"/>
        <v>Annual!r63c17</v>
      </c>
      <c r="T63" s="7" t="str">
        <f t="shared" si="36"/>
        <v>Annual!r63c18</v>
      </c>
      <c r="U63" s="7">
        <v>63</v>
      </c>
      <c r="V63" s="7" t="str">
        <f t="shared" si="30"/>
        <v>Quarter!r63c2</v>
      </c>
      <c r="W63" s="7" t="str">
        <f t="shared" si="30"/>
        <v>Quarter!r63c3</v>
      </c>
      <c r="X63" s="7" t="str">
        <f t="shared" si="30"/>
        <v>Quarter!r63c4</v>
      </c>
      <c r="Y63" s="7" t="str">
        <f t="shared" si="30"/>
        <v>Quarter!r63c5</v>
      </c>
      <c r="Z63" s="7" t="str">
        <f t="shared" si="30"/>
        <v>Quarter!r63c6</v>
      </c>
      <c r="AA63" s="7" t="str">
        <f t="shared" si="30"/>
        <v>Quarter!r63c7</v>
      </c>
      <c r="AB63" s="7" t="str">
        <f t="shared" si="30"/>
        <v>Quarter!r63c8</v>
      </c>
      <c r="AC63" s="7" t="str">
        <f t="shared" si="30"/>
        <v>Quarter!r63c9</v>
      </c>
      <c r="AD63" s="7" t="str">
        <f t="shared" si="30"/>
        <v>Quarter!r63c10</v>
      </c>
      <c r="AE63" s="7" t="str">
        <f t="shared" si="30"/>
        <v>Quarter!r63c11</v>
      </c>
      <c r="AF63" s="7" t="str">
        <f t="shared" si="30"/>
        <v>Quarter!r63c12</v>
      </c>
      <c r="AG63" s="7" t="str">
        <f t="shared" si="30"/>
        <v>Quarter!r63c13</v>
      </c>
      <c r="AH63" s="7" t="str">
        <f t="shared" si="30"/>
        <v>Quarter!r63c14</v>
      </c>
      <c r="AI63" s="7" t="str">
        <f t="shared" si="30"/>
        <v>Quarter!r63c15</v>
      </c>
      <c r="AJ63" s="7" t="str">
        <f t="shared" si="30"/>
        <v>Quarter!r63c16</v>
      </c>
      <c r="AK63" s="7" t="str">
        <f t="shared" si="30"/>
        <v>Quarter!r63c17</v>
      </c>
      <c r="AL63" s="7" t="str">
        <f t="shared" si="38"/>
        <v>Quarter!r63c18</v>
      </c>
      <c r="AM63" s="7" t="str">
        <f t="shared" si="38"/>
        <v>Quarter!r63c19</v>
      </c>
      <c r="AN63" s="7" t="str">
        <f t="shared" si="38"/>
        <v>Quarter!r63c20</v>
      </c>
      <c r="AO63" s="7" t="str">
        <f t="shared" si="38"/>
        <v>Quarter!r63c21</v>
      </c>
      <c r="AP63" s="7" t="str">
        <f t="shared" si="38"/>
        <v>Quarter!r63c22</v>
      </c>
      <c r="AQ63" s="7" t="str">
        <f t="shared" si="38"/>
        <v>Quarter!r63c23</v>
      </c>
      <c r="AR63" s="7" t="str">
        <f t="shared" si="38"/>
        <v>Quarter!r63c24</v>
      </c>
      <c r="AS63" s="7" t="str">
        <f t="shared" si="38"/>
        <v>Quarter!r63c25</v>
      </c>
      <c r="AT63" s="7" t="str">
        <f t="shared" si="40"/>
        <v>Quarter!r63c26</v>
      </c>
      <c r="AU63" s="7" t="str">
        <f t="shared" si="40"/>
        <v>Quarter!r63c27</v>
      </c>
      <c r="AV63" s="7" t="str">
        <f t="shared" si="40"/>
        <v>Quarter!r63c28</v>
      </c>
      <c r="AW63" s="7" t="str">
        <f t="shared" si="39"/>
        <v>Quarter!r63c29</v>
      </c>
      <c r="AX63" s="7" t="str">
        <f t="shared" si="39"/>
        <v>Quarter!r63c30</v>
      </c>
      <c r="AY63" s="7" t="str">
        <f t="shared" si="39"/>
        <v>Quarter!r63c31</v>
      </c>
      <c r="AZ63" s="7" t="str">
        <f t="shared" si="39"/>
        <v>Quarter!r63c32</v>
      </c>
      <c r="BA63" s="7" t="str">
        <f t="shared" si="39"/>
        <v>Quarter!r63c33</v>
      </c>
      <c r="BB63" s="7" t="str">
        <f t="shared" si="39"/>
        <v>Quarter!r63c34</v>
      </c>
      <c r="BC63" s="7" t="str">
        <f t="shared" si="39"/>
        <v>Quarter!r63c35</v>
      </c>
      <c r="BD63" s="7" t="str">
        <f t="shared" si="39"/>
        <v>Quarter!r63c36</v>
      </c>
      <c r="BE63" s="7" t="str">
        <f t="shared" si="39"/>
        <v>Quarter!r63c37</v>
      </c>
      <c r="BF63" s="7" t="str">
        <f t="shared" si="39"/>
        <v>Quarter!r63c38</v>
      </c>
      <c r="BG63" s="7" t="str">
        <f t="shared" si="39"/>
        <v>Quarter!r63c39</v>
      </c>
      <c r="BH63" s="7" t="str">
        <f t="shared" si="39"/>
        <v>Quarter!r63c40</v>
      </c>
      <c r="BI63" s="7" t="str">
        <f t="shared" si="39"/>
        <v>Quarter!r63c41</v>
      </c>
      <c r="BJ63" s="7" t="str">
        <f t="shared" si="32"/>
        <v>Quarter!r63c42</v>
      </c>
      <c r="BK63" s="7" t="str">
        <f t="shared" si="32"/>
        <v>Quarter!r63c43</v>
      </c>
      <c r="BL63" s="7" t="str">
        <f t="shared" si="32"/>
        <v>Quarter!r63c44</v>
      </c>
      <c r="BM63" s="7" t="str">
        <f t="shared" si="32"/>
        <v>Quarter!r63c45</v>
      </c>
      <c r="BN63" s="7" t="str">
        <f t="shared" si="32"/>
        <v>Quarter!r63c46</v>
      </c>
      <c r="BO63" s="7" t="str">
        <f t="shared" si="32"/>
        <v>Quarter!r63c47</v>
      </c>
      <c r="BP63" s="7" t="str">
        <f t="shared" si="32"/>
        <v>Quarter!r63c48</v>
      </c>
      <c r="BQ63" s="7" t="str">
        <f t="shared" si="32"/>
        <v>Quarter!r63c49</v>
      </c>
      <c r="BR63" s="7" t="str">
        <f t="shared" si="32"/>
        <v>Quarter!r63c50</v>
      </c>
      <c r="BS63" s="7" t="str">
        <f t="shared" si="32"/>
        <v>Quarter!r63c51</v>
      </c>
      <c r="BT63" s="7" t="str">
        <f t="shared" si="32"/>
        <v>Quarter!r63c52</v>
      </c>
      <c r="BU63" s="7" t="str">
        <f t="shared" si="32"/>
        <v>Quarter!r63c53</v>
      </c>
      <c r="BV63" s="7" t="str">
        <f t="shared" si="32"/>
        <v>Quarter!r63c54</v>
      </c>
      <c r="BW63" s="7" t="str">
        <f t="shared" si="32"/>
        <v>Quarter!r63c55</v>
      </c>
      <c r="BX63" s="7" t="str">
        <f t="shared" si="32"/>
        <v>Quarter!r63c56</v>
      </c>
      <c r="BY63" s="7" t="str">
        <f t="shared" si="32"/>
        <v>Quarter!r63c57</v>
      </c>
      <c r="BZ63" s="7" t="str">
        <f t="shared" ref="BZ63:CH64" si="41">$W$3&amp;"r"&amp;$U63&amp;"c"&amp;BZ$4</f>
        <v>Quarter!r63c58</v>
      </c>
      <c r="CA63" s="7" t="str">
        <f t="shared" si="41"/>
        <v>Quarter!r63c59</v>
      </c>
      <c r="CB63" s="7" t="str">
        <f t="shared" si="41"/>
        <v>Quarter!r63c60</v>
      </c>
      <c r="CC63" s="7" t="str">
        <f t="shared" si="41"/>
        <v>Quarter!r63c61</v>
      </c>
      <c r="CD63" s="7" t="str">
        <f t="shared" si="41"/>
        <v>Quarter!r63c62</v>
      </c>
      <c r="CE63" s="7" t="str">
        <f t="shared" si="41"/>
        <v>Quarter!r63c63</v>
      </c>
      <c r="CF63" s="7" t="str">
        <f t="shared" si="41"/>
        <v>Quarter!r63c64</v>
      </c>
      <c r="CG63" s="7" t="str">
        <f t="shared" si="41"/>
        <v>Quarter!r63c65</v>
      </c>
      <c r="CH63" s="7" t="str">
        <f t="shared" si="41"/>
        <v>Quarter!r63c66</v>
      </c>
    </row>
    <row r="64" spans="2:86" ht="14" thickBot="1" x14ac:dyDescent="0.3">
      <c r="B64" s="31" t="s">
        <v>89</v>
      </c>
      <c r="C64" s="7">
        <v>64</v>
      </c>
      <c r="D64" s="7" t="str">
        <f t="shared" si="36"/>
        <v>Annual!r64c2</v>
      </c>
      <c r="E64" s="7" t="str">
        <f t="shared" si="36"/>
        <v>Annual!r64c3</v>
      </c>
      <c r="F64" s="7" t="str">
        <f t="shared" si="36"/>
        <v>Annual!r64c4</v>
      </c>
      <c r="G64" s="7" t="str">
        <f t="shared" si="36"/>
        <v>Annual!r64c5</v>
      </c>
      <c r="H64" s="7" t="str">
        <f t="shared" si="36"/>
        <v>Annual!r64c6</v>
      </c>
      <c r="I64" s="7" t="str">
        <f t="shared" si="36"/>
        <v>Annual!r64c7</v>
      </c>
      <c r="J64" s="7" t="str">
        <f t="shared" si="36"/>
        <v>Annual!r64c8</v>
      </c>
      <c r="K64" s="7" t="str">
        <f t="shared" si="36"/>
        <v>Annual!r64c9</v>
      </c>
      <c r="L64" s="7" t="str">
        <f t="shared" si="36"/>
        <v>Annual!r64c10</v>
      </c>
      <c r="M64" s="7" t="str">
        <f t="shared" si="36"/>
        <v>Annual!r64c11</v>
      </c>
      <c r="N64" s="7" t="str">
        <f t="shared" si="36"/>
        <v>Annual!r64c12</v>
      </c>
      <c r="O64" s="7" t="str">
        <f t="shared" si="36"/>
        <v>Annual!r64c13</v>
      </c>
      <c r="P64" s="7" t="str">
        <f t="shared" si="36"/>
        <v>Annual!r64c14</v>
      </c>
      <c r="Q64" s="7" t="str">
        <f t="shared" si="36"/>
        <v>Annual!r64c15</v>
      </c>
      <c r="R64" s="7" t="str">
        <f t="shared" si="36"/>
        <v>Annual!r64c16</v>
      </c>
      <c r="S64" s="7" t="str">
        <f t="shared" si="36"/>
        <v>Annual!r64c17</v>
      </c>
      <c r="T64" s="7" t="str">
        <f t="shared" si="36"/>
        <v>Annual!r64c18</v>
      </c>
      <c r="U64" s="7">
        <v>64</v>
      </c>
      <c r="V64" s="7" t="str">
        <f t="shared" ref="V64:AQ64" si="42">$W$3&amp;"r"&amp;$U64&amp;"c"&amp;V$4</f>
        <v>Quarter!r64c2</v>
      </c>
      <c r="W64" s="7" t="str">
        <f t="shared" si="42"/>
        <v>Quarter!r64c3</v>
      </c>
      <c r="X64" s="7" t="str">
        <f t="shared" si="42"/>
        <v>Quarter!r64c4</v>
      </c>
      <c r="Y64" s="7" t="str">
        <f t="shared" si="42"/>
        <v>Quarter!r64c5</v>
      </c>
      <c r="Z64" s="7" t="str">
        <f t="shared" si="42"/>
        <v>Quarter!r64c6</v>
      </c>
      <c r="AA64" s="7" t="str">
        <f t="shared" si="42"/>
        <v>Quarter!r64c7</v>
      </c>
      <c r="AB64" s="7" t="str">
        <f t="shared" si="42"/>
        <v>Quarter!r64c8</v>
      </c>
      <c r="AC64" s="7" t="str">
        <f t="shared" si="42"/>
        <v>Quarter!r64c9</v>
      </c>
      <c r="AD64" s="7" t="str">
        <f t="shared" si="42"/>
        <v>Quarter!r64c10</v>
      </c>
      <c r="AE64" s="7" t="str">
        <f t="shared" si="42"/>
        <v>Quarter!r64c11</v>
      </c>
      <c r="AF64" s="7" t="str">
        <f t="shared" si="42"/>
        <v>Quarter!r64c12</v>
      </c>
      <c r="AG64" s="7" t="str">
        <f t="shared" si="42"/>
        <v>Quarter!r64c13</v>
      </c>
      <c r="AH64" s="7" t="str">
        <f t="shared" si="42"/>
        <v>Quarter!r64c14</v>
      </c>
      <c r="AI64" s="7" t="str">
        <f t="shared" si="42"/>
        <v>Quarter!r64c15</v>
      </c>
      <c r="AJ64" s="7" t="str">
        <f t="shared" si="42"/>
        <v>Quarter!r64c16</v>
      </c>
      <c r="AK64" s="7" t="str">
        <f t="shared" si="42"/>
        <v>Quarter!r64c17</v>
      </c>
      <c r="AL64" s="7" t="str">
        <f t="shared" si="42"/>
        <v>Quarter!r64c18</v>
      </c>
      <c r="AM64" s="7" t="str">
        <f t="shared" si="42"/>
        <v>Quarter!r64c19</v>
      </c>
      <c r="AN64" s="7" t="str">
        <f t="shared" si="42"/>
        <v>Quarter!r64c20</v>
      </c>
      <c r="AO64" s="7" t="str">
        <f t="shared" si="42"/>
        <v>Quarter!r64c21</v>
      </c>
      <c r="AP64" s="7" t="str">
        <f t="shared" si="42"/>
        <v>Quarter!r64c22</v>
      </c>
      <c r="AQ64" s="7" t="str">
        <f t="shared" si="42"/>
        <v>Quarter!r64c23</v>
      </c>
      <c r="AR64" s="7" t="str">
        <f>$W$3&amp;"r"&amp;$U64&amp;"c"&amp;AR$4</f>
        <v>Quarter!r64c24</v>
      </c>
      <c r="AS64" s="7" t="str">
        <f>$W$3&amp;"r"&amp;$U64&amp;"c"&amp;AS$4</f>
        <v>Quarter!r64c25</v>
      </c>
      <c r="AT64" s="7" t="str">
        <f>$W$3&amp;"r"&amp;$U64&amp;"c"&amp;AT$4</f>
        <v>Quarter!r64c26</v>
      </c>
      <c r="AU64" s="7" t="str">
        <f>$W$3&amp;"r"&amp;$U64&amp;"c"&amp;AU$4</f>
        <v>Quarter!r64c27</v>
      </c>
      <c r="AV64" s="7" t="str">
        <f>$W$3&amp;"r"&amp;$U64&amp;"c"&amp;AV$4</f>
        <v>Quarter!r64c28</v>
      </c>
      <c r="AW64" s="7" t="str">
        <f t="shared" si="39"/>
        <v>Quarter!r64c29</v>
      </c>
      <c r="AX64" s="7" t="str">
        <f t="shared" si="39"/>
        <v>Quarter!r64c30</v>
      </c>
      <c r="AY64" s="7" t="str">
        <f t="shared" si="39"/>
        <v>Quarter!r64c31</v>
      </c>
      <c r="AZ64" s="7" t="str">
        <f t="shared" si="39"/>
        <v>Quarter!r64c32</v>
      </c>
      <c r="BA64" s="7" t="str">
        <f t="shared" si="39"/>
        <v>Quarter!r64c33</v>
      </c>
      <c r="BB64" s="7" t="str">
        <f t="shared" si="39"/>
        <v>Quarter!r64c34</v>
      </c>
      <c r="BC64" s="7" t="str">
        <f t="shared" si="39"/>
        <v>Quarter!r64c35</v>
      </c>
      <c r="BD64" s="7" t="str">
        <f t="shared" si="39"/>
        <v>Quarter!r64c36</v>
      </c>
      <c r="BE64" s="7" t="str">
        <f t="shared" si="39"/>
        <v>Quarter!r64c37</v>
      </c>
      <c r="BF64" s="7" t="str">
        <f t="shared" si="39"/>
        <v>Quarter!r64c38</v>
      </c>
      <c r="BG64" s="7" t="str">
        <f t="shared" si="39"/>
        <v>Quarter!r64c39</v>
      </c>
      <c r="BH64" s="7" t="str">
        <f t="shared" si="39"/>
        <v>Quarter!r64c40</v>
      </c>
      <c r="BI64" s="7" t="str">
        <f t="shared" si="39"/>
        <v>Quarter!r64c41</v>
      </c>
      <c r="BJ64" s="7" t="str">
        <f t="shared" si="32"/>
        <v>Quarter!r64c42</v>
      </c>
      <c r="BK64" s="7" t="str">
        <f t="shared" si="32"/>
        <v>Quarter!r64c43</v>
      </c>
      <c r="BL64" s="7" t="str">
        <f t="shared" si="32"/>
        <v>Quarter!r64c44</v>
      </c>
      <c r="BM64" s="7" t="str">
        <f t="shared" si="32"/>
        <v>Quarter!r64c45</v>
      </c>
      <c r="BN64" s="7" t="str">
        <f t="shared" si="32"/>
        <v>Quarter!r64c46</v>
      </c>
      <c r="BO64" s="7" t="str">
        <f t="shared" si="32"/>
        <v>Quarter!r64c47</v>
      </c>
      <c r="BP64" s="7" t="str">
        <f t="shared" si="32"/>
        <v>Quarter!r64c48</v>
      </c>
      <c r="BQ64" s="7" t="str">
        <f t="shared" si="32"/>
        <v>Quarter!r64c49</v>
      </c>
      <c r="BR64" s="7" t="str">
        <f t="shared" si="32"/>
        <v>Quarter!r64c50</v>
      </c>
      <c r="BS64" s="7" t="str">
        <f t="shared" si="32"/>
        <v>Quarter!r64c51</v>
      </c>
      <c r="BT64" s="7" t="str">
        <f t="shared" si="32"/>
        <v>Quarter!r64c52</v>
      </c>
      <c r="BU64" s="7" t="str">
        <f t="shared" si="32"/>
        <v>Quarter!r64c53</v>
      </c>
      <c r="BV64" s="7" t="str">
        <f t="shared" si="32"/>
        <v>Quarter!r64c54</v>
      </c>
      <c r="BW64" s="7" t="str">
        <f t="shared" si="32"/>
        <v>Quarter!r64c55</v>
      </c>
      <c r="BX64" s="7" t="str">
        <f t="shared" si="32"/>
        <v>Quarter!r64c56</v>
      </c>
      <c r="BY64" s="7" t="str">
        <f>$W$3&amp;"r"&amp;$U64&amp;"c"&amp;BY$4</f>
        <v>Quarter!r64c57</v>
      </c>
      <c r="BZ64" s="7" t="str">
        <f t="shared" si="41"/>
        <v>Quarter!r64c58</v>
      </c>
      <c r="CA64" s="7" t="str">
        <f t="shared" si="41"/>
        <v>Quarter!r64c59</v>
      </c>
      <c r="CB64" s="7" t="str">
        <f t="shared" si="41"/>
        <v>Quarter!r64c60</v>
      </c>
      <c r="CC64" s="7" t="str">
        <f t="shared" si="41"/>
        <v>Quarter!r64c61</v>
      </c>
      <c r="CD64" s="7" t="str">
        <f t="shared" si="41"/>
        <v>Quarter!r64c62</v>
      </c>
      <c r="CE64" s="7" t="str">
        <f t="shared" si="41"/>
        <v>Quarter!r64c63</v>
      </c>
      <c r="CF64" s="7" t="str">
        <f t="shared" si="41"/>
        <v>Quarter!r64c64</v>
      </c>
      <c r="CG64" s="7" t="str">
        <f t="shared" si="41"/>
        <v>Quarter!r64c65</v>
      </c>
      <c r="CH64" s="7" t="str">
        <f t="shared" si="41"/>
        <v>Quarter!r64c66</v>
      </c>
    </row>
    <row r="65" spans="1:53" ht="13" thickTop="1" x14ac:dyDescent="0.25"/>
    <row r="67" spans="1:53" x14ac:dyDescent="0.25">
      <c r="B67" s="239"/>
    </row>
    <row r="69" spans="1:53" x14ac:dyDescent="0.25">
      <c r="B69" s="7">
        <v>2003</v>
      </c>
      <c r="C69" s="7">
        <v>2004</v>
      </c>
      <c r="D69" s="7">
        <v>2005</v>
      </c>
      <c r="E69" s="7">
        <v>2006</v>
      </c>
      <c r="F69" s="7">
        <v>2007</v>
      </c>
      <c r="G69" s="7">
        <v>2008</v>
      </c>
      <c r="H69" s="7">
        <v>2009</v>
      </c>
      <c r="I69" s="7">
        <v>2010</v>
      </c>
      <c r="J69" s="7">
        <v>2011</v>
      </c>
      <c r="K69" s="7">
        <v>2012</v>
      </c>
      <c r="L69" s="7">
        <v>2013</v>
      </c>
      <c r="M69" s="7">
        <v>2014</v>
      </c>
      <c r="N69" s="7">
        <v>2015</v>
      </c>
      <c r="O69" s="7">
        <v>2016</v>
      </c>
      <c r="P69" s="7">
        <v>2017</v>
      </c>
      <c r="Q69" s="7">
        <v>2018</v>
      </c>
      <c r="U69" s="7">
        <v>2019</v>
      </c>
      <c r="V69" s="7">
        <v>2020</v>
      </c>
      <c r="W69" s="7">
        <v>2021</v>
      </c>
      <c r="X69" s="7">
        <v>2022</v>
      </c>
      <c r="Y69" s="7">
        <v>2023</v>
      </c>
    </row>
    <row r="70" spans="1:53" x14ac:dyDescent="0.25">
      <c r="A70" s="7" t="s">
        <v>50</v>
      </c>
      <c r="B70" s="7">
        <v>365</v>
      </c>
      <c r="C70" s="7">
        <v>366</v>
      </c>
      <c r="D70" s="7">
        <v>365</v>
      </c>
      <c r="E70" s="7">
        <v>365</v>
      </c>
      <c r="F70" s="7">
        <v>365</v>
      </c>
      <c r="G70" s="7">
        <v>366</v>
      </c>
      <c r="H70" s="7">
        <v>365</v>
      </c>
      <c r="I70" s="7">
        <v>365</v>
      </c>
      <c r="J70" s="7">
        <v>365</v>
      </c>
      <c r="K70" s="7">
        <v>366</v>
      </c>
      <c r="L70" s="7">
        <v>365</v>
      </c>
      <c r="M70" s="7">
        <v>365</v>
      </c>
      <c r="N70" s="7">
        <v>365</v>
      </c>
      <c r="O70" s="7">
        <v>366</v>
      </c>
      <c r="P70" s="7">
        <v>365</v>
      </c>
      <c r="Q70" s="7">
        <v>365</v>
      </c>
      <c r="U70" s="7">
        <v>365</v>
      </c>
      <c r="V70" s="7">
        <v>366</v>
      </c>
      <c r="W70" s="7">
        <v>365</v>
      </c>
      <c r="X70" s="7">
        <v>365</v>
      </c>
      <c r="Y70" s="7">
        <v>365</v>
      </c>
    </row>
    <row r="73" spans="1:53" ht="39" x14ac:dyDescent="0.25">
      <c r="B73" s="150" t="s">
        <v>117</v>
      </c>
      <c r="C73" s="150" t="s">
        <v>118</v>
      </c>
      <c r="D73" s="150" t="s">
        <v>119</v>
      </c>
      <c r="E73" s="150" t="s">
        <v>120</v>
      </c>
      <c r="F73" s="150" t="s">
        <v>121</v>
      </c>
      <c r="G73" s="150" t="s">
        <v>122</v>
      </c>
      <c r="H73" s="150" t="s">
        <v>123</v>
      </c>
      <c r="I73" s="150" t="s">
        <v>124</v>
      </c>
      <c r="J73" s="150" t="s">
        <v>125</v>
      </c>
      <c r="K73" s="150" t="s">
        <v>126</v>
      </c>
      <c r="L73" s="150" t="s">
        <v>127</v>
      </c>
      <c r="M73" s="150" t="s">
        <v>128</v>
      </c>
      <c r="N73" s="150" t="s">
        <v>129</v>
      </c>
      <c r="O73" s="150" t="s">
        <v>130</v>
      </c>
      <c r="P73" s="150" t="s">
        <v>131</v>
      </c>
      <c r="Q73" s="150"/>
      <c r="R73" s="150"/>
      <c r="S73" s="150"/>
      <c r="T73" s="150"/>
      <c r="U73" s="150" t="s">
        <v>132</v>
      </c>
      <c r="V73" s="150" t="s">
        <v>133</v>
      </c>
      <c r="W73" s="150" t="s">
        <v>134</v>
      </c>
      <c r="X73" s="150" t="s">
        <v>135</v>
      </c>
      <c r="Y73" s="150" t="s">
        <v>136</v>
      </c>
      <c r="Z73" s="150" t="s">
        <v>137</v>
      </c>
      <c r="AA73" s="150" t="s">
        <v>138</v>
      </c>
      <c r="AB73" s="150" t="s">
        <v>139</v>
      </c>
      <c r="AC73" s="150" t="s">
        <v>140</v>
      </c>
      <c r="AD73" s="150" t="s">
        <v>141</v>
      </c>
      <c r="AE73" s="150" t="s">
        <v>142</v>
      </c>
      <c r="AF73" s="150" t="s">
        <v>143</v>
      </c>
      <c r="AG73" s="150" t="s">
        <v>144</v>
      </c>
      <c r="AH73" s="150" t="s">
        <v>145</v>
      </c>
      <c r="AI73" s="150" t="s">
        <v>146</v>
      </c>
      <c r="AJ73" s="150" t="s">
        <v>147</v>
      </c>
      <c r="AK73" s="150" t="s">
        <v>148</v>
      </c>
      <c r="AL73" s="150" t="s">
        <v>149</v>
      </c>
      <c r="AM73" s="150" t="s">
        <v>150</v>
      </c>
      <c r="AN73" s="150" t="s">
        <v>151</v>
      </c>
      <c r="AO73" s="150" t="s">
        <v>152</v>
      </c>
      <c r="AP73" s="150" t="s">
        <v>153</v>
      </c>
      <c r="AQ73" s="150" t="s">
        <v>154</v>
      </c>
      <c r="AR73" s="150" t="s">
        <v>155</v>
      </c>
      <c r="AS73" s="150" t="s">
        <v>156</v>
      </c>
      <c r="AT73" s="150" t="s">
        <v>157</v>
      </c>
      <c r="AU73" s="150" t="s">
        <v>158</v>
      </c>
      <c r="AV73" s="150" t="s">
        <v>159</v>
      </c>
      <c r="AW73" s="150" t="s">
        <v>246</v>
      </c>
      <c r="AX73" s="150" t="s">
        <v>251</v>
      </c>
      <c r="AY73" s="150" t="s">
        <v>256</v>
      </c>
    </row>
    <row r="74" spans="1:53" x14ac:dyDescent="0.25">
      <c r="A74" s="7" t="s">
        <v>22</v>
      </c>
      <c r="B74" s="7">
        <v>92</v>
      </c>
      <c r="C74" s="7">
        <v>90</v>
      </c>
      <c r="D74" s="7">
        <v>91</v>
      </c>
      <c r="E74" s="7">
        <v>92</v>
      </c>
      <c r="F74" s="7">
        <v>92</v>
      </c>
      <c r="G74" s="7">
        <v>91</v>
      </c>
      <c r="H74" s="7">
        <v>91</v>
      </c>
      <c r="I74" s="7">
        <v>92</v>
      </c>
      <c r="J74" s="7">
        <v>92</v>
      </c>
      <c r="K74" s="7">
        <v>90</v>
      </c>
      <c r="L74" s="7">
        <v>91</v>
      </c>
      <c r="M74" s="7">
        <v>92</v>
      </c>
      <c r="N74" s="7">
        <v>92</v>
      </c>
      <c r="O74" s="7">
        <v>90</v>
      </c>
      <c r="P74" s="7">
        <v>91</v>
      </c>
      <c r="U74" s="7">
        <v>92</v>
      </c>
      <c r="V74" s="7">
        <v>92</v>
      </c>
      <c r="W74" s="7">
        <v>90</v>
      </c>
      <c r="X74" s="7">
        <v>91</v>
      </c>
      <c r="Y74" s="7">
        <v>92</v>
      </c>
      <c r="Z74" s="7">
        <v>92</v>
      </c>
      <c r="AA74" s="7">
        <v>91</v>
      </c>
      <c r="AB74" s="7">
        <v>91</v>
      </c>
      <c r="AC74" s="7">
        <v>92</v>
      </c>
      <c r="AD74" s="7">
        <v>92</v>
      </c>
      <c r="AE74" s="7">
        <v>90</v>
      </c>
      <c r="AF74" s="7">
        <v>91</v>
      </c>
      <c r="AG74" s="7">
        <v>92</v>
      </c>
      <c r="AH74" s="7">
        <v>92</v>
      </c>
      <c r="AI74" s="7">
        <v>90</v>
      </c>
      <c r="AJ74" s="7">
        <v>91</v>
      </c>
      <c r="AK74" s="7">
        <v>92</v>
      </c>
      <c r="AL74" s="7">
        <v>92</v>
      </c>
      <c r="AM74" s="7">
        <v>90</v>
      </c>
      <c r="AN74" s="7">
        <v>91</v>
      </c>
      <c r="AO74" s="7">
        <v>92</v>
      </c>
      <c r="AP74" s="7">
        <v>92</v>
      </c>
      <c r="AQ74" s="7">
        <v>91</v>
      </c>
      <c r="AR74" s="7">
        <v>91</v>
      </c>
      <c r="AS74" s="7">
        <v>92</v>
      </c>
      <c r="AT74" s="7">
        <v>92</v>
      </c>
      <c r="AU74" s="7">
        <v>90</v>
      </c>
      <c r="AV74" s="7">
        <v>91</v>
      </c>
      <c r="AW74" s="7">
        <v>92</v>
      </c>
      <c r="AX74" s="7">
        <v>92</v>
      </c>
      <c r="AY74" s="7">
        <v>90</v>
      </c>
      <c r="AZ74" s="7">
        <v>91</v>
      </c>
      <c r="BA74" s="7">
        <v>92</v>
      </c>
    </row>
  </sheetData>
  <phoneticPr fontId="49" type="noConversion"/>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1:DV43"/>
  <sheetViews>
    <sheetView zoomScaleNormal="100" workbookViewId="0">
      <pane xSplit="1" ySplit="1" topLeftCell="DI2" activePane="bottomRight" state="frozen"/>
      <selection activeCell="U3" sqref="U3"/>
      <selection pane="topRight" activeCell="U3" sqref="U3"/>
      <selection pane="bottomLeft" activeCell="U3" sqref="U3"/>
      <selection pane="bottomRight" activeCell="DS25" sqref="DS25"/>
    </sheetView>
  </sheetViews>
  <sheetFormatPr defaultRowHeight="12.5" x14ac:dyDescent="0.25"/>
  <cols>
    <col min="1" max="1" width="34.7265625" customWidth="1"/>
    <col min="2" max="2" width="9.26953125" customWidth="1"/>
    <col min="3" max="4" width="9.26953125" bestFit="1" customWidth="1"/>
    <col min="5" max="6" width="10.26953125" bestFit="1" customWidth="1"/>
    <col min="7" max="15" width="7.26953125" customWidth="1"/>
    <col min="16" max="24" width="9.26953125" customWidth="1"/>
    <col min="25" max="64" width="9" customWidth="1"/>
    <col min="65" max="65" width="10.26953125" customWidth="1"/>
    <col min="66" max="79" width="9.26953125" customWidth="1"/>
    <col min="80" max="91" width="9.1796875" customWidth="1"/>
    <col min="92" max="92" width="10" customWidth="1"/>
    <col min="93" max="97" width="9.1796875" customWidth="1"/>
    <col min="98" max="98" width="9" bestFit="1" customWidth="1"/>
    <col min="107" max="107" width="10.54296875" customWidth="1"/>
    <col min="108" max="108" width="14.1796875" customWidth="1"/>
    <col min="109" max="114" width="13.1796875" customWidth="1"/>
    <col min="115" max="117" width="13.26953125" customWidth="1"/>
    <col min="118" max="118" width="14.1796875" customWidth="1"/>
    <col min="119" max="119" width="11.54296875" customWidth="1"/>
    <col min="122" max="124" width="11.81640625" customWidth="1"/>
    <col min="125" max="125" width="13.7265625" customWidth="1"/>
    <col min="126" max="126" width="15.453125" customWidth="1"/>
  </cols>
  <sheetData>
    <row r="1" spans="1:126" ht="28" x14ac:dyDescent="0.25">
      <c r="A1" s="18" t="s">
        <v>20</v>
      </c>
      <c r="B1" s="18"/>
    </row>
    <row r="2" spans="1:126" ht="18" x14ac:dyDescent="0.4">
      <c r="A2" s="19"/>
      <c r="B2" s="19"/>
    </row>
    <row r="3" spans="1:126" x14ac:dyDescent="0.25">
      <c r="A3" s="16"/>
      <c r="B3" s="16"/>
    </row>
    <row r="4" spans="1:126" ht="13" thickBot="1" x14ac:dyDescent="0.3">
      <c r="A4" s="16"/>
      <c r="B4" s="16"/>
      <c r="BN4" s="4" t="s">
        <v>39</v>
      </c>
    </row>
    <row r="5" spans="1:126" ht="13" thickTop="1" x14ac:dyDescent="0.25">
      <c r="A5" s="20"/>
      <c r="B5" s="16"/>
      <c r="AE5">
        <v>2018</v>
      </c>
      <c r="AI5">
        <v>2019</v>
      </c>
      <c r="AM5">
        <v>2020</v>
      </c>
      <c r="AQ5">
        <v>2021</v>
      </c>
      <c r="AU5">
        <v>2022</v>
      </c>
      <c r="AY5">
        <v>2023</v>
      </c>
      <c r="BC5">
        <v>2024</v>
      </c>
      <c r="BK5">
        <v>2026</v>
      </c>
      <c r="CP5">
        <v>2018</v>
      </c>
      <c r="CT5">
        <v>2019</v>
      </c>
      <c r="CX5">
        <v>2020</v>
      </c>
      <c r="DB5">
        <v>2021</v>
      </c>
      <c r="DF5">
        <v>2022</v>
      </c>
      <c r="DN5">
        <v>2024</v>
      </c>
      <c r="DR5">
        <v>2025</v>
      </c>
      <c r="DV5">
        <v>2026</v>
      </c>
    </row>
    <row r="6" spans="1:126" ht="13" thickBot="1" x14ac:dyDescent="0.3">
      <c r="A6" s="21"/>
      <c r="B6" s="16" t="s">
        <v>40</v>
      </c>
      <c r="C6" s="4" t="s">
        <v>33</v>
      </c>
      <c r="D6" s="4" t="s">
        <v>34</v>
      </c>
      <c r="E6" s="4" t="s">
        <v>35</v>
      </c>
      <c r="F6" s="4" t="s">
        <v>36</v>
      </c>
      <c r="G6" s="4" t="s">
        <v>37</v>
      </c>
      <c r="H6" s="4" t="s">
        <v>38</v>
      </c>
      <c r="I6" s="4" t="s">
        <v>42</v>
      </c>
      <c r="J6" s="4" t="s">
        <v>43</v>
      </c>
      <c r="K6" s="4" t="s">
        <v>44</v>
      </c>
      <c r="L6" s="4" t="s">
        <v>45</v>
      </c>
      <c r="M6" s="4" t="s">
        <v>46</v>
      </c>
      <c r="N6" s="4" t="s">
        <v>47</v>
      </c>
      <c r="O6" s="4" t="s">
        <v>48</v>
      </c>
      <c r="P6" s="4" t="s">
        <v>49</v>
      </c>
      <c r="Q6" s="4" t="s">
        <v>65</v>
      </c>
      <c r="R6" s="4" t="s">
        <v>66</v>
      </c>
      <c r="S6" s="4" t="s">
        <v>67</v>
      </c>
      <c r="T6" s="4" t="s">
        <v>68</v>
      </c>
      <c r="U6" s="4" t="s">
        <v>69</v>
      </c>
      <c r="V6" s="4" t="s">
        <v>70</v>
      </c>
      <c r="W6" s="4" t="s">
        <v>72</v>
      </c>
      <c r="X6" s="4" t="s">
        <v>74</v>
      </c>
      <c r="Y6" s="4" t="s">
        <v>76</v>
      </c>
      <c r="Z6" s="4" t="s">
        <v>78</v>
      </c>
      <c r="AA6" s="4" t="s">
        <v>79</v>
      </c>
      <c r="AB6" s="4" t="s">
        <v>81</v>
      </c>
      <c r="AC6" s="4" t="s">
        <v>83</v>
      </c>
      <c r="AD6" s="4" t="s">
        <v>88</v>
      </c>
      <c r="AE6" s="4" t="s">
        <v>94</v>
      </c>
      <c r="AF6" s="4" t="s">
        <v>95</v>
      </c>
      <c r="AG6" s="4" t="s">
        <v>96</v>
      </c>
      <c r="AH6" s="4" t="s">
        <v>97</v>
      </c>
      <c r="AI6" s="4" t="s">
        <v>94</v>
      </c>
      <c r="AJ6" s="4" t="s">
        <v>95</v>
      </c>
      <c r="AK6" s="4" t="s">
        <v>96</v>
      </c>
      <c r="AL6" s="4" t="s">
        <v>97</v>
      </c>
      <c r="AM6" s="4" t="s">
        <v>94</v>
      </c>
      <c r="AN6" s="4" t="s">
        <v>95</v>
      </c>
      <c r="AO6" s="4" t="s">
        <v>96</v>
      </c>
      <c r="AP6" s="4" t="s">
        <v>97</v>
      </c>
      <c r="AQ6" s="4" t="s">
        <v>94</v>
      </c>
      <c r="AR6" s="4" t="s">
        <v>95</v>
      </c>
      <c r="AS6" s="4" t="s">
        <v>96</v>
      </c>
      <c r="AT6" s="4" t="s">
        <v>97</v>
      </c>
      <c r="AU6" s="4" t="s">
        <v>94</v>
      </c>
      <c r="AV6" s="4" t="s">
        <v>95</v>
      </c>
      <c r="AW6" s="4" t="s">
        <v>96</v>
      </c>
      <c r="AX6" s="4" t="s">
        <v>97</v>
      </c>
      <c r="AY6" s="4" t="s">
        <v>94</v>
      </c>
      <c r="AZ6" s="4" t="s">
        <v>95</v>
      </c>
      <c r="BA6" s="4" t="s">
        <v>96</v>
      </c>
      <c r="BB6" s="4" t="s">
        <v>97</v>
      </c>
      <c r="BC6" s="4" t="s">
        <v>94</v>
      </c>
      <c r="BD6" s="4" t="s">
        <v>95</v>
      </c>
      <c r="BE6" s="4" t="s">
        <v>96</v>
      </c>
      <c r="BF6" s="4" t="s">
        <v>97</v>
      </c>
      <c r="BG6" s="4" t="s">
        <v>94</v>
      </c>
      <c r="BH6" s="4" t="s">
        <v>95</v>
      </c>
      <c r="BI6" s="4" t="s">
        <v>96</v>
      </c>
      <c r="BJ6" s="4" t="s">
        <v>97</v>
      </c>
      <c r="BK6" s="4" t="s">
        <v>94</v>
      </c>
      <c r="BL6" s="4"/>
      <c r="BM6" s="4" t="s">
        <v>40</v>
      </c>
      <c r="BN6" s="4" t="s">
        <v>33</v>
      </c>
      <c r="BO6" s="4" t="s">
        <v>34</v>
      </c>
      <c r="BP6" s="4" t="s">
        <v>35</v>
      </c>
      <c r="BQ6" s="4" t="s">
        <v>36</v>
      </c>
      <c r="BR6" s="4" t="s">
        <v>37</v>
      </c>
      <c r="BS6" s="4" t="s">
        <v>38</v>
      </c>
      <c r="BT6" s="4" t="s">
        <v>42</v>
      </c>
      <c r="BU6" s="4" t="s">
        <v>43</v>
      </c>
      <c r="BV6" s="4" t="s">
        <v>44</v>
      </c>
      <c r="BW6" s="4" t="s">
        <v>45</v>
      </c>
      <c r="BX6" s="4" t="s">
        <v>46</v>
      </c>
      <c r="BY6" s="4" t="s">
        <v>47</v>
      </c>
      <c r="BZ6" s="4" t="s">
        <v>48</v>
      </c>
      <c r="CA6" s="4" t="s">
        <v>49</v>
      </c>
      <c r="CB6" s="4" t="s">
        <v>65</v>
      </c>
      <c r="CC6" s="4" t="s">
        <v>66</v>
      </c>
      <c r="CD6" s="4" t="s">
        <v>67</v>
      </c>
      <c r="CE6" s="4" t="s">
        <v>68</v>
      </c>
      <c r="CF6" s="4" t="s">
        <v>69</v>
      </c>
      <c r="CG6" s="4" t="s">
        <v>70</v>
      </c>
      <c r="CH6" s="4" t="s">
        <v>71</v>
      </c>
      <c r="CI6" s="4" t="s">
        <v>73</v>
      </c>
      <c r="CJ6" s="4" t="s">
        <v>75</v>
      </c>
      <c r="CK6" s="4" t="s">
        <v>77</v>
      </c>
      <c r="CL6" s="4" t="s">
        <v>80</v>
      </c>
      <c r="CM6" s="4" t="s">
        <v>81</v>
      </c>
      <c r="CN6" s="4" t="s">
        <v>82</v>
      </c>
      <c r="CO6" s="4" t="s">
        <v>88</v>
      </c>
      <c r="CP6" s="4" t="s">
        <v>94</v>
      </c>
      <c r="CQ6" s="4" t="s">
        <v>95</v>
      </c>
      <c r="CR6" s="4" t="s">
        <v>96</v>
      </c>
      <c r="CS6" s="4" t="s">
        <v>97</v>
      </c>
      <c r="CT6" s="4" t="s">
        <v>94</v>
      </c>
      <c r="CU6" s="4" t="s">
        <v>95</v>
      </c>
      <c r="CV6" s="4" t="s">
        <v>96</v>
      </c>
      <c r="CW6" s="4" t="s">
        <v>97</v>
      </c>
      <c r="CX6" s="4" t="s">
        <v>94</v>
      </c>
      <c r="CY6" s="4" t="s">
        <v>95</v>
      </c>
      <c r="CZ6" s="4" t="s">
        <v>96</v>
      </c>
      <c r="DA6" s="4" t="s">
        <v>97</v>
      </c>
      <c r="DB6" s="4" t="s">
        <v>94</v>
      </c>
      <c r="DC6" s="4" t="s">
        <v>95</v>
      </c>
      <c r="DD6" s="4" t="s">
        <v>96</v>
      </c>
      <c r="DE6" s="4" t="s">
        <v>97</v>
      </c>
      <c r="DF6" s="4" t="s">
        <v>94</v>
      </c>
      <c r="DG6" s="4" t="s">
        <v>95</v>
      </c>
      <c r="DH6" s="4" t="s">
        <v>96</v>
      </c>
      <c r="DI6" s="4" t="s">
        <v>97</v>
      </c>
      <c r="DJ6" s="4" t="s">
        <v>94</v>
      </c>
      <c r="DK6" s="4" t="s">
        <v>95</v>
      </c>
      <c r="DL6" s="4" t="s">
        <v>96</v>
      </c>
      <c r="DM6" s="4" t="s">
        <v>97</v>
      </c>
      <c r="DN6" s="4" t="s">
        <v>94</v>
      </c>
      <c r="DO6" s="4" t="s">
        <v>95</v>
      </c>
      <c r="DP6" s="4" t="s">
        <v>96</v>
      </c>
      <c r="DQ6" s="4" t="s">
        <v>97</v>
      </c>
      <c r="DR6" s="4" t="s">
        <v>94</v>
      </c>
      <c r="DS6" s="4" t="s">
        <v>95</v>
      </c>
      <c r="DT6" s="4" t="s">
        <v>96</v>
      </c>
      <c r="DU6" s="4" t="s">
        <v>97</v>
      </c>
      <c r="DV6" s="4" t="s">
        <v>94</v>
      </c>
    </row>
    <row r="7" spans="1:126" ht="13" x14ac:dyDescent="0.3">
      <c r="A7" s="15" t="s">
        <v>17</v>
      </c>
      <c r="B7" s="1"/>
    </row>
    <row r="8" spans="1:126" x14ac:dyDescent="0.25">
      <c r="A8" s="4" t="s">
        <v>85</v>
      </c>
      <c r="B8" s="26">
        <f>'England - Qtr'!B8+'Northern Ireland - Qtr'!B8+'Scotland - Qtr'!B8+'Wales - Qtr'!B8</f>
        <v>4080.16</v>
      </c>
      <c r="C8" s="26">
        <f>'England - Qtr'!C8+'Northern Ireland - Qtr'!C8+'Scotland - Qtr'!C8+'Wales - Qtr'!C8</f>
        <v>4175.84</v>
      </c>
      <c r="D8" s="26">
        <f>'England - Qtr'!D8+'Northern Ireland - Qtr'!D8+'Scotland - Qtr'!D8+'Wales - Qtr'!D8</f>
        <v>4345.16</v>
      </c>
      <c r="E8" s="26">
        <f>'England - Qtr'!E8+'Northern Ireland - Qtr'!E8+'Scotland - Qtr'!E8+'Wales - Qtr'!E8</f>
        <v>4523.6400000000003</v>
      </c>
      <c r="F8" s="26">
        <f>'England - Qtr'!F8+'Northern Ireland - Qtr'!F8+'Scotland - Qtr'!F8+'Wales - Qtr'!F8</f>
        <v>4758.42</v>
      </c>
      <c r="G8" s="26">
        <f>'England - Qtr'!G8+'Northern Ireland - Qtr'!G8+'Scotland - Qtr'!G8+'Wales - Qtr'!G8</f>
        <v>5101.7699999999995</v>
      </c>
      <c r="H8" s="26">
        <f>'England - Qtr'!H8+'Northern Ireland - Qtr'!H8+'Scotland - Qtr'!H8+'Wales - Qtr'!H8</f>
        <v>5429.4500000000007</v>
      </c>
      <c r="I8" s="26">
        <f>'England - Qtr'!I8+'Northern Ireland - Qtr'!I8+'Scotland - Qtr'!I8+'Wales - Qtr'!I8</f>
        <v>5764.8899999999994</v>
      </c>
      <c r="J8" s="26">
        <f>'England - Qtr'!J8+'Northern Ireland - Qtr'!J8+'Scotland - Qtr'!J8+'Wales - Qtr'!J8</f>
        <v>6035.11</v>
      </c>
      <c r="K8" s="26">
        <f>'England - Qtr'!K8+'Northern Ireland - Qtr'!K8+'Scotland - Qtr'!K8+'Wales - Qtr'!K8</f>
        <v>6736.6799999999994</v>
      </c>
      <c r="L8" s="26">
        <f>'England - Qtr'!L8+'Northern Ireland - Qtr'!L8+'Scotland - Qtr'!L8+'Wales - Qtr'!L8</f>
        <v>7072.35</v>
      </c>
      <c r="M8" s="26">
        <f>'England - Qtr'!M8+'Northern Ireland - Qtr'!M8+'Scotland - Qtr'!M8+'Wales - Qtr'!M8</f>
        <v>7423.9000000000005</v>
      </c>
      <c r="N8" s="26">
        <f>'England - Qtr'!N8+'Northern Ireland - Qtr'!N8+'Scotland - Qtr'!N8+'Wales - Qtr'!N8</f>
        <v>7586.32</v>
      </c>
      <c r="O8" s="26">
        <f>'England - Qtr'!O8+'Northern Ireland - Qtr'!O8+'Scotland - Qtr'!O8+'Wales - Qtr'!O8</f>
        <v>7668.0999999999995</v>
      </c>
      <c r="P8" s="26">
        <f>'England - Qtr'!P8+'Northern Ireland - Qtr'!P8+'Scotland - Qtr'!P8+'Wales - Qtr'!P8</f>
        <v>7997.82</v>
      </c>
      <c r="Q8" s="26">
        <f>'England - Qtr'!Q8+'Northern Ireland - Qtr'!Q8+'Scotland - Qtr'!Q8+'Wales - Qtr'!Q8</f>
        <v>8281.2400000000016</v>
      </c>
      <c r="R8" s="26">
        <f>'England - Qtr'!R8+'Northern Ireland - Qtr'!R8+'Scotland - Qtr'!R8+'Wales - Qtr'!R8</f>
        <v>8572.67</v>
      </c>
      <c r="S8" s="26">
        <f>'England - Qtr'!S8+'Northern Ireland - Qtr'!S8+'Scotland - Qtr'!S8+'Wales - Qtr'!S8</f>
        <v>8689.07</v>
      </c>
      <c r="T8" s="26">
        <f>'England - Qtr'!T8+'Northern Ireland - Qtr'!T8+'Scotland - Qtr'!T8+'Wales - Qtr'!T8</f>
        <v>8791.5</v>
      </c>
      <c r="U8" s="26">
        <f>'England - Qtr'!U8+'Northern Ireland - Qtr'!U8+'Scotland - Qtr'!U8+'Wales - Qtr'!U8</f>
        <v>9003.3700000000008</v>
      </c>
      <c r="V8" s="26">
        <f>'England - Qtr'!V8+'Northern Ireland - Qtr'!V8+'Scotland - Qtr'!V8+'Wales - Qtr'!V8</f>
        <v>9212.24</v>
      </c>
      <c r="W8" s="26">
        <f>'England - Qtr'!W8+'Northern Ireland - Qtr'!W8+'Scotland - Qtr'!W8+'Wales - Qtr'!W8</f>
        <v>9391.77</v>
      </c>
      <c r="X8" s="26">
        <f>'England - Qtr'!X8+'Northern Ireland - Qtr'!X8+'Scotland - Qtr'!X8+'Wales - Qtr'!X8</f>
        <v>9546.4000000000015</v>
      </c>
      <c r="Y8" s="26">
        <f>'England - Qtr'!Y8+'Northern Ireland - Qtr'!Y8+'Scotland - Qtr'!Y8+'Wales - Qtr'!Y8</f>
        <v>10182.83</v>
      </c>
      <c r="Z8" s="26">
        <f>'England - Qtr'!Z8+'Northern Ireland - Qtr'!Z8+'Scotland - Qtr'!Z8+'Wales - Qtr'!Z8</f>
        <v>10832.529999999999</v>
      </c>
      <c r="AA8" s="26">
        <f>'England - Qtr'!AA8+'Northern Ireland - Qtr'!AA8+'Scotland - Qtr'!AA8+'Wales - Qtr'!AA8</f>
        <v>11965.07</v>
      </c>
      <c r="AB8" s="26">
        <f>'England - Qtr'!AB8+'Northern Ireland - Qtr'!AB8+'Scotland - Qtr'!AB8+'Wales - Qtr'!AB8</f>
        <v>12313.76</v>
      </c>
      <c r="AC8" s="26">
        <f>'England - Qtr'!AC8+'Northern Ireland - Qtr'!AC8+'Scotland - Qtr'!AC8+'Wales - Qtr'!AC8</f>
        <v>12566.779999999999</v>
      </c>
      <c r="AD8" s="26">
        <f>'England - Qtr'!AD8+'Northern Ireland - Qtr'!AD8+'Scotland - Qtr'!AD8+'Wales - Qtr'!AD8</f>
        <v>12597.150000000001</v>
      </c>
      <c r="AE8" s="26">
        <f>'England - Qtr'!AE8+'Northern Ireland - Qtr'!AE8+'Scotland - Qtr'!AE8+'Wales - Qtr'!AE8</f>
        <v>13045.419999999998</v>
      </c>
      <c r="AF8" s="26">
        <f>'England - Qtr'!AF8+'Northern Ireland - Qtr'!AF8+'Scotland - Qtr'!AF8+'Wales - Qtr'!AF8</f>
        <v>13141.59</v>
      </c>
      <c r="AG8" s="26">
        <f>'England - Qtr'!AG8+'Northern Ireland - Qtr'!AG8+'Scotland - Qtr'!AG8+'Wales - Qtr'!AG8</f>
        <v>13287.910000000002</v>
      </c>
      <c r="AH8" s="26">
        <f>'England - Qtr'!AH8+'Northern Ireland - Qtr'!AH8+'Scotland - Qtr'!AH8+'Wales - Qtr'!AH8</f>
        <v>13424.85</v>
      </c>
      <c r="AI8" s="26">
        <f>'England - Qtr'!AI8+'Northern Ireland - Qtr'!AI8+'Scotland - Qtr'!AI8+'Wales - Qtr'!AI8</f>
        <v>13664.34</v>
      </c>
      <c r="AJ8" s="26">
        <f>'England - Qtr'!AJ8+'Northern Ireland - Qtr'!AJ8+'Scotland - Qtr'!AJ8+'Wales - Qtr'!AJ8</f>
        <v>13872.96</v>
      </c>
      <c r="AK8" s="26">
        <f>'England - Qtr'!AK8+'Northern Ireland - Qtr'!AK8+'Scotland - Qtr'!AK8+'Wales - Qtr'!AK8</f>
        <v>13960.349999999999</v>
      </c>
      <c r="AL8" s="26">
        <f>'England - Qtr'!AL8+'Northern Ireland - Qtr'!AL8+'Scotland - Qtr'!AL8+'Wales - Qtr'!AL8</f>
        <v>13998.33</v>
      </c>
      <c r="AM8" s="26">
        <f>'England - Qtr'!AM8+'Northern Ireland - Qtr'!AM8+'Scotland - Qtr'!AM8+'Wales - Qtr'!AM8</f>
        <v>13964.52</v>
      </c>
      <c r="AN8" s="26">
        <f>'England - Qtr'!AN8+'Northern Ireland - Qtr'!AN8+'Scotland - Qtr'!AN8+'Wales - Qtr'!AN8</f>
        <v>13975.77</v>
      </c>
      <c r="AO8" s="26">
        <f>'England - Qtr'!AO8+'Northern Ireland - Qtr'!AO8+'Scotland - Qtr'!AO8+'Wales - Qtr'!AO8</f>
        <v>13978.070000000002</v>
      </c>
      <c r="AP8" s="26">
        <f>'England - Qtr'!AP8+'Northern Ireland - Qtr'!AP8+'Scotland - Qtr'!AP8+'Wales - Qtr'!AP8</f>
        <v>14075.07</v>
      </c>
      <c r="AQ8" s="26">
        <f>'England - Qtr'!AQ8+'Northern Ireland - Qtr'!AQ8+'Scotland - Qtr'!AQ8+'Wales - Qtr'!AQ8</f>
        <v>14115.410000000002</v>
      </c>
      <c r="AR8" s="26">
        <f>'England - Qtr'!AR8+'Northern Ireland - Qtr'!AR8+'Scotland - Qtr'!AR8+'Wales - Qtr'!AR8</f>
        <v>14211.710000000001</v>
      </c>
      <c r="AS8" s="26">
        <f>'England - Qtr'!AS8+'Northern Ireland - Qtr'!AS8+'Scotland - Qtr'!AS8+'Wales - Qtr'!AS8</f>
        <v>14346.45</v>
      </c>
      <c r="AT8" s="26">
        <f>'England - Qtr'!AT8+'Northern Ireland - Qtr'!AT8+'Scotland - Qtr'!AT8+'Wales - Qtr'!AT8</f>
        <v>14492.750000000002</v>
      </c>
      <c r="AU8" s="26">
        <f>'England - Qtr'!AU8+'Northern Ireland - Qtr'!AU8+'Scotland - Qtr'!AU8+'Wales - Qtr'!AU8</f>
        <v>14632.809999999998</v>
      </c>
      <c r="AV8" s="26">
        <f>'England - Qtr'!AV8+'Northern Ireland - Qtr'!AV8+'Scotland - Qtr'!AV8+'Wales - Qtr'!AV8</f>
        <v>14624.71</v>
      </c>
      <c r="AW8" s="26">
        <f>'England - Qtr'!AW8+'Northern Ireland - Qtr'!AW8+'Scotland - Qtr'!AW8+'Wales - Qtr'!AW8</f>
        <v>14686.73</v>
      </c>
      <c r="AX8" s="26">
        <f>'England - Qtr'!AX8+'Northern Ireland - Qtr'!AX8+'Scotland - Qtr'!AX8+'Wales - Qtr'!AX8</f>
        <v>14840.359999999999</v>
      </c>
      <c r="AY8" s="26">
        <f>'England - Qtr'!AY8+'Northern Ireland - Qtr'!AY8+'Scotland - Qtr'!AY8+'Wales - Qtr'!AY8</f>
        <v>15390.39</v>
      </c>
      <c r="AZ8" s="26">
        <f>'England - Qtr'!AZ8+'Northern Ireland - Qtr'!AZ8+'Scotland - Qtr'!AZ8+'Wales - Qtr'!AZ8</f>
        <v>15445.289999999999</v>
      </c>
      <c r="BA8" s="26">
        <f>'England - Qtr'!BA8+'Northern Ireland - Qtr'!BA8+'Scotland - Qtr'!BA8+'Wales - Qtr'!BA8</f>
        <v>15476.46</v>
      </c>
      <c r="BB8" s="26">
        <f>'England - Qtr'!BB8+'Northern Ireland - Qtr'!BB8+'Scotland - Qtr'!BB8+'Wales - Qtr'!BB8</f>
        <v>15531.89</v>
      </c>
      <c r="BC8" s="26">
        <f>'England - Qtr'!BC8+'Northern Ireland - Qtr'!BC8+'Scotland - Qtr'!BC8+'Wales - Qtr'!BC8</f>
        <v>15561.72</v>
      </c>
      <c r="BD8" s="26">
        <f>'England - Qtr'!BD8+'Northern Ireland - Qtr'!BD8+'Scotland - Qtr'!BD8+'Wales - Qtr'!BD8</f>
        <v>15655.359999999999</v>
      </c>
      <c r="BE8" s="26">
        <f>'England - Qtr'!BE8+'Northern Ireland - Qtr'!BE8+'Scotland - Qtr'!BE8+'Wales - Qtr'!BE8</f>
        <v>16122.47</v>
      </c>
      <c r="BF8" s="26">
        <f>'England - Qtr'!BF8+'Northern Ireland - Qtr'!BF8+'Scotland - Qtr'!BF8+'Wales - Qtr'!BF8</f>
        <v>16199.269999999999</v>
      </c>
      <c r="BG8" s="26">
        <f>'England - Qtr'!BG8+'Northern Ireland - Qtr'!BG8+'Scotland - Qtr'!BG8+'Wales - Qtr'!BG8</f>
        <v>16154.269999999999</v>
      </c>
      <c r="BH8" s="26">
        <f>'England - Qtr'!BH8+'Northern Ireland - Qtr'!BH8+'Scotland - Qtr'!BH8+'Wales - Qtr'!BH8</f>
        <v>16316.279999999999</v>
      </c>
      <c r="BI8" s="26">
        <f>'England - Qtr'!BI8+'Northern Ireland - Qtr'!BI8+'Scotland - Qtr'!BI8+'Wales - Qtr'!BI8</f>
        <v>16363.58</v>
      </c>
      <c r="BJ8" s="26">
        <f>'England - Qtr'!BJ8+'Northern Ireland - Qtr'!BJ8+'Scotland - Qtr'!BJ8+'Wales - Qtr'!BJ8</f>
        <v>16430.689999999999</v>
      </c>
      <c r="BK8" s="26">
        <f>'England - Qtr'!BK8+'Northern Ireland - Qtr'!BK8+'Scotland - Qtr'!BK8+'Wales - Qtr'!BK8</f>
        <v>16637.210000000003</v>
      </c>
      <c r="BL8" s="26"/>
      <c r="BM8" s="25">
        <f>B8-Quarter!E8</f>
        <v>0.15999999999985448</v>
      </c>
      <c r="BN8" s="25">
        <f>C8-Quarter!F8</f>
        <v>-0.15999999999985448</v>
      </c>
      <c r="BO8" s="25">
        <f>D8-Quarter!G8</f>
        <v>0.15999999999985448</v>
      </c>
      <c r="BP8" s="25">
        <f>E8-Quarter!H8</f>
        <v>-0.35999999999967258</v>
      </c>
      <c r="BQ8" s="25">
        <f>F8-Quarter!I8</f>
        <v>0.42000000000007276</v>
      </c>
      <c r="BR8" s="25">
        <f>G8-Quarter!J8</f>
        <v>-0.23000000000047294</v>
      </c>
      <c r="BS8" s="25">
        <f>H8-Quarter!K8</f>
        <v>0.4500000000007276</v>
      </c>
      <c r="BT8" s="25">
        <f>I8-Quarter!L8</f>
        <v>-0.11000000000058208</v>
      </c>
      <c r="BU8" s="25">
        <f>J8-Quarter!M8</f>
        <v>0.10999999999967258</v>
      </c>
      <c r="BV8" s="25">
        <f>K8-Quarter!N8</f>
        <v>-0.32000000000061846</v>
      </c>
      <c r="BW8" s="25">
        <f>L8-Quarter!O8</f>
        <v>0.3500000000003638</v>
      </c>
      <c r="BX8" s="25">
        <f>M8-Quarter!P8</f>
        <v>-9.9999999999454303E-2</v>
      </c>
      <c r="BY8" s="25">
        <f>N8-Quarter!Q8</f>
        <v>0.31999999999970896</v>
      </c>
      <c r="BZ8" s="25">
        <f>O8-Quarter!R8</f>
        <v>9.9999999999454303E-2</v>
      </c>
      <c r="CA8" s="25">
        <f>P8-Quarter!S8</f>
        <v>-0.18000000000029104</v>
      </c>
      <c r="CB8" s="25">
        <f>Q8-Quarter!T8</f>
        <v>0.24000000000160071</v>
      </c>
      <c r="CC8" s="25">
        <f>R8-Quarter!U8</f>
        <v>-0.32999999999992724</v>
      </c>
      <c r="CD8" s="25">
        <f>S8-Quarter!V8</f>
        <v>0</v>
      </c>
      <c r="CE8" s="25">
        <f>T8-Quarter!W8</f>
        <v>0</v>
      </c>
      <c r="CF8" s="25">
        <f>U8-Quarter!X8</f>
        <v>0</v>
      </c>
      <c r="CG8" s="25">
        <f>V8-Quarter!Y8</f>
        <v>0</v>
      </c>
      <c r="CH8" s="25">
        <f>W8-Quarter!Z8</f>
        <v>0</v>
      </c>
      <c r="CI8" s="25">
        <f>X8-Quarter!AA8</f>
        <v>0</v>
      </c>
      <c r="CJ8" s="25">
        <f>Y8-Quarter!AB8</f>
        <v>0</v>
      </c>
      <c r="CK8" s="25">
        <f>Z8-Quarter!AC8</f>
        <v>0</v>
      </c>
      <c r="CL8" s="25">
        <f>AA8-Quarter!AD8</f>
        <v>0</v>
      </c>
      <c r="CM8" s="25">
        <f>AB8-Quarter!AE8</f>
        <v>0</v>
      </c>
      <c r="CN8" s="25">
        <f>AC8-Quarter!AF8</f>
        <v>0</v>
      </c>
      <c r="CO8" s="25">
        <f>AD8-Quarter!AG8</f>
        <v>0</v>
      </c>
      <c r="CP8" s="25">
        <f>AE8-Quarter!AH8</f>
        <v>0</v>
      </c>
      <c r="CQ8" s="25">
        <f>AF8-Quarter!AI8</f>
        <v>0</v>
      </c>
      <c r="CR8" s="25">
        <f>AG8-Quarter!AJ8</f>
        <v>0</v>
      </c>
      <c r="CS8" s="25">
        <f>AH8-Quarter!AK8</f>
        <v>0</v>
      </c>
      <c r="CT8" s="265">
        <f>AI8-Quarter!AL8</f>
        <v>0</v>
      </c>
      <c r="CU8" s="265">
        <f>AJ8-Quarter!AM8</f>
        <v>0</v>
      </c>
      <c r="CV8" s="265">
        <f>AK8-Quarter!AN8</f>
        <v>0</v>
      </c>
      <c r="CW8" s="265">
        <f>AL8-Quarter!AO8</f>
        <v>0</v>
      </c>
      <c r="CX8" s="265">
        <f>AM8-Quarter!AP8</f>
        <v>0</v>
      </c>
      <c r="CY8" s="265">
        <f>AN8-Quarter!AQ8</f>
        <v>0</v>
      </c>
      <c r="CZ8" s="265">
        <f>AO8-Quarter!AR8</f>
        <v>0</v>
      </c>
      <c r="DA8" s="265">
        <f>AP8-Quarter!AS8</f>
        <v>0</v>
      </c>
      <c r="DB8" s="265">
        <f>AQ8-Quarter!AT8</f>
        <v>0</v>
      </c>
      <c r="DC8" s="265">
        <f>AR8-Quarter!AU8</f>
        <v>0</v>
      </c>
      <c r="DD8" s="265">
        <f>AS8-Quarter!AV8</f>
        <v>0</v>
      </c>
      <c r="DE8" s="265">
        <f>AT8-Quarter!AW8</f>
        <v>0</v>
      </c>
      <c r="DF8" s="265">
        <f>AU8-Quarter!AX8</f>
        <v>0</v>
      </c>
      <c r="DG8" s="265">
        <f>AV8-Quarter!AY8</f>
        <v>0</v>
      </c>
      <c r="DH8" s="265">
        <f>AW8-Quarter!AZ8</f>
        <v>0</v>
      </c>
      <c r="DI8" s="265">
        <f>AX8-Quarter!BA8</f>
        <v>0</v>
      </c>
      <c r="DJ8" s="265">
        <f>AY8-Quarter!BB8</f>
        <v>0</v>
      </c>
      <c r="DK8" s="265">
        <f>AZ8-Quarter!BC8</f>
        <v>0</v>
      </c>
      <c r="DL8" s="265">
        <f>BA8-Quarter!BD8</f>
        <v>0</v>
      </c>
      <c r="DM8" s="265">
        <f>BB8-Quarter!BE8</f>
        <v>0</v>
      </c>
      <c r="DN8" s="265">
        <f>BC8-Quarter!BF8</f>
        <v>0</v>
      </c>
      <c r="DO8" s="265">
        <f>BD8-Quarter!BG8</f>
        <v>0</v>
      </c>
      <c r="DP8" s="265">
        <f>BE8-Quarter!BH8</f>
        <v>0</v>
      </c>
      <c r="DQ8" s="265">
        <f>BF8-Quarter!BI8</f>
        <v>0</v>
      </c>
      <c r="DR8" s="265">
        <f>BG8-Quarter!BJ8</f>
        <v>0</v>
      </c>
      <c r="DS8" s="265">
        <f>BH8-Quarter!BK8</f>
        <v>0</v>
      </c>
      <c r="DT8" s="265">
        <f>BI8-Quarter!BL8</f>
        <v>0</v>
      </c>
      <c r="DU8" s="265">
        <f>BJ8-Quarter!BM8</f>
        <v>0</v>
      </c>
      <c r="DV8" s="265">
        <f>BK8-Quarter!BN8</f>
        <v>0</v>
      </c>
    </row>
    <row r="9" spans="1:126" x14ac:dyDescent="0.25">
      <c r="A9" s="4" t="s">
        <v>86</v>
      </c>
      <c r="B9" s="26">
        <f>'England - Qtr'!B9+'Northern Ireland - Qtr'!B9+'Scotland - Qtr'!B9+'Wales - Qtr'!B9</f>
        <v>1341.45</v>
      </c>
      <c r="C9" s="26">
        <f>'England - Qtr'!C9+'Northern Ireland - Qtr'!C9+'Scotland - Qtr'!C9+'Wales - Qtr'!C9</f>
        <v>1427.05</v>
      </c>
      <c r="D9" s="26">
        <f>'England - Qtr'!D9+'Northern Ireland - Qtr'!D9+'Scotland - Qtr'!D9+'Wales - Qtr'!D9</f>
        <v>1563.85</v>
      </c>
      <c r="E9" s="26">
        <f>'England - Qtr'!E9+'Northern Ireland - Qtr'!E9+'Scotland - Qtr'!E9+'Wales - Qtr'!E9</f>
        <v>1650.25</v>
      </c>
      <c r="F9" s="26">
        <f>'England - Qtr'!F9+'Northern Ireland - Qtr'!F9+'Scotland - Qtr'!F9+'Wales - Qtr'!F9</f>
        <v>1838.25</v>
      </c>
      <c r="G9" s="26">
        <f>'England - Qtr'!G9+'Northern Ireland - Qtr'!G9+'Scotland - Qtr'!G9+'Wales - Qtr'!G9</f>
        <v>2200.25</v>
      </c>
      <c r="H9" s="26">
        <f>'England - Qtr'!H9+'Northern Ireland - Qtr'!H9+'Scotland - Qtr'!H9+'Wales - Qtr'!H9</f>
        <v>2516.4499999999998</v>
      </c>
      <c r="I9" s="26">
        <f>'England - Qtr'!I9+'Northern Ireland - Qtr'!I9+'Scotland - Qtr'!I9+'Wales - Qtr'!I9</f>
        <v>2682.25</v>
      </c>
      <c r="J9" s="26">
        <f>'England - Qtr'!J9+'Northern Ireland - Qtr'!J9+'Scotland - Qtr'!J9+'Wales - Qtr'!J9</f>
        <v>2995.45</v>
      </c>
      <c r="K9" s="26">
        <f>'England - Qtr'!K9+'Northern Ireland - Qtr'!K9+'Scotland - Qtr'!K9+'Wales - Qtr'!K9</f>
        <v>3380.65</v>
      </c>
      <c r="L9" s="26">
        <f>'England - Qtr'!L9+'Northern Ireland - Qtr'!L9+'Scotland - Qtr'!L9+'Wales - Qtr'!L9</f>
        <v>3543.35</v>
      </c>
      <c r="M9" s="26">
        <f>'England - Qtr'!M9+'Northern Ireland - Qtr'!M9+'Scotland - Qtr'!M9+'Wales - Qtr'!M9</f>
        <v>3656.35</v>
      </c>
      <c r="N9" s="26">
        <f>'England - Qtr'!N9+'Northern Ireland - Qtr'!N9+'Scotland - Qtr'!N9+'Wales - Qtr'!N9</f>
        <v>3695.95</v>
      </c>
      <c r="O9" s="26">
        <f>'England - Qtr'!O9+'Northern Ireland - Qtr'!O9+'Scotland - Qtr'!O9+'Wales - Qtr'!O9</f>
        <v>3764.2</v>
      </c>
      <c r="P9" s="26">
        <f>'England - Qtr'!P9+'Northern Ireland - Qtr'!P9+'Scotland - Qtr'!P9+'Wales - Qtr'!P9</f>
        <v>4084.6</v>
      </c>
      <c r="Q9" s="26">
        <f>'England - Qtr'!Q9+'Northern Ireland - Qtr'!Q9+'Scotland - Qtr'!Q9+'Wales - Qtr'!Q9</f>
        <v>4425.8</v>
      </c>
      <c r="R9" s="26">
        <f>'England - Qtr'!R9+'Northern Ireland - Qtr'!R9+'Scotland - Qtr'!R9+'Wales - Qtr'!R9</f>
        <v>4501.3999999999996</v>
      </c>
      <c r="S9" s="26">
        <f>'England - Qtr'!S9+'Northern Ireland - Qtr'!S9+'Scotland - Qtr'!S9+'Wales - Qtr'!S9</f>
        <v>4738.6000000000004</v>
      </c>
      <c r="T9" s="26">
        <f>'England - Qtr'!T9+'Northern Ireland - Qtr'!T9+'Scotland - Qtr'!T9+'Wales - Qtr'!T9</f>
        <v>5014</v>
      </c>
      <c r="U9" s="25">
        <f>'England - Qtr'!U9+'Northern Ireland - Qtr'!U9+'Scotland - Qtr'!U9+'Wales - Qtr'!U9</f>
        <v>5093.5</v>
      </c>
      <c r="V9" s="25">
        <f>'England - Qtr'!V9+'Northern Ireland - Qtr'!V9+'Scotland - Qtr'!V9+'Wales - Qtr'!V9</f>
        <v>5093.5</v>
      </c>
      <c r="W9" s="25">
        <f>'England - Qtr'!W9+'Northern Ireland - Qtr'!W9+'Scotland - Qtr'!W9+'Wales - Qtr'!W9</f>
        <v>5087.1499999999996</v>
      </c>
      <c r="X9" s="25">
        <f>'England - Qtr'!X9+'Northern Ireland - Qtr'!X9+'Scotland - Qtr'!X9+'Wales - Qtr'!X9</f>
        <v>5087.1499999999996</v>
      </c>
      <c r="Y9" s="25">
        <f>'England - Qtr'!Y9+'Northern Ireland - Qtr'!Y9+'Scotland - Qtr'!Y9+'Wales - Qtr'!Y9</f>
        <v>5087.1499999999996</v>
      </c>
      <c r="Z9" s="25">
        <f>'England - Qtr'!Z9+'Northern Ireland - Qtr'!Z9+'Scotland - Qtr'!Z9+'Wales - Qtr'!Z9</f>
        <v>5293.4</v>
      </c>
      <c r="AA9" s="25">
        <f>'England - Qtr'!AA9+'Northern Ireland - Qtr'!AA9+'Scotland - Qtr'!AA9+'Wales - Qtr'!AA9</f>
        <v>5447.9</v>
      </c>
      <c r="AB9" s="25">
        <f>'England - Qtr'!AB9+'Northern Ireland - Qtr'!AB9+'Scotland - Qtr'!AB9+'Wales - Qtr'!AB9</f>
        <v>5645.75</v>
      </c>
      <c r="AC9" s="25">
        <f>'England - Qtr'!AC9+'Northern Ireland - Qtr'!AC9+'Scotland - Qtr'!AC9+'Wales - Qtr'!AC9</f>
        <v>6130.8</v>
      </c>
      <c r="AD9" s="25">
        <f>'England - Qtr'!AD9+'Northern Ireland - Qtr'!AD9+'Scotland - Qtr'!AD9+'Wales - Qtr'!AD9</f>
        <v>6957.85</v>
      </c>
      <c r="AE9" s="25">
        <f>'England - Qtr'!AE9+'Northern Ireland - Qtr'!AE9+'Scotland - Qtr'!AE9+'Wales - Qtr'!AE9</f>
        <v>7609.9000000000005</v>
      </c>
      <c r="AF9" s="25">
        <f>'England - Qtr'!AF9+'Northern Ireland - Qtr'!AF9+'Scotland - Qtr'!AF9+'Wales - Qtr'!AF9</f>
        <v>7763.9000000000005</v>
      </c>
      <c r="AG9" s="25">
        <f>'England - Qtr'!AG9+'Northern Ireland - Qtr'!AG9+'Scotland - Qtr'!AG9+'Wales - Qtr'!AG9</f>
        <v>7979.7</v>
      </c>
      <c r="AH9" s="25">
        <f>'England - Qtr'!AH9+'Northern Ireland - Qtr'!AH9+'Scotland - Qtr'!AH9+'Wales - Qtr'!AH9</f>
        <v>8150.5</v>
      </c>
      <c r="AI9" s="25">
        <f>'England - Qtr'!AI9+'Northern Ireland - Qtr'!AI9+'Scotland - Qtr'!AI9+'Wales - Qtr'!AI9</f>
        <v>8447.2999999999993</v>
      </c>
      <c r="AJ9" s="25">
        <f>'England - Qtr'!AJ9+'Northern Ireland - Qtr'!AJ9+'Scotland - Qtr'!AJ9+'Wales - Qtr'!AJ9</f>
        <v>9124.2999999999993</v>
      </c>
      <c r="AK9" s="25">
        <f>'England - Qtr'!AK9+'Northern Ireland - Qtr'!AK9+'Scotland - Qtr'!AK9+'Wales - Qtr'!AK9</f>
        <v>9670.2999999999993</v>
      </c>
      <c r="AL9" s="25">
        <f>'England - Qtr'!AL9+'Northern Ireland - Qtr'!AL9+'Scotland - Qtr'!AL9+'Wales - Qtr'!AL9</f>
        <v>9856.2999999999993</v>
      </c>
      <c r="AM9" s="25">
        <f>'England - Qtr'!AM9+'Northern Ireland - Qtr'!AM9+'Scotland - Qtr'!AM9+'Wales - Qtr'!AM9</f>
        <v>10350.85</v>
      </c>
      <c r="AN9" s="25">
        <f>'England - Qtr'!AN9+'Northern Ireland - Qtr'!AN9+'Scotland - Qtr'!AN9+'Wales - Qtr'!AN9</f>
        <v>10350.85</v>
      </c>
      <c r="AO9" s="25">
        <f>'England - Qtr'!AO9+'Northern Ireland - Qtr'!AO9+'Scotland - Qtr'!AO9+'Wales - Qtr'!AO9</f>
        <v>10350.85</v>
      </c>
      <c r="AP9" s="25">
        <f>'England - Qtr'!AP9+'Northern Ireland - Qtr'!AP9+'Scotland - Qtr'!AP9+'Wales - Qtr'!AP9</f>
        <v>10350.85</v>
      </c>
      <c r="AQ9" s="25">
        <f>'England - Qtr'!AQ9+'Northern Ireland - Qtr'!AQ9+'Scotland - Qtr'!AQ9+'Wales - Qtr'!AQ9</f>
        <v>10360.35</v>
      </c>
      <c r="AR9" s="25">
        <f>'England - Qtr'!AR9+'Northern Ireland - Qtr'!AR9+'Scotland - Qtr'!AR9+'Wales - Qtr'!AR9</f>
        <v>10625.35</v>
      </c>
      <c r="AS9" s="25">
        <f>'England - Qtr'!AS9+'Northern Ireland - Qtr'!AS9+'Scotland - Qtr'!AS9+'Wales - Qtr'!AS9</f>
        <v>11025.35</v>
      </c>
      <c r="AT9" s="25">
        <f>'England - Qtr'!AT9+'Northern Ireland - Qtr'!AT9+'Scotland - Qtr'!AT9+'Wales - Qtr'!AT9</f>
        <v>11175.85</v>
      </c>
      <c r="AU9" s="25">
        <f>'England - Qtr'!AU9+'Northern Ireland - Qtr'!AU9+'Scotland - Qtr'!AU9+'Wales - Qtr'!AU9</f>
        <v>12537.85</v>
      </c>
      <c r="AV9" s="25">
        <f>'England - Qtr'!AV9+'Northern Ireland - Qtr'!AV9+'Scotland - Qtr'!AV9+'Wales - Qtr'!AV9</f>
        <v>12536.85</v>
      </c>
      <c r="AW9" s="25">
        <f>'England - Qtr'!AW9+'Northern Ireland - Qtr'!AW9+'Scotland - Qtr'!AW9+'Wales - Qtr'!AW9</f>
        <v>12536.85</v>
      </c>
      <c r="AX9" s="25">
        <f>'England - Qtr'!AX9+'Northern Ireland - Qtr'!AX9+'Scotland - Qtr'!AX9+'Wales - Qtr'!AX9</f>
        <v>13767.85</v>
      </c>
      <c r="AY9" s="25">
        <f>'England - Qtr'!AY9+'Northern Ireland - Qtr'!AY9+'Scotland - Qtr'!AY9+'Wales - Qtr'!AY9</f>
        <v>14655.05</v>
      </c>
      <c r="AZ9" s="25">
        <f>'England - Qtr'!AZ9+'Northern Ireland - Qtr'!AZ9+'Scotland - Qtr'!AZ9+'Wales - Qtr'!AZ9</f>
        <v>14655.05</v>
      </c>
      <c r="BA9" s="25">
        <f>'England - Qtr'!BA9+'Northern Ireland - Qtr'!BA9+'Scotland - Qtr'!BA9+'Wales - Qtr'!BA9</f>
        <v>14655.05</v>
      </c>
      <c r="BB9" s="25">
        <f>'England - Qtr'!BB9+'Northern Ireland - Qtr'!BB9+'Scotland - Qtr'!BB9+'Wales - Qtr'!BB9</f>
        <v>14655.05</v>
      </c>
      <c r="BC9" s="25">
        <f>'England - Qtr'!BC9+'Northern Ireland - Qtr'!BC9+'Scotland - Qtr'!BC9+'Wales - Qtr'!BC9</f>
        <v>14730.05</v>
      </c>
      <c r="BD9" s="25">
        <f>'England - Qtr'!BD9+'Northern Ireland - Qtr'!BD9+'Scotland - Qtr'!BD9+'Wales - Qtr'!BD9</f>
        <v>15612.05</v>
      </c>
      <c r="BE9" s="25">
        <f>'England - Qtr'!BE9+'Northern Ireland - Qtr'!BE9+'Scotland - Qtr'!BE9+'Wales - Qtr'!BE9</f>
        <v>15612.05</v>
      </c>
      <c r="BF9" s="25">
        <f>'England - Qtr'!BF9+'Northern Ireland - Qtr'!BF9+'Scotland - Qtr'!BF9+'Wales - Qtr'!BF9</f>
        <v>16060.05</v>
      </c>
      <c r="BG9" s="25">
        <f>'England - Qtr'!BG9+'Northern Ireland - Qtr'!BG9+'Scotland - Qtr'!BG9+'Wales - Qtr'!BG9</f>
        <v>16235.05</v>
      </c>
      <c r="BH9" s="25">
        <f>'England - Qtr'!BH9+'Northern Ireland - Qtr'!BH9+'Scotland - Qtr'!BH9+'Wales - Qtr'!BH9</f>
        <v>16570.05</v>
      </c>
      <c r="BI9" s="25">
        <f>'England - Qtr'!BI9+'Northern Ireland - Qtr'!BI9+'Scotland - Qtr'!BI9+'Wales - Qtr'!BI9</f>
        <v>16570.05</v>
      </c>
      <c r="BJ9" s="25">
        <f>'England - Qtr'!BJ9+'Northern Ireland - Qtr'!BJ9+'Scotland - Qtr'!BJ9+'Wales - Qtr'!BJ9</f>
        <v>16570.05</v>
      </c>
      <c r="BK9" s="25">
        <f>'England - Qtr'!BK9+'Northern Ireland - Qtr'!BK9+'Scotland - Qtr'!BK9+'Wales - Qtr'!BK9</f>
        <v>16653.05</v>
      </c>
      <c r="BL9" s="25"/>
      <c r="BM9" s="25">
        <f>B9-Quarter!E9</f>
        <v>0.45000000000004547</v>
      </c>
      <c r="BN9" s="25">
        <f>C9-Quarter!F9</f>
        <v>4.9999999999954525E-2</v>
      </c>
      <c r="BO9" s="25">
        <f>D9-Quarter!G9</f>
        <v>-0.15000000000009095</v>
      </c>
      <c r="BP9" s="25">
        <f>E9-Quarter!H9</f>
        <v>0.25</v>
      </c>
      <c r="BQ9" s="25">
        <f>F9-Quarter!I9</f>
        <v>0.25</v>
      </c>
      <c r="BR9" s="25">
        <f>G9-Quarter!J9</f>
        <v>0.25</v>
      </c>
      <c r="BS9" s="25">
        <f>H9-Quarter!K9</f>
        <v>0.4499999999998181</v>
      </c>
      <c r="BT9" s="25">
        <f>I9-Quarter!L9</f>
        <v>0.25</v>
      </c>
      <c r="BU9" s="25">
        <f>J9-Quarter!M9</f>
        <v>0.4499999999998181</v>
      </c>
      <c r="BV9" s="25">
        <f>K9-Quarter!N9</f>
        <v>-0.34999999999990905</v>
      </c>
      <c r="BW9" s="25">
        <f>L9-Quarter!O9</f>
        <v>0.34999999999990905</v>
      </c>
      <c r="BX9" s="25">
        <f>M9-Quarter!P9</f>
        <v>0.34999999999990905</v>
      </c>
      <c r="BY9" s="25">
        <f>N9-Quarter!Q9</f>
        <v>-5.0000000000181899E-2</v>
      </c>
      <c r="BZ9" s="25">
        <f>O9-Quarter!R9</f>
        <v>0.1999999999998181</v>
      </c>
      <c r="CA9" s="25">
        <f>P9-Quarter!S9</f>
        <v>-0.40000000000009095</v>
      </c>
      <c r="CB9" s="25">
        <f>Q9-Quarter!T9</f>
        <v>-0.1999999999998181</v>
      </c>
      <c r="CC9" s="25">
        <f>R9-Quarter!U9</f>
        <v>0.3999999999996362</v>
      </c>
      <c r="CD9" s="25">
        <f>S9-Quarter!V9</f>
        <v>0</v>
      </c>
      <c r="CE9" s="25">
        <f>T9-Quarter!W9</f>
        <v>0</v>
      </c>
      <c r="CF9" s="25">
        <f>U9-Quarter!X9</f>
        <v>0</v>
      </c>
      <c r="CG9" s="25">
        <f>V9-Quarter!Y9</f>
        <v>0</v>
      </c>
      <c r="CH9" s="29">
        <f>W9-Quarter!Z9</f>
        <v>0</v>
      </c>
      <c r="CI9" s="29">
        <f>X9-Quarter!AA9</f>
        <v>0</v>
      </c>
      <c r="CJ9" s="29">
        <f>Y9-Quarter!AB9</f>
        <v>0</v>
      </c>
      <c r="CK9" s="29">
        <f>Z9-Quarter!AC9</f>
        <v>0</v>
      </c>
      <c r="CL9" s="29">
        <f>AA9-Quarter!AD9</f>
        <v>0</v>
      </c>
      <c r="CM9" s="29">
        <f>AB9-Quarter!AE9</f>
        <v>0</v>
      </c>
      <c r="CN9" s="25">
        <f>AC9-Quarter!AF9</f>
        <v>0</v>
      </c>
      <c r="CO9" s="25">
        <f>AD9-Quarter!AG9</f>
        <v>0</v>
      </c>
      <c r="CP9" s="25">
        <f>AE9-Quarter!AH9</f>
        <v>0</v>
      </c>
      <c r="CQ9" s="25">
        <f>AF9-Quarter!AI9</f>
        <v>0</v>
      </c>
      <c r="CR9" s="25">
        <f>AG9-Quarter!AJ9</f>
        <v>0</v>
      </c>
      <c r="CS9" s="25">
        <f>AH9-Quarter!AK9</f>
        <v>0</v>
      </c>
      <c r="CT9" s="265">
        <f>AI9-Quarter!AL9</f>
        <v>0</v>
      </c>
      <c r="CU9" s="265">
        <f>AJ9-Quarter!AM9</f>
        <v>0</v>
      </c>
      <c r="CV9" s="265">
        <f>AK9-Quarter!AN9</f>
        <v>0</v>
      </c>
      <c r="CW9" s="265">
        <f>AL9-Quarter!AO9</f>
        <v>0</v>
      </c>
      <c r="CX9" s="265">
        <f>AM9-Quarter!AP9</f>
        <v>0</v>
      </c>
      <c r="CY9" s="265">
        <f>AN9-Quarter!AQ9</f>
        <v>0</v>
      </c>
      <c r="CZ9" s="265">
        <f>AO9-Quarter!AR9</f>
        <v>0</v>
      </c>
      <c r="DA9" s="265">
        <f>AP9-Quarter!AS9</f>
        <v>0</v>
      </c>
      <c r="DB9" s="265">
        <f>AQ9-Quarter!AT9</f>
        <v>0</v>
      </c>
      <c r="DC9" s="265">
        <f>AR9-Quarter!AU9</f>
        <v>0</v>
      </c>
      <c r="DD9" s="265">
        <f>AS9-Quarter!AV9</f>
        <v>0</v>
      </c>
      <c r="DE9" s="265">
        <f>AT9-Quarter!AW9</f>
        <v>0</v>
      </c>
      <c r="DF9" s="265">
        <f>AU9-Quarter!AX9</f>
        <v>0</v>
      </c>
      <c r="DG9" s="265">
        <f>AV9-Quarter!AY9</f>
        <v>0</v>
      </c>
      <c r="DH9" s="265">
        <f>AW9-Quarter!AZ9</f>
        <v>0</v>
      </c>
      <c r="DI9" s="265">
        <f>AX9-Quarter!BA9</f>
        <v>0</v>
      </c>
      <c r="DJ9" s="265">
        <f>AY9-Quarter!BB9</f>
        <v>0</v>
      </c>
      <c r="DK9" s="265">
        <f>AZ9-Quarter!BC9</f>
        <v>0</v>
      </c>
      <c r="DL9" s="265">
        <f>BA9-Quarter!BD9</f>
        <v>0</v>
      </c>
      <c r="DM9" s="265">
        <f>BB9-Quarter!BE9</f>
        <v>0</v>
      </c>
      <c r="DN9" s="265">
        <f>BC9-Quarter!BF9</f>
        <v>0</v>
      </c>
      <c r="DO9" s="265">
        <f>BD9-Quarter!BG9</f>
        <v>0</v>
      </c>
      <c r="DP9" s="265">
        <f>BE9-Quarter!BH9</f>
        <v>0</v>
      </c>
      <c r="DQ9" s="265">
        <f>BF9-Quarter!BI9</f>
        <v>0</v>
      </c>
      <c r="DR9" s="265">
        <f>BG9-Quarter!BJ9</f>
        <v>0</v>
      </c>
      <c r="DS9" s="265">
        <f>BH9-Quarter!BK9</f>
        <v>0</v>
      </c>
      <c r="DT9" s="265">
        <f>BI9-Quarter!BL9</f>
        <v>0</v>
      </c>
      <c r="DU9" s="265">
        <f>BJ9-Quarter!BM9</f>
        <v>0</v>
      </c>
      <c r="DV9" s="265">
        <f>BK9-Quarter!BN9</f>
        <v>0</v>
      </c>
    </row>
    <row r="10" spans="1:126" x14ac:dyDescent="0.25">
      <c r="A10" s="4" t="s">
        <v>4</v>
      </c>
      <c r="B10" s="26">
        <f>'England - Qtr'!B11+'Northern Ireland - Qtr'!B11+'Scotland - Qtr'!B11+'Wales - Qtr'!B11</f>
        <v>3.75</v>
      </c>
      <c r="C10" s="26">
        <f>'England - Qtr'!C11+'Northern Ireland - Qtr'!C11+'Scotland - Qtr'!C11+'Wales - Qtr'!C11</f>
        <v>3.3</v>
      </c>
      <c r="D10" s="26">
        <f>'England - Qtr'!D11+'Northern Ireland - Qtr'!D11+'Scotland - Qtr'!D11+'Wales - Qtr'!D11</f>
        <v>3.3</v>
      </c>
      <c r="E10" s="26">
        <f>'England - Qtr'!E11+'Northern Ireland - Qtr'!E11+'Scotland - Qtr'!E11+'Wales - Qtr'!E11</f>
        <v>3.8600000000000003</v>
      </c>
      <c r="F10" s="26">
        <f>'England - Qtr'!F11+'Northern Ireland - Qtr'!F11+'Scotland - Qtr'!F11+'Wales - Qtr'!F11</f>
        <v>3.8600000000000003</v>
      </c>
      <c r="G10" s="26">
        <f>'England - Qtr'!G11+'Northern Ireland - Qtr'!G11+'Scotland - Qtr'!G11+'Wales - Qtr'!G11</f>
        <v>4.8600000000000003</v>
      </c>
      <c r="H10" s="26">
        <f>'England - Qtr'!H11+'Northern Ireland - Qtr'!H11+'Scotland - Qtr'!H11+'Wales - Qtr'!H11</f>
        <v>6.66</v>
      </c>
      <c r="I10" s="26">
        <f>'England - Qtr'!I11+'Northern Ireland - Qtr'!I11+'Scotland - Qtr'!I11+'Wales - Qtr'!I11</f>
        <v>6.66</v>
      </c>
      <c r="J10" s="26">
        <f>'England - Qtr'!J11+'Northern Ireland - Qtr'!J11+'Scotland - Qtr'!J11+'Wales - Qtr'!J11</f>
        <v>8.5500000000000007</v>
      </c>
      <c r="K10" s="26">
        <f>'England - Qtr'!K11+'Northern Ireland - Qtr'!K11+'Scotland - Qtr'!K11+'Wales - Qtr'!K11</f>
        <v>6.91</v>
      </c>
      <c r="L10" s="26">
        <f>'England - Qtr'!L11+'Northern Ireland - Qtr'!L11+'Scotland - Qtr'!L11+'Wales - Qtr'!L11</f>
        <v>6.91</v>
      </c>
      <c r="M10" s="26">
        <f>'England - Qtr'!M11+'Northern Ireland - Qtr'!M11+'Scotland - Qtr'!M11+'Wales - Qtr'!M11</f>
        <v>8.0500000000000007</v>
      </c>
      <c r="N10" s="26">
        <f>'England - Qtr'!N11+'Northern Ireland - Qtr'!N11+'Scotland - Qtr'!N11+'Wales - Qtr'!N11</f>
        <v>8.0500000000000007</v>
      </c>
      <c r="O10" s="26">
        <f>'England - Qtr'!O11+'Northern Ireland - Qtr'!O11+'Scotland - Qtr'!O11+'Wales - Qtr'!O11</f>
        <v>7.1899999999999995</v>
      </c>
      <c r="P10" s="26">
        <f>'England - Qtr'!P11+'Northern Ireland - Qtr'!P11+'Scotland - Qtr'!P11+'Wales - Qtr'!P11</f>
        <v>7.9399999999999995</v>
      </c>
      <c r="Q10" s="26">
        <f>'England - Qtr'!Q11+'Northern Ireland - Qtr'!Q11+'Scotland - Qtr'!Q11+'Wales - Qtr'!Q11</f>
        <v>7.9399999999999995</v>
      </c>
      <c r="R10" s="26">
        <f>'England - Qtr'!R11+'Northern Ireland - Qtr'!R11+'Scotland - Qtr'!R11+'Wales - Qtr'!R11</f>
        <v>8.69</v>
      </c>
      <c r="S10" s="26">
        <f>'England - Qtr'!S11+'Northern Ireland - Qtr'!S11+'Scotland - Qtr'!S11+'Wales - Qtr'!S11</f>
        <v>8.94</v>
      </c>
      <c r="T10" s="26">
        <f>'England - Qtr'!T11+'Northern Ireland - Qtr'!T11+'Scotland - Qtr'!T11+'Wales - Qtr'!T11</f>
        <v>8.94</v>
      </c>
      <c r="U10" s="26">
        <f>'England - Qtr'!U11+'Northern Ireland - Qtr'!U11+'Scotland - Qtr'!U11+'Wales - Qtr'!U11</f>
        <v>8.94</v>
      </c>
      <c r="V10" s="26">
        <f>'England - Qtr'!V11+'Northern Ireland - Qtr'!V11+'Scotland - Qtr'!V11+'Wales - Qtr'!V11</f>
        <v>8.94</v>
      </c>
      <c r="W10" s="26">
        <f>'England - Qtr'!W11+'Northern Ireland - Qtr'!W11+'Scotland - Qtr'!W11+'Wales - Qtr'!W11</f>
        <v>7.7899999999999991</v>
      </c>
      <c r="X10" s="26">
        <f>'England - Qtr'!X11+'Northern Ireland - Qtr'!X11+'Scotland - Qtr'!X11+'Wales - Qtr'!X11</f>
        <v>7.7899999999999991</v>
      </c>
      <c r="Y10" s="26">
        <f>'England - Qtr'!Y11+'Northern Ireland - Qtr'!Y11+'Scotland - Qtr'!Y11+'Wales - Qtr'!Y11</f>
        <v>7.7899999999999991</v>
      </c>
      <c r="Z10" s="26">
        <f>'England - Qtr'!Z11+'Northern Ireland - Qtr'!Z11+'Scotland - Qtr'!Z11+'Wales - Qtr'!Z11</f>
        <v>13.49</v>
      </c>
      <c r="AA10" s="26">
        <f>'England - Qtr'!AA11+'Northern Ireland - Qtr'!AA11+'Scotland - Qtr'!AA11+'Wales - Qtr'!AA11</f>
        <v>18.400000000000002</v>
      </c>
      <c r="AB10" s="26">
        <f>'England - Qtr'!AB11+'Northern Ireland - Qtr'!AB11+'Scotland - Qtr'!AB11+'Wales - Qtr'!AB11</f>
        <v>18.400000000000002</v>
      </c>
      <c r="AC10" s="26">
        <f>'England - Qtr'!AC11+'Northern Ireland - Qtr'!AC11+'Scotland - Qtr'!AC11+'Wales - Qtr'!AC11</f>
        <v>18.400000000000002</v>
      </c>
      <c r="AD10" s="26">
        <f>'England - Qtr'!AD11+'Northern Ireland - Qtr'!AD11+'Scotland - Qtr'!AD11+'Wales - Qtr'!AD11</f>
        <v>18.400000000000002</v>
      </c>
      <c r="AE10" s="26">
        <f>'England - Qtr'!AE11+'Northern Ireland - Qtr'!AE11+'Scotland - Qtr'!AE11+'Wales - Qtr'!AE11</f>
        <v>18.400000000000002</v>
      </c>
      <c r="AF10" s="26">
        <f>'England - Qtr'!AF11+'Northern Ireland - Qtr'!AF11+'Scotland - Qtr'!AF11+'Wales - Qtr'!AF11</f>
        <v>20.400000000000002</v>
      </c>
      <c r="AG10" s="26">
        <f>'England - Qtr'!AG11+'Northern Ireland - Qtr'!AG11+'Scotland - Qtr'!AG11+'Wales - Qtr'!AG11</f>
        <v>20.400000000000002</v>
      </c>
      <c r="AH10" s="26">
        <f>'England - Qtr'!AH11+'Northern Ireland - Qtr'!AH11+'Scotland - Qtr'!AH11+'Wales - Qtr'!AH11</f>
        <v>20.400000000000002</v>
      </c>
      <c r="AI10" s="26">
        <f>'England - Qtr'!AI11+'Northern Ireland - Qtr'!AI11+'Scotland - Qtr'!AI11+'Wales - Qtr'!AI11</f>
        <v>22.400000000000002</v>
      </c>
      <c r="AJ10" s="26">
        <f>'England - Qtr'!AJ11+'Northern Ireland - Qtr'!AJ11+'Scotland - Qtr'!AJ11+'Wales - Qtr'!AJ11</f>
        <v>22.400000000000002</v>
      </c>
      <c r="AK10" s="26">
        <f>'England - Qtr'!AK11+'Northern Ireland - Qtr'!AK11+'Scotland - Qtr'!AK11+'Wales - Qtr'!AK11</f>
        <v>22.400000000000002</v>
      </c>
      <c r="AL10" s="26">
        <f>'England - Qtr'!AL11+'Northern Ireland - Qtr'!AL11+'Scotland - Qtr'!AL11+'Wales - Qtr'!AL11</f>
        <v>22.400000000000002</v>
      </c>
      <c r="AM10" s="26">
        <f>'England - Qtr'!AM11+'Northern Ireland - Qtr'!AM11+'Scotland - Qtr'!AM11+'Wales - Qtr'!AM11</f>
        <v>9.8000000000000007</v>
      </c>
      <c r="AN10" s="26">
        <f>'England - Qtr'!AN11+'Northern Ireland - Qtr'!AN11+'Scotland - Qtr'!AN11+'Wales - Qtr'!AN11</f>
        <v>9.8000000000000007</v>
      </c>
      <c r="AO10" s="26">
        <f>'England - Qtr'!AO11+'Northern Ireland - Qtr'!AO11+'Scotland - Qtr'!AO11+'Wales - Qtr'!AO11</f>
        <v>9.8000000000000007</v>
      </c>
      <c r="AP10" s="26">
        <f>'England - Qtr'!AP11+'Northern Ireland - Qtr'!AP11+'Scotland - Qtr'!AP11+'Wales - Qtr'!AP11</f>
        <v>9.8000000000000007</v>
      </c>
      <c r="AQ10" s="26">
        <f>'England - Qtr'!AQ11+'Northern Ireland - Qtr'!AQ11+'Scotland - Qtr'!AQ11+'Wales - Qtr'!AQ11</f>
        <v>9.8000000000000007</v>
      </c>
      <c r="AR10" s="26">
        <f>'England - Qtr'!AR11+'Northern Ireland - Qtr'!AR11+'Scotland - Qtr'!AR11+'Wales - Qtr'!AR11</f>
        <v>9.8000000000000007</v>
      </c>
      <c r="AS10" s="26">
        <f>'England - Qtr'!AS11+'Northern Ireland - Qtr'!AS11+'Scotland - Qtr'!AS11+'Wales - Qtr'!AS11</f>
        <v>9.8000000000000007</v>
      </c>
      <c r="AT10" s="26">
        <f>'England - Qtr'!AT11+'Northern Ireland - Qtr'!AT11+'Scotland - Qtr'!AT11+'Wales - Qtr'!AT11</f>
        <v>9.8000000000000007</v>
      </c>
      <c r="AU10" s="26">
        <f>'England - Qtr'!AU11+'Northern Ireland - Qtr'!AU11+'Scotland - Qtr'!AU11+'Wales - Qtr'!AU11</f>
        <v>8.1999999999999993</v>
      </c>
      <c r="AV10" s="26">
        <f>'England - Qtr'!AV11+'Northern Ireland - Qtr'!AV11+'Scotland - Qtr'!AV11+'Wales - Qtr'!AV11</f>
        <v>8.1999999999999993</v>
      </c>
      <c r="AW10" s="26">
        <f>'England - Qtr'!AW11+'Northern Ireland - Qtr'!AW11+'Scotland - Qtr'!AW11+'Wales - Qtr'!AW11</f>
        <v>8.1999999999999993</v>
      </c>
      <c r="AX10" s="26">
        <f>'England - Qtr'!AX11+'Northern Ireland - Qtr'!AX11+'Scotland - Qtr'!AX11+'Wales - Qtr'!AX11</f>
        <v>8.1999999999999993</v>
      </c>
      <c r="AY10" s="26">
        <f>'England - Qtr'!AY11+'Northern Ireland - Qtr'!AY11+'Scotland - Qtr'!AY11+'Wales - Qtr'!AY11</f>
        <v>9.8000000000000007</v>
      </c>
      <c r="AZ10" s="26">
        <f>'England - Qtr'!AZ11+'Northern Ireland - Qtr'!AZ11+'Scotland - Qtr'!AZ11+'Wales - Qtr'!AZ11</f>
        <v>9.8000000000000007</v>
      </c>
      <c r="BA10" s="26">
        <f>'England - Qtr'!BA11+'Northern Ireland - Qtr'!BA11+'Scotland - Qtr'!BA11+'Wales - Qtr'!BA11</f>
        <v>9.8000000000000007</v>
      </c>
      <c r="BB10" s="26">
        <f>'England - Qtr'!BB11+'Northern Ireland - Qtr'!BB11+'Scotland - Qtr'!BB11+'Wales - Qtr'!BB11</f>
        <v>9.8000000000000007</v>
      </c>
      <c r="BC10" s="26">
        <f>'England - Qtr'!BC11+'Northern Ireland - Qtr'!BC11+'Scotland - Qtr'!BC11+'Wales - Qtr'!BC11</f>
        <v>9.8000000000000007</v>
      </c>
      <c r="BD10" s="26">
        <f>'England - Qtr'!BD11+'Northern Ireland - Qtr'!BD11+'Scotland - Qtr'!BD11+'Wales - Qtr'!BD11</f>
        <v>9.8000000000000007</v>
      </c>
      <c r="BE10" s="26">
        <f>'England - Qtr'!BE11+'Northern Ireland - Qtr'!BE11+'Scotland - Qtr'!BE11+'Wales - Qtr'!BE11</f>
        <v>9.8000000000000007</v>
      </c>
      <c r="BF10" s="26">
        <f>'England - Qtr'!BF11+'Northern Ireland - Qtr'!BF11+'Scotland - Qtr'!BF11+'Wales - Qtr'!BF11</f>
        <v>9.8000000000000007</v>
      </c>
      <c r="BG10" s="26">
        <f>'England - Qtr'!BG11+'Northern Ireland - Qtr'!BG11+'Scotland - Qtr'!BG11+'Wales - Qtr'!BG11</f>
        <v>9.8000000000000007</v>
      </c>
      <c r="BH10" s="26">
        <f>'England - Qtr'!BH11+'Northern Ireland - Qtr'!BH11+'Scotland - Qtr'!BH11+'Wales - Qtr'!BH11</f>
        <v>9.8000000000000007</v>
      </c>
      <c r="BI10" s="26">
        <f>'England - Qtr'!BI11+'Northern Ireland - Qtr'!BI11+'Scotland - Qtr'!BI11+'Wales - Qtr'!BI11</f>
        <v>9.8000000000000007</v>
      </c>
      <c r="BJ10" s="26">
        <f>'England - Qtr'!BJ11+'Northern Ireland - Qtr'!BJ11+'Scotland - Qtr'!BJ11+'Wales - Qtr'!BJ11</f>
        <v>9.8000000000000007</v>
      </c>
      <c r="BK10" s="26">
        <f>'England - Qtr'!BK11+'Northern Ireland - Qtr'!BK11+'Scotland - Qtr'!BK11+'Wales - Qtr'!BK11</f>
        <v>9.8000000000000007</v>
      </c>
      <c r="BL10" s="26"/>
      <c r="BM10" s="25">
        <f>B10-Quarter!E11</f>
        <v>-0.25</v>
      </c>
      <c r="BN10" s="25">
        <f>C10-Quarter!F11</f>
        <v>0.29999999999999982</v>
      </c>
      <c r="BO10" s="25">
        <f>D10-Quarter!G11</f>
        <v>0.29999999999999982</v>
      </c>
      <c r="BP10" s="25">
        <f>E10-Quarter!H11</f>
        <v>-0.13999999999999968</v>
      </c>
      <c r="BQ10" s="25">
        <f>F10-Quarter!I11</f>
        <v>-0.13999999999999968</v>
      </c>
      <c r="BR10" s="25">
        <f>G10-Quarter!J11</f>
        <v>-0.13999999999999968</v>
      </c>
      <c r="BS10" s="25">
        <f>H10-Quarter!K11</f>
        <v>-0.33999999999999986</v>
      </c>
      <c r="BT10" s="25">
        <f>I10-Quarter!L11</f>
        <v>-0.33999999999999986</v>
      </c>
      <c r="BU10" s="25">
        <f>J10-Quarter!M11</f>
        <v>-0.44999999999999929</v>
      </c>
      <c r="BV10" s="25">
        <f>K10-Quarter!N11</f>
        <v>-8.9999999999999858E-2</v>
      </c>
      <c r="BW10" s="25">
        <f>L10-Quarter!O11</f>
        <v>-8.9999999999999858E-2</v>
      </c>
      <c r="BX10" s="25">
        <f>M10-Quarter!P11</f>
        <v>5.0000000000000711E-2</v>
      </c>
      <c r="BY10" s="25">
        <f>N10-Quarter!Q11</f>
        <v>5.0000000000000711E-2</v>
      </c>
      <c r="BZ10" s="25">
        <f>O10-Quarter!R11</f>
        <v>0.1899999999999995</v>
      </c>
      <c r="CA10" s="25">
        <f>P10-Quarter!S11</f>
        <v>-6.0000000000000497E-2</v>
      </c>
      <c r="CB10" s="25">
        <f>Q10-Quarter!T11</f>
        <v>-6.0000000000000497E-2</v>
      </c>
      <c r="CC10" s="25">
        <f>R10-Quarter!U11</f>
        <v>-0.3100000000000005</v>
      </c>
      <c r="CD10" s="25">
        <f>S10-Quarter!V11</f>
        <v>0</v>
      </c>
      <c r="CE10" s="25">
        <f>T10-Quarter!W11</f>
        <v>0</v>
      </c>
      <c r="CF10" s="25">
        <f>U10-Quarter!X11</f>
        <v>0</v>
      </c>
      <c r="CG10" s="25">
        <f>V10-Quarter!Y11</f>
        <v>0</v>
      </c>
      <c r="CH10" s="25">
        <f>W10-Quarter!Z11</f>
        <v>0</v>
      </c>
      <c r="CI10" s="25">
        <f>X10-Quarter!AA11</f>
        <v>0</v>
      </c>
      <c r="CJ10" s="25">
        <f>Y10-Quarter!AB11</f>
        <v>0</v>
      </c>
      <c r="CK10" s="25">
        <f>Z10-Quarter!AC11</f>
        <v>0</v>
      </c>
      <c r="CL10" s="25">
        <f>AA10-Quarter!AD11</f>
        <v>0</v>
      </c>
      <c r="CM10" s="25">
        <f>AB10-Quarter!AE11</f>
        <v>0</v>
      </c>
      <c r="CN10" s="25">
        <f>AC10-Quarter!AF11</f>
        <v>0</v>
      </c>
      <c r="CO10" s="25">
        <f>AD10-Quarter!AG11</f>
        <v>0</v>
      </c>
      <c r="CP10" s="25">
        <f>AE10-Quarter!AH11</f>
        <v>0</v>
      </c>
      <c r="CQ10" s="25">
        <f>AF10-Quarter!AI11</f>
        <v>0</v>
      </c>
      <c r="CR10" s="25">
        <f>AG10-Quarter!AJ11</f>
        <v>0</v>
      </c>
      <c r="CS10" s="25">
        <f>AH10-Quarter!AK11</f>
        <v>0</v>
      </c>
      <c r="CT10" s="265">
        <f>AI10-Quarter!AL11</f>
        <v>0</v>
      </c>
      <c r="CU10" s="265">
        <f>AJ10-Quarter!AM11</f>
        <v>0</v>
      </c>
      <c r="CV10" s="265">
        <f>AK10-Quarter!AN11</f>
        <v>0</v>
      </c>
      <c r="CW10" s="265">
        <f>AL10-Quarter!AO11</f>
        <v>0</v>
      </c>
      <c r="CX10" s="265">
        <f>AM10-Quarter!AP11</f>
        <v>0</v>
      </c>
      <c r="CY10" s="265">
        <f>AN10-Quarter!AQ11</f>
        <v>0</v>
      </c>
      <c r="CZ10" s="265">
        <f>AO10-Quarter!AR11</f>
        <v>0</v>
      </c>
      <c r="DA10" s="265">
        <f>AP10-Quarter!AS11</f>
        <v>0</v>
      </c>
      <c r="DB10" s="265">
        <f>AQ10-Quarter!AT11</f>
        <v>0</v>
      </c>
      <c r="DC10" s="265">
        <f>AR10-Quarter!AU11</f>
        <v>0</v>
      </c>
      <c r="DD10" s="265">
        <f>AS10-Quarter!AV11</f>
        <v>0</v>
      </c>
      <c r="DE10" s="265">
        <f>AT10-Quarter!AW11</f>
        <v>0</v>
      </c>
      <c r="DF10" s="265">
        <f>AU10-Quarter!AX11</f>
        <v>0</v>
      </c>
      <c r="DG10" s="265">
        <f>AV10-Quarter!AY11</f>
        <v>0</v>
      </c>
      <c r="DH10" s="265">
        <f>AW10-Quarter!AZ11</f>
        <v>0</v>
      </c>
      <c r="DI10" s="265">
        <f>AX10-Quarter!BA11</f>
        <v>0</v>
      </c>
      <c r="DJ10" s="265">
        <f>AY10-Quarter!BB11</f>
        <v>0</v>
      </c>
      <c r="DK10" s="265">
        <f>AZ10-Quarter!BC11</f>
        <v>0</v>
      </c>
      <c r="DL10" s="265">
        <f>BA10-Quarter!BD11</f>
        <v>0</v>
      </c>
      <c r="DM10" s="265">
        <f>BB10-Quarter!BE11</f>
        <v>0</v>
      </c>
      <c r="DN10" s="265">
        <f>BC10-Quarter!BF11</f>
        <v>0</v>
      </c>
      <c r="DO10" s="265">
        <f>BD10-Quarter!BG11</f>
        <v>0</v>
      </c>
      <c r="DP10" s="265">
        <f>BE10-Quarter!BH11</f>
        <v>0</v>
      </c>
      <c r="DQ10" s="265">
        <f>BF10-Quarter!BI11</f>
        <v>0</v>
      </c>
      <c r="DR10" s="265">
        <f>BG10-Quarter!BJ11</f>
        <v>0</v>
      </c>
      <c r="DS10" s="265">
        <f>BH10-Quarter!BK11</f>
        <v>0</v>
      </c>
      <c r="DT10" s="265">
        <f>BI10-Quarter!BL11</f>
        <v>0</v>
      </c>
      <c r="DU10" s="265">
        <f>BJ10-Quarter!BM11</f>
        <v>0</v>
      </c>
      <c r="DV10" s="265">
        <f>BK10-Quarter!BN11</f>
        <v>0</v>
      </c>
    </row>
    <row r="11" spans="1:126" x14ac:dyDescent="0.25">
      <c r="A11" s="4" t="s">
        <v>5</v>
      </c>
      <c r="B11" s="26">
        <f>'England - Qtr'!B12+'Northern Ireland - Qtr'!B12+'Scotland - Qtr'!B12+'Wales - Qtr'!B12</f>
        <v>95.08</v>
      </c>
      <c r="C11" s="26">
        <f>'England - Qtr'!C12+'Northern Ireland - Qtr'!C12+'Scotland - Qtr'!C12+'Wales - Qtr'!C12</f>
        <v>137.36999999999998</v>
      </c>
      <c r="D11" s="26">
        <f>'England - Qtr'!D12+'Northern Ireland - Qtr'!D12+'Scotland - Qtr'!D12+'Wales - Qtr'!D12</f>
        <v>213.89000000000001</v>
      </c>
      <c r="E11" s="26">
        <f>'England - Qtr'!E12+'Northern Ireland - Qtr'!E12+'Scotland - Qtr'!E12+'Wales - Qtr'!E12</f>
        <v>492.33000000000004</v>
      </c>
      <c r="F11" s="26">
        <f>'England - Qtr'!F12+'Northern Ireland - Qtr'!F12+'Scotland - Qtr'!F12+'Wales - Qtr'!F12</f>
        <v>1000.26</v>
      </c>
      <c r="G11" s="26">
        <f>'England - Qtr'!G12+'Northern Ireland - Qtr'!G12+'Scotland - Qtr'!G12+'Wales - Qtr'!G12</f>
        <v>1309.93</v>
      </c>
      <c r="H11" s="26">
        <f>'England - Qtr'!H12+'Northern Ireland - Qtr'!H12+'Scotland - Qtr'!H12+'Wales - Qtr'!H12</f>
        <v>1428.3999999999999</v>
      </c>
      <c r="I11" s="26">
        <f>'England - Qtr'!I12+'Northern Ireland - Qtr'!I12+'Scotland - Qtr'!I12+'Wales - Qtr'!I12</f>
        <v>1657.3899999999999</v>
      </c>
      <c r="J11" s="26">
        <f>'England - Qtr'!J12+'Northern Ireland - Qtr'!J12+'Scotland - Qtr'!J12+'Wales - Qtr'!J12</f>
        <v>1753.51</v>
      </c>
      <c r="K11" s="26">
        <f>'England - Qtr'!K12+'Northern Ireland - Qtr'!K12+'Scotland - Qtr'!K12+'Wales - Qtr'!K12</f>
        <v>2287.4300000000003</v>
      </c>
      <c r="L11" s="26">
        <f>'England - Qtr'!L12+'Northern Ireland - Qtr'!L12+'Scotland - Qtr'!L12+'Wales - Qtr'!L12</f>
        <v>2535.46</v>
      </c>
      <c r="M11" s="26">
        <f>'England - Qtr'!M12+'Northern Ireland - Qtr'!M12+'Scotland - Qtr'!M12+'Wales - Qtr'!M12</f>
        <v>2677.38</v>
      </c>
      <c r="N11" s="26">
        <f>'England - Qtr'!N12+'Northern Ireland - Qtr'!N12+'Scotland - Qtr'!N12+'Wales - Qtr'!N12</f>
        <v>2937.2</v>
      </c>
      <c r="O11" s="26">
        <f>'England - Qtr'!O12+'Northern Ireland - Qtr'!O12+'Scotland - Qtr'!O12+'Wales - Qtr'!O12</f>
        <v>4983.9500000000007</v>
      </c>
      <c r="P11" s="26">
        <f>'England - Qtr'!P12+'Northern Ireland - Qtr'!P12+'Scotland - Qtr'!P12+'Wales - Qtr'!P12</f>
        <v>5151.92</v>
      </c>
      <c r="Q11" s="26">
        <f>'England - Qtr'!Q12+'Northern Ireland - Qtr'!Q12+'Scotland - Qtr'!Q12+'Wales - Qtr'!Q12</f>
        <v>5316.54</v>
      </c>
      <c r="R11" s="26">
        <f>'England - Qtr'!R12+'Northern Ireland - Qtr'!R12+'Scotland - Qtr'!R12+'Wales - Qtr'!R12</f>
        <v>5528.0700000000006</v>
      </c>
      <c r="S11" s="26">
        <f>'England - Qtr'!S12+'Northern Ireland - Qtr'!S12+'Scotland - Qtr'!S12+'Wales - Qtr'!S12</f>
        <v>7916.9</v>
      </c>
      <c r="T11" s="26">
        <f>'England - Qtr'!T12+'Northern Ireland - Qtr'!T12+'Scotland - Qtr'!T12+'Wales - Qtr'!T12</f>
        <v>8239.2699999999986</v>
      </c>
      <c r="U11" s="26">
        <f>'England - Qtr'!U12+'Northern Ireland - Qtr'!U12+'Scotland - Qtr'!U12+'Wales - Qtr'!U12</f>
        <v>8630.4699999999993</v>
      </c>
      <c r="V11" s="26">
        <f>'England - Qtr'!V12+'Northern Ireland - Qtr'!V12+'Scotland - Qtr'!V12+'Wales - Qtr'!V12</f>
        <v>9601.2199999999993</v>
      </c>
      <c r="W11" s="26">
        <f>'England - Qtr'!W12+'Northern Ireland - Qtr'!W12+'Scotland - Qtr'!W12+'Wales - Qtr'!W12</f>
        <v>10955.930000000002</v>
      </c>
      <c r="X11" s="26">
        <f>'England - Qtr'!X12+'Northern Ireland - Qtr'!X12+'Scotland - Qtr'!X12+'Wales - Qtr'!X12</f>
        <v>11439.54</v>
      </c>
      <c r="Y11" s="26">
        <f>'England - Qtr'!Y12+'Northern Ireland - Qtr'!Y12+'Scotland - Qtr'!Y12+'Wales - Qtr'!Y12</f>
        <v>11724.73</v>
      </c>
      <c r="Z11" s="26">
        <f>'England - Qtr'!Z12+'Northern Ireland - Qtr'!Z12+'Scotland - Qtr'!Z12+'Wales - Qtr'!Z12</f>
        <v>11914.020000000002</v>
      </c>
      <c r="AA11" s="26">
        <f>'England - Qtr'!AA12+'Northern Ireland - Qtr'!AA12+'Scotland - Qtr'!AA12+'Wales - Qtr'!AA12</f>
        <v>12214.920000000002</v>
      </c>
      <c r="AB11" s="26">
        <f>'England - Qtr'!AB12+'Northern Ireland - Qtr'!AB12+'Scotland - Qtr'!AB12+'Wales - Qtr'!AB12</f>
        <v>12390.119999999999</v>
      </c>
      <c r="AC11" s="26">
        <f>'England - Qtr'!AC12+'Northern Ireland - Qtr'!AC12+'Scotland - Qtr'!AC12+'Wales - Qtr'!AC12</f>
        <v>12532.010000000002</v>
      </c>
      <c r="AD11" s="26">
        <f>'England - Qtr'!AD12+'Northern Ireland - Qtr'!AD12+'Scotland - Qtr'!AD12+'Wales - Qtr'!AD12</f>
        <v>12760.02</v>
      </c>
      <c r="AE11" s="26">
        <f>'England - Qtr'!AE12+'Northern Ireland - Qtr'!AE12+'Scotland - Qtr'!AE12+'Wales - Qtr'!AE12</f>
        <v>13005.8</v>
      </c>
      <c r="AF11" s="26">
        <f>'England - Qtr'!AF12+'Northern Ireland - Qtr'!AF12+'Scotland - Qtr'!AF12+'Wales - Qtr'!AF12</f>
        <v>13022.630000000001</v>
      </c>
      <c r="AG11" s="26">
        <f>'England - Qtr'!AG12+'Northern Ireland - Qtr'!AG12+'Scotland - Qtr'!AG12+'Wales - Qtr'!AG12</f>
        <v>13043.12</v>
      </c>
      <c r="AH11" s="26">
        <f>'England - Qtr'!AH12+'Northern Ireland - Qtr'!AH12+'Scotland - Qtr'!AH12+'Wales - Qtr'!AH12</f>
        <v>13059.07</v>
      </c>
      <c r="AI11" s="26">
        <f>'England - Qtr'!AI12+'Northern Ireland - Qtr'!AI12+'Scotland - Qtr'!AI12+'Wales - Qtr'!AI12</f>
        <v>13188.230000000001</v>
      </c>
      <c r="AJ11" s="26">
        <f>'England - Qtr'!AJ12+'Northern Ireland - Qtr'!AJ12+'Scotland - Qtr'!AJ12+'Wales - Qtr'!AJ12</f>
        <v>13221.42</v>
      </c>
      <c r="AK11" s="26">
        <f>'England - Qtr'!AK12+'Northern Ireland - Qtr'!AK12+'Scotland - Qtr'!AK12+'Wales - Qtr'!AK12</f>
        <v>13282.490000000002</v>
      </c>
      <c r="AL11" s="26">
        <f>'England - Qtr'!AL12+'Northern Ireland - Qtr'!AL12+'Scotland - Qtr'!AL12+'Wales - Qtr'!AL12</f>
        <v>13344.84</v>
      </c>
      <c r="AM11" s="26">
        <f>'England - Qtr'!AM12+'Northern Ireland - Qtr'!AM12+'Scotland - Qtr'!AM12+'Wales - Qtr'!AM12</f>
        <v>13522.82</v>
      </c>
      <c r="AN11" s="26">
        <f>'England - Qtr'!AN12+'Northern Ireland - Qtr'!AN12+'Scotland - Qtr'!AN12+'Wales - Qtr'!AN12</f>
        <v>13551.03</v>
      </c>
      <c r="AO11" s="26">
        <f>'England - Qtr'!AO12+'Northern Ireland - Qtr'!AO12+'Scotland - Qtr'!AO12+'Wales - Qtr'!AO12</f>
        <v>13667.789999999999</v>
      </c>
      <c r="AP11" s="26">
        <f>'England - Qtr'!AP12+'Northern Ireland - Qtr'!AP12+'Scotland - Qtr'!AP12+'Wales - Qtr'!AP12</f>
        <v>13772.240000000002</v>
      </c>
      <c r="AQ11" s="26">
        <f>'England - Qtr'!AQ12+'Northern Ireland - Qtr'!AQ12+'Scotland - Qtr'!AQ12+'Wales - Qtr'!AQ12</f>
        <v>14008.06</v>
      </c>
      <c r="AR11" s="26">
        <f>'England - Qtr'!AR12+'Northern Ireland - Qtr'!AR12+'Scotland - Qtr'!AR12+'Wales - Qtr'!AR12</f>
        <v>14075.259999999998</v>
      </c>
      <c r="AS11" s="26">
        <f>'England - Qtr'!AS12+'Northern Ireland - Qtr'!AS12+'Scotland - Qtr'!AS12+'Wales - Qtr'!AS12</f>
        <v>14150.350000000002</v>
      </c>
      <c r="AT11" s="26">
        <f>'England - Qtr'!AT12+'Northern Ireland - Qtr'!AT12+'Scotland - Qtr'!AT12+'Wales - Qtr'!AT12</f>
        <v>14251.35</v>
      </c>
      <c r="AU11" s="26">
        <f>'England - Qtr'!AU12+'Northern Ireland - Qtr'!AU12+'Scotland - Qtr'!AU12+'Wales - Qtr'!AU12</f>
        <v>14178.810000000001</v>
      </c>
      <c r="AV11" s="26">
        <f>'England - Qtr'!AV12+'Northern Ireland - Qtr'!AV12+'Scotland - Qtr'!AV12+'Wales - Qtr'!AV12</f>
        <v>14366.99</v>
      </c>
      <c r="AW11" s="26">
        <f>'England - Qtr'!AW12+'Northern Ireland - Qtr'!AW12+'Scotland - Qtr'!AW12+'Wales - Qtr'!AW12</f>
        <v>14564.970000000001</v>
      </c>
      <c r="AX11" s="26">
        <f>'England - Qtr'!AX12+'Northern Ireland - Qtr'!AX12+'Scotland - Qtr'!AX12+'Wales - Qtr'!AX12</f>
        <v>14812.560000000001</v>
      </c>
      <c r="AY11" s="26">
        <f>'England - Qtr'!AY12+'Northern Ireland - Qtr'!AY12+'Scotland - Qtr'!AY12+'Wales - Qtr'!AY12</f>
        <v>16428.23</v>
      </c>
      <c r="AZ11" s="26">
        <f>'England - Qtr'!AZ12+'Northern Ireland - Qtr'!AZ12+'Scotland - Qtr'!AZ12+'Wales - Qtr'!AZ12</f>
        <v>16837.5</v>
      </c>
      <c r="BA11" s="26">
        <f>'England - Qtr'!BA12+'Northern Ireland - Qtr'!BA12+'Scotland - Qtr'!BA12+'Wales - Qtr'!BA12</f>
        <v>17199</v>
      </c>
      <c r="BB11" s="26">
        <f>'England - Qtr'!BB12+'Northern Ireland - Qtr'!BB12+'Scotland - Qtr'!BB12+'Wales - Qtr'!BB12</f>
        <v>17574.21</v>
      </c>
      <c r="BC11" s="26">
        <f>'England - Qtr'!BC12+'Northern Ireland - Qtr'!BC12+'Scotland - Qtr'!BC12+'Wales - Qtr'!BC12</f>
        <v>17972.8</v>
      </c>
      <c r="BD11" s="26">
        <f>'England - Qtr'!BD12+'Northern Ireland - Qtr'!BD12+'Scotland - Qtr'!BD12+'Wales - Qtr'!BD12</f>
        <v>18405.8</v>
      </c>
      <c r="BE11" s="26">
        <f>'England - Qtr'!BE12+'Northern Ireland - Qtr'!BE12+'Scotland - Qtr'!BE12+'Wales - Qtr'!BE12</f>
        <v>18740.400000000001</v>
      </c>
      <c r="BF11" s="26">
        <f>'England - Qtr'!BF12+'Northern Ireland - Qtr'!BF12+'Scotland - Qtr'!BF12+'Wales - Qtr'!BF12</f>
        <v>19429.91</v>
      </c>
      <c r="BG11" s="26">
        <f>'England - Qtr'!BG12+'Northern Ireland - Qtr'!BG12+'Scotland - Qtr'!BG12+'Wales - Qtr'!BG12</f>
        <v>19908.370000000003</v>
      </c>
      <c r="BH11" s="26">
        <f>'England - Qtr'!BH12+'Northern Ireland - Qtr'!BH12+'Scotland - Qtr'!BH12+'Wales - Qtr'!BH12</f>
        <v>20371.149999999998</v>
      </c>
      <c r="BI11" s="26">
        <f>'England - Qtr'!BI12+'Northern Ireland - Qtr'!BI12+'Scotland - Qtr'!BI12+'Wales - Qtr'!BI12</f>
        <v>21246.14</v>
      </c>
      <c r="BJ11" s="26">
        <f>'England - Qtr'!BJ12+'Northern Ireland - Qtr'!BJ12+'Scotland - Qtr'!BJ12+'Wales - Qtr'!BJ12</f>
        <v>21914.969999999998</v>
      </c>
      <c r="BK11" s="26">
        <f>'England - Qtr'!BK12+'Northern Ireland - Qtr'!BK12+'Scotland - Qtr'!BK12+'Wales - Qtr'!BK12</f>
        <v>22348.77</v>
      </c>
      <c r="BL11" s="26"/>
      <c r="BM11" s="25">
        <f>B11-Quarter!E12</f>
        <v>7.9999999999998295E-2</v>
      </c>
      <c r="BN11" s="25">
        <f>C11-Quarter!F12</f>
        <v>0.36999999999997613</v>
      </c>
      <c r="BO11" s="25">
        <f>D11-Quarter!G12</f>
        <v>-0.10999999999998522</v>
      </c>
      <c r="BP11" s="25">
        <f>E11-Quarter!H12</f>
        <v>0.33000000000004093</v>
      </c>
      <c r="BQ11" s="25">
        <f>F11-Quarter!I12</f>
        <v>0.25999999999999091</v>
      </c>
      <c r="BR11" s="25">
        <f>G11-Quarter!J12</f>
        <v>-6.9999999999936335E-2</v>
      </c>
      <c r="BS11" s="25">
        <f>H11-Quarter!K12</f>
        <v>0.39999999999986358</v>
      </c>
      <c r="BT11" s="25">
        <f>I11-Quarter!L12</f>
        <v>0.38999999999987267</v>
      </c>
      <c r="BU11" s="25">
        <f>J11-Quarter!M12</f>
        <v>-0.49000000000000909</v>
      </c>
      <c r="BV11" s="25">
        <f>K11-Quarter!N12</f>
        <v>0.43000000000029104</v>
      </c>
      <c r="BW11" s="25">
        <f>L11-Quarter!O12</f>
        <v>0.46000000000003638</v>
      </c>
      <c r="BX11" s="25">
        <f>M11-Quarter!P12</f>
        <v>0.38000000000010914</v>
      </c>
      <c r="BY11" s="25">
        <f>N11-Quarter!Q12</f>
        <v>0.1999999999998181</v>
      </c>
      <c r="BZ11" s="25">
        <f>O11-Quarter!R12</f>
        <v>-4.9999999999272404E-2</v>
      </c>
      <c r="CA11" s="25">
        <f>P11-Quarter!S12</f>
        <v>-7.999999999992724E-2</v>
      </c>
      <c r="CB11" s="25">
        <f>Q11-Quarter!T12</f>
        <v>-0.46000000000003638</v>
      </c>
      <c r="CC11" s="25">
        <f>R11-Quarter!U12</f>
        <v>7.0000000000618456E-2</v>
      </c>
      <c r="CD11" s="25">
        <f>S11-Quarter!V12</f>
        <v>0</v>
      </c>
      <c r="CE11" s="25">
        <f>T11-Quarter!W12</f>
        <v>0</v>
      </c>
      <c r="CF11" s="25">
        <f>U11-Quarter!X12</f>
        <v>0</v>
      </c>
      <c r="CG11" s="25">
        <f>V11-Quarter!Y12</f>
        <v>0</v>
      </c>
      <c r="CH11" s="25">
        <f>W11-Quarter!Z12</f>
        <v>0</v>
      </c>
      <c r="CI11" s="25">
        <f>X11-Quarter!AA12</f>
        <v>0</v>
      </c>
      <c r="CJ11" s="25">
        <f>Y11-Quarter!AB12</f>
        <v>0</v>
      </c>
      <c r="CK11" s="25">
        <f>Z11-Quarter!AC12</f>
        <v>0</v>
      </c>
      <c r="CL11" s="25">
        <f>AA11-Quarter!AD12</f>
        <v>0</v>
      </c>
      <c r="CM11" s="25">
        <f>AB11-Quarter!AE12</f>
        <v>0</v>
      </c>
      <c r="CN11" s="25">
        <f>AC11-Quarter!AF12</f>
        <v>0</v>
      </c>
      <c r="CO11" s="25">
        <f>AD11-Quarter!AG12</f>
        <v>0</v>
      </c>
      <c r="CP11" s="25">
        <f>AE11-Quarter!AH12</f>
        <v>0</v>
      </c>
      <c r="CQ11" s="25">
        <f>AF11-Quarter!AI12</f>
        <v>0</v>
      </c>
      <c r="CR11" s="25">
        <f>AG11-Quarter!AJ12</f>
        <v>0</v>
      </c>
      <c r="CS11" s="25">
        <f>AH11-Quarter!AK12</f>
        <v>0</v>
      </c>
      <c r="CT11" s="265">
        <f>AI11-Quarter!AL12</f>
        <v>0</v>
      </c>
      <c r="CU11" s="265">
        <f>AJ11-Quarter!AM12</f>
        <v>0</v>
      </c>
      <c r="CV11" s="265">
        <f>AK11-Quarter!AN12</f>
        <v>0</v>
      </c>
      <c r="CW11" s="265">
        <f>AL11-Quarter!AO12</f>
        <v>0</v>
      </c>
      <c r="CX11" s="265">
        <f>AM11-Quarter!AP12</f>
        <v>0</v>
      </c>
      <c r="CY11" s="265">
        <f>AN11-Quarter!AQ12</f>
        <v>0</v>
      </c>
      <c r="CZ11" s="265">
        <f>AO11-Quarter!AR12</f>
        <v>0</v>
      </c>
      <c r="DA11" s="265">
        <f>AP11-Quarter!AS12</f>
        <v>0</v>
      </c>
      <c r="DB11" s="265">
        <f>AQ11-Quarter!AT12</f>
        <v>0</v>
      </c>
      <c r="DC11" s="265">
        <f>AR11-Quarter!AU12</f>
        <v>0</v>
      </c>
      <c r="DD11" s="265">
        <f>AS11-Quarter!AV12</f>
        <v>0</v>
      </c>
      <c r="DE11" s="265">
        <f>AT11-Quarter!AW12</f>
        <v>0</v>
      </c>
      <c r="DF11" s="265">
        <f>AU11-Quarter!AX12</f>
        <v>0</v>
      </c>
      <c r="DG11" s="265">
        <f>AV11-Quarter!AY12</f>
        <v>0</v>
      </c>
      <c r="DH11" s="265">
        <f>AW11-Quarter!AZ12</f>
        <v>0</v>
      </c>
      <c r="DI11" s="265">
        <f>AX11-Quarter!BA12</f>
        <v>0</v>
      </c>
      <c r="DJ11" s="265">
        <f>AY11-Quarter!BB12</f>
        <v>0</v>
      </c>
      <c r="DK11" s="265">
        <f>AZ11-Quarter!BC12</f>
        <v>0</v>
      </c>
      <c r="DL11" s="265">
        <f>BA11-Quarter!BD12</f>
        <v>0</v>
      </c>
      <c r="DM11" s="265">
        <f>BB11-Quarter!BE12</f>
        <v>0</v>
      </c>
      <c r="DN11" s="265">
        <f>BC11-Quarter!BF12</f>
        <v>0</v>
      </c>
      <c r="DO11" s="265">
        <f>BD11-Quarter!BG12</f>
        <v>0</v>
      </c>
      <c r="DP11" s="265">
        <f>BE11-Quarter!BH12</f>
        <v>0</v>
      </c>
      <c r="DQ11" s="265">
        <f>BF11-Quarter!BI12</f>
        <v>0</v>
      </c>
      <c r="DR11" s="265">
        <f>BG11-Quarter!BJ12</f>
        <v>0</v>
      </c>
      <c r="DS11" s="265">
        <f>BH11-Quarter!BK12</f>
        <v>0</v>
      </c>
      <c r="DT11" s="265">
        <f>BI11-Quarter!BL12</f>
        <v>0</v>
      </c>
      <c r="DU11" s="265">
        <f>BJ11-Quarter!BM12</f>
        <v>0</v>
      </c>
      <c r="DV11" s="265">
        <f>BK11-Quarter!BN12</f>
        <v>0</v>
      </c>
    </row>
    <row r="12" spans="1:126" x14ac:dyDescent="0.25">
      <c r="A12" s="4" t="s">
        <v>265</v>
      </c>
      <c r="B12" s="26">
        <f>'England - Qtr'!B13+'Northern Ireland - Qtr'!B13+'Scotland - Qtr'!B13+'Wales - Qtr'!B13</f>
        <v>187.66</v>
      </c>
      <c r="C12" s="26">
        <f>'England - Qtr'!C13+'Northern Ireland - Qtr'!C13+'Scotland - Qtr'!C13+'Wales - Qtr'!C13</f>
        <v>190.51</v>
      </c>
      <c r="D12" s="26">
        <f>'England - Qtr'!D13+'Northern Ireland - Qtr'!D13+'Scotland - Qtr'!D13+'Wales - Qtr'!D13</f>
        <v>194.49</v>
      </c>
      <c r="E12" s="26">
        <f>'England - Qtr'!E13+'Northern Ireland - Qtr'!E13+'Scotland - Qtr'!E13+'Wales - Qtr'!E13</f>
        <v>197.81</v>
      </c>
      <c r="F12" s="26">
        <f>'England - Qtr'!F13+'Northern Ireland - Qtr'!F13+'Scotland - Qtr'!F13+'Wales - Qtr'!F13</f>
        <v>201.52999999999997</v>
      </c>
      <c r="G12" s="26">
        <f>'England - Qtr'!G13+'Northern Ireland - Qtr'!G13+'Scotland - Qtr'!G13+'Wales - Qtr'!G13</f>
        <v>203.85</v>
      </c>
      <c r="H12" s="26">
        <f>'England - Qtr'!H13+'Northern Ireland - Qtr'!H13+'Scotland - Qtr'!H13+'Wales - Qtr'!H13</f>
        <v>210.45</v>
      </c>
      <c r="I12" s="26">
        <f>'England - Qtr'!I13+'Northern Ireland - Qtr'!I13+'Scotland - Qtr'!I13+'Wales - Qtr'!I13</f>
        <v>211.07999999999998</v>
      </c>
      <c r="J12" s="26">
        <f>'England - Qtr'!J13+'Northern Ireland - Qtr'!J13+'Scotland - Qtr'!J13+'Wales - Qtr'!J13</f>
        <v>215.96999999999997</v>
      </c>
      <c r="K12" s="26">
        <f>'England - Qtr'!K13+'Northern Ireland - Qtr'!K13+'Scotland - Qtr'!K13+'Wales - Qtr'!K13</f>
        <v>217.31</v>
      </c>
      <c r="L12" s="26">
        <f>'England - Qtr'!L13+'Northern Ireland - Qtr'!L13+'Scotland - Qtr'!L13+'Wales - Qtr'!L13</f>
        <v>222.40000000000003</v>
      </c>
      <c r="M12" s="26">
        <f>'England - Qtr'!M13+'Northern Ireland - Qtr'!M13+'Scotland - Qtr'!M13+'Wales - Qtr'!M13</f>
        <v>224.91</v>
      </c>
      <c r="N12" s="26">
        <f>'England - Qtr'!N13+'Northern Ireland - Qtr'!N13+'Scotland - Qtr'!N13+'Wales - Qtr'!N13</f>
        <v>231.94</v>
      </c>
      <c r="O12" s="26">
        <f>'England - Qtr'!O13+'Northern Ireland - Qtr'!O13+'Scotland - Qtr'!O13+'Wales - Qtr'!O13</f>
        <v>240.01</v>
      </c>
      <c r="P12" s="26">
        <f>'England - Qtr'!P13+'Northern Ireland - Qtr'!P13+'Scotland - Qtr'!P13+'Wales - Qtr'!P13</f>
        <v>242</v>
      </c>
      <c r="Q12" s="26">
        <f>'England - Qtr'!Q13+'Northern Ireland - Qtr'!Q13+'Scotland - Qtr'!Q13+'Wales - Qtr'!Q13</f>
        <v>245.57999999999998</v>
      </c>
      <c r="R12" s="26">
        <f>'England - Qtr'!R13+'Northern Ireland - Qtr'!R13+'Scotland - Qtr'!R13+'Wales - Qtr'!R13</f>
        <v>252.57000000000002</v>
      </c>
      <c r="S12" s="26">
        <f>'England - Qtr'!S13+'Northern Ireland - Qtr'!S13+'Scotland - Qtr'!S13+'Wales - Qtr'!S13</f>
        <v>260.78000000000003</v>
      </c>
      <c r="T12" s="26">
        <f>'England - Qtr'!T13+'Northern Ireland - Qtr'!T13+'Scotland - Qtr'!T13+'Wales - Qtr'!T13</f>
        <v>266.80999999999995</v>
      </c>
      <c r="U12" s="26">
        <f>'England - Qtr'!U13+'Northern Ireland - Qtr'!U13+'Scotland - Qtr'!U13+'Wales - Qtr'!U13</f>
        <v>272.45</v>
      </c>
      <c r="V12" s="26">
        <f>'England - Qtr'!V13+'Northern Ireland - Qtr'!V13+'Scotland - Qtr'!V13+'Wales - Qtr'!V13</f>
        <v>300.2</v>
      </c>
      <c r="W12" s="26">
        <f>'England - Qtr'!W13+'Northern Ireland - Qtr'!W13+'Scotland - Qtr'!W13+'Wales - Qtr'!W13</f>
        <v>307.2</v>
      </c>
      <c r="X12" s="26">
        <f>'England - Qtr'!X13+'Northern Ireland - Qtr'!X13+'Scotland - Qtr'!X13+'Wales - Qtr'!X13</f>
        <v>311.06</v>
      </c>
      <c r="Y12" s="26">
        <f>'England - Qtr'!Y13+'Northern Ireland - Qtr'!Y13+'Scotland - Qtr'!Y13+'Wales - Qtr'!Y13</f>
        <v>342.58</v>
      </c>
      <c r="Z12" s="26">
        <f>'England - Qtr'!Z13+'Northern Ireland - Qtr'!Z13+'Scotland - Qtr'!Z13+'Wales - Qtr'!Z13</f>
        <v>359.23999999999995</v>
      </c>
      <c r="AA12" s="26">
        <f>'England - Qtr'!AA13+'Northern Ireland - Qtr'!AA13+'Scotland - Qtr'!AA13+'Wales - Qtr'!AA13</f>
        <v>360.21999999999997</v>
      </c>
      <c r="AB12" s="26">
        <f>'England - Qtr'!AB13+'Northern Ireland - Qtr'!AB13+'Scotland - Qtr'!AB13+'Wales - Qtr'!AB13</f>
        <v>364.73</v>
      </c>
      <c r="AC12" s="26">
        <f>'England - Qtr'!AC13+'Northern Ireland - Qtr'!AC13+'Scotland - Qtr'!AC13+'Wales - Qtr'!AC13</f>
        <v>396.10999999999996</v>
      </c>
      <c r="AD12" s="26">
        <f>'England - Qtr'!AD13+'Northern Ireland - Qtr'!AD13+'Scotland - Qtr'!AD13+'Wales - Qtr'!AD13</f>
        <v>396.46000000000004</v>
      </c>
      <c r="AE12" s="26">
        <f>'England - Qtr'!AE13+'Northern Ireland - Qtr'!AE13+'Scotland - Qtr'!AE13+'Wales - Qtr'!AE13</f>
        <v>400.28999999999996</v>
      </c>
      <c r="AF12" s="26">
        <f>'England - Qtr'!AF13+'Northern Ireland - Qtr'!AF13+'Scotland - Qtr'!AF13+'Wales - Qtr'!AF13</f>
        <v>400.53000000000003</v>
      </c>
      <c r="AG12" s="26">
        <f>'England - Qtr'!AG13+'Northern Ireland - Qtr'!AG13+'Scotland - Qtr'!AG13+'Wales - Qtr'!AG13</f>
        <v>402.58</v>
      </c>
      <c r="AH12" s="26">
        <f>'England - Qtr'!AH13+'Northern Ireland - Qtr'!AH13+'Scotland - Qtr'!AH13+'Wales - Qtr'!AH13</f>
        <v>404.01000000000005</v>
      </c>
      <c r="AI12" s="26">
        <f>'England - Qtr'!AI13+'Northern Ireland - Qtr'!AI13+'Scotland - Qtr'!AI13+'Wales - Qtr'!AI13</f>
        <v>400.47999999999996</v>
      </c>
      <c r="AJ12" s="26">
        <f>'England - Qtr'!AJ13+'Northern Ireland - Qtr'!AJ13+'Scotland - Qtr'!AJ13+'Wales - Qtr'!AJ13</f>
        <v>400.73999999999995</v>
      </c>
      <c r="AK12" s="26">
        <f>'England - Qtr'!AK13+'Northern Ireland - Qtr'!AK13+'Scotland - Qtr'!AK13+'Wales - Qtr'!AK13</f>
        <v>405.53999999999996</v>
      </c>
      <c r="AL12" s="26">
        <f>'England - Qtr'!AL13+'Northern Ireland - Qtr'!AL13+'Scotland - Qtr'!AL13+'Wales - Qtr'!AL13</f>
        <v>406.74</v>
      </c>
      <c r="AM12" s="26">
        <f>'England - Qtr'!AM13+'Northern Ireland - Qtr'!AM13+'Scotland - Qtr'!AM13+'Wales - Qtr'!AM13</f>
        <v>410.47</v>
      </c>
      <c r="AN12" s="26">
        <f>'England - Qtr'!AN13+'Northern Ireland - Qtr'!AN13+'Scotland - Qtr'!AN13+'Wales - Qtr'!AN13</f>
        <v>414.47</v>
      </c>
      <c r="AO12" s="26">
        <f>'England - Qtr'!AO13+'Northern Ireland - Qtr'!AO13+'Scotland - Qtr'!AO13+'Wales - Qtr'!AO13</f>
        <v>414.49</v>
      </c>
      <c r="AP12" s="26">
        <f>'England - Qtr'!AP13+'Northern Ireland - Qtr'!AP13+'Scotland - Qtr'!AP13+'Wales - Qtr'!AP13</f>
        <v>414.59000000000003</v>
      </c>
      <c r="AQ12" s="26">
        <f>'England - Qtr'!AQ13+'Northern Ireland - Qtr'!AQ13+'Scotland - Qtr'!AQ13+'Wales - Qtr'!AQ13</f>
        <v>416.58000000000004</v>
      </c>
      <c r="AR12" s="26">
        <f>'England - Qtr'!AR13+'Northern Ireland - Qtr'!AR13+'Scotland - Qtr'!AR13+'Wales - Qtr'!AR13</f>
        <v>417.78</v>
      </c>
      <c r="AS12" s="26">
        <f>'England - Qtr'!AS13+'Northern Ireland - Qtr'!AS13+'Scotland - Qtr'!AS13+'Wales - Qtr'!AS13</f>
        <v>419.48</v>
      </c>
      <c r="AT12" s="26">
        <f>'England - Qtr'!AT13+'Northern Ireland - Qtr'!AT13+'Scotland - Qtr'!AT13+'Wales - Qtr'!AT13</f>
        <v>419.48</v>
      </c>
      <c r="AU12" s="26">
        <f>'England - Qtr'!AU13+'Northern Ireland - Qtr'!AU13+'Scotland - Qtr'!AU13+'Wales - Qtr'!AU13</f>
        <v>419.49</v>
      </c>
      <c r="AV12" s="26">
        <f>'England - Qtr'!AV13+'Northern Ireland - Qtr'!AV13+'Scotland - Qtr'!AV13+'Wales - Qtr'!AV13</f>
        <v>419.49</v>
      </c>
      <c r="AW12" s="26">
        <f>'England - Qtr'!AW13+'Northern Ireland - Qtr'!AW13+'Scotland - Qtr'!AW13+'Wales - Qtr'!AW13</f>
        <v>419.49</v>
      </c>
      <c r="AX12" s="26">
        <f>'England - Qtr'!AX13+'Northern Ireland - Qtr'!AX13+'Scotland - Qtr'!AX13+'Wales - Qtr'!AX13</f>
        <v>420.15</v>
      </c>
      <c r="AY12" s="26">
        <f>'England - Qtr'!AY13+'Northern Ireland - Qtr'!AY13+'Scotland - Qtr'!AY13+'Wales - Qtr'!AY13</f>
        <v>418.77</v>
      </c>
      <c r="AZ12" s="26">
        <f>'England - Qtr'!AZ13+'Northern Ireland - Qtr'!AZ13+'Scotland - Qtr'!AZ13+'Wales - Qtr'!AZ13</f>
        <v>418.77</v>
      </c>
      <c r="BA12" s="26">
        <f>'England - Qtr'!BA13+'Northern Ireland - Qtr'!BA13+'Scotland - Qtr'!BA13+'Wales - Qtr'!BA13</f>
        <v>418.77</v>
      </c>
      <c r="BB12" s="26">
        <f>'England - Qtr'!BB13+'Northern Ireland - Qtr'!BB13+'Scotland - Qtr'!BB13+'Wales - Qtr'!BB13</f>
        <v>418.77</v>
      </c>
      <c r="BC12" s="26">
        <f>'England - Qtr'!BC13+'Northern Ireland - Qtr'!BC13+'Scotland - Qtr'!BC13+'Wales - Qtr'!BC13</f>
        <v>418.77</v>
      </c>
      <c r="BD12" s="26">
        <f>'England - Qtr'!BD13+'Northern Ireland - Qtr'!BD13+'Scotland - Qtr'!BD13+'Wales - Qtr'!BD13</f>
        <v>418.77</v>
      </c>
      <c r="BE12" s="26">
        <f>'England - Qtr'!BE13+'Northern Ireland - Qtr'!BE13+'Scotland - Qtr'!BE13+'Wales - Qtr'!BE13</f>
        <v>418.77</v>
      </c>
      <c r="BF12" s="26">
        <f>'England - Qtr'!BF13+'Northern Ireland - Qtr'!BF13+'Scotland - Qtr'!BF13+'Wales - Qtr'!BF13</f>
        <v>418.77</v>
      </c>
      <c r="BG12" s="26">
        <f>'England - Qtr'!BG13+'Northern Ireland - Qtr'!BG13+'Scotland - Qtr'!BG13+'Wales - Qtr'!BG13</f>
        <v>418.77</v>
      </c>
      <c r="BH12" s="26">
        <f>'England - Qtr'!BH13+'Northern Ireland - Qtr'!BH13+'Scotland - Qtr'!BH13+'Wales - Qtr'!BH13</f>
        <v>418.77</v>
      </c>
      <c r="BI12" s="26">
        <f>'England - Qtr'!BI13+'Northern Ireland - Qtr'!BI13+'Scotland - Qtr'!BI13+'Wales - Qtr'!BI13</f>
        <v>418.77</v>
      </c>
      <c r="BJ12" s="26">
        <f>'England - Qtr'!BJ13+'Northern Ireland - Qtr'!BJ13+'Scotland - Qtr'!BJ13+'Wales - Qtr'!BJ13</f>
        <v>418.77</v>
      </c>
      <c r="BK12" s="26">
        <f>'England - Qtr'!BK13+'Northern Ireland - Qtr'!BK13+'Scotland - Qtr'!BK13+'Wales - Qtr'!BK13</f>
        <v>418.77</v>
      </c>
      <c r="BL12" s="26"/>
      <c r="BM12" s="25">
        <f>B12-Quarter!E13</f>
        <v>-0.34000000000000341</v>
      </c>
      <c r="BN12" s="25">
        <f>C12-Quarter!F13</f>
        <v>-0.49000000000000909</v>
      </c>
      <c r="BO12" s="25">
        <f>D12-Quarter!G13</f>
        <v>-0.50999999999999091</v>
      </c>
      <c r="BP12" s="25">
        <f>E12-Quarter!H13</f>
        <v>-0.18999999999999773</v>
      </c>
      <c r="BQ12" s="25">
        <f>F12-Quarter!I13</f>
        <v>-0.47000000000002728</v>
      </c>
      <c r="BR12" s="25">
        <f>G12-Quarter!J13</f>
        <v>-0.15000000000000568</v>
      </c>
      <c r="BS12" s="25">
        <f>H12-Quarter!K13</f>
        <v>0.44999999999998863</v>
      </c>
      <c r="BT12" s="25">
        <f>I12-Quarter!L13</f>
        <v>7.9999999999984084E-2</v>
      </c>
      <c r="BU12" s="25">
        <f>J12-Quarter!M13</f>
        <v>-3.0000000000029559E-2</v>
      </c>
      <c r="BV12" s="25">
        <f>K12-Quarter!N13</f>
        <v>0.31000000000000227</v>
      </c>
      <c r="BW12" s="25">
        <f>L12-Quarter!O13</f>
        <v>0.40000000000003411</v>
      </c>
      <c r="BX12" s="25">
        <f>M12-Quarter!P13</f>
        <v>-9.0000000000003411E-2</v>
      </c>
      <c r="BY12" s="25">
        <f>N12-Quarter!Q13</f>
        <v>-6.0000000000002274E-2</v>
      </c>
      <c r="BZ12" s="25">
        <f>O12-Quarter!R13</f>
        <v>9.9999999999909051E-3</v>
      </c>
      <c r="CA12" s="25">
        <f>P12-Quarter!S13</f>
        <v>0</v>
      </c>
      <c r="CB12" s="25">
        <f>Q12-Quarter!T13</f>
        <v>-0.42000000000001592</v>
      </c>
      <c r="CC12" s="25">
        <f>R12-Quarter!U13</f>
        <v>-0.4299999999999784</v>
      </c>
      <c r="CD12" s="25">
        <f>S12-Quarter!V13</f>
        <v>0</v>
      </c>
      <c r="CE12" s="25">
        <f>T12-Quarter!W13</f>
        <v>0</v>
      </c>
      <c r="CF12" s="25">
        <f>U12-Quarter!X13</f>
        <v>0</v>
      </c>
      <c r="CG12" s="25">
        <f>V12-Quarter!Y13</f>
        <v>0</v>
      </c>
      <c r="CH12" s="25">
        <f>W12-Quarter!Z13</f>
        <v>0</v>
      </c>
      <c r="CI12" s="25">
        <f>X12-Quarter!AA13</f>
        <v>0</v>
      </c>
      <c r="CJ12" s="25">
        <f>Y12-Quarter!AB13</f>
        <v>0</v>
      </c>
      <c r="CK12" s="25">
        <f>Z12-Quarter!AC13</f>
        <v>0</v>
      </c>
      <c r="CL12" s="25">
        <f>AA12-Quarter!AD13</f>
        <v>0</v>
      </c>
      <c r="CM12" s="25">
        <f>AB12-Quarter!AE13</f>
        <v>0</v>
      </c>
      <c r="CN12" s="25">
        <f>AC12-Quarter!AF13</f>
        <v>0</v>
      </c>
      <c r="CO12" s="25">
        <f>AD12-Quarter!AG13</f>
        <v>0</v>
      </c>
      <c r="CP12" s="25">
        <f>AE12-Quarter!AH13</f>
        <v>0</v>
      </c>
      <c r="CQ12" s="25">
        <f>AF12-Quarter!AI13</f>
        <v>0</v>
      </c>
      <c r="CR12" s="25">
        <f>AG12-Quarter!AJ13</f>
        <v>0</v>
      </c>
      <c r="CS12" s="25">
        <f>AH12-Quarter!AK13</f>
        <v>0</v>
      </c>
      <c r="CT12" s="265">
        <f>AI12-Quarter!AL13</f>
        <v>0</v>
      </c>
      <c r="CU12" s="265">
        <f>AJ12-Quarter!AM13</f>
        <v>0</v>
      </c>
      <c r="CV12" s="265">
        <f>AK12-Quarter!AN13</f>
        <v>0</v>
      </c>
      <c r="CW12" s="265">
        <f>AL12-Quarter!AO13</f>
        <v>0</v>
      </c>
      <c r="CX12" s="265">
        <f>AM12-Quarter!AP13</f>
        <v>0</v>
      </c>
      <c r="CY12" s="265">
        <f>AN12-Quarter!AQ13</f>
        <v>0</v>
      </c>
      <c r="CZ12" s="265">
        <f>AO12-Quarter!AR13</f>
        <v>0</v>
      </c>
      <c r="DA12" s="265">
        <f>AP12-Quarter!AS13</f>
        <v>0</v>
      </c>
      <c r="DB12" s="265">
        <f>AQ12-Quarter!AT13</f>
        <v>0</v>
      </c>
      <c r="DC12" s="265">
        <f>AR12-Quarter!AU13</f>
        <v>0</v>
      </c>
      <c r="DD12" s="265">
        <f>AS12-Quarter!AV13</f>
        <v>0</v>
      </c>
      <c r="DE12" s="265">
        <f>AT12-Quarter!AW13</f>
        <v>0</v>
      </c>
      <c r="DF12" s="265">
        <f>AU12-Quarter!AX13</f>
        <v>0</v>
      </c>
      <c r="DG12" s="265">
        <f>AV12-Quarter!AY13</f>
        <v>0</v>
      </c>
      <c r="DH12" s="265">
        <f>AW12-Quarter!AZ13</f>
        <v>0</v>
      </c>
      <c r="DI12" s="265">
        <f>AX12-Quarter!BA13</f>
        <v>0</v>
      </c>
      <c r="DJ12" s="265">
        <f>AY12-Quarter!BB13</f>
        <v>0</v>
      </c>
      <c r="DK12" s="265">
        <f>AZ12-Quarter!BC13</f>
        <v>0</v>
      </c>
      <c r="DL12" s="265">
        <f>BA12-Quarter!BD13</f>
        <v>0</v>
      </c>
      <c r="DM12" s="265">
        <f>BB12-Quarter!BE13</f>
        <v>0</v>
      </c>
      <c r="DN12" s="265">
        <f>BC12-Quarter!BF13</f>
        <v>0</v>
      </c>
      <c r="DO12" s="265">
        <f>BD12-Quarter!BG13</f>
        <v>0</v>
      </c>
      <c r="DP12" s="265">
        <f>BE12-Quarter!BH13</f>
        <v>0</v>
      </c>
      <c r="DQ12" s="265">
        <f>BF12-Quarter!BI13</f>
        <v>0</v>
      </c>
      <c r="DR12" s="265">
        <f>BG12-Quarter!BJ13</f>
        <v>0</v>
      </c>
      <c r="DS12" s="265">
        <f>BH12-Quarter!BK13</f>
        <v>0</v>
      </c>
      <c r="DT12" s="265">
        <f>BI12-Quarter!BL13</f>
        <v>0</v>
      </c>
      <c r="DU12" s="265">
        <f>BJ12-Quarter!BM13</f>
        <v>0</v>
      </c>
      <c r="DV12" s="265">
        <f>BK12-Quarter!BN13</f>
        <v>0</v>
      </c>
    </row>
    <row r="13" spans="1:126" x14ac:dyDescent="0.25">
      <c r="A13" s="4" t="s">
        <v>266</v>
      </c>
      <c r="B13" s="26">
        <f>'England - Qtr'!B14+'Northern Ireland - Qtr'!B14+'Scotland - Qtr'!B14+'Wales - Qtr'!B14</f>
        <v>1458.78</v>
      </c>
      <c r="C13" s="26">
        <f>'England - Qtr'!C14+'Northern Ireland - Qtr'!C14+'Scotland - Qtr'!C14+'Wales - Qtr'!C14</f>
        <v>1476.78</v>
      </c>
      <c r="D13" s="26">
        <f>'England - Qtr'!D14+'Northern Ireland - Qtr'!D14+'Scotland - Qtr'!D14+'Wales - Qtr'!D14</f>
        <v>1476.78</v>
      </c>
      <c r="E13" s="26">
        <f>'England - Qtr'!E14+'Northern Ireland - Qtr'!E14+'Scotland - Qtr'!E14+'Wales - Qtr'!E14</f>
        <v>1476.78</v>
      </c>
      <c r="F13" s="26">
        <f>'England - Qtr'!F14+'Northern Ireland - Qtr'!F14+'Scotland - Qtr'!F14+'Wales - Qtr'!F14</f>
        <v>1476.78</v>
      </c>
      <c r="G13" s="26">
        <f>'England - Qtr'!G14+'Northern Ireland - Qtr'!G14+'Scotland - Qtr'!G14+'Wales - Qtr'!G14</f>
        <v>1476.78</v>
      </c>
      <c r="H13" s="26">
        <f>'England - Qtr'!H14+'Northern Ireland - Qtr'!H14+'Scotland - Qtr'!H14+'Wales - Qtr'!H14</f>
        <v>1476.78</v>
      </c>
      <c r="I13" s="26">
        <f>'England - Qtr'!I14+'Northern Ireland - Qtr'!I14+'Scotland - Qtr'!I14+'Wales - Qtr'!I14</f>
        <v>1476.78</v>
      </c>
      <c r="J13" s="26">
        <f>'England - Qtr'!J14+'Northern Ireland - Qtr'!J14+'Scotland - Qtr'!J14+'Wales - Qtr'!J14</f>
        <v>1476.78</v>
      </c>
      <c r="K13" s="26">
        <f>'England - Qtr'!K14+'Northern Ireland - Qtr'!K14+'Scotland - Qtr'!K14+'Wales - Qtr'!K14</f>
        <v>1476.78</v>
      </c>
      <c r="L13" s="26">
        <f>'England - Qtr'!L14+'Northern Ireland - Qtr'!L14+'Scotland - Qtr'!L14+'Wales - Qtr'!L14</f>
        <v>1476.78</v>
      </c>
      <c r="M13" s="26">
        <f>'England - Qtr'!M14+'Northern Ireland - Qtr'!M14+'Scotland - Qtr'!M14+'Wales - Qtr'!M14</f>
        <v>1476.78</v>
      </c>
      <c r="N13" s="26">
        <f>'England - Qtr'!N14+'Northern Ireland - Qtr'!N14+'Scotland - Qtr'!N14+'Wales - Qtr'!N14</f>
        <v>1476.78</v>
      </c>
      <c r="O13" s="26">
        <f>'England - Qtr'!O14+'Northern Ireland - Qtr'!O14+'Scotland - Qtr'!O14+'Wales - Qtr'!O14</f>
        <v>1476.78</v>
      </c>
      <c r="P13" s="26">
        <f>'England - Qtr'!P14+'Northern Ireland - Qtr'!P14+'Scotland - Qtr'!P14+'Wales - Qtr'!P14</f>
        <v>1476.78</v>
      </c>
      <c r="Q13" s="26">
        <f>'England - Qtr'!Q14+'Northern Ireland - Qtr'!Q14+'Scotland - Qtr'!Q14+'Wales - Qtr'!Q14</f>
        <v>1476.78</v>
      </c>
      <c r="R13" s="26">
        <f>'England - Qtr'!R14+'Northern Ireland - Qtr'!R14+'Scotland - Qtr'!R14+'Wales - Qtr'!R14</f>
        <v>1476.78</v>
      </c>
      <c r="S13" s="26">
        <f>'England - Qtr'!S14+'Northern Ireland - Qtr'!S14+'Scotland - Qtr'!S14+'Wales - Qtr'!S14</f>
        <v>1476.78</v>
      </c>
      <c r="T13" s="26">
        <f>'England - Qtr'!T14+'Northern Ireland - Qtr'!T14+'Scotland - Qtr'!T14+'Wales - Qtr'!T14</f>
        <v>1476.78</v>
      </c>
      <c r="U13" s="26">
        <f>'England - Qtr'!U14+'Northern Ireland - Qtr'!U14+'Scotland - Qtr'!U14+'Wales - Qtr'!U14</f>
        <v>1476.78</v>
      </c>
      <c r="V13" s="26">
        <f>'England - Qtr'!V14+'Northern Ireland - Qtr'!V14+'Scotland - Qtr'!V14+'Wales - Qtr'!V14</f>
        <v>1476.78</v>
      </c>
      <c r="W13" s="26">
        <f>'England - Qtr'!W14+'Northern Ireland - Qtr'!W14+'Scotland - Qtr'!W14+'Wales - Qtr'!W14</f>
        <v>1473.28</v>
      </c>
      <c r="X13" s="26">
        <f>'England - Qtr'!X14+'Northern Ireland - Qtr'!X14+'Scotland - Qtr'!X14+'Wales - Qtr'!X14</f>
        <v>1473.28</v>
      </c>
      <c r="Y13" s="26">
        <f>'England - Qtr'!Y14+'Northern Ireland - Qtr'!Y14+'Scotland - Qtr'!Y14+'Wales - Qtr'!Y14</f>
        <v>1473.28</v>
      </c>
      <c r="Z13" s="26">
        <f>'England - Qtr'!Z14+'Northern Ireland - Qtr'!Z14+'Scotland - Qtr'!Z14+'Wales - Qtr'!Z14</f>
        <v>1473.28</v>
      </c>
      <c r="AA13" s="26">
        <f>'England - Qtr'!AA14+'Northern Ireland - Qtr'!AA14+'Scotland - Qtr'!AA14+'Wales - Qtr'!AA14</f>
        <v>1473.18</v>
      </c>
      <c r="AB13" s="26">
        <f>'England - Qtr'!AB14+'Northern Ireland - Qtr'!AB14+'Scotland - Qtr'!AB14+'Wales - Qtr'!AB14</f>
        <v>1473.18</v>
      </c>
      <c r="AC13" s="26">
        <f>'England - Qtr'!AC14+'Northern Ireland - Qtr'!AC14+'Scotland - Qtr'!AC14+'Wales - Qtr'!AC14</f>
        <v>1473.18</v>
      </c>
      <c r="AD13" s="26">
        <f>'England - Qtr'!AD14+'Northern Ireland - Qtr'!AD14+'Scotland - Qtr'!AD14+'Wales - Qtr'!AD14</f>
        <v>1473.18</v>
      </c>
      <c r="AE13" s="26">
        <f>'England - Qtr'!AE14+'Northern Ireland - Qtr'!AE14+'Scotland - Qtr'!AE14+'Wales - Qtr'!AE14</f>
        <v>1476.68</v>
      </c>
      <c r="AF13" s="26">
        <f>'England - Qtr'!AF14+'Northern Ireland - Qtr'!AF14+'Scotland - Qtr'!AF14+'Wales - Qtr'!AF14</f>
        <v>1476.68</v>
      </c>
      <c r="AG13" s="26">
        <f>'England - Qtr'!AG14+'Northern Ireland - Qtr'!AG14+'Scotland - Qtr'!AG14+'Wales - Qtr'!AG14</f>
        <v>1476.68</v>
      </c>
      <c r="AH13" s="26">
        <f>'England - Qtr'!AH14+'Northern Ireland - Qtr'!AH14+'Scotland - Qtr'!AH14+'Wales - Qtr'!AH14</f>
        <v>1473.18</v>
      </c>
      <c r="AI13" s="26">
        <f>'England - Qtr'!AI14+'Northern Ireland - Qtr'!AI14+'Scotland - Qtr'!AI14+'Wales - Qtr'!AI14</f>
        <v>1473.18</v>
      </c>
      <c r="AJ13" s="26">
        <f>'England - Qtr'!AJ14+'Northern Ireland - Qtr'!AJ14+'Scotland - Qtr'!AJ14+'Wales - Qtr'!AJ14</f>
        <v>1473.18</v>
      </c>
      <c r="AK13" s="26">
        <f>'England - Qtr'!AK14+'Northern Ireland - Qtr'!AK14+'Scotland - Qtr'!AK14+'Wales - Qtr'!AK14</f>
        <v>1473.18</v>
      </c>
      <c r="AL13" s="26">
        <f>'England - Qtr'!AL14+'Northern Ireland - Qtr'!AL14+'Scotland - Qtr'!AL14+'Wales - Qtr'!AL14</f>
        <v>1473.18</v>
      </c>
      <c r="AM13" s="26">
        <f>'England - Qtr'!AM14+'Northern Ireland - Qtr'!AM14+'Scotland - Qtr'!AM14+'Wales - Qtr'!AM14</f>
        <v>1471.08</v>
      </c>
      <c r="AN13" s="26">
        <f>'England - Qtr'!AN14+'Northern Ireland - Qtr'!AN14+'Scotland - Qtr'!AN14+'Wales - Qtr'!AN14</f>
        <v>1471.08</v>
      </c>
      <c r="AO13" s="26">
        <f>'England - Qtr'!AO14+'Northern Ireland - Qtr'!AO14+'Scotland - Qtr'!AO14+'Wales - Qtr'!AO14</f>
        <v>1471.08</v>
      </c>
      <c r="AP13" s="26">
        <f>'England - Qtr'!AP14+'Northern Ireland - Qtr'!AP14+'Scotland - Qtr'!AP14+'Wales - Qtr'!AP14</f>
        <v>1470.68</v>
      </c>
      <c r="AQ13" s="26">
        <f>'England - Qtr'!AQ14+'Northern Ireland - Qtr'!AQ14+'Scotland - Qtr'!AQ14+'Wales - Qtr'!AQ14</f>
        <v>1470.68</v>
      </c>
      <c r="AR13" s="26">
        <f>'England - Qtr'!AR14+'Northern Ireland - Qtr'!AR14+'Scotland - Qtr'!AR14+'Wales - Qtr'!AR14</f>
        <v>1470.68</v>
      </c>
      <c r="AS13" s="26">
        <f>'England - Qtr'!AS14+'Northern Ireland - Qtr'!AS14+'Scotland - Qtr'!AS14+'Wales - Qtr'!AS14</f>
        <v>1470.68</v>
      </c>
      <c r="AT13" s="26">
        <f>'England - Qtr'!AT14+'Northern Ireland - Qtr'!AT14+'Scotland - Qtr'!AT14+'Wales - Qtr'!AT14</f>
        <v>1470.68</v>
      </c>
      <c r="AU13" s="26">
        <f>'England - Qtr'!AU14+'Northern Ireland - Qtr'!AU14+'Scotland - Qtr'!AU14+'Wales - Qtr'!AU14</f>
        <v>1470.68</v>
      </c>
      <c r="AV13" s="26">
        <f>'England - Qtr'!AV14+'Northern Ireland - Qtr'!AV14+'Scotland - Qtr'!AV14+'Wales - Qtr'!AV14</f>
        <v>1470.68</v>
      </c>
      <c r="AW13" s="26">
        <f>'England - Qtr'!AW14+'Northern Ireland - Qtr'!AW14+'Scotland - Qtr'!AW14+'Wales - Qtr'!AW14</f>
        <v>1470.68</v>
      </c>
      <c r="AX13" s="26">
        <f>'England - Qtr'!AX14+'Northern Ireland - Qtr'!AX14+'Scotland - Qtr'!AX14+'Wales - Qtr'!AX14</f>
        <v>1470.68</v>
      </c>
      <c r="AY13" s="26">
        <f>'England - Qtr'!AY14+'Northern Ireland - Qtr'!AY14+'Scotland - Qtr'!AY14+'Wales - Qtr'!AY14</f>
        <v>1477.0800000000002</v>
      </c>
      <c r="AZ13" s="26">
        <f>'England - Qtr'!AZ14+'Northern Ireland - Qtr'!AZ14+'Scotland - Qtr'!AZ14+'Wales - Qtr'!AZ14</f>
        <v>1477.0800000000002</v>
      </c>
      <c r="BA13" s="26">
        <f>'England - Qtr'!BA14+'Northern Ireland - Qtr'!BA14+'Scotland - Qtr'!BA14+'Wales - Qtr'!BA14</f>
        <v>1477.0800000000002</v>
      </c>
      <c r="BB13" s="26">
        <f>'England - Qtr'!BB14+'Northern Ireland - Qtr'!BB14+'Scotland - Qtr'!BB14+'Wales - Qtr'!BB14</f>
        <v>1477.0800000000002</v>
      </c>
      <c r="BC13" s="26">
        <f>'England - Qtr'!BC14+'Northern Ireland - Qtr'!BC14+'Scotland - Qtr'!BC14+'Wales - Qtr'!BC14</f>
        <v>1477.0800000000002</v>
      </c>
      <c r="BD13" s="26">
        <f>'England - Qtr'!BD14+'Northern Ireland - Qtr'!BD14+'Scotland - Qtr'!BD14+'Wales - Qtr'!BD14</f>
        <v>1477.0800000000002</v>
      </c>
      <c r="BE13" s="26">
        <f>'England - Qtr'!BE14+'Northern Ireland - Qtr'!BE14+'Scotland - Qtr'!BE14+'Wales - Qtr'!BE14</f>
        <v>1477.0800000000002</v>
      </c>
      <c r="BF13" s="26">
        <f>'England - Qtr'!BF14+'Northern Ireland - Qtr'!BF14+'Scotland - Qtr'!BF14+'Wales - Qtr'!BF14</f>
        <v>1477.0800000000002</v>
      </c>
      <c r="BG13" s="26">
        <f>'England - Qtr'!BG14+'Northern Ireland - Qtr'!BG14+'Scotland - Qtr'!BG14+'Wales - Qtr'!BG14</f>
        <v>1477.0800000000002</v>
      </c>
      <c r="BH13" s="26">
        <f>'England - Qtr'!BH14+'Northern Ireland - Qtr'!BH14+'Scotland - Qtr'!BH14+'Wales - Qtr'!BH14</f>
        <v>1477.0800000000002</v>
      </c>
      <c r="BI13" s="26">
        <f>'England - Qtr'!BI14+'Northern Ireland - Qtr'!BI14+'Scotland - Qtr'!BI14+'Wales - Qtr'!BI14</f>
        <v>1477.0800000000002</v>
      </c>
      <c r="BJ13" s="26">
        <f>'England - Qtr'!BJ14+'Northern Ireland - Qtr'!BJ14+'Scotland - Qtr'!BJ14+'Wales - Qtr'!BJ14</f>
        <v>1477.0800000000002</v>
      </c>
      <c r="BK13" s="26">
        <f>'England - Qtr'!BK14+'Northern Ireland - Qtr'!BK14+'Scotland - Qtr'!BK14+'Wales - Qtr'!BK14</f>
        <v>1477.0800000000002</v>
      </c>
      <c r="BL13" s="26"/>
      <c r="BM13" s="25">
        <f>B13-Quarter!E14</f>
        <v>-0.22000000000002728</v>
      </c>
      <c r="BN13" s="25">
        <f>C13-Quarter!F14</f>
        <v>-0.22000000000002728</v>
      </c>
      <c r="BO13" s="25">
        <f>D13-Quarter!G14</f>
        <v>-0.22000000000002728</v>
      </c>
      <c r="BP13" s="25">
        <f>E13-Quarter!H14</f>
        <v>-0.22000000000002728</v>
      </c>
      <c r="BQ13" s="25">
        <f>F13-Quarter!I14</f>
        <v>-0.22000000000002728</v>
      </c>
      <c r="BR13" s="25">
        <f>G13-Quarter!J14</f>
        <v>-0.22000000000002728</v>
      </c>
      <c r="BS13" s="25">
        <f>H13-Quarter!K14</f>
        <v>-0.22000000000002728</v>
      </c>
      <c r="BT13" s="25">
        <f>I13-Quarter!L14</f>
        <v>-0.22000000000002728</v>
      </c>
      <c r="BU13" s="25">
        <f>J13-Quarter!M14</f>
        <v>-0.22000000000002728</v>
      </c>
      <c r="BV13" s="25">
        <f>K13-Quarter!N14</f>
        <v>-0.22000000000002728</v>
      </c>
      <c r="BW13" s="25">
        <f>L13-Quarter!O14</f>
        <v>-0.22000000000002728</v>
      </c>
      <c r="BX13" s="25">
        <f>M13-Quarter!P14</f>
        <v>-0.22000000000002728</v>
      </c>
      <c r="BY13" s="25">
        <f>N13-Quarter!Q14</f>
        <v>-0.22000000000002728</v>
      </c>
      <c r="BZ13" s="25">
        <f>O13-Quarter!R14</f>
        <v>-0.22000000000002728</v>
      </c>
      <c r="CA13" s="25">
        <f>P13-Quarter!S14</f>
        <v>-0.22000000000002728</v>
      </c>
      <c r="CB13" s="25">
        <f>Q13-Quarter!T14</f>
        <v>-0.22000000000002728</v>
      </c>
      <c r="CC13" s="25">
        <f>R13-Quarter!U14</f>
        <v>-0.22000000000002728</v>
      </c>
      <c r="CD13" s="25">
        <f>S13-Quarter!V14</f>
        <v>0</v>
      </c>
      <c r="CE13" s="25">
        <f>T13-Quarter!W14</f>
        <v>0</v>
      </c>
      <c r="CF13" s="25">
        <f>U13-Quarter!X14</f>
        <v>0</v>
      </c>
      <c r="CG13" s="25">
        <f>V13-Quarter!Y14</f>
        <v>0</v>
      </c>
      <c r="CH13" s="25">
        <f>W13-Quarter!Z14</f>
        <v>0</v>
      </c>
      <c r="CI13" s="25">
        <f>X13-Quarter!AA14</f>
        <v>0</v>
      </c>
      <c r="CJ13" s="25">
        <f>Y13-Quarter!AB14</f>
        <v>0</v>
      </c>
      <c r="CK13" s="25">
        <f>Z13-Quarter!AC14</f>
        <v>0</v>
      </c>
      <c r="CL13" s="25">
        <f>AA13-Quarter!AD14</f>
        <v>0</v>
      </c>
      <c r="CM13" s="25">
        <f>AB13-Quarter!AE14</f>
        <v>0</v>
      </c>
      <c r="CN13" s="25">
        <f>AC13-Quarter!AF14</f>
        <v>0</v>
      </c>
      <c r="CO13" s="25">
        <f>AD13-Quarter!AG14</f>
        <v>0</v>
      </c>
      <c r="CP13" s="25">
        <f>AE13-Quarter!AH14</f>
        <v>0</v>
      </c>
      <c r="CQ13" s="25">
        <f>AF13-Quarter!AI14</f>
        <v>0</v>
      </c>
      <c r="CR13" s="25">
        <f>AG13-Quarter!AJ14</f>
        <v>0</v>
      </c>
      <c r="CS13" s="25">
        <f>AH13-Quarter!AK14</f>
        <v>0</v>
      </c>
      <c r="CT13" s="265">
        <f>AI13-Quarter!AL14</f>
        <v>0</v>
      </c>
      <c r="CU13" s="265">
        <f>AJ13-Quarter!AM14</f>
        <v>0</v>
      </c>
      <c r="CV13" s="265">
        <f>AK13-Quarter!AN14</f>
        <v>0</v>
      </c>
      <c r="CW13" s="265">
        <f>AL13-Quarter!AO14</f>
        <v>0</v>
      </c>
      <c r="CX13" s="265">
        <f>AM13-Quarter!AP14</f>
        <v>0</v>
      </c>
      <c r="CY13" s="265">
        <f>AN13-Quarter!AQ14</f>
        <v>0</v>
      </c>
      <c r="CZ13" s="265">
        <f>AO13-Quarter!AR14</f>
        <v>0</v>
      </c>
      <c r="DA13" s="265">
        <f>AP13-Quarter!AS14</f>
        <v>0</v>
      </c>
      <c r="DB13" s="265">
        <f>AQ13-Quarter!AT14</f>
        <v>0</v>
      </c>
      <c r="DC13" s="265">
        <f>AR13-Quarter!AU14</f>
        <v>0</v>
      </c>
      <c r="DD13" s="265">
        <f>AS13-Quarter!AV14</f>
        <v>0</v>
      </c>
      <c r="DE13" s="265">
        <f>AT13-Quarter!AW14</f>
        <v>0</v>
      </c>
      <c r="DF13" s="265">
        <f>AU13-Quarter!AX14</f>
        <v>0</v>
      </c>
      <c r="DG13" s="265">
        <f>AV13-Quarter!AY14</f>
        <v>0</v>
      </c>
      <c r="DH13" s="265">
        <f>AW13-Quarter!AZ14</f>
        <v>0</v>
      </c>
      <c r="DI13" s="265">
        <f>AX13-Quarter!BA14</f>
        <v>0</v>
      </c>
      <c r="DJ13" s="265">
        <f>AY13-Quarter!BB14</f>
        <v>0</v>
      </c>
      <c r="DK13" s="265">
        <f>AZ13-Quarter!BC14</f>
        <v>0</v>
      </c>
      <c r="DL13" s="265">
        <f>BA13-Quarter!BD14</f>
        <v>0</v>
      </c>
      <c r="DM13" s="265">
        <f>BB13-Quarter!BE14</f>
        <v>0</v>
      </c>
      <c r="DN13" s="265">
        <f>BC13-Quarter!BF14</f>
        <v>0</v>
      </c>
      <c r="DO13" s="265">
        <f>BD13-Quarter!BG14</f>
        <v>0</v>
      </c>
      <c r="DP13" s="265">
        <f>BE13-Quarter!BH14</f>
        <v>0</v>
      </c>
      <c r="DQ13" s="265">
        <f>BF13-Quarter!BI14</f>
        <v>0</v>
      </c>
      <c r="DR13" s="265">
        <f>BG13-Quarter!BJ14</f>
        <v>0</v>
      </c>
      <c r="DS13" s="265">
        <f>BH13-Quarter!BK14</f>
        <v>0</v>
      </c>
      <c r="DT13" s="265">
        <f>BI13-Quarter!BL14</f>
        <v>0</v>
      </c>
      <c r="DU13" s="265">
        <f>BJ13-Quarter!BM14</f>
        <v>0</v>
      </c>
      <c r="DV13" s="265">
        <f>BK13-Quarter!BN14</f>
        <v>0</v>
      </c>
    </row>
    <row r="14" spans="1:126" x14ac:dyDescent="0.25">
      <c r="A14" s="4" t="s">
        <v>6</v>
      </c>
      <c r="B14" s="26">
        <f>'England - Qtr'!B15+'Northern Ireland - Qtr'!B15+'Scotland - Qtr'!B15+'Wales - Qtr'!B15</f>
        <v>1020.92</v>
      </c>
      <c r="C14" s="26">
        <f>'England - Qtr'!C15+'Northern Ireland - Qtr'!C15+'Scotland - Qtr'!C15+'Wales - Qtr'!C15</f>
        <v>1053.49</v>
      </c>
      <c r="D14" s="26">
        <f>'England - Qtr'!D15+'Northern Ireland - Qtr'!D15+'Scotland - Qtr'!D15+'Wales - Qtr'!D15</f>
        <v>1053.49</v>
      </c>
      <c r="E14" s="26">
        <f>'England - Qtr'!E15+'Northern Ireland - Qtr'!E15+'Scotland - Qtr'!E15+'Wales - Qtr'!E15</f>
        <v>1053.49</v>
      </c>
      <c r="F14" s="26">
        <f>'England - Qtr'!F15+'Northern Ireland - Qtr'!F15+'Scotland - Qtr'!F15+'Wales - Qtr'!F15</f>
        <v>1053.49</v>
      </c>
      <c r="G14" s="26">
        <f>'England - Qtr'!G15+'Northern Ireland - Qtr'!G15+'Scotland - Qtr'!G15+'Wales - Qtr'!G15</f>
        <v>1039.1000000000001</v>
      </c>
      <c r="H14" s="26">
        <f>'England - Qtr'!H15+'Northern Ireland - Qtr'!H15+'Scotland - Qtr'!H15+'Wales - Qtr'!H15</f>
        <v>1039.1000000000001</v>
      </c>
      <c r="I14" s="26">
        <f>'England - Qtr'!I15+'Northern Ireland - Qtr'!I15+'Scotland - Qtr'!I15+'Wales - Qtr'!I15</f>
        <v>1040.8400000000001</v>
      </c>
      <c r="J14" s="26">
        <f>'England - Qtr'!J15+'Northern Ireland - Qtr'!J15+'Scotland - Qtr'!J15+'Wales - Qtr'!J15</f>
        <v>1042.1400000000001</v>
      </c>
      <c r="K14" s="26">
        <f>'England - Qtr'!K15+'Northern Ireland - Qtr'!K15+'Scotland - Qtr'!K15+'Wales - Qtr'!K15</f>
        <v>1049.98</v>
      </c>
      <c r="L14" s="26">
        <f>'England - Qtr'!L15+'Northern Ireland - Qtr'!L15+'Scotland - Qtr'!L15+'Wales - Qtr'!L15</f>
        <v>1050.46</v>
      </c>
      <c r="M14" s="26">
        <f>'England - Qtr'!M15+'Northern Ireland - Qtr'!M15+'Scotland - Qtr'!M15+'Wales - Qtr'!M15</f>
        <v>1050.46</v>
      </c>
      <c r="N14" s="26">
        <f>'England - Qtr'!N15+'Northern Ireland - Qtr'!N15+'Scotland - Qtr'!N15+'Wales - Qtr'!N15</f>
        <v>1050.46</v>
      </c>
      <c r="O14" s="26">
        <f>'England - Qtr'!O15+'Northern Ireland - Qtr'!O15+'Scotland - Qtr'!O15+'Wales - Qtr'!O15</f>
        <v>1053.0999999999999</v>
      </c>
      <c r="P14" s="26">
        <f>'England - Qtr'!P15+'Northern Ireland - Qtr'!P15+'Scotland - Qtr'!P15+'Wales - Qtr'!P15</f>
        <v>1053.97</v>
      </c>
      <c r="Q14" s="26">
        <f>'England - Qtr'!Q15+'Northern Ireland - Qtr'!Q15+'Scotland - Qtr'!Q15+'Wales - Qtr'!Q15</f>
        <v>1056.7</v>
      </c>
      <c r="R14" s="26">
        <f>'England - Qtr'!R15+'Northern Ireland - Qtr'!R15+'Scotland - Qtr'!R15+'Wales - Qtr'!R15</f>
        <v>1057.54</v>
      </c>
      <c r="S14" s="26">
        <f>'England - Qtr'!S15+'Northern Ireland - Qtr'!S15+'Scotland - Qtr'!S15+'Wales - Qtr'!S15</f>
        <v>1061.32</v>
      </c>
      <c r="T14" s="26">
        <f>'England - Qtr'!T15+'Northern Ireland - Qtr'!T15+'Scotland - Qtr'!T15+'Wales - Qtr'!T15</f>
        <v>1061.32</v>
      </c>
      <c r="U14" s="26">
        <f>'England - Qtr'!U15+'Northern Ireland - Qtr'!U15+'Scotland - Qtr'!U15+'Wales - Qtr'!U15</f>
        <v>1061.32</v>
      </c>
      <c r="V14" s="26">
        <f>'England - Qtr'!V15+'Northern Ireland - Qtr'!V15+'Scotland - Qtr'!V15+'Wales - Qtr'!V15</f>
        <v>1061.32</v>
      </c>
      <c r="W14" s="26">
        <f>'England - Qtr'!W15+'Northern Ireland - Qtr'!W15+'Scotland - Qtr'!W15+'Wales - Qtr'!W15</f>
        <v>1061.5700000000002</v>
      </c>
      <c r="X14" s="26">
        <f>'England - Qtr'!X15+'Northern Ireland - Qtr'!X15+'Scotland - Qtr'!X15+'Wales - Qtr'!X15</f>
        <v>1061.9100000000001</v>
      </c>
      <c r="Y14" s="26">
        <f>'England - Qtr'!Y15+'Northern Ireland - Qtr'!Y15+'Scotland - Qtr'!Y15+'Wales - Qtr'!Y15</f>
        <v>1061.9100000000001</v>
      </c>
      <c r="Z14" s="26">
        <f>'England - Qtr'!Z15+'Northern Ireland - Qtr'!Z15+'Scotland - Qtr'!Z15+'Wales - Qtr'!Z15</f>
        <v>1061.9100000000001</v>
      </c>
      <c r="AA14" s="26">
        <f>'England - Qtr'!AA15+'Northern Ireland - Qtr'!AA15+'Scotland - Qtr'!AA15+'Wales - Qtr'!AA15</f>
        <v>1066.1200000000001</v>
      </c>
      <c r="AB14" s="26">
        <f>'England - Qtr'!AB15+'Northern Ireland - Qtr'!AB15+'Scotland - Qtr'!AB15+'Wales - Qtr'!AB15</f>
        <v>1066.1200000000001</v>
      </c>
      <c r="AC14" s="26">
        <f>'England - Qtr'!AC15+'Northern Ireland - Qtr'!AC15+'Scotland - Qtr'!AC15+'Wales - Qtr'!AC15</f>
        <v>1066.1200000000001</v>
      </c>
      <c r="AD14" s="26">
        <f>'England - Qtr'!AD15+'Northern Ireland - Qtr'!AD15+'Scotland - Qtr'!AD15+'Wales - Qtr'!AD15</f>
        <v>1066.1200000000001</v>
      </c>
      <c r="AE14" s="26">
        <f>'England - Qtr'!AE15+'Northern Ireland - Qtr'!AE15+'Scotland - Qtr'!AE15+'Wales - Qtr'!AE15</f>
        <v>1063.06</v>
      </c>
      <c r="AF14" s="26">
        <f>'England - Qtr'!AF15+'Northern Ireland - Qtr'!AF15+'Scotland - Qtr'!AF15+'Wales - Qtr'!AF15</f>
        <v>1063.06</v>
      </c>
      <c r="AG14" s="26">
        <f>'England - Qtr'!AG15+'Northern Ireland - Qtr'!AG15+'Scotland - Qtr'!AG15+'Wales - Qtr'!AG15</f>
        <v>1063.06</v>
      </c>
      <c r="AH14" s="26">
        <f>'England - Qtr'!AH15+'Northern Ireland - Qtr'!AH15+'Scotland - Qtr'!AH15+'Wales - Qtr'!AH15</f>
        <v>1063.06</v>
      </c>
      <c r="AI14" s="26">
        <f>'England - Qtr'!AI15+'Northern Ireland - Qtr'!AI15+'Scotland - Qtr'!AI15+'Wales - Qtr'!AI15</f>
        <v>1055.49</v>
      </c>
      <c r="AJ14" s="26">
        <f>'England - Qtr'!AJ15+'Northern Ireland - Qtr'!AJ15+'Scotland - Qtr'!AJ15+'Wales - Qtr'!AJ15</f>
        <v>1055.49</v>
      </c>
      <c r="AK14" s="26">
        <f>'England - Qtr'!AK15+'Northern Ireland - Qtr'!AK15+'Scotland - Qtr'!AK15+'Wales - Qtr'!AK15</f>
        <v>1055.49</v>
      </c>
      <c r="AL14" s="26">
        <f>'England - Qtr'!AL15+'Northern Ireland - Qtr'!AL15+'Scotland - Qtr'!AL15+'Wales - Qtr'!AL15</f>
        <v>1055.49</v>
      </c>
      <c r="AM14" s="26">
        <f>'England - Qtr'!AM15+'Northern Ireland - Qtr'!AM15+'Scotland - Qtr'!AM15+'Wales - Qtr'!AM15</f>
        <v>1054.5600000000002</v>
      </c>
      <c r="AN14" s="26">
        <f>'England - Qtr'!AN15+'Northern Ireland - Qtr'!AN15+'Scotland - Qtr'!AN15+'Wales - Qtr'!AN15</f>
        <v>1054.5600000000002</v>
      </c>
      <c r="AO14" s="26">
        <f>'England - Qtr'!AO15+'Northern Ireland - Qtr'!AO15+'Scotland - Qtr'!AO15+'Wales - Qtr'!AO15</f>
        <v>1054.5600000000002</v>
      </c>
      <c r="AP14" s="26">
        <f>'England - Qtr'!AP15+'Northern Ireland - Qtr'!AP15+'Scotland - Qtr'!AP15+'Wales - Qtr'!AP15</f>
        <v>1054.5600000000002</v>
      </c>
      <c r="AQ14" s="26">
        <f>'England - Qtr'!AQ15+'Northern Ireland - Qtr'!AQ15+'Scotland - Qtr'!AQ15+'Wales - Qtr'!AQ15</f>
        <v>1054.5600000000002</v>
      </c>
      <c r="AR14" s="26">
        <f>'England - Qtr'!AR15+'Northern Ireland - Qtr'!AR15+'Scotland - Qtr'!AR15+'Wales - Qtr'!AR15</f>
        <v>1054.5600000000002</v>
      </c>
      <c r="AS14" s="26">
        <f>'England - Qtr'!AS15+'Northern Ireland - Qtr'!AS15+'Scotland - Qtr'!AS15+'Wales - Qtr'!AS15</f>
        <v>1055.5600000000002</v>
      </c>
      <c r="AT14" s="26">
        <f>'England - Qtr'!AT15+'Northern Ireland - Qtr'!AT15+'Scotland - Qtr'!AT15+'Wales - Qtr'!AT15</f>
        <v>1055.5600000000002</v>
      </c>
      <c r="AU14" s="26">
        <f>'England - Qtr'!AU15+'Northern Ireland - Qtr'!AU15+'Scotland - Qtr'!AU15+'Wales - Qtr'!AU15</f>
        <v>1059.4100000000001</v>
      </c>
      <c r="AV14" s="26">
        <f>'England - Qtr'!AV15+'Northern Ireland - Qtr'!AV15+'Scotland - Qtr'!AV15+'Wales - Qtr'!AV15</f>
        <v>1059.4100000000001</v>
      </c>
      <c r="AW14" s="26">
        <f>'England - Qtr'!AW15+'Northern Ireland - Qtr'!AW15+'Scotland - Qtr'!AW15+'Wales - Qtr'!AW15</f>
        <v>1059.4100000000001</v>
      </c>
      <c r="AX14" s="26">
        <f>'England - Qtr'!AX15+'Northern Ireland - Qtr'!AX15+'Scotland - Qtr'!AX15+'Wales - Qtr'!AX15</f>
        <v>1059.4100000000001</v>
      </c>
      <c r="AY14" s="26">
        <f>'England - Qtr'!AY15+'Northern Ireland - Qtr'!AY15+'Scotland - Qtr'!AY15+'Wales - Qtr'!AY15</f>
        <v>1059.4100000000001</v>
      </c>
      <c r="AZ14" s="26">
        <f>'England - Qtr'!AZ15+'Northern Ireland - Qtr'!AZ15+'Scotland - Qtr'!AZ15+'Wales - Qtr'!AZ15</f>
        <v>1059.4100000000001</v>
      </c>
      <c r="BA14" s="26">
        <f>'England - Qtr'!BA15+'Northern Ireland - Qtr'!BA15+'Scotland - Qtr'!BA15+'Wales - Qtr'!BA15</f>
        <v>1059.4100000000001</v>
      </c>
      <c r="BB14" s="26">
        <f>'England - Qtr'!BB15+'Northern Ireland - Qtr'!BB15+'Scotland - Qtr'!BB15+'Wales - Qtr'!BB15</f>
        <v>1059.4100000000001</v>
      </c>
      <c r="BC14" s="26">
        <f>'England - Qtr'!BC15+'Northern Ireland - Qtr'!BC15+'Scotland - Qtr'!BC15+'Wales - Qtr'!BC15</f>
        <v>1059.4100000000001</v>
      </c>
      <c r="BD14" s="26">
        <f>'England - Qtr'!BD15+'Northern Ireland - Qtr'!BD15+'Scotland - Qtr'!BD15+'Wales - Qtr'!BD15</f>
        <v>1059.4100000000001</v>
      </c>
      <c r="BE14" s="26">
        <f>'England - Qtr'!BE15+'Northern Ireland - Qtr'!BE15+'Scotland - Qtr'!BE15+'Wales - Qtr'!BE15</f>
        <v>1060.23</v>
      </c>
      <c r="BF14" s="26">
        <f>'England - Qtr'!BF15+'Northern Ireland - Qtr'!BF15+'Scotland - Qtr'!BF15+'Wales - Qtr'!BF15</f>
        <v>1060.23</v>
      </c>
      <c r="BG14" s="26">
        <f>'England - Qtr'!BG15+'Northern Ireland - Qtr'!BG15+'Scotland - Qtr'!BG15+'Wales - Qtr'!BG15</f>
        <v>1060.23</v>
      </c>
      <c r="BH14" s="26">
        <f>'England - Qtr'!BH15+'Northern Ireland - Qtr'!BH15+'Scotland - Qtr'!BH15+'Wales - Qtr'!BH15</f>
        <v>1060.23</v>
      </c>
      <c r="BI14" s="26">
        <f>'England - Qtr'!BI15+'Northern Ireland - Qtr'!BI15+'Scotland - Qtr'!BI15+'Wales - Qtr'!BI15</f>
        <v>1060.23</v>
      </c>
      <c r="BJ14" s="26">
        <f>'England - Qtr'!BJ15+'Northern Ireland - Qtr'!BJ15+'Scotland - Qtr'!BJ15+'Wales - Qtr'!BJ15</f>
        <v>1060.23</v>
      </c>
      <c r="BK14" s="26">
        <f>'England - Qtr'!BK15+'Northern Ireland - Qtr'!BK15+'Scotland - Qtr'!BK15+'Wales - Qtr'!BK15</f>
        <v>1060.23</v>
      </c>
      <c r="BL14" s="26"/>
      <c r="BM14" s="25">
        <f>B14-Quarter!E15</f>
        <v>-8.0000000000040927E-2</v>
      </c>
      <c r="BN14" s="25">
        <f>C14-Quarter!F15</f>
        <v>0.49000000000000909</v>
      </c>
      <c r="BO14" s="25">
        <f>D14-Quarter!G15</f>
        <v>0.49000000000000909</v>
      </c>
      <c r="BP14" s="25">
        <f>E14-Quarter!H15</f>
        <v>0.49000000000000909</v>
      </c>
      <c r="BQ14" s="25">
        <f>F14-Quarter!I15</f>
        <v>0.49000000000000909</v>
      </c>
      <c r="BR14" s="25">
        <f>G14-Quarter!J15</f>
        <v>0.10000000000013642</v>
      </c>
      <c r="BS14" s="25">
        <f>H14-Quarter!K15</f>
        <v>0.10000000000013642</v>
      </c>
      <c r="BT14" s="25">
        <f>I14-Quarter!L15</f>
        <v>-0.15999999999985448</v>
      </c>
      <c r="BU14" s="25">
        <f>J14-Quarter!M15</f>
        <v>0.14000000000010004</v>
      </c>
      <c r="BV14" s="25">
        <f>K14-Quarter!N15</f>
        <v>-1.999999999998181E-2</v>
      </c>
      <c r="BW14" s="25">
        <f>L14-Quarter!O15</f>
        <v>0.46000000000003638</v>
      </c>
      <c r="BX14" s="25">
        <f>M14-Quarter!P15</f>
        <v>0.46000000000003638</v>
      </c>
      <c r="BY14" s="25">
        <f>N14-Quarter!Q15</f>
        <v>0.46000000000003638</v>
      </c>
      <c r="BZ14" s="25">
        <f>O14-Quarter!R15</f>
        <v>9.9999999999909051E-2</v>
      </c>
      <c r="CA14" s="25">
        <f>P14-Quarter!S15</f>
        <v>-2.9999999999972715E-2</v>
      </c>
      <c r="CB14" s="25">
        <f>Q14-Quarter!T15</f>
        <v>-0.29999999999995453</v>
      </c>
      <c r="CC14" s="25">
        <f>R14-Quarter!U15</f>
        <v>-0.46000000000003638</v>
      </c>
      <c r="CD14" s="25">
        <f>S14-Quarter!V15</f>
        <v>0</v>
      </c>
      <c r="CE14" s="25">
        <f>T14-Quarter!W15</f>
        <v>0</v>
      </c>
      <c r="CF14" s="25">
        <f>U14-Quarter!X15</f>
        <v>0</v>
      </c>
      <c r="CG14" s="25">
        <f>V14-Quarter!Y15</f>
        <v>0</v>
      </c>
      <c r="CH14" s="25">
        <f>W14-Quarter!Z15</f>
        <v>0</v>
      </c>
      <c r="CI14" s="25">
        <f>X14-Quarter!AA15</f>
        <v>0</v>
      </c>
      <c r="CJ14" s="25">
        <f>Y14-Quarter!AB15</f>
        <v>0</v>
      </c>
      <c r="CK14" s="25">
        <f>Z14-Quarter!AC15</f>
        <v>0</v>
      </c>
      <c r="CL14" s="25">
        <f>AA14-Quarter!AD15</f>
        <v>0</v>
      </c>
      <c r="CM14" s="25">
        <f>AB14-Quarter!AE15</f>
        <v>0</v>
      </c>
      <c r="CN14" s="25">
        <f>AC14-Quarter!AF15</f>
        <v>0</v>
      </c>
      <c r="CO14" s="25">
        <f>AD14-Quarter!AG15</f>
        <v>0</v>
      </c>
      <c r="CP14" s="25">
        <f>AE14-Quarter!AH15</f>
        <v>0</v>
      </c>
      <c r="CQ14" s="25">
        <f>AF14-Quarter!AI15</f>
        <v>0</v>
      </c>
      <c r="CR14" s="25">
        <f>AG14-Quarter!AJ15</f>
        <v>0</v>
      </c>
      <c r="CS14" s="25">
        <f>AH14-Quarter!AK15</f>
        <v>0</v>
      </c>
      <c r="CT14" s="265">
        <f>AI14-Quarter!AL15</f>
        <v>0</v>
      </c>
      <c r="CU14" s="265">
        <f>AJ14-Quarter!AM15</f>
        <v>0</v>
      </c>
      <c r="CV14" s="265">
        <f>AK14-Quarter!AN15</f>
        <v>0</v>
      </c>
      <c r="CW14" s="265">
        <f>AL14-Quarter!AO15</f>
        <v>0</v>
      </c>
      <c r="CX14" s="265">
        <f>AM14-Quarter!AP15</f>
        <v>0</v>
      </c>
      <c r="CY14" s="265">
        <f>AN14-Quarter!AQ15</f>
        <v>0</v>
      </c>
      <c r="CZ14" s="265">
        <f>AO14-Quarter!AR15</f>
        <v>0</v>
      </c>
      <c r="DA14" s="265">
        <f>AP14-Quarter!AS15</f>
        <v>0</v>
      </c>
      <c r="DB14" s="265">
        <f>AQ14-Quarter!AT15</f>
        <v>0</v>
      </c>
      <c r="DC14" s="265">
        <f>AR14-Quarter!AU15</f>
        <v>0</v>
      </c>
      <c r="DD14" s="265">
        <f>AS14-Quarter!AV15</f>
        <v>0</v>
      </c>
      <c r="DE14" s="265">
        <f>AT14-Quarter!AW15</f>
        <v>0</v>
      </c>
      <c r="DF14" s="265">
        <f>AU14-Quarter!AX15</f>
        <v>0</v>
      </c>
      <c r="DG14" s="265">
        <f>AV14-Quarter!AY15</f>
        <v>0</v>
      </c>
      <c r="DH14" s="265">
        <f>AW14-Quarter!AZ15</f>
        <v>0</v>
      </c>
      <c r="DI14" s="265">
        <f>AX14-Quarter!BA15</f>
        <v>0</v>
      </c>
      <c r="DJ14" s="265">
        <f>AY14-Quarter!BB15</f>
        <v>0</v>
      </c>
      <c r="DK14" s="265">
        <f>AZ14-Quarter!BC15</f>
        <v>0</v>
      </c>
      <c r="DL14" s="265">
        <f>BA14-Quarter!BD15</f>
        <v>0</v>
      </c>
      <c r="DM14" s="265">
        <f>BB14-Quarter!BE15</f>
        <v>0</v>
      </c>
      <c r="DN14" s="265">
        <f>BC14-Quarter!BF15</f>
        <v>0</v>
      </c>
      <c r="DO14" s="265">
        <f>BD14-Quarter!BG15</f>
        <v>0</v>
      </c>
      <c r="DP14" s="265">
        <f>BE14-Quarter!BH15</f>
        <v>0</v>
      </c>
      <c r="DQ14" s="265">
        <f>BF14-Quarter!BI15</f>
        <v>0</v>
      </c>
      <c r="DR14" s="265">
        <f>BG14-Quarter!BJ15</f>
        <v>0</v>
      </c>
      <c r="DS14" s="265">
        <f>BH14-Quarter!BK15</f>
        <v>0</v>
      </c>
      <c r="DT14" s="265">
        <f>BI14-Quarter!BL15</f>
        <v>0</v>
      </c>
      <c r="DU14" s="265">
        <f>BJ14-Quarter!BM15</f>
        <v>0</v>
      </c>
      <c r="DV14" s="265">
        <f>BK14-Quarter!BN15</f>
        <v>0</v>
      </c>
    </row>
    <row r="15" spans="1:126" x14ac:dyDescent="0.25">
      <c r="A15" s="4" t="s">
        <v>7</v>
      </c>
      <c r="B15" s="26">
        <f>'England - Qtr'!B16+'Northern Ireland - Qtr'!B16+'Scotland - Qtr'!B16+'Wales - Qtr'!B16</f>
        <v>193.23999999999998</v>
      </c>
      <c r="C15" s="26">
        <f>'England - Qtr'!C16+'Northern Ireland - Qtr'!C16+'Scotland - Qtr'!C16+'Wales - Qtr'!C16</f>
        <v>194.49999999999997</v>
      </c>
      <c r="D15" s="26">
        <f>'England - Qtr'!D16+'Northern Ireland - Qtr'!D16+'Scotland - Qtr'!D16+'Wales - Qtr'!D16</f>
        <v>198.09999999999997</v>
      </c>
      <c r="E15" s="26">
        <f>'England - Qtr'!E16+'Northern Ireland - Qtr'!E16+'Scotland - Qtr'!E16+'Wales - Qtr'!E16</f>
        <v>199.29999999999998</v>
      </c>
      <c r="F15" s="26">
        <f>'England - Qtr'!F16+'Northern Ireland - Qtr'!F16+'Scotland - Qtr'!F16+'Wales - Qtr'!F16</f>
        <v>199.29999999999998</v>
      </c>
      <c r="G15" s="26">
        <f>'England - Qtr'!G16+'Northern Ireland - Qtr'!G16+'Scotland - Qtr'!G16+'Wales - Qtr'!G16</f>
        <v>205.64</v>
      </c>
      <c r="H15" s="26">
        <f>'England - Qtr'!H16+'Northern Ireland - Qtr'!H16+'Scotland - Qtr'!H16+'Wales - Qtr'!H16</f>
        <v>205.64</v>
      </c>
      <c r="I15" s="26">
        <f>'England - Qtr'!I16+'Northern Ireland - Qtr'!I16+'Scotland - Qtr'!I16+'Wales - Qtr'!I16</f>
        <v>211.64</v>
      </c>
      <c r="J15" s="26">
        <f>'England - Qtr'!J16+'Northern Ireland - Qtr'!J16+'Scotland - Qtr'!J16+'Wales - Qtr'!J16</f>
        <v>211.64</v>
      </c>
      <c r="K15" s="26">
        <f>'England - Qtr'!K16+'Northern Ireland - Qtr'!K16+'Scotland - Qtr'!K16+'Wales - Qtr'!K16</f>
        <v>196.93</v>
      </c>
      <c r="L15" s="26">
        <f>'England - Qtr'!L16+'Northern Ireland - Qtr'!L16+'Scotland - Qtr'!L16+'Wales - Qtr'!L16</f>
        <v>199.41999999999996</v>
      </c>
      <c r="M15" s="26">
        <f>'England - Qtr'!M16+'Northern Ireland - Qtr'!M16+'Scotland - Qtr'!M16+'Wales - Qtr'!M16</f>
        <v>201.37</v>
      </c>
      <c r="N15" s="26">
        <f>'England - Qtr'!N16+'Northern Ireland - Qtr'!N16+'Scotland - Qtr'!N16+'Wales - Qtr'!N16</f>
        <v>201.37</v>
      </c>
      <c r="O15" s="26">
        <f>'England - Qtr'!O16+'Northern Ireland - Qtr'!O16+'Scotland - Qtr'!O16+'Wales - Qtr'!O16</f>
        <v>214.54999999999995</v>
      </c>
      <c r="P15" s="26">
        <f>'England - Qtr'!P16+'Northern Ireland - Qtr'!P16+'Scotland - Qtr'!P16+'Wales - Qtr'!P16</f>
        <v>223.95999999999998</v>
      </c>
      <c r="Q15" s="26">
        <f>'England - Qtr'!Q16+'Northern Ireland - Qtr'!Q16+'Scotland - Qtr'!Q16+'Wales - Qtr'!Q16</f>
        <v>224.60999999999996</v>
      </c>
      <c r="R15" s="26">
        <f>'England - Qtr'!R16+'Northern Ireland - Qtr'!R16+'Scotland - Qtr'!R16+'Wales - Qtr'!R16</f>
        <v>230.43</v>
      </c>
      <c r="S15" s="26">
        <f>'England - Qtr'!S16+'Northern Ireland - Qtr'!S16+'Scotland - Qtr'!S16+'Wales - Qtr'!S16</f>
        <v>231.2</v>
      </c>
      <c r="T15" s="26">
        <f>'England - Qtr'!T16+'Northern Ireland - Qtr'!T16+'Scotland - Qtr'!T16+'Wales - Qtr'!T16</f>
        <v>231.2</v>
      </c>
      <c r="U15" s="26">
        <f>'England - Qtr'!U16+'Northern Ireland - Qtr'!U16+'Scotland - Qtr'!U16+'Wales - Qtr'!U16</f>
        <v>231.2</v>
      </c>
      <c r="V15" s="26">
        <f>'England - Qtr'!V16+'Northern Ireland - Qtr'!V16+'Scotland - Qtr'!V16+'Wales - Qtr'!V16</f>
        <v>231.29999999999995</v>
      </c>
      <c r="W15" s="26">
        <f>'England - Qtr'!W16+'Northern Ireland - Qtr'!W16+'Scotland - Qtr'!W16+'Wales - Qtr'!W16</f>
        <v>256.76</v>
      </c>
      <c r="X15" s="26">
        <f>'England - Qtr'!X16+'Northern Ireland - Qtr'!X16+'Scotland - Qtr'!X16+'Wales - Qtr'!X16</f>
        <v>257.33</v>
      </c>
      <c r="Y15" s="26">
        <f>'England - Qtr'!Y16+'Northern Ireland - Qtr'!Y16+'Scotland - Qtr'!Y16+'Wales - Qtr'!Y16</f>
        <v>257.33</v>
      </c>
      <c r="Z15" s="26">
        <f>'England - Qtr'!Z16+'Northern Ireland - Qtr'!Z16+'Scotland - Qtr'!Z16+'Wales - Qtr'!Z16</f>
        <v>257.33</v>
      </c>
      <c r="AA15" s="26">
        <f>'England - Qtr'!AA16+'Northern Ireland - Qtr'!AA16+'Scotland - Qtr'!AA16+'Wales - Qtr'!AA16</f>
        <v>245.48999999999998</v>
      </c>
      <c r="AB15" s="26">
        <f>'England - Qtr'!AB16+'Northern Ireland - Qtr'!AB16+'Scotland - Qtr'!AB16+'Wales - Qtr'!AB16</f>
        <v>245.48999999999998</v>
      </c>
      <c r="AC15" s="26">
        <f>'England - Qtr'!AC16+'Northern Ireland - Qtr'!AC16+'Scotland - Qtr'!AC16+'Wales - Qtr'!AC16</f>
        <v>245.48999999999998</v>
      </c>
      <c r="AD15" s="26">
        <f>'England - Qtr'!AD16+'Northern Ireland - Qtr'!AD16+'Scotland - Qtr'!AD16+'Wales - Qtr'!AD16</f>
        <v>245.48999999999998</v>
      </c>
      <c r="AE15" s="26">
        <f>'England - Qtr'!AE16+'Northern Ireland - Qtr'!AE16+'Scotland - Qtr'!AE16+'Wales - Qtr'!AE16</f>
        <v>246.51</v>
      </c>
      <c r="AF15" s="26">
        <f>'England - Qtr'!AF16+'Northern Ireland - Qtr'!AF16+'Scotland - Qtr'!AF16+'Wales - Qtr'!AF16</f>
        <v>246.51</v>
      </c>
      <c r="AG15" s="26">
        <f>'England - Qtr'!AG16+'Northern Ireland - Qtr'!AG16+'Scotland - Qtr'!AG16+'Wales - Qtr'!AG16</f>
        <v>246.51</v>
      </c>
      <c r="AH15" s="26">
        <f>'England - Qtr'!AH16+'Northern Ireland - Qtr'!AH16+'Scotland - Qtr'!AH16+'Wales - Qtr'!AH16</f>
        <v>246.51</v>
      </c>
      <c r="AI15" s="26">
        <f>'England - Qtr'!AI16+'Northern Ireland - Qtr'!AI16+'Scotland - Qtr'!AI16+'Wales - Qtr'!AI16</f>
        <v>246.51</v>
      </c>
      <c r="AJ15" s="26">
        <f>'England - Qtr'!AJ16+'Northern Ireland - Qtr'!AJ16+'Scotland - Qtr'!AJ16+'Wales - Qtr'!AJ16</f>
        <v>246.51</v>
      </c>
      <c r="AK15" s="26">
        <f>'England - Qtr'!AK16+'Northern Ireland - Qtr'!AK16+'Scotland - Qtr'!AK16+'Wales - Qtr'!AK16</f>
        <v>246.51</v>
      </c>
      <c r="AL15" s="26">
        <f>'England - Qtr'!AL16+'Northern Ireland - Qtr'!AL16+'Scotland - Qtr'!AL16+'Wales - Qtr'!AL16</f>
        <v>246.51</v>
      </c>
      <c r="AM15" s="26">
        <f>'England - Qtr'!AM16+'Northern Ireland - Qtr'!AM16+'Scotland - Qtr'!AM16+'Wales - Qtr'!AM16</f>
        <v>246.51</v>
      </c>
      <c r="AN15" s="26">
        <f>'England - Qtr'!AN16+'Northern Ireland - Qtr'!AN16+'Scotland - Qtr'!AN16+'Wales - Qtr'!AN16</f>
        <v>246.51</v>
      </c>
      <c r="AO15" s="26">
        <f>'England - Qtr'!AO16+'Northern Ireland - Qtr'!AO16+'Scotland - Qtr'!AO16+'Wales - Qtr'!AO16</f>
        <v>246.51</v>
      </c>
      <c r="AP15" s="26">
        <f>'England - Qtr'!AP16+'Northern Ireland - Qtr'!AP16+'Scotland - Qtr'!AP16+'Wales - Qtr'!AP16</f>
        <v>246.51</v>
      </c>
      <c r="AQ15" s="26">
        <f>'England - Qtr'!AQ16+'Northern Ireland - Qtr'!AQ16+'Scotland - Qtr'!AQ16+'Wales - Qtr'!AQ16</f>
        <v>247.31</v>
      </c>
      <c r="AR15" s="26">
        <f>'England - Qtr'!AR16+'Northern Ireland - Qtr'!AR16+'Scotland - Qtr'!AR16+'Wales - Qtr'!AR16</f>
        <v>247.31</v>
      </c>
      <c r="AS15" s="26">
        <f>'England - Qtr'!AS16+'Northern Ireland - Qtr'!AS16+'Scotland - Qtr'!AS16+'Wales - Qtr'!AS16</f>
        <v>247.31</v>
      </c>
      <c r="AT15" s="26">
        <f>'England - Qtr'!AT16+'Northern Ireland - Qtr'!AT16+'Scotland - Qtr'!AT16+'Wales - Qtr'!AT16</f>
        <v>256.96999999999997</v>
      </c>
      <c r="AU15" s="26">
        <f>'England - Qtr'!AU16+'Northern Ireland - Qtr'!AU16+'Scotland - Qtr'!AU16+'Wales - Qtr'!AU16</f>
        <v>267.69</v>
      </c>
      <c r="AV15" s="26">
        <f>'England - Qtr'!AV16+'Northern Ireland - Qtr'!AV16+'Scotland - Qtr'!AV16+'Wales - Qtr'!AV16</f>
        <v>267.69</v>
      </c>
      <c r="AW15" s="26">
        <f>'England - Qtr'!AW16+'Northern Ireland - Qtr'!AW16+'Scotland - Qtr'!AW16+'Wales - Qtr'!AW16</f>
        <v>267.69</v>
      </c>
      <c r="AX15" s="26">
        <f>'England - Qtr'!AX16+'Northern Ireland - Qtr'!AX16+'Scotland - Qtr'!AX16+'Wales - Qtr'!AX16</f>
        <v>267.69</v>
      </c>
      <c r="AY15" s="26">
        <f>'England - Qtr'!AY16+'Northern Ireland - Qtr'!AY16+'Scotland - Qtr'!AY16+'Wales - Qtr'!AY16</f>
        <v>276.76</v>
      </c>
      <c r="AZ15" s="26">
        <f>'England - Qtr'!AZ16+'Northern Ireland - Qtr'!AZ16+'Scotland - Qtr'!AZ16+'Wales - Qtr'!AZ16</f>
        <v>276.76</v>
      </c>
      <c r="BA15" s="26">
        <f>'England - Qtr'!BA16+'Northern Ireland - Qtr'!BA16+'Scotland - Qtr'!BA16+'Wales - Qtr'!BA16</f>
        <v>276.76</v>
      </c>
      <c r="BB15" s="26">
        <f>'England - Qtr'!BB16+'Northern Ireland - Qtr'!BB16+'Scotland - Qtr'!BB16+'Wales - Qtr'!BB16</f>
        <v>276.76</v>
      </c>
      <c r="BC15" s="26">
        <f>'England - Qtr'!BC16+'Northern Ireland - Qtr'!BC16+'Scotland - Qtr'!BC16+'Wales - Qtr'!BC16</f>
        <v>276.76</v>
      </c>
      <c r="BD15" s="26">
        <f>'England - Qtr'!BD16+'Northern Ireland - Qtr'!BD16+'Scotland - Qtr'!BD16+'Wales - Qtr'!BD16</f>
        <v>277.37</v>
      </c>
      <c r="BE15" s="26">
        <f>'England - Qtr'!BE16+'Northern Ireland - Qtr'!BE16+'Scotland - Qtr'!BE16+'Wales - Qtr'!BE16</f>
        <v>276.76</v>
      </c>
      <c r="BF15" s="26">
        <f>'England - Qtr'!BF16+'Northern Ireland - Qtr'!BF16+'Scotland - Qtr'!BF16+'Wales - Qtr'!BF16</f>
        <v>276.76</v>
      </c>
      <c r="BG15" s="26">
        <f>'England - Qtr'!BG16+'Northern Ireland - Qtr'!BG16+'Scotland - Qtr'!BG16+'Wales - Qtr'!BG16</f>
        <v>276.76</v>
      </c>
      <c r="BH15" s="26">
        <f>'England - Qtr'!BH16+'Northern Ireland - Qtr'!BH16+'Scotland - Qtr'!BH16+'Wales - Qtr'!BH16</f>
        <v>276.76</v>
      </c>
      <c r="BI15" s="26">
        <f>'England - Qtr'!BI16+'Northern Ireland - Qtr'!BI16+'Scotland - Qtr'!BI16+'Wales - Qtr'!BI16</f>
        <v>276.76</v>
      </c>
      <c r="BJ15" s="26">
        <f>'England - Qtr'!BJ16+'Northern Ireland - Qtr'!BJ16+'Scotland - Qtr'!BJ16+'Wales - Qtr'!BJ16</f>
        <v>276.76</v>
      </c>
      <c r="BK15" s="26">
        <f>'England - Qtr'!BK16+'Northern Ireland - Qtr'!BK16+'Scotland - Qtr'!BK16+'Wales - Qtr'!BK16</f>
        <v>276.76</v>
      </c>
      <c r="BL15" s="26"/>
      <c r="BM15" s="25">
        <f>B15-Quarter!E16</f>
        <v>0.23999999999998067</v>
      </c>
      <c r="BN15" s="25">
        <f>C15-Quarter!F16</f>
        <v>0.49999999999997158</v>
      </c>
      <c r="BO15" s="25">
        <f>D15-Quarter!G16</f>
        <v>9.9999999999965894E-2</v>
      </c>
      <c r="BP15" s="25">
        <f>E15-Quarter!H16</f>
        <v>0.29999999999998295</v>
      </c>
      <c r="BQ15" s="25">
        <f>F15-Quarter!I16</f>
        <v>0.29999999999998295</v>
      </c>
      <c r="BR15" s="25">
        <f>G15-Quarter!J16</f>
        <v>-0.36000000000001364</v>
      </c>
      <c r="BS15" s="25">
        <f>H15-Quarter!K16</f>
        <v>-0.36000000000001364</v>
      </c>
      <c r="BT15" s="25">
        <f>I15-Quarter!L16</f>
        <v>-0.36000000000001364</v>
      </c>
      <c r="BU15" s="25">
        <f>J15-Quarter!M16</f>
        <v>-0.36000000000001364</v>
      </c>
      <c r="BV15" s="25">
        <f>K15-Quarter!N16</f>
        <v>-6.9999999999993179E-2</v>
      </c>
      <c r="BW15" s="25">
        <f>L15-Quarter!O16</f>
        <v>0.41999999999995907</v>
      </c>
      <c r="BX15" s="25">
        <f>M15-Quarter!P16</f>
        <v>0.37000000000000455</v>
      </c>
      <c r="BY15" s="25">
        <f>N15-Quarter!Q16</f>
        <v>0.37000000000000455</v>
      </c>
      <c r="BZ15" s="25">
        <f>O15-Quarter!R16</f>
        <v>-0.45000000000004547</v>
      </c>
      <c r="CA15" s="25">
        <f>P15-Quarter!S16</f>
        <v>-4.0000000000020464E-2</v>
      </c>
      <c r="CB15" s="25">
        <f>Q15-Quarter!T16</f>
        <v>-0.3900000000000432</v>
      </c>
      <c r="CC15" s="25">
        <f>R15-Quarter!U16</f>
        <v>0.43000000000000682</v>
      </c>
      <c r="CD15" s="25">
        <f>S15-Quarter!V16</f>
        <v>0</v>
      </c>
      <c r="CE15" s="25">
        <f>T15-Quarter!W16</f>
        <v>0</v>
      </c>
      <c r="CF15" s="25">
        <f>U15-Quarter!X16</f>
        <v>0</v>
      </c>
      <c r="CG15" s="25">
        <f>V15-Quarter!Y16</f>
        <v>0</v>
      </c>
      <c r="CH15" s="25">
        <f>W15-Quarter!Z16</f>
        <v>0</v>
      </c>
      <c r="CI15" s="25">
        <f>X15-Quarter!AA16</f>
        <v>0</v>
      </c>
      <c r="CJ15" s="25">
        <f>Y15-Quarter!AB16</f>
        <v>0</v>
      </c>
      <c r="CK15" s="25">
        <f>Z15-Quarter!AC16</f>
        <v>0</v>
      </c>
      <c r="CL15" s="25">
        <f>AA15-Quarter!AD16</f>
        <v>0</v>
      </c>
      <c r="CM15" s="25">
        <f>AB15-Quarter!AE16</f>
        <v>0</v>
      </c>
      <c r="CN15" s="25">
        <f>AC15-Quarter!AF16</f>
        <v>0</v>
      </c>
      <c r="CO15" s="25">
        <f>AD15-Quarter!AG16</f>
        <v>0</v>
      </c>
      <c r="CP15" s="25">
        <f>AE15-Quarter!AH16</f>
        <v>0</v>
      </c>
      <c r="CQ15" s="25">
        <f>AF15-Quarter!AI16</f>
        <v>0</v>
      </c>
      <c r="CR15" s="25">
        <f>AG15-Quarter!AJ16</f>
        <v>0</v>
      </c>
      <c r="CS15" s="25">
        <f>AH15-Quarter!AK16</f>
        <v>0</v>
      </c>
      <c r="CT15" s="265">
        <f>AI15-Quarter!AL16</f>
        <v>0</v>
      </c>
      <c r="CU15" s="265">
        <f>AJ15-Quarter!AM16</f>
        <v>0</v>
      </c>
      <c r="CV15" s="265">
        <f>AK15-Quarter!AN16</f>
        <v>0</v>
      </c>
      <c r="CW15" s="265">
        <f>AL15-Quarter!AO16</f>
        <v>0</v>
      </c>
      <c r="CX15" s="265">
        <f>AM15-Quarter!AP16</f>
        <v>0</v>
      </c>
      <c r="CY15" s="265">
        <f>AN15-Quarter!AQ16</f>
        <v>0</v>
      </c>
      <c r="CZ15" s="265">
        <f>AO15-Quarter!AR16</f>
        <v>0</v>
      </c>
      <c r="DA15" s="265">
        <f>AP15-Quarter!AS16</f>
        <v>0</v>
      </c>
      <c r="DB15" s="265">
        <f>AQ15-Quarter!AT16</f>
        <v>0</v>
      </c>
      <c r="DC15" s="265">
        <f>AR15-Quarter!AU16</f>
        <v>0</v>
      </c>
      <c r="DD15" s="265">
        <f>AS15-Quarter!AV16</f>
        <v>0</v>
      </c>
      <c r="DE15" s="265">
        <f>AT15-Quarter!AW16</f>
        <v>0</v>
      </c>
      <c r="DF15" s="265">
        <f>AU15-Quarter!AX16</f>
        <v>0</v>
      </c>
      <c r="DG15" s="265">
        <f>AV15-Quarter!AY16</f>
        <v>0</v>
      </c>
      <c r="DH15" s="265">
        <f>AW15-Quarter!AZ16</f>
        <v>0</v>
      </c>
      <c r="DI15" s="265">
        <f>AX15-Quarter!BA16</f>
        <v>0</v>
      </c>
      <c r="DJ15" s="265">
        <f>AY15-Quarter!BB16</f>
        <v>0</v>
      </c>
      <c r="DK15" s="265">
        <f>AZ15-Quarter!BC16</f>
        <v>0</v>
      </c>
      <c r="DL15" s="265">
        <f>BA15-Quarter!BD16</f>
        <v>0</v>
      </c>
      <c r="DM15" s="265">
        <f>BB15-Quarter!BE16</f>
        <v>0</v>
      </c>
      <c r="DN15" s="265">
        <f>BC15-Quarter!BF16</f>
        <v>0</v>
      </c>
      <c r="DO15" s="265">
        <f>BD15-Quarter!BG16</f>
        <v>0</v>
      </c>
      <c r="DP15" s="265">
        <f>BE15-Quarter!BH16</f>
        <v>0</v>
      </c>
      <c r="DQ15" s="265">
        <f>BF15-Quarter!BI16</f>
        <v>0</v>
      </c>
      <c r="DR15" s="265">
        <f>BG15-Quarter!BJ16</f>
        <v>0</v>
      </c>
      <c r="DS15" s="265">
        <f>BH15-Quarter!BK16</f>
        <v>0</v>
      </c>
      <c r="DT15" s="265">
        <f>BI15-Quarter!BL16</f>
        <v>0</v>
      </c>
      <c r="DU15" s="265">
        <f>BJ15-Quarter!BM16</f>
        <v>0</v>
      </c>
      <c r="DV15" s="265">
        <f>BK15-Quarter!BN16</f>
        <v>0</v>
      </c>
    </row>
    <row r="16" spans="1:126" x14ac:dyDescent="0.25">
      <c r="A16" s="4" t="s">
        <v>8</v>
      </c>
      <c r="B16" s="26">
        <f>'England - Qtr'!B17+'Northern Ireland - Qtr'!B17+'Scotland - Qtr'!B17+'Wales - Qtr'!B17</f>
        <v>413.36</v>
      </c>
      <c r="C16" s="26">
        <f>'England - Qtr'!C17+'Northern Ireland - Qtr'!C17+'Scotland - Qtr'!C17+'Wales - Qtr'!C17</f>
        <v>421.82</v>
      </c>
      <c r="D16" s="26">
        <f>'England - Qtr'!D17+'Northern Ireland - Qtr'!D17+'Scotland - Qtr'!D17+'Wales - Qtr'!D17</f>
        <v>421.82</v>
      </c>
      <c r="E16" s="26">
        <f>'England - Qtr'!E17+'Northern Ireland - Qtr'!E17+'Scotland - Qtr'!E17+'Wales - Qtr'!E17</f>
        <v>421.82</v>
      </c>
      <c r="F16" s="26">
        <f>'England - Qtr'!F17+'Northern Ireland - Qtr'!F17+'Scotland - Qtr'!F17+'Wales - Qtr'!F17</f>
        <v>501.82</v>
      </c>
      <c r="G16" s="26">
        <f>'England - Qtr'!G17+'Northern Ireland - Qtr'!G17+'Scotland - Qtr'!G17+'Wales - Qtr'!G17</f>
        <v>498.65999999999997</v>
      </c>
      <c r="H16" s="26">
        <f>'England - Qtr'!H17+'Northern Ireland - Qtr'!H17+'Scotland - Qtr'!H17+'Wales - Qtr'!H17</f>
        <v>498.65999999999997</v>
      </c>
      <c r="I16" s="26">
        <f>'England - Qtr'!I17+'Northern Ireland - Qtr'!I17+'Scotland - Qtr'!I17+'Wales - Qtr'!I17</f>
        <v>498.65999999999997</v>
      </c>
      <c r="J16" s="26">
        <f>'England - Qtr'!J17+'Northern Ireland - Qtr'!J17+'Scotland - Qtr'!J17+'Wales - Qtr'!J17</f>
        <v>512.66</v>
      </c>
      <c r="K16" s="26">
        <f>'England - Qtr'!K17+'Northern Ireland - Qtr'!K17+'Scotland - Qtr'!K17+'Wales - Qtr'!K17</f>
        <v>538.41</v>
      </c>
      <c r="L16" s="26">
        <f>'England - Qtr'!L17+'Northern Ireland - Qtr'!L17+'Scotland - Qtr'!L17+'Wales - Qtr'!L17</f>
        <v>544.91</v>
      </c>
      <c r="M16" s="26">
        <f>'England - Qtr'!M17+'Northern Ireland - Qtr'!M17+'Scotland - Qtr'!M17+'Wales - Qtr'!M17</f>
        <v>544.91</v>
      </c>
      <c r="N16" s="26">
        <f>'England - Qtr'!N17+'Northern Ireland - Qtr'!N17+'Scotland - Qtr'!N17+'Wales - Qtr'!N17</f>
        <v>544.91</v>
      </c>
      <c r="O16" s="26">
        <f>'England - Qtr'!O17+'Northern Ireland - Qtr'!O17+'Scotland - Qtr'!O17+'Wales - Qtr'!O17</f>
        <v>595.05999999999995</v>
      </c>
      <c r="P16" s="26">
        <f>'England - Qtr'!P17+'Northern Ireland - Qtr'!P17+'Scotland - Qtr'!P17+'Wales - Qtr'!P17</f>
        <v>621.05999999999995</v>
      </c>
      <c r="Q16" s="26">
        <f>'England - Qtr'!Q17+'Northern Ireland - Qtr'!Q17+'Scotland - Qtr'!Q17+'Wales - Qtr'!Q17</f>
        <v>629.36</v>
      </c>
      <c r="R16" s="26">
        <f>'England - Qtr'!R17+'Northern Ireland - Qtr'!R17+'Scotland - Qtr'!R17+'Wales - Qtr'!R17</f>
        <v>680.36</v>
      </c>
      <c r="S16" s="26">
        <f>'England - Qtr'!S17+'Northern Ireland - Qtr'!S17+'Scotland - Qtr'!S17+'Wales - Qtr'!S17</f>
        <v>830.44</v>
      </c>
      <c r="T16" s="26">
        <f>'England - Qtr'!T17+'Northern Ireland - Qtr'!T17+'Scotland - Qtr'!T17+'Wales - Qtr'!T17</f>
        <v>839.44</v>
      </c>
      <c r="U16" s="26">
        <f>'England - Qtr'!U17+'Northern Ireland - Qtr'!U17+'Scotland - Qtr'!U17+'Wales - Qtr'!U17</f>
        <v>907.44</v>
      </c>
      <c r="V16" s="26">
        <f>'England - Qtr'!V17+'Northern Ireland - Qtr'!V17+'Scotland - Qtr'!V17+'Wales - Qtr'!V17</f>
        <v>929.94</v>
      </c>
      <c r="W16" s="26">
        <f>'England - Qtr'!W17+'Northern Ireland - Qtr'!W17+'Scotland - Qtr'!W17+'Wales - Qtr'!W17</f>
        <v>939.29000000000008</v>
      </c>
      <c r="X16" s="26">
        <f>'England - Qtr'!X17+'Northern Ireland - Qtr'!X17+'Scotland - Qtr'!X17+'Wales - Qtr'!X17</f>
        <v>939.29000000000008</v>
      </c>
      <c r="Y16" s="26">
        <f>'England - Qtr'!Y17+'Northern Ireland - Qtr'!Y17+'Scotland - Qtr'!Y17+'Wales - Qtr'!Y17</f>
        <v>988.29000000000008</v>
      </c>
      <c r="Z16" s="26">
        <f>'England - Qtr'!Z17+'Northern Ireland - Qtr'!Z17+'Scotland - Qtr'!Z17+'Wales - Qtr'!Z17</f>
        <v>1028.29</v>
      </c>
      <c r="AA16" s="26">
        <f>'England - Qtr'!AA17+'Northern Ireland - Qtr'!AA17+'Scotland - Qtr'!AA17+'Wales - Qtr'!AA17</f>
        <v>1077.0800000000002</v>
      </c>
      <c r="AB16" s="26">
        <f>'England - Qtr'!AB17+'Northern Ireland - Qtr'!AB17+'Scotland - Qtr'!AB17+'Wales - Qtr'!AB17</f>
        <v>1077.0800000000002</v>
      </c>
      <c r="AC16" s="26">
        <f>'England - Qtr'!AC17+'Northern Ireland - Qtr'!AC17+'Scotland - Qtr'!AC17+'Wales - Qtr'!AC17</f>
        <v>1077.0800000000002</v>
      </c>
      <c r="AD16" s="26">
        <f>'England - Qtr'!AD17+'Northern Ireland - Qtr'!AD17+'Scotland - Qtr'!AD17+'Wales - Qtr'!AD17</f>
        <v>1090.93</v>
      </c>
      <c r="AE16" s="26">
        <f>'England - Qtr'!AE17+'Northern Ireland - Qtr'!AE17+'Scotland - Qtr'!AE17+'Wales - Qtr'!AE17</f>
        <v>1136.54</v>
      </c>
      <c r="AF16" s="26">
        <f>'England - Qtr'!AF17+'Northern Ireland - Qtr'!AF17+'Scotland - Qtr'!AF17+'Wales - Qtr'!AF17</f>
        <v>1136.54</v>
      </c>
      <c r="AG16" s="26">
        <f>'England - Qtr'!AG17+'Northern Ireland - Qtr'!AG17+'Scotland - Qtr'!AG17+'Wales - Qtr'!AG17</f>
        <v>1136.54</v>
      </c>
      <c r="AH16" s="26">
        <f>'England - Qtr'!AH17+'Northern Ireland - Qtr'!AH17+'Scotland - Qtr'!AH17+'Wales - Qtr'!AH17</f>
        <v>1136.54</v>
      </c>
      <c r="AI16" s="26">
        <f>'England - Qtr'!AI17+'Northern Ireland - Qtr'!AI17+'Scotland - Qtr'!AI17+'Wales - Qtr'!AI17</f>
        <v>1149.3399999999999</v>
      </c>
      <c r="AJ16" s="26">
        <f>'England - Qtr'!AJ17+'Northern Ireland - Qtr'!AJ17+'Scotland - Qtr'!AJ17+'Wales - Qtr'!AJ17</f>
        <v>1149.3399999999999</v>
      </c>
      <c r="AK16" s="26">
        <f>'England - Qtr'!AK17+'Northern Ireland - Qtr'!AK17+'Scotland - Qtr'!AK17+'Wales - Qtr'!AK17</f>
        <v>1138.04</v>
      </c>
      <c r="AL16" s="26">
        <f>'England - Qtr'!AL17+'Northern Ireland - Qtr'!AL17+'Scotland - Qtr'!AL17+'Wales - Qtr'!AL17</f>
        <v>1309.78</v>
      </c>
      <c r="AM16" s="26">
        <f>'England - Qtr'!AM17+'Northern Ireland - Qtr'!AM17+'Scotland - Qtr'!AM17+'Wales - Qtr'!AM17</f>
        <v>1350.85</v>
      </c>
      <c r="AN16" s="26">
        <f>'England - Qtr'!AN17+'Northern Ireland - Qtr'!AN17+'Scotland - Qtr'!AN17+'Wales - Qtr'!AN17</f>
        <v>1350.85</v>
      </c>
      <c r="AO16" s="26">
        <f>'England - Qtr'!AO17+'Northern Ireland - Qtr'!AO17+'Scotland - Qtr'!AO17+'Wales - Qtr'!AO17</f>
        <v>1400.75</v>
      </c>
      <c r="AP16" s="26">
        <f>'England - Qtr'!AP17+'Northern Ireland - Qtr'!AP17+'Scotland - Qtr'!AP17+'Wales - Qtr'!AP17</f>
        <v>1434.75</v>
      </c>
      <c r="AQ16" s="26">
        <f>'England - Qtr'!AQ17+'Northern Ireland - Qtr'!AQ17+'Scotland - Qtr'!AQ17+'Wales - Qtr'!AQ17</f>
        <v>1441.7199999999998</v>
      </c>
      <c r="AR16" s="26">
        <f>'England - Qtr'!AR17+'Northern Ireland - Qtr'!AR17+'Scotland - Qtr'!AR17+'Wales - Qtr'!AR17</f>
        <v>1441.7199999999998</v>
      </c>
      <c r="AS16" s="26">
        <f>'England - Qtr'!AS17+'Northern Ireland - Qtr'!AS17+'Scotland - Qtr'!AS17+'Wales - Qtr'!AS17</f>
        <v>1450.7199999999998</v>
      </c>
      <c r="AT16" s="26">
        <f>'England - Qtr'!AT17+'Northern Ireland - Qtr'!AT17+'Scotland - Qtr'!AT17+'Wales - Qtr'!AT17</f>
        <v>1450.7199999999998</v>
      </c>
      <c r="AU16" s="26">
        <f>'England - Qtr'!AU17+'Northern Ireland - Qtr'!AU17+'Scotland - Qtr'!AU17+'Wales - Qtr'!AU17</f>
        <v>1530.82</v>
      </c>
      <c r="AV16" s="26">
        <f>'England - Qtr'!AV17+'Northern Ireland - Qtr'!AV17+'Scotland - Qtr'!AV17+'Wales - Qtr'!AV17</f>
        <v>1530.82</v>
      </c>
      <c r="AW16" s="26">
        <f>'England - Qtr'!AW17+'Northern Ireland - Qtr'!AW17+'Scotland - Qtr'!AW17+'Wales - Qtr'!AW17</f>
        <v>1530.82</v>
      </c>
      <c r="AX16" s="26">
        <f>'England - Qtr'!AX17+'Northern Ireland - Qtr'!AX17+'Scotland - Qtr'!AX17+'Wales - Qtr'!AX17</f>
        <v>1530.82</v>
      </c>
      <c r="AY16" s="26">
        <f>'England - Qtr'!AY17+'Northern Ireland - Qtr'!AY17+'Scotland - Qtr'!AY17+'Wales - Qtr'!AY17</f>
        <v>1503.08</v>
      </c>
      <c r="AZ16" s="26">
        <f>'England - Qtr'!AZ17+'Northern Ireland - Qtr'!AZ17+'Scotland - Qtr'!AZ17+'Wales - Qtr'!AZ17</f>
        <v>1545.08</v>
      </c>
      <c r="BA16" s="26">
        <f>'England - Qtr'!BA17+'Northern Ireland - Qtr'!BA17+'Scotland - Qtr'!BA17+'Wales - Qtr'!BA17</f>
        <v>1545.08</v>
      </c>
      <c r="BB16" s="26">
        <f>'England - Qtr'!BB17+'Northern Ireland - Qtr'!BB17+'Scotland - Qtr'!BB17+'Wales - Qtr'!BB17</f>
        <v>1556.18</v>
      </c>
      <c r="BC16" s="26">
        <f>'England - Qtr'!BC17+'Northern Ireland - Qtr'!BC17+'Scotland - Qtr'!BC17+'Wales - Qtr'!BC17</f>
        <v>1556.18</v>
      </c>
      <c r="BD16" s="26">
        <f>'England - Qtr'!BD17+'Northern Ireland - Qtr'!BD17+'Scotland - Qtr'!BD17+'Wales - Qtr'!BD17</f>
        <v>1578.18</v>
      </c>
      <c r="BE16" s="26">
        <f>'England - Qtr'!BE17+'Northern Ireland - Qtr'!BE17+'Scotland - Qtr'!BE17+'Wales - Qtr'!BE17</f>
        <v>1578.18</v>
      </c>
      <c r="BF16" s="26">
        <f>'England - Qtr'!BF17+'Northern Ireland - Qtr'!BF17+'Scotland - Qtr'!BF17+'Wales - Qtr'!BF17</f>
        <v>1578.18</v>
      </c>
      <c r="BG16" s="26">
        <f>'England - Qtr'!BG17+'Northern Ireland - Qtr'!BG17+'Scotland - Qtr'!BG17+'Wales - Qtr'!BG17</f>
        <v>1578.18</v>
      </c>
      <c r="BH16" s="26">
        <f>'England - Qtr'!BH17+'Northern Ireland - Qtr'!BH17+'Scotland - Qtr'!BH17+'Wales - Qtr'!BH17</f>
        <v>1578.18</v>
      </c>
      <c r="BI16" s="26">
        <f>'England - Qtr'!BI17+'Northern Ireland - Qtr'!BI17+'Scotland - Qtr'!BI17+'Wales - Qtr'!BI17</f>
        <v>1628.0800000000002</v>
      </c>
      <c r="BJ16" s="26">
        <f>'England - Qtr'!BJ17+'Northern Ireland - Qtr'!BJ17+'Scotland - Qtr'!BJ17+'Wales - Qtr'!BJ17</f>
        <v>1628.0800000000002</v>
      </c>
      <c r="BK16" s="26">
        <f>'England - Qtr'!BK17+'Northern Ireland - Qtr'!BK17+'Scotland - Qtr'!BK17+'Wales - Qtr'!BK17</f>
        <v>1628.0800000000002</v>
      </c>
      <c r="BL16" s="26"/>
      <c r="BM16" s="25">
        <f>B16-Quarter!E17</f>
        <v>0.36000000000001364</v>
      </c>
      <c r="BN16" s="25">
        <f>C16-Quarter!F17</f>
        <v>-0.18000000000000682</v>
      </c>
      <c r="BO16" s="25">
        <f>D16-Quarter!G17</f>
        <v>-0.18000000000000682</v>
      </c>
      <c r="BP16" s="25">
        <f>E16-Quarter!H17</f>
        <v>-0.18000000000000682</v>
      </c>
      <c r="BQ16" s="25">
        <f>F16-Quarter!I17</f>
        <v>-0.18000000000000682</v>
      </c>
      <c r="BR16" s="25">
        <f>G16-Quarter!J17</f>
        <v>-0.34000000000003183</v>
      </c>
      <c r="BS16" s="25">
        <f>H16-Quarter!K17</f>
        <v>-0.34000000000003183</v>
      </c>
      <c r="BT16" s="25">
        <f>I16-Quarter!L17</f>
        <v>-0.34000000000003183</v>
      </c>
      <c r="BU16" s="25">
        <f>J16-Quarter!M17</f>
        <v>-0.34000000000003183</v>
      </c>
      <c r="BV16" s="25">
        <f>K16-Quarter!N17</f>
        <v>0.40999999999996817</v>
      </c>
      <c r="BW16" s="25">
        <f>L16-Quarter!O17</f>
        <v>-9.0000000000031832E-2</v>
      </c>
      <c r="BX16" s="25">
        <f>M16-Quarter!P17</f>
        <v>-9.0000000000031832E-2</v>
      </c>
      <c r="BY16" s="25">
        <f>N16-Quarter!Q17</f>
        <v>-9.0000000000031832E-2</v>
      </c>
      <c r="BZ16" s="25">
        <f>O16-Quarter!R17</f>
        <v>5.999999999994543E-2</v>
      </c>
      <c r="CA16" s="25">
        <f>P16-Quarter!S17</f>
        <v>5.999999999994543E-2</v>
      </c>
      <c r="CB16" s="25">
        <f>Q16-Quarter!T17</f>
        <v>0.36000000000001364</v>
      </c>
      <c r="CC16" s="25">
        <f>R16-Quarter!U17</f>
        <v>0.36000000000001364</v>
      </c>
      <c r="CD16" s="25">
        <f>S16-Quarter!V17</f>
        <v>0</v>
      </c>
      <c r="CE16" s="25">
        <f>T16-Quarter!W17</f>
        <v>0</v>
      </c>
      <c r="CF16" s="25">
        <f>U16-Quarter!X17</f>
        <v>0</v>
      </c>
      <c r="CG16" s="25">
        <f>V16-Quarter!Y17</f>
        <v>0</v>
      </c>
      <c r="CH16" s="25">
        <f>W16-Quarter!Z17</f>
        <v>0</v>
      </c>
      <c r="CI16" s="25">
        <f>X16-Quarter!AA17</f>
        <v>0</v>
      </c>
      <c r="CJ16" s="25">
        <f>Y16-Quarter!AB17</f>
        <v>0</v>
      </c>
      <c r="CK16" s="25">
        <f>Z16-Quarter!AC17</f>
        <v>0</v>
      </c>
      <c r="CL16" s="25">
        <f>AA16-Quarter!AD17</f>
        <v>0</v>
      </c>
      <c r="CM16" s="25">
        <f>AB16-Quarter!AE17</f>
        <v>0</v>
      </c>
      <c r="CN16" s="25">
        <f>AC16-Quarter!AF17</f>
        <v>0</v>
      </c>
      <c r="CO16" s="25">
        <f>AD16-Quarter!AG17</f>
        <v>0</v>
      </c>
      <c r="CP16" s="25">
        <f>AE16-Quarter!AH17</f>
        <v>0</v>
      </c>
      <c r="CQ16" s="25">
        <f>AF16-Quarter!AI17</f>
        <v>0</v>
      </c>
      <c r="CR16" s="25">
        <f>AG16-Quarter!AJ17</f>
        <v>0</v>
      </c>
      <c r="CS16" s="25">
        <f>AH16-Quarter!AK17</f>
        <v>0</v>
      </c>
      <c r="CT16" s="265">
        <f>AI16-Quarter!AL17</f>
        <v>0</v>
      </c>
      <c r="CU16" s="265">
        <f>AJ16-Quarter!AM17</f>
        <v>0</v>
      </c>
      <c r="CV16" s="265">
        <f>AK16-Quarter!AN17</f>
        <v>0</v>
      </c>
      <c r="CW16" s="265">
        <f>AL16-Quarter!AO17</f>
        <v>0</v>
      </c>
      <c r="CX16" s="265">
        <f>AM16-Quarter!AP17</f>
        <v>0</v>
      </c>
      <c r="CY16" s="265">
        <f>AN16-Quarter!AQ17</f>
        <v>0</v>
      </c>
      <c r="CZ16" s="265">
        <f>AO16-Quarter!AR17</f>
        <v>0</v>
      </c>
      <c r="DA16" s="265">
        <f>AP16-Quarter!AS17</f>
        <v>0</v>
      </c>
      <c r="DB16" s="265">
        <f>AQ16-Quarter!AT17</f>
        <v>0</v>
      </c>
      <c r="DC16" s="265">
        <f>AR16-Quarter!AU17</f>
        <v>0</v>
      </c>
      <c r="DD16" s="265">
        <f>AS16-Quarter!AV17</f>
        <v>0</v>
      </c>
      <c r="DE16" s="265">
        <f>AT16-Quarter!AW17</f>
        <v>0</v>
      </c>
      <c r="DF16" s="265">
        <f>AU16-Quarter!AX17</f>
        <v>0</v>
      </c>
      <c r="DG16" s="265">
        <f>AV16-Quarter!AY17</f>
        <v>0</v>
      </c>
      <c r="DH16" s="265">
        <f>AW16-Quarter!AZ17</f>
        <v>0</v>
      </c>
      <c r="DI16" s="265">
        <f>AX16-Quarter!BA17</f>
        <v>0</v>
      </c>
      <c r="DJ16" s="265">
        <f>AY16-Quarter!BB17</f>
        <v>0</v>
      </c>
      <c r="DK16" s="265">
        <f>AZ16-Quarter!BC17</f>
        <v>0</v>
      </c>
      <c r="DL16" s="265">
        <f>BA16-Quarter!BD17</f>
        <v>0</v>
      </c>
      <c r="DM16" s="265">
        <f>BB16-Quarter!BE17</f>
        <v>0</v>
      </c>
      <c r="DN16" s="265">
        <f>BC16-Quarter!BF17</f>
        <v>0</v>
      </c>
      <c r="DO16" s="265">
        <f>BD16-Quarter!BG17</f>
        <v>0</v>
      </c>
      <c r="DP16" s="265">
        <f>BE16-Quarter!BH17</f>
        <v>0</v>
      </c>
      <c r="DQ16" s="265">
        <f>BF16-Quarter!BI17</f>
        <v>0</v>
      </c>
      <c r="DR16" s="265">
        <f>BG16-Quarter!BJ17</f>
        <v>0</v>
      </c>
      <c r="DS16" s="265">
        <f>BH16-Quarter!BK17</f>
        <v>0</v>
      </c>
      <c r="DT16" s="265">
        <f>BI16-Quarter!BL17</f>
        <v>0</v>
      </c>
      <c r="DU16" s="265">
        <f>BJ16-Quarter!BM17</f>
        <v>0</v>
      </c>
      <c r="DV16" s="265">
        <f>BK16-Quarter!BN17</f>
        <v>0</v>
      </c>
    </row>
    <row r="17" spans="1:126" x14ac:dyDescent="0.25">
      <c r="A17" s="4" t="s">
        <v>30</v>
      </c>
      <c r="B17" s="26">
        <f>'England - Qtr'!B18+'Northern Ireland - Qtr'!B18+'Scotland - Qtr'!B18+'Wales - Qtr'!B18</f>
        <v>110.52</v>
      </c>
      <c r="C17" s="26">
        <f>'England - Qtr'!C18+'Northern Ireland - Qtr'!C18+'Scotland - Qtr'!C18+'Wales - Qtr'!C18</f>
        <v>110.52</v>
      </c>
      <c r="D17" s="26">
        <f>'England - Qtr'!D18+'Northern Ireland - Qtr'!D18+'Scotland - Qtr'!D18+'Wales - Qtr'!D18</f>
        <v>110.52</v>
      </c>
      <c r="E17" s="26">
        <f>'England - Qtr'!E18+'Northern Ireland - Qtr'!E18+'Scotland - Qtr'!E18+'Wales - Qtr'!E18</f>
        <v>110.52</v>
      </c>
      <c r="F17" s="26">
        <f>'England - Qtr'!F18+'Northern Ireland - Qtr'!F18+'Scotland - Qtr'!F18+'Wales - Qtr'!F18</f>
        <v>110.52</v>
      </c>
      <c r="G17" s="26">
        <f>'England - Qtr'!G18+'Northern Ireland - Qtr'!G18+'Scotland - Qtr'!G18+'Wales - Qtr'!G18</f>
        <v>110.52</v>
      </c>
      <c r="H17" s="26">
        <f>'England - Qtr'!H18+'Northern Ireland - Qtr'!H18+'Scotland - Qtr'!H18+'Wales - Qtr'!H18</f>
        <v>110.52</v>
      </c>
      <c r="I17" s="26">
        <f>'England - Qtr'!I18+'Northern Ireland - Qtr'!I18+'Scotland - Qtr'!I18+'Wales - Qtr'!I18</f>
        <v>110.52</v>
      </c>
      <c r="J17" s="26">
        <f>'England - Qtr'!J18+'Northern Ireland - Qtr'!J18+'Scotland - Qtr'!J18+'Wales - Qtr'!J18</f>
        <v>110.52</v>
      </c>
      <c r="K17" s="26">
        <f>'England - Qtr'!K18+'Northern Ireland - Qtr'!K18+'Scotland - Qtr'!K18+'Wales - Qtr'!K18</f>
        <v>110.52</v>
      </c>
      <c r="L17" s="26">
        <f>'England - Qtr'!L18+'Northern Ireland - Qtr'!L18+'Scotland - Qtr'!L18+'Wales - Qtr'!L18</f>
        <v>110.52</v>
      </c>
      <c r="M17" s="26">
        <f>'England - Qtr'!M18+'Northern Ireland - Qtr'!M18+'Scotland - Qtr'!M18+'Wales - Qtr'!M18</f>
        <v>110.52</v>
      </c>
      <c r="N17" s="26">
        <f>'England - Qtr'!N18+'Northern Ireland - Qtr'!N18+'Scotland - Qtr'!N18+'Wales - Qtr'!N18</f>
        <v>110.52</v>
      </c>
      <c r="O17" s="26">
        <f>'England - Qtr'!O18+'Northern Ireland - Qtr'!O18+'Scotland - Qtr'!O18+'Wales - Qtr'!O18</f>
        <v>110.52</v>
      </c>
      <c r="P17" s="26">
        <f>'England - Qtr'!P18+'Northern Ireland - Qtr'!P18+'Scotland - Qtr'!P18+'Wales - Qtr'!P18</f>
        <v>110.52</v>
      </c>
      <c r="Q17" s="26">
        <f>'England - Qtr'!Q18+'Northern Ireland - Qtr'!Q18+'Scotland - Qtr'!Q18+'Wales - Qtr'!Q18</f>
        <v>110.52</v>
      </c>
      <c r="R17" s="26">
        <f>'England - Qtr'!R18+'Northern Ireland - Qtr'!R18+'Scotland - Qtr'!R18+'Wales - Qtr'!R18</f>
        <v>110.52</v>
      </c>
      <c r="S17" s="26">
        <f>'England - Qtr'!S18+'Northern Ireland - Qtr'!S18+'Scotland - Qtr'!S18+'Wales - Qtr'!S18</f>
        <v>110.52</v>
      </c>
      <c r="T17" s="26">
        <f>'England - Qtr'!T18+'Northern Ireland - Qtr'!T18+'Scotland - Qtr'!T18+'Wales - Qtr'!T18</f>
        <v>110.52</v>
      </c>
      <c r="U17" s="26">
        <f>'England - Qtr'!U18+'Northern Ireland - Qtr'!U18+'Scotland - Qtr'!U18+'Wales - Qtr'!U18</f>
        <v>110.52</v>
      </c>
      <c r="V17" s="26">
        <f>'England - Qtr'!V18+'Northern Ireland - Qtr'!V18+'Scotland - Qtr'!V18+'Wales - Qtr'!V18</f>
        <v>110.52</v>
      </c>
      <c r="W17" s="26">
        <f>'England - Qtr'!W18+'Northern Ireland - Qtr'!W18+'Scotland - Qtr'!W18+'Wales - Qtr'!W18</f>
        <v>129.32</v>
      </c>
      <c r="X17" s="26">
        <f>'England - Qtr'!X18+'Northern Ireland - Qtr'!X18+'Scotland - Qtr'!X18+'Wales - Qtr'!X18</f>
        <v>129.32</v>
      </c>
      <c r="Y17" s="26">
        <f>'England - Qtr'!Y18+'Northern Ireland - Qtr'!Y18+'Scotland - Qtr'!Y18+'Wales - Qtr'!Y18</f>
        <v>129.32</v>
      </c>
      <c r="Z17" s="26">
        <f>'England - Qtr'!Z18+'Northern Ireland - Qtr'!Z18+'Scotland - Qtr'!Z18+'Wales - Qtr'!Z18</f>
        <v>129.32</v>
      </c>
      <c r="AA17" s="26">
        <f>'England - Qtr'!AA18+'Northern Ireland - Qtr'!AA18+'Scotland - Qtr'!AA18+'Wales - Qtr'!AA18</f>
        <v>129.32</v>
      </c>
      <c r="AB17" s="26">
        <f>'England - Qtr'!AB18+'Northern Ireland - Qtr'!AB18+'Scotland - Qtr'!AB18+'Wales - Qtr'!AB18</f>
        <v>129.32</v>
      </c>
      <c r="AC17" s="26">
        <f>'England - Qtr'!AC18+'Northern Ireland - Qtr'!AC18+'Scotland - Qtr'!AC18+'Wales - Qtr'!AC18</f>
        <v>129.32</v>
      </c>
      <c r="AD17" s="26">
        <f>'England - Qtr'!AD18+'Northern Ireland - Qtr'!AD18+'Scotland - Qtr'!AD18+'Wales - Qtr'!AD18</f>
        <v>129.32</v>
      </c>
      <c r="AE17" s="26">
        <f>'England - Qtr'!AE18+'Northern Ireland - Qtr'!AE18+'Scotland - Qtr'!AE18+'Wales - Qtr'!AE18</f>
        <v>129.32</v>
      </c>
      <c r="AF17" s="26">
        <f>'England - Qtr'!AF18+'Northern Ireland - Qtr'!AF18+'Scotland - Qtr'!AF18+'Wales - Qtr'!AF18</f>
        <v>129.32</v>
      </c>
      <c r="AG17" s="26">
        <f>'England - Qtr'!AG18+'Northern Ireland - Qtr'!AG18+'Scotland - Qtr'!AG18+'Wales - Qtr'!AG18</f>
        <v>129.32</v>
      </c>
      <c r="AH17" s="26">
        <f>'England - Qtr'!AH18+'Northern Ireland - Qtr'!AH18+'Scotland - Qtr'!AH18+'Wales - Qtr'!AH18</f>
        <v>129.32</v>
      </c>
      <c r="AI17" s="26">
        <f>'England - Qtr'!AI18+'Northern Ireland - Qtr'!AI18+'Scotland - Qtr'!AI18+'Wales - Qtr'!AI18</f>
        <v>129.32</v>
      </c>
      <c r="AJ17" s="26">
        <f>'England - Qtr'!AJ18+'Northern Ireland - Qtr'!AJ18+'Scotland - Qtr'!AJ18+'Wales - Qtr'!AJ18</f>
        <v>129.32</v>
      </c>
      <c r="AK17" s="26">
        <f>'England - Qtr'!AK18+'Northern Ireland - Qtr'!AK18+'Scotland - Qtr'!AK18+'Wales - Qtr'!AK18</f>
        <v>129.32</v>
      </c>
      <c r="AL17" s="26">
        <f>'England - Qtr'!AL18+'Northern Ireland - Qtr'!AL18+'Scotland - Qtr'!AL18+'Wales - Qtr'!AL18</f>
        <v>129.32</v>
      </c>
      <c r="AM17" s="26">
        <f>'England - Qtr'!AM18+'Northern Ireland - Qtr'!AM18+'Scotland - Qtr'!AM18+'Wales - Qtr'!AM18</f>
        <v>129.32</v>
      </c>
      <c r="AN17" s="26">
        <f>'England - Qtr'!AN18+'Northern Ireland - Qtr'!AN18+'Scotland - Qtr'!AN18+'Wales - Qtr'!AN18</f>
        <v>129.32</v>
      </c>
      <c r="AO17" s="26">
        <f>'England - Qtr'!AO18+'Northern Ireland - Qtr'!AO18+'Scotland - Qtr'!AO18+'Wales - Qtr'!AO18</f>
        <v>129.32</v>
      </c>
      <c r="AP17" s="26">
        <f>'England - Qtr'!AP18+'Northern Ireland - Qtr'!AP18+'Scotland - Qtr'!AP18+'Wales - Qtr'!AP18</f>
        <v>129.32</v>
      </c>
      <c r="AQ17" s="26">
        <f>'England - Qtr'!AQ18+'Northern Ireland - Qtr'!AQ18+'Scotland - Qtr'!AQ18+'Wales - Qtr'!AQ18</f>
        <v>129.32</v>
      </c>
      <c r="AR17" s="26">
        <f>'England - Qtr'!AR18+'Northern Ireland - Qtr'!AR18+'Scotland - Qtr'!AR18+'Wales - Qtr'!AR18</f>
        <v>129.32</v>
      </c>
      <c r="AS17" s="26">
        <f>'England - Qtr'!AS18+'Northern Ireland - Qtr'!AS18+'Scotland - Qtr'!AS18+'Wales - Qtr'!AS18</f>
        <v>129.32</v>
      </c>
      <c r="AT17" s="26">
        <f>'England - Qtr'!AT18+'Northern Ireland - Qtr'!AT18+'Scotland - Qtr'!AT18+'Wales - Qtr'!AT18</f>
        <v>129.32</v>
      </c>
      <c r="AU17" s="26">
        <f>'England - Qtr'!AU18+'Northern Ireland - Qtr'!AU18+'Scotland - Qtr'!AU18+'Wales - Qtr'!AU18</f>
        <v>129.32</v>
      </c>
      <c r="AV17" s="26">
        <f>'England - Qtr'!AV18+'Northern Ireland - Qtr'!AV18+'Scotland - Qtr'!AV18+'Wales - Qtr'!AV18</f>
        <v>129.32</v>
      </c>
      <c r="AW17" s="26">
        <f>'England - Qtr'!AW18+'Northern Ireland - Qtr'!AW18+'Scotland - Qtr'!AW18+'Wales - Qtr'!AW18</f>
        <v>129.32</v>
      </c>
      <c r="AX17" s="26">
        <f>'England - Qtr'!AX18+'Northern Ireland - Qtr'!AX18+'Scotland - Qtr'!AX18+'Wales - Qtr'!AX18</f>
        <v>129.32</v>
      </c>
      <c r="AY17" s="26">
        <f>'England - Qtr'!AY18+'Northern Ireland - Qtr'!AY18+'Scotland - Qtr'!AY18+'Wales - Qtr'!AY18</f>
        <v>129.32</v>
      </c>
      <c r="AZ17" s="26">
        <f>'England - Qtr'!AZ18+'Northern Ireland - Qtr'!AZ18+'Scotland - Qtr'!AZ18+'Wales - Qtr'!AZ18</f>
        <v>129.32</v>
      </c>
      <c r="BA17" s="26">
        <f>'England - Qtr'!BA18+'Northern Ireland - Qtr'!BA18+'Scotland - Qtr'!BA18+'Wales - Qtr'!BA18</f>
        <v>129.32</v>
      </c>
      <c r="BB17" s="26">
        <f>'England - Qtr'!BB18+'Northern Ireland - Qtr'!BB18+'Scotland - Qtr'!BB18+'Wales - Qtr'!BB18</f>
        <v>129.32</v>
      </c>
      <c r="BC17" s="26">
        <f>'England - Qtr'!BC18+'Northern Ireland - Qtr'!BC18+'Scotland - Qtr'!BC18+'Wales - Qtr'!BC18</f>
        <v>129.32</v>
      </c>
      <c r="BD17" s="26">
        <f>'England - Qtr'!BD18+'Northern Ireland - Qtr'!BD18+'Scotland - Qtr'!BD18+'Wales - Qtr'!BD18</f>
        <v>129.32</v>
      </c>
      <c r="BE17" s="26">
        <f>'England - Qtr'!BE18+'Northern Ireland - Qtr'!BE18+'Scotland - Qtr'!BE18+'Wales - Qtr'!BE18</f>
        <v>129.32</v>
      </c>
      <c r="BF17" s="26">
        <f>'England - Qtr'!BF18+'Northern Ireland - Qtr'!BF18+'Scotland - Qtr'!BF18+'Wales - Qtr'!BF18</f>
        <v>129.32</v>
      </c>
      <c r="BG17" s="26">
        <f>'England - Qtr'!BG18+'Northern Ireland - Qtr'!BG18+'Scotland - Qtr'!BG18+'Wales - Qtr'!BG18</f>
        <v>129.32</v>
      </c>
      <c r="BH17" s="26">
        <f>'England - Qtr'!BH18+'Northern Ireland - Qtr'!BH18+'Scotland - Qtr'!BH18+'Wales - Qtr'!BH18</f>
        <v>129.32</v>
      </c>
      <c r="BI17" s="26">
        <f>'England - Qtr'!BI18+'Northern Ireland - Qtr'!BI18+'Scotland - Qtr'!BI18+'Wales - Qtr'!BI18</f>
        <v>129.32</v>
      </c>
      <c r="BJ17" s="26">
        <f>'England - Qtr'!BJ18+'Northern Ireland - Qtr'!BJ18+'Scotland - Qtr'!BJ18+'Wales - Qtr'!BJ18</f>
        <v>129.32</v>
      </c>
      <c r="BK17" s="26">
        <f>'England - Qtr'!BK18+'Northern Ireland - Qtr'!BK18+'Scotland - Qtr'!BK18+'Wales - Qtr'!BK18</f>
        <v>129.32</v>
      </c>
      <c r="BL17" s="26"/>
      <c r="BM17" s="25">
        <f>B17-Quarter!E18</f>
        <v>-0.48000000000000398</v>
      </c>
      <c r="BN17" s="25">
        <f>C17-Quarter!F18</f>
        <v>-0.48000000000000398</v>
      </c>
      <c r="BO17" s="25">
        <f>D17-Quarter!G18</f>
        <v>-0.48000000000000398</v>
      </c>
      <c r="BP17" s="25">
        <f>E17-Quarter!H18</f>
        <v>-0.48000000000000398</v>
      </c>
      <c r="BQ17" s="25">
        <f>F17-Quarter!I18</f>
        <v>-0.48000000000000398</v>
      </c>
      <c r="BR17" s="25">
        <f>G17-Quarter!J18</f>
        <v>-0.48000000000000398</v>
      </c>
      <c r="BS17" s="25">
        <f>H17-Quarter!K18</f>
        <v>-0.48000000000000398</v>
      </c>
      <c r="BT17" s="25">
        <f>I17-Quarter!L18</f>
        <v>-0.48000000000000398</v>
      </c>
      <c r="BU17" s="25">
        <f>J17-Quarter!M18</f>
        <v>-0.48000000000000398</v>
      </c>
      <c r="BV17" s="25">
        <f>K17-Quarter!N18</f>
        <v>-0.48000000000000398</v>
      </c>
      <c r="BW17" s="25">
        <f>L17-Quarter!O18</f>
        <v>-0.48000000000000398</v>
      </c>
      <c r="BX17" s="25">
        <f>M17-Quarter!P18</f>
        <v>-0.48000000000000398</v>
      </c>
      <c r="BY17" s="25">
        <f>N17-Quarter!Q18</f>
        <v>-0.48000000000000398</v>
      </c>
      <c r="BZ17" s="25">
        <f>O17-Quarter!R18</f>
        <v>-0.48000000000000398</v>
      </c>
      <c r="CA17" s="25">
        <f>P17-Quarter!S18</f>
        <v>-0.48000000000000398</v>
      </c>
      <c r="CB17" s="25">
        <f>Q17-Quarter!T18</f>
        <v>-0.48000000000000398</v>
      </c>
      <c r="CC17" s="25">
        <f>R17-Quarter!U18</f>
        <v>-0.48000000000000398</v>
      </c>
      <c r="CD17" s="25">
        <f>S17-Quarter!V18</f>
        <v>0</v>
      </c>
      <c r="CE17" s="25">
        <f>T17-Quarter!W18</f>
        <v>0</v>
      </c>
      <c r="CF17" s="25">
        <f>U17-Quarter!X18</f>
        <v>0</v>
      </c>
      <c r="CG17" s="25">
        <f>V17-Quarter!Y18</f>
        <v>0</v>
      </c>
      <c r="CH17" s="25">
        <f>W17-Quarter!Z18</f>
        <v>0</v>
      </c>
      <c r="CI17" s="25">
        <f>X17-Quarter!AA18</f>
        <v>0</v>
      </c>
      <c r="CJ17" s="25">
        <f>Y17-Quarter!AB18</f>
        <v>0</v>
      </c>
      <c r="CK17" s="25">
        <f>Z17-Quarter!AC18</f>
        <v>0</v>
      </c>
      <c r="CL17" s="25">
        <f>AA17-Quarter!AD18</f>
        <v>0</v>
      </c>
      <c r="CM17" s="25">
        <f>AB17-Quarter!AE18</f>
        <v>0</v>
      </c>
      <c r="CN17" s="25">
        <f>AC17-Quarter!AF18</f>
        <v>0</v>
      </c>
      <c r="CO17" s="25">
        <f>AD17-Quarter!AG18</f>
        <v>0</v>
      </c>
      <c r="CP17" s="25">
        <f>AE17-Quarter!AH18</f>
        <v>0</v>
      </c>
      <c r="CQ17" s="25">
        <f>AF17-Quarter!AI18</f>
        <v>0</v>
      </c>
      <c r="CR17" s="25">
        <f>AG17-Quarter!AJ18</f>
        <v>0</v>
      </c>
      <c r="CS17" s="25">
        <f>AH17-Quarter!AK18</f>
        <v>0</v>
      </c>
      <c r="CT17" s="265">
        <f>AI17-Quarter!AL18</f>
        <v>0</v>
      </c>
      <c r="CU17" s="265">
        <f>AJ17-Quarter!AM18</f>
        <v>0</v>
      </c>
      <c r="CV17" s="265">
        <f>AK17-Quarter!AN18</f>
        <v>0</v>
      </c>
      <c r="CW17" s="265">
        <f>AL17-Quarter!AO18</f>
        <v>0</v>
      </c>
      <c r="CX17" s="265">
        <f>AM17-Quarter!AP18</f>
        <v>0</v>
      </c>
      <c r="CY17" s="265">
        <f>AN17-Quarter!AQ18</f>
        <v>0</v>
      </c>
      <c r="CZ17" s="265">
        <f>AO17-Quarter!AR18</f>
        <v>0</v>
      </c>
      <c r="DA17" s="265">
        <f>AP17-Quarter!AS18</f>
        <v>0</v>
      </c>
      <c r="DB17" s="265">
        <f>AQ17-Quarter!AT18</f>
        <v>0</v>
      </c>
      <c r="DC17" s="265">
        <f>AR17-Quarter!AU18</f>
        <v>0</v>
      </c>
      <c r="DD17" s="265">
        <f>AS17-Quarter!AV18</f>
        <v>0</v>
      </c>
      <c r="DE17" s="265">
        <f>AT17-Quarter!AW18</f>
        <v>0</v>
      </c>
      <c r="DF17" s="265">
        <f>AU17-Quarter!AX18</f>
        <v>0</v>
      </c>
      <c r="DG17" s="265">
        <f>AV17-Quarter!AY18</f>
        <v>0</v>
      </c>
      <c r="DH17" s="265">
        <f>AW17-Quarter!AZ18</f>
        <v>0</v>
      </c>
      <c r="DI17" s="265">
        <f>AX17-Quarter!BA18</f>
        <v>0</v>
      </c>
      <c r="DJ17" s="265">
        <f>AY17-Quarter!BB18</f>
        <v>0</v>
      </c>
      <c r="DK17" s="265">
        <f>AZ17-Quarter!BC18</f>
        <v>0</v>
      </c>
      <c r="DL17" s="265">
        <f>BA17-Quarter!BD18</f>
        <v>0</v>
      </c>
      <c r="DM17" s="265">
        <f>BB17-Quarter!BE18</f>
        <v>0</v>
      </c>
      <c r="DN17" s="265">
        <f>BC17-Quarter!BF18</f>
        <v>0</v>
      </c>
      <c r="DO17" s="265">
        <f>BD17-Quarter!BG18</f>
        <v>0</v>
      </c>
      <c r="DP17" s="265">
        <f>BE17-Quarter!BH18</f>
        <v>0</v>
      </c>
      <c r="DQ17" s="265">
        <f>BF17-Quarter!BI18</f>
        <v>0</v>
      </c>
      <c r="DR17" s="265">
        <f>BG17-Quarter!BJ18</f>
        <v>0</v>
      </c>
      <c r="DS17" s="265">
        <f>BH17-Quarter!BK18</f>
        <v>0</v>
      </c>
      <c r="DT17" s="265">
        <f>BI17-Quarter!BL18</f>
        <v>0</v>
      </c>
      <c r="DU17" s="265">
        <f>BJ17-Quarter!BM18</f>
        <v>0</v>
      </c>
      <c r="DV17" s="265">
        <f>BK17-Quarter!BN18</f>
        <v>0</v>
      </c>
    </row>
    <row r="18" spans="1:126" x14ac:dyDescent="0.25">
      <c r="A18" s="4" t="s">
        <v>269</v>
      </c>
      <c r="B18" s="26">
        <f>'England - Qtr'!B19+'Northern Ireland - Qtr'!B19+'Scotland - Qtr'!B19+'Wales - Qtr'!B19</f>
        <v>30.459999999999997</v>
      </c>
      <c r="C18" s="26">
        <f>'England - Qtr'!C19+'Northern Ireland - Qtr'!C19+'Scotland - Qtr'!C19+'Wales - Qtr'!C19</f>
        <v>41.940000000000005</v>
      </c>
      <c r="D18" s="26">
        <f>'England - Qtr'!D19+'Northern Ireland - Qtr'!D19+'Scotland - Qtr'!D19+'Wales - Qtr'!D19</f>
        <v>45.540000000000006</v>
      </c>
      <c r="E18" s="26">
        <f>'England - Qtr'!E19+'Northern Ireland - Qtr'!E19+'Scotland - Qtr'!E19+'Wales - Qtr'!E19</f>
        <v>59.870000000000005</v>
      </c>
      <c r="F18" s="26">
        <f>'England - Qtr'!F19+'Northern Ireland - Qtr'!F19+'Scotland - Qtr'!F19+'Wales - Qtr'!F19</f>
        <v>73.94</v>
      </c>
      <c r="G18" s="26">
        <f>'England - Qtr'!G19+'Northern Ireland - Qtr'!G19+'Scotland - Qtr'!G19+'Wales - Qtr'!G19</f>
        <v>77.3</v>
      </c>
      <c r="H18" s="26">
        <f>'England - Qtr'!H19+'Northern Ireland - Qtr'!H19+'Scotland - Qtr'!H19+'Wales - Qtr'!H19</f>
        <v>90.190000000000012</v>
      </c>
      <c r="I18" s="26">
        <f>'England - Qtr'!I19+'Northern Ireland - Qtr'!I19+'Scotland - Qtr'!I19+'Wales - Qtr'!I19</f>
        <v>99.300000000000011</v>
      </c>
      <c r="J18" s="26">
        <f>'England - Qtr'!J19+'Northern Ireland - Qtr'!J19+'Scotland - Qtr'!J19+'Wales - Qtr'!J19</f>
        <v>120.52000000000001</v>
      </c>
      <c r="K18" s="26">
        <f>'England - Qtr'!K19+'Northern Ireland - Qtr'!K19+'Scotland - Qtr'!K19+'Wales - Qtr'!K19</f>
        <v>126.74000000000001</v>
      </c>
      <c r="L18" s="26">
        <f>'England - Qtr'!L19+'Northern Ireland - Qtr'!L19+'Scotland - Qtr'!L19+'Wales - Qtr'!L19</f>
        <v>132.81</v>
      </c>
      <c r="M18" s="26">
        <f>'England - Qtr'!M19+'Northern Ireland - Qtr'!M19+'Scotland - Qtr'!M19+'Wales - Qtr'!M19</f>
        <v>141.37</v>
      </c>
      <c r="N18" s="26">
        <f>'England - Qtr'!N19+'Northern Ireland - Qtr'!N19+'Scotland - Qtr'!N19+'Wales - Qtr'!N19</f>
        <v>162.57999999999998</v>
      </c>
      <c r="O18" s="26">
        <f>'England - Qtr'!O19+'Northern Ireland - Qtr'!O19+'Scotland - Qtr'!O19+'Wales - Qtr'!O19</f>
        <v>191.29999999999998</v>
      </c>
      <c r="P18" s="26">
        <f>'England - Qtr'!P19+'Northern Ireland - Qtr'!P19+'Scotland - Qtr'!P19+'Wales - Qtr'!P19</f>
        <v>196.25</v>
      </c>
      <c r="Q18" s="26">
        <f>'England - Qtr'!Q19+'Northern Ireland - Qtr'!Q19+'Scotland - Qtr'!Q19+'Wales - Qtr'!Q19</f>
        <v>209.78</v>
      </c>
      <c r="R18" s="26">
        <f>'England - Qtr'!R19+'Northern Ireland - Qtr'!R19+'Scotland - Qtr'!R19+'Wales - Qtr'!R19</f>
        <v>242.62</v>
      </c>
      <c r="S18" s="26">
        <f>'England - Qtr'!S19+'Northern Ireland - Qtr'!S19+'Scotland - Qtr'!S19+'Wales - Qtr'!S19</f>
        <v>265.51</v>
      </c>
      <c r="T18" s="26">
        <f>'England - Qtr'!T19+'Northern Ireland - Qtr'!T19+'Scotland - Qtr'!T19+'Wales - Qtr'!T19</f>
        <v>268.58000000000004</v>
      </c>
      <c r="U18" s="26">
        <f>'England - Qtr'!U19+'Northern Ireland - Qtr'!U19+'Scotland - Qtr'!U19+'Wales - Qtr'!U19</f>
        <v>301.88</v>
      </c>
      <c r="V18" s="26">
        <f>'England - Qtr'!V19+'Northern Ireland - Qtr'!V19+'Scotland - Qtr'!V19+'Wales - Qtr'!V19</f>
        <v>335.74</v>
      </c>
      <c r="W18" s="26">
        <f>'England - Qtr'!W19+'Northern Ireland - Qtr'!W19+'Scotland - Qtr'!W19+'Wales - Qtr'!W19</f>
        <v>372.42</v>
      </c>
      <c r="X18" s="26">
        <f>'England - Qtr'!X19+'Northern Ireland - Qtr'!X19+'Scotland - Qtr'!X19+'Wales - Qtr'!X19</f>
        <v>378.3</v>
      </c>
      <c r="Y18" s="26">
        <f>'England - Qtr'!Y19+'Northern Ireland - Qtr'!Y19+'Scotland - Qtr'!Y19+'Wales - Qtr'!Y19</f>
        <v>399.45</v>
      </c>
      <c r="Z18" s="26">
        <f>'England - Qtr'!Z19+'Northern Ireland - Qtr'!Z19+'Scotland - Qtr'!Z19+'Wales - Qtr'!Z19</f>
        <v>454.38</v>
      </c>
      <c r="AA18" s="26">
        <f>'England - Qtr'!AA19+'Northern Ireland - Qtr'!AA19+'Scotland - Qtr'!AA19+'Wales - Qtr'!AA19</f>
        <v>481.36999999999995</v>
      </c>
      <c r="AB18" s="26">
        <f>'England - Qtr'!AB19+'Northern Ireland - Qtr'!AB19+'Scotland - Qtr'!AB19+'Wales - Qtr'!AB19</f>
        <v>484.78</v>
      </c>
      <c r="AC18" s="26">
        <f>'England - Qtr'!AC19+'Northern Ireland - Qtr'!AC19+'Scotland - Qtr'!AC19+'Wales - Qtr'!AC19</f>
        <v>495.28</v>
      </c>
      <c r="AD18" s="26">
        <f>'England - Qtr'!AD19+'Northern Ireland - Qtr'!AD19+'Scotland - Qtr'!AD19+'Wales - Qtr'!AD19</f>
        <v>507.44999999999993</v>
      </c>
      <c r="AE18" s="26">
        <f>'England - Qtr'!AE19+'Northern Ireland - Qtr'!AE19+'Scotland - Qtr'!AE19+'Wales - Qtr'!AE19</f>
        <v>525.55999999999995</v>
      </c>
      <c r="AF18" s="26">
        <f>'England - Qtr'!AF19+'Northern Ireland - Qtr'!AF19+'Scotland - Qtr'!AF19+'Wales - Qtr'!AF19</f>
        <v>525.55999999999995</v>
      </c>
      <c r="AG18" s="26">
        <f>'England - Qtr'!AG19+'Northern Ireland - Qtr'!AG19+'Scotland - Qtr'!AG19+'Wales - Qtr'!AG19</f>
        <v>525.55999999999995</v>
      </c>
      <c r="AH18" s="26">
        <f>'England - Qtr'!AH19+'Northern Ireland - Qtr'!AH19+'Scotland - Qtr'!AH19+'Wales - Qtr'!AH19</f>
        <v>527.54999999999995</v>
      </c>
      <c r="AI18" s="26">
        <f>'England - Qtr'!AI19+'Northern Ireland - Qtr'!AI19+'Scotland - Qtr'!AI19+'Wales - Qtr'!AI19</f>
        <v>536.51</v>
      </c>
      <c r="AJ18" s="26">
        <f>'England - Qtr'!AJ19+'Northern Ireland - Qtr'!AJ19+'Scotland - Qtr'!AJ19+'Wales - Qtr'!AJ19</f>
        <v>536.51</v>
      </c>
      <c r="AK18" s="26">
        <f>'England - Qtr'!AK19+'Northern Ireland - Qtr'!AK19+'Scotland - Qtr'!AK19+'Wales - Qtr'!AK19</f>
        <v>537.36</v>
      </c>
      <c r="AL18" s="26">
        <f>'England - Qtr'!AL19+'Northern Ireland - Qtr'!AL19+'Scotland - Qtr'!AL19+'Wales - Qtr'!AL19</f>
        <v>541.65</v>
      </c>
      <c r="AM18" s="26">
        <f>'England - Qtr'!AM19+'Northern Ireland - Qtr'!AM19+'Scotland - Qtr'!AM19+'Wales - Qtr'!AM19</f>
        <v>546.4799999999999</v>
      </c>
      <c r="AN18" s="26">
        <f>'England - Qtr'!AN19+'Northern Ireland - Qtr'!AN19+'Scotland - Qtr'!AN19+'Wales - Qtr'!AN19</f>
        <v>546.4799999999999</v>
      </c>
      <c r="AO18" s="26">
        <f>'England - Qtr'!AO19+'Northern Ireland - Qtr'!AO19+'Scotland - Qtr'!AO19+'Wales - Qtr'!AO19</f>
        <v>546.9799999999999</v>
      </c>
      <c r="AP18" s="26">
        <f>'England - Qtr'!AP19+'Northern Ireland - Qtr'!AP19+'Scotland - Qtr'!AP19+'Wales - Qtr'!AP19</f>
        <v>547.20999999999992</v>
      </c>
      <c r="AQ18" s="26">
        <f>'England - Qtr'!AQ19+'Northern Ireland - Qtr'!AQ19+'Scotland - Qtr'!AQ19+'Wales - Qtr'!AQ19</f>
        <v>568.05999999999995</v>
      </c>
      <c r="AR18" s="26">
        <f>'England - Qtr'!AR19+'Northern Ireland - Qtr'!AR19+'Scotland - Qtr'!AR19+'Wales - Qtr'!AR19</f>
        <v>568.05999999999995</v>
      </c>
      <c r="AS18" s="26">
        <f>'England - Qtr'!AS19+'Northern Ireland - Qtr'!AS19+'Scotland - Qtr'!AS19+'Wales - Qtr'!AS19</f>
        <v>613.65</v>
      </c>
      <c r="AT18" s="26">
        <f>'England - Qtr'!AT19+'Northern Ireland - Qtr'!AT19+'Scotland - Qtr'!AT19+'Wales - Qtr'!AT19</f>
        <v>614.15</v>
      </c>
      <c r="AU18" s="26">
        <f>'England - Qtr'!AU19+'Northern Ireland - Qtr'!AU19+'Scotland - Qtr'!AU19+'Wales - Qtr'!AU19</f>
        <v>614.56000000000006</v>
      </c>
      <c r="AV18" s="26">
        <f>'England - Qtr'!AV19+'Northern Ireland - Qtr'!AV19+'Scotland - Qtr'!AV19+'Wales - Qtr'!AV19</f>
        <v>614.56000000000006</v>
      </c>
      <c r="AW18" s="26">
        <f>'England - Qtr'!AW19+'Northern Ireland - Qtr'!AW19+'Scotland - Qtr'!AW19+'Wales - Qtr'!AW19</f>
        <v>620.56000000000006</v>
      </c>
      <c r="AX18" s="26">
        <f>'England - Qtr'!AX19+'Northern Ireland - Qtr'!AX19+'Scotland - Qtr'!AX19+'Wales - Qtr'!AX19</f>
        <v>625.08000000000004</v>
      </c>
      <c r="AY18" s="26">
        <f>'England - Qtr'!AY19+'Northern Ireland - Qtr'!AY19+'Scotland - Qtr'!AY19+'Wales - Qtr'!AY19</f>
        <v>636.06000000000006</v>
      </c>
      <c r="AZ18" s="26">
        <f>'England - Qtr'!AZ19+'Northern Ireland - Qtr'!AZ19+'Scotland - Qtr'!AZ19+'Wales - Qtr'!AZ19</f>
        <v>636.06000000000006</v>
      </c>
      <c r="BA18" s="26">
        <f>'England - Qtr'!BA19+'Northern Ireland - Qtr'!BA19+'Scotland - Qtr'!BA19+'Wales - Qtr'!BA19</f>
        <v>636.31000000000006</v>
      </c>
      <c r="BB18" s="26">
        <f>'England - Qtr'!BB19+'Northern Ireland - Qtr'!BB19+'Scotland - Qtr'!BB19+'Wales - Qtr'!BB19</f>
        <v>636.31000000000006</v>
      </c>
      <c r="BC18" s="26">
        <f>'England - Qtr'!BC19+'Northern Ireland - Qtr'!BC19+'Scotland - Qtr'!BC19+'Wales - Qtr'!BC19</f>
        <v>636.31000000000006</v>
      </c>
      <c r="BD18" s="26">
        <f>'England - Qtr'!BD19+'Northern Ireland - Qtr'!BD19+'Scotland - Qtr'!BD19+'Wales - Qtr'!BD19</f>
        <v>636.31000000000006</v>
      </c>
      <c r="BE18" s="26">
        <f>'England - Qtr'!BE19+'Northern Ireland - Qtr'!BE19+'Scotland - Qtr'!BE19+'Wales - Qtr'!BE19</f>
        <v>636.31000000000006</v>
      </c>
      <c r="BF18" s="26">
        <f>'England - Qtr'!BF19+'Northern Ireland - Qtr'!BF19+'Scotland - Qtr'!BF19+'Wales - Qtr'!BF19</f>
        <v>636.31000000000006</v>
      </c>
      <c r="BG18" s="26">
        <f>'England - Qtr'!BG19+'Northern Ireland - Qtr'!BG19+'Scotland - Qtr'!BG19+'Wales - Qtr'!BG19</f>
        <v>640.31000000000006</v>
      </c>
      <c r="BH18" s="26">
        <f>'England - Qtr'!BH19+'Northern Ireland - Qtr'!BH19+'Scotland - Qtr'!BH19+'Wales - Qtr'!BH19</f>
        <v>640.31000000000006</v>
      </c>
      <c r="BI18" s="26">
        <f>'England - Qtr'!BI19+'Northern Ireland - Qtr'!BI19+'Scotland - Qtr'!BI19+'Wales - Qtr'!BI19</f>
        <v>640.31000000000006</v>
      </c>
      <c r="BJ18" s="26">
        <f>'England - Qtr'!BJ19+'Northern Ireland - Qtr'!BJ19+'Scotland - Qtr'!BJ19+'Wales - Qtr'!BJ19</f>
        <v>640.31000000000006</v>
      </c>
      <c r="BK18" s="26">
        <f>'England - Qtr'!BK19+'Northern Ireland - Qtr'!BK19+'Scotland - Qtr'!BK19+'Wales - Qtr'!BK19</f>
        <v>640.31000000000006</v>
      </c>
      <c r="BL18" s="26"/>
      <c r="BM18" s="25">
        <f>B18-Quarter!E19</f>
        <v>0.4599999999999973</v>
      </c>
      <c r="BN18" s="25">
        <f>C18-Quarter!F19</f>
        <v>-5.9999999999995168E-2</v>
      </c>
      <c r="BO18" s="25">
        <f>D18-Quarter!G19</f>
        <v>-0.45999999999999375</v>
      </c>
      <c r="BP18" s="25">
        <f>E18-Quarter!H19</f>
        <v>-0.12999999999999545</v>
      </c>
      <c r="BQ18" s="25">
        <f>F18-Quarter!I19</f>
        <v>-6.0000000000002274E-2</v>
      </c>
      <c r="BR18" s="25">
        <f>G18-Quarter!J19</f>
        <v>0.29999999999999716</v>
      </c>
      <c r="BS18" s="25">
        <f>H18-Quarter!K19</f>
        <v>0.19000000000001194</v>
      </c>
      <c r="BT18" s="25">
        <f>I18-Quarter!L19</f>
        <v>0.30000000000001137</v>
      </c>
      <c r="BU18" s="25">
        <f>J18-Quarter!M19</f>
        <v>-0.47999999999998977</v>
      </c>
      <c r="BV18" s="25">
        <f>K18-Quarter!N19</f>
        <v>-0.25999999999999091</v>
      </c>
      <c r="BW18" s="25">
        <f>L18-Quarter!O19</f>
        <v>-0.18999999999999773</v>
      </c>
      <c r="BX18" s="25">
        <f>M18-Quarter!P19</f>
        <v>0.37000000000000455</v>
      </c>
      <c r="BY18" s="25">
        <f>N18-Quarter!Q19</f>
        <v>-0.42000000000001592</v>
      </c>
      <c r="BZ18" s="25">
        <f>O18-Quarter!R19</f>
        <v>0.29999999999998295</v>
      </c>
      <c r="CA18" s="25">
        <f>P18-Quarter!S19</f>
        <v>0.25</v>
      </c>
      <c r="CB18" s="25">
        <f>Q18-Quarter!T19</f>
        <v>-0.21999999999999886</v>
      </c>
      <c r="CC18" s="25">
        <f>R18-Quarter!U19</f>
        <v>-0.37999999999999545</v>
      </c>
      <c r="CD18" s="25">
        <f>S18-Quarter!V19</f>
        <v>0</v>
      </c>
      <c r="CE18" s="25">
        <f>T18-Quarter!W19</f>
        <v>0</v>
      </c>
      <c r="CF18" s="25">
        <f>U18-Quarter!X19</f>
        <v>0</v>
      </c>
      <c r="CG18" s="25">
        <f>V18-Quarter!Y19</f>
        <v>0</v>
      </c>
      <c r="CH18" s="25">
        <f>W18-Quarter!Z19</f>
        <v>0</v>
      </c>
      <c r="CI18" s="25">
        <f>X18-Quarter!AA19</f>
        <v>0</v>
      </c>
      <c r="CJ18" s="25">
        <f>Y18-Quarter!AB19</f>
        <v>0</v>
      </c>
      <c r="CK18" s="25">
        <f>Z18-Quarter!AC19</f>
        <v>0</v>
      </c>
      <c r="CL18" s="25">
        <f>AA18-Quarter!AD19</f>
        <v>0</v>
      </c>
      <c r="CM18" s="25">
        <f>AB18-Quarter!AE19</f>
        <v>0</v>
      </c>
      <c r="CN18" s="25">
        <f>AC18-Quarter!AF19</f>
        <v>0</v>
      </c>
      <c r="CO18" s="25">
        <f>AD18-Quarter!AG19</f>
        <v>0</v>
      </c>
      <c r="CP18" s="25">
        <f>AE18-Quarter!AH19</f>
        <v>0</v>
      </c>
      <c r="CQ18" s="25">
        <f>AF18-Quarter!AI19</f>
        <v>0</v>
      </c>
      <c r="CR18" s="25">
        <f>AG18-Quarter!AJ19</f>
        <v>0</v>
      </c>
      <c r="CS18" s="25">
        <f>AH18-Quarter!AK19</f>
        <v>0</v>
      </c>
      <c r="CT18" s="265">
        <f>AI18-Quarter!AL19</f>
        <v>0</v>
      </c>
      <c r="CU18" s="265">
        <f>AJ18-Quarter!AM19</f>
        <v>0</v>
      </c>
      <c r="CV18" s="265">
        <f>AK18-Quarter!AN19</f>
        <v>0</v>
      </c>
      <c r="CW18" s="265">
        <f>AL18-Quarter!AO19</f>
        <v>0</v>
      </c>
      <c r="CX18" s="265">
        <f>AM18-Quarter!AP19</f>
        <v>0</v>
      </c>
      <c r="CY18" s="265">
        <f>AN18-Quarter!AQ19</f>
        <v>0</v>
      </c>
      <c r="CZ18" s="265">
        <f>AO18-Quarter!AR19</f>
        <v>0</v>
      </c>
      <c r="DA18" s="265">
        <f>AP18-Quarter!AS19</f>
        <v>0</v>
      </c>
      <c r="DB18" s="265">
        <f>AQ18-Quarter!AT19</f>
        <v>0</v>
      </c>
      <c r="DC18" s="265">
        <f>AR18-Quarter!AU19</f>
        <v>0</v>
      </c>
      <c r="DD18" s="265">
        <f>AS18-Quarter!AV19</f>
        <v>0</v>
      </c>
      <c r="DE18" s="265">
        <f>AT18-Quarter!AW19</f>
        <v>0</v>
      </c>
      <c r="DF18" s="265">
        <f>AU18-Quarter!AX19</f>
        <v>0</v>
      </c>
      <c r="DG18" s="265">
        <f>AV18-Quarter!AY19</f>
        <v>0</v>
      </c>
      <c r="DH18" s="265">
        <f>AW18-Quarter!AZ19</f>
        <v>0</v>
      </c>
      <c r="DI18" s="265">
        <f>AX18-Quarter!BA19</f>
        <v>0</v>
      </c>
      <c r="DJ18" s="265">
        <f>AY18-Quarter!BB19</f>
        <v>0</v>
      </c>
      <c r="DK18" s="265">
        <f>AZ18-Quarter!BC19</f>
        <v>0</v>
      </c>
      <c r="DL18" s="265">
        <f>BA18-Quarter!BD19</f>
        <v>0</v>
      </c>
      <c r="DM18" s="265">
        <f>BB18-Quarter!BE19</f>
        <v>0</v>
      </c>
      <c r="DN18" s="265">
        <f>BC18-Quarter!BF19</f>
        <v>0</v>
      </c>
      <c r="DO18" s="265">
        <f>BD18-Quarter!BG19</f>
        <v>0</v>
      </c>
      <c r="DP18" s="265">
        <f>BE18-Quarter!BH19</f>
        <v>0</v>
      </c>
      <c r="DQ18" s="265">
        <f>BF18-Quarter!BI19</f>
        <v>0</v>
      </c>
      <c r="DR18" s="265">
        <f>BG18-Quarter!BJ19</f>
        <v>0</v>
      </c>
      <c r="DS18" s="265">
        <f>BH18-Quarter!BK19</f>
        <v>0</v>
      </c>
      <c r="DT18" s="265">
        <f>BI18-Quarter!BL19</f>
        <v>0</v>
      </c>
      <c r="DU18" s="265">
        <f>BJ18-Quarter!BM19</f>
        <v>0</v>
      </c>
      <c r="DV18" s="265">
        <f>BK18-Quarter!BN19</f>
        <v>0</v>
      </c>
    </row>
    <row r="19" spans="1:126" x14ac:dyDescent="0.25">
      <c r="A19" s="4" t="s">
        <v>272</v>
      </c>
      <c r="B19" s="26">
        <f>'England - Qtr'!B20+'Northern Ireland - Qtr'!B20+'Scotland - Qtr'!B20+'Wales - Qtr'!B20</f>
        <v>320.89000000000004</v>
      </c>
      <c r="C19" s="26">
        <f>'England - Qtr'!C20+'Northern Ireland - Qtr'!C20+'Scotland - Qtr'!C20+'Wales - Qtr'!C20</f>
        <v>320.52</v>
      </c>
      <c r="D19" s="26">
        <f>'England - Qtr'!D20+'Northern Ireland - Qtr'!D20+'Scotland - Qtr'!D20+'Wales - Qtr'!D20</f>
        <v>321.17999999999995</v>
      </c>
      <c r="E19" s="26">
        <f>'England - Qtr'!E20+'Northern Ireland - Qtr'!E20+'Scotland - Qtr'!E20+'Wales - Qtr'!E20</f>
        <v>323.57</v>
      </c>
      <c r="F19" s="26">
        <f>'England - Qtr'!F20+'Northern Ireland - Qtr'!F20+'Scotland - Qtr'!F20+'Wales - Qtr'!F20</f>
        <v>1163.51</v>
      </c>
      <c r="G19" s="26">
        <f>'England - Qtr'!G20+'Northern Ireland - Qtr'!G20+'Scotland - Qtr'!G20+'Wales - Qtr'!G20</f>
        <v>1148.4800000000002</v>
      </c>
      <c r="H19" s="26">
        <f>'England - Qtr'!H20+'Northern Ireland - Qtr'!H20+'Scotland - Qtr'!H20+'Wales - Qtr'!H20</f>
        <v>1152.5800000000002</v>
      </c>
      <c r="I19" s="26">
        <f>'England - Qtr'!I20+'Northern Ireland - Qtr'!I20+'Scotland - Qtr'!I20+'Wales - Qtr'!I20</f>
        <v>1155.7300000000002</v>
      </c>
      <c r="J19" s="26">
        <f>'England - Qtr'!J20+'Northern Ireland - Qtr'!J20+'Scotland - Qtr'!J20+'Wales - Qtr'!J20</f>
        <v>1165.9100000000001</v>
      </c>
      <c r="K19" s="26">
        <f>'England - Qtr'!K20+'Northern Ireland - Qtr'!K20+'Scotland - Qtr'!K20+'Wales - Qtr'!K20</f>
        <v>2123.9699999999998</v>
      </c>
      <c r="L19" s="26">
        <f>'England - Qtr'!L20+'Northern Ireland - Qtr'!L20+'Scotland - Qtr'!L20+'Wales - Qtr'!L20</f>
        <v>2772.77</v>
      </c>
      <c r="M19" s="26">
        <f>'England - Qtr'!M20+'Northern Ireland - Qtr'!M20+'Scotland - Qtr'!M20+'Wales - Qtr'!M20</f>
        <v>1954.77</v>
      </c>
      <c r="N19" s="26">
        <f>'England - Qtr'!N20+'Northern Ireland - Qtr'!N20+'Scotland - Qtr'!N20+'Wales - Qtr'!N20</f>
        <v>1954.77</v>
      </c>
      <c r="O19" s="26">
        <f>'England - Qtr'!O20+'Northern Ireland - Qtr'!O20+'Scotland - Qtr'!O20+'Wales - Qtr'!O20</f>
        <v>2042.6</v>
      </c>
      <c r="P19" s="26">
        <f>'England - Qtr'!P20+'Northern Ireland - Qtr'!P20+'Scotland - Qtr'!P20+'Wales - Qtr'!P20</f>
        <v>2169.42</v>
      </c>
      <c r="Q19" s="26">
        <f>'England - Qtr'!Q20+'Northern Ireland - Qtr'!Q20+'Scotland - Qtr'!Q20+'Wales - Qtr'!Q20</f>
        <v>2254.89</v>
      </c>
      <c r="R19" s="26">
        <f>'England - Qtr'!R20+'Northern Ireland - Qtr'!R20+'Scotland - Qtr'!R20+'Wales - Qtr'!R20</f>
        <v>2258.0299999999997</v>
      </c>
      <c r="S19" s="26">
        <f>'England - Qtr'!S20+'Northern Ireland - Qtr'!S20+'Scotland - Qtr'!S20+'Wales - Qtr'!S20</f>
        <v>2294.06</v>
      </c>
      <c r="T19" s="26">
        <f>'England - Qtr'!T20+'Northern Ireland - Qtr'!T20+'Scotland - Qtr'!T20+'Wales - Qtr'!T20</f>
        <v>2295.3999999999996</v>
      </c>
      <c r="U19" s="26">
        <f>'England - Qtr'!U20+'Northern Ireland - Qtr'!U20+'Scotland - Qtr'!U20+'Wales - Qtr'!U20</f>
        <v>2960.52</v>
      </c>
      <c r="V19" s="26">
        <f>'England - Qtr'!V20+'Northern Ireland - Qtr'!V20+'Scotland - Qtr'!V20+'Wales - Qtr'!V20</f>
        <v>2604.0699999999997</v>
      </c>
      <c r="W19" s="26">
        <f>'England - Qtr'!W20+'Northern Ireland - Qtr'!W20+'Scotland - Qtr'!W20+'Wales - Qtr'!W20</f>
        <v>2769.05</v>
      </c>
      <c r="X19" s="26">
        <f>'England - Qtr'!X20+'Northern Ireland - Qtr'!X20+'Scotland - Qtr'!X20+'Wales - Qtr'!X20</f>
        <v>2769.9400000000005</v>
      </c>
      <c r="Y19" s="26">
        <f>'England - Qtr'!Y20+'Northern Ireland - Qtr'!Y20+'Scotland - Qtr'!Y20+'Wales - Qtr'!Y20</f>
        <v>2779.4700000000007</v>
      </c>
      <c r="Z19" s="26">
        <f>'England - Qtr'!Z20+'Northern Ireland - Qtr'!Z20+'Scotland - Qtr'!Z20+'Wales - Qtr'!Z20</f>
        <v>2833.5500000000006</v>
      </c>
      <c r="AA19" s="26">
        <f>'England - Qtr'!AA20+'Northern Ireland - Qtr'!AA20+'Scotland - Qtr'!AA20+'Wales - Qtr'!AA20</f>
        <v>2967.84</v>
      </c>
      <c r="AB19" s="26">
        <f>'England - Qtr'!AB20+'Northern Ireland - Qtr'!AB20+'Scotland - Qtr'!AB20+'Wales - Qtr'!AB20</f>
        <v>3020.1900000000005</v>
      </c>
      <c r="AC19" s="26">
        <f>'England - Qtr'!AC20+'Northern Ireland - Qtr'!AC20+'Scotland - Qtr'!AC20+'Wales - Qtr'!AC20</f>
        <v>3020.1900000000005</v>
      </c>
      <c r="AD19" s="26">
        <f>'England - Qtr'!AD20+'Northern Ireland - Qtr'!AD20+'Scotland - Qtr'!AD20+'Wales - Qtr'!AD20</f>
        <v>3020.1900000000005</v>
      </c>
      <c r="AE19" s="26">
        <f>'England - Qtr'!AE20+'Northern Ireland - Qtr'!AE20+'Scotland - Qtr'!AE20+'Wales - Qtr'!AE20</f>
        <v>3289.27</v>
      </c>
      <c r="AF19" s="26">
        <f>'England - Qtr'!AF20+'Northern Ireland - Qtr'!AF20+'Scotland - Qtr'!AF20+'Wales - Qtr'!AF20</f>
        <v>3731.27</v>
      </c>
      <c r="AG19" s="26">
        <f>'England - Qtr'!AG20+'Northern Ireland - Qtr'!AG20+'Scotland - Qtr'!AG20+'Wales - Qtr'!AG20</f>
        <v>4463.2699999999995</v>
      </c>
      <c r="AH19" s="26">
        <f>'England - Qtr'!AH20+'Northern Ireland - Qtr'!AH20+'Scotland - Qtr'!AH20+'Wales - Qtr'!AH20</f>
        <v>4463.2699999999995</v>
      </c>
      <c r="AI19" s="26">
        <f>'England - Qtr'!AI20+'Northern Ireland - Qtr'!AI20+'Scotland - Qtr'!AI20+'Wales - Qtr'!AI20</f>
        <v>4530.4900000000007</v>
      </c>
      <c r="AJ19" s="26">
        <f>'England - Qtr'!AJ20+'Northern Ireland - Qtr'!AJ20+'Scotland - Qtr'!AJ20+'Wales - Qtr'!AJ20</f>
        <v>4530.4900000000007</v>
      </c>
      <c r="AK19" s="26">
        <f>'England - Qtr'!AK20+'Northern Ireland - Qtr'!AK20+'Scotland - Qtr'!AK20+'Wales - Qtr'!AK20</f>
        <v>4530.4900000000007</v>
      </c>
      <c r="AL19" s="26">
        <f>'England - Qtr'!AL20+'Northern Ireland - Qtr'!AL20+'Scotland - Qtr'!AL20+'Wales - Qtr'!AL20</f>
        <v>4554.4900000000007</v>
      </c>
      <c r="AM19" s="26">
        <f>'England - Qtr'!AM20+'Northern Ireland - Qtr'!AM20+'Scotland - Qtr'!AM20+'Wales - Qtr'!AM20</f>
        <v>4563.62</v>
      </c>
      <c r="AN19" s="26">
        <f>'England - Qtr'!AN20+'Northern Ireland - Qtr'!AN20+'Scotland - Qtr'!AN20+'Wales - Qtr'!AN20</f>
        <v>4563.62</v>
      </c>
      <c r="AO19" s="26">
        <f>'England - Qtr'!AO20+'Northern Ireland - Qtr'!AO20+'Scotland - Qtr'!AO20+'Wales - Qtr'!AO20</f>
        <v>4563.62</v>
      </c>
      <c r="AP19" s="26">
        <f>'England - Qtr'!AP20+'Northern Ireland - Qtr'!AP20+'Scotland - Qtr'!AP20+'Wales - Qtr'!AP20</f>
        <v>4564.1000000000004</v>
      </c>
      <c r="AQ19" s="26">
        <f>'England - Qtr'!AQ20+'Northern Ireland - Qtr'!AQ20+'Scotland - Qtr'!AQ20+'Wales - Qtr'!AQ20</f>
        <v>4570.88</v>
      </c>
      <c r="AR19" s="26">
        <f>'England - Qtr'!AR20+'Northern Ireland - Qtr'!AR20+'Scotland - Qtr'!AR20+'Wales - Qtr'!AR20</f>
        <v>4571.45</v>
      </c>
      <c r="AS19" s="26">
        <f>'England - Qtr'!AS20+'Northern Ireland - Qtr'!AS20+'Scotland - Qtr'!AS20+'Wales - Qtr'!AS20</f>
        <v>4571.45</v>
      </c>
      <c r="AT19" s="26">
        <f>'England - Qtr'!AT20+'Northern Ireland - Qtr'!AT20+'Scotland - Qtr'!AT20+'Wales - Qtr'!AT20</f>
        <v>4572.8500000000004</v>
      </c>
      <c r="AU19" s="26">
        <f>'England - Qtr'!AU20+'Northern Ireland - Qtr'!AU20+'Scotland - Qtr'!AU20+'Wales - Qtr'!AU20</f>
        <v>4570.6099999999997</v>
      </c>
      <c r="AV19" s="26">
        <f>'England - Qtr'!AV20+'Northern Ireland - Qtr'!AV20+'Scotland - Qtr'!AV20+'Wales - Qtr'!AV20</f>
        <v>4570.6099999999997</v>
      </c>
      <c r="AW19" s="26">
        <f>'England - Qtr'!AW20+'Northern Ireland - Qtr'!AW20+'Scotland - Qtr'!AW20+'Wales - Qtr'!AW20</f>
        <v>4570.6099999999997</v>
      </c>
      <c r="AX19" s="26">
        <f>'England - Qtr'!AX20+'Northern Ireland - Qtr'!AX20+'Scotland - Qtr'!AX20+'Wales - Qtr'!AX20</f>
        <v>4570.6099999999997</v>
      </c>
      <c r="AY19" s="26">
        <f>'England - Qtr'!AY20+'Northern Ireland - Qtr'!AY20+'Scotland - Qtr'!AY20+'Wales - Qtr'!AY20</f>
        <v>4635.1699999999992</v>
      </c>
      <c r="AZ19" s="26">
        <f>'England - Qtr'!AZ20+'Northern Ireland - Qtr'!AZ20+'Scotland - Qtr'!AZ20+'Wales - Qtr'!AZ20</f>
        <v>4635.1699999999992</v>
      </c>
      <c r="BA19" s="26">
        <f>'England - Qtr'!BA20+'Northern Ireland - Qtr'!BA20+'Scotland - Qtr'!BA20+'Wales - Qtr'!BA20</f>
        <v>4635.4699999999993</v>
      </c>
      <c r="BB19" s="26">
        <f>'England - Qtr'!BB20+'Northern Ireland - Qtr'!BB20+'Scotland - Qtr'!BB20+'Wales - Qtr'!BB20</f>
        <v>4635.4699999999993</v>
      </c>
      <c r="BC19" s="26">
        <f>'England - Qtr'!BC20+'Northern Ireland - Qtr'!BC20+'Scotland - Qtr'!BC20+'Wales - Qtr'!BC20</f>
        <v>4635.4699999999993</v>
      </c>
      <c r="BD19" s="26">
        <f>'England - Qtr'!BD20+'Northern Ireland - Qtr'!BD20+'Scotland - Qtr'!BD20+'Wales - Qtr'!BD20</f>
        <v>4635.4699999999993</v>
      </c>
      <c r="BE19" s="26">
        <f>'England - Qtr'!BE20+'Northern Ireland - Qtr'!BE20+'Scotland - Qtr'!BE20+'Wales - Qtr'!BE20</f>
        <v>4635.4699999999993</v>
      </c>
      <c r="BF19" s="26">
        <f>'England - Qtr'!BF20+'Northern Ireland - Qtr'!BF20+'Scotland - Qtr'!BF20+'Wales - Qtr'!BF20</f>
        <v>4635.4699999999993</v>
      </c>
      <c r="BG19" s="26">
        <f>'England - Qtr'!BG20+'Northern Ireland - Qtr'!BG20+'Scotland - Qtr'!BG20+'Wales - Qtr'!BG20</f>
        <v>4635.4699999999993</v>
      </c>
      <c r="BH19" s="26">
        <f>'England - Qtr'!BH20+'Northern Ireland - Qtr'!BH20+'Scotland - Qtr'!BH20+'Wales - Qtr'!BH20</f>
        <v>4635.4699999999993</v>
      </c>
      <c r="BI19" s="26">
        <f>'England - Qtr'!BI20+'Northern Ireland - Qtr'!BI20+'Scotland - Qtr'!BI20+'Wales - Qtr'!BI20</f>
        <v>4635.4699999999993</v>
      </c>
      <c r="BJ19" s="26">
        <f>'England - Qtr'!BJ20+'Northern Ireland - Qtr'!BJ20+'Scotland - Qtr'!BJ20+'Wales - Qtr'!BJ20</f>
        <v>4635.4699999999993</v>
      </c>
      <c r="BK19" s="26">
        <f>'England - Qtr'!BK20+'Northern Ireland - Qtr'!BK20+'Scotland - Qtr'!BK20+'Wales - Qtr'!BK20</f>
        <v>4635.4699999999993</v>
      </c>
      <c r="BL19" s="26"/>
      <c r="BM19" s="25">
        <f>B19-Quarter!E20</f>
        <v>-0.1099999999999568</v>
      </c>
      <c r="BN19" s="25">
        <f>C19-Quarter!F20</f>
        <v>-0.48000000000001819</v>
      </c>
      <c r="BO19" s="25">
        <f>D19-Quarter!G20</f>
        <v>0.17999999999994998</v>
      </c>
      <c r="BP19" s="25">
        <f>E19-Quarter!H20</f>
        <v>-0.43000000000000682</v>
      </c>
      <c r="BQ19" s="25">
        <f>F19-Quarter!I20</f>
        <v>-0.49000000000000909</v>
      </c>
      <c r="BR19" s="25">
        <f>G19-Quarter!J20</f>
        <v>0.48000000000024556</v>
      </c>
      <c r="BS19" s="25">
        <f>H19-Quarter!K20</f>
        <v>-0.41999999999984539</v>
      </c>
      <c r="BT19" s="25">
        <f>I19-Quarter!L20</f>
        <v>-0.26999999999975444</v>
      </c>
      <c r="BU19" s="25">
        <f>J19-Quarter!M20</f>
        <v>-8.9999999999918145E-2</v>
      </c>
      <c r="BV19" s="25">
        <f>K19-Quarter!N20</f>
        <v>-3.0000000000200089E-2</v>
      </c>
      <c r="BW19" s="25">
        <f>L19-Quarter!O20</f>
        <v>-0.23000000000001819</v>
      </c>
      <c r="BX19" s="25">
        <f>M19-Quarter!P20</f>
        <v>-0.23000000000001819</v>
      </c>
      <c r="BY19" s="25">
        <f>N19-Quarter!Q20</f>
        <v>-0.23000000000001819</v>
      </c>
      <c r="BZ19" s="25">
        <f>O19-Quarter!R20</f>
        <v>-0.40000000000009095</v>
      </c>
      <c r="CA19" s="25">
        <f>P19-Quarter!S20</f>
        <v>0.42000000000007276</v>
      </c>
      <c r="CB19" s="25">
        <f>Q19-Quarter!T20</f>
        <v>-0.11000000000012733</v>
      </c>
      <c r="CC19" s="25">
        <f>R19-Quarter!U20</f>
        <v>2.9999999999745341E-2</v>
      </c>
      <c r="CD19" s="25">
        <f>S19-Quarter!V20</f>
        <v>0</v>
      </c>
      <c r="CE19" s="25">
        <f>T19-Quarter!W20</f>
        <v>0</v>
      </c>
      <c r="CF19" s="25">
        <f>U19-Quarter!X20</f>
        <v>0</v>
      </c>
      <c r="CG19" s="25">
        <f>V19-Quarter!Y20</f>
        <v>0</v>
      </c>
      <c r="CH19" s="25">
        <f>W19-Quarter!Z20</f>
        <v>0</v>
      </c>
      <c r="CI19" s="25">
        <f>X19-Quarter!AA20</f>
        <v>0</v>
      </c>
      <c r="CJ19" s="25">
        <f>Y19-Quarter!AB20</f>
        <v>0</v>
      </c>
      <c r="CK19" s="25">
        <f>Z19-Quarter!AC20</f>
        <v>0</v>
      </c>
      <c r="CL19" s="25">
        <f>AA19-Quarter!AD20</f>
        <v>0</v>
      </c>
      <c r="CM19" s="25">
        <f>AB19-Quarter!AE20</f>
        <v>0</v>
      </c>
      <c r="CN19" s="25">
        <f>AC19-Quarter!AF20</f>
        <v>0</v>
      </c>
      <c r="CO19" s="25">
        <f>AD19-Quarter!AG20</f>
        <v>0</v>
      </c>
      <c r="CP19" s="25">
        <f>AE19-Quarter!AH20</f>
        <v>0</v>
      </c>
      <c r="CQ19" s="25">
        <f>AF19-Quarter!AI20</f>
        <v>0</v>
      </c>
      <c r="CR19" s="25">
        <f>AG19-Quarter!AJ20</f>
        <v>0</v>
      </c>
      <c r="CS19" s="25">
        <f>AH19-Quarter!AK20</f>
        <v>0</v>
      </c>
      <c r="CT19" s="265">
        <f>AI19-Quarter!AL20</f>
        <v>0</v>
      </c>
      <c r="CU19" s="265">
        <f>AJ19-Quarter!AM20</f>
        <v>0</v>
      </c>
      <c r="CV19" s="265">
        <f>AK19-Quarter!AN20</f>
        <v>0</v>
      </c>
      <c r="CW19" s="265">
        <f>AL19-Quarter!AO20</f>
        <v>0</v>
      </c>
      <c r="CX19" s="265">
        <f>AM19-Quarter!AP20</f>
        <v>0</v>
      </c>
      <c r="CY19" s="265">
        <f>AN19-Quarter!AQ20</f>
        <v>0</v>
      </c>
      <c r="CZ19" s="265">
        <f>AO19-Quarter!AR20</f>
        <v>0</v>
      </c>
      <c r="DA19" s="265">
        <f>AP19-Quarter!AS20</f>
        <v>0</v>
      </c>
      <c r="DB19" s="265">
        <f>AQ19-Quarter!AT20</f>
        <v>0</v>
      </c>
      <c r="DC19" s="265">
        <f>AR19-Quarter!AU20</f>
        <v>0</v>
      </c>
      <c r="DD19" s="265">
        <f>AS19-Quarter!AV20</f>
        <v>0</v>
      </c>
      <c r="DE19" s="265">
        <f>AT19-Quarter!AW20</f>
        <v>0</v>
      </c>
      <c r="DF19" s="265">
        <f>AU19-Quarter!AX20</f>
        <v>0</v>
      </c>
      <c r="DG19" s="265">
        <f>AV19-Quarter!AY20</f>
        <v>0</v>
      </c>
      <c r="DH19" s="265">
        <f>AW19-Quarter!AZ20</f>
        <v>0</v>
      </c>
      <c r="DI19" s="265">
        <f>AX19-Quarter!BA20</f>
        <v>0</v>
      </c>
      <c r="DJ19" s="265">
        <f>AY19-Quarter!BB20</f>
        <v>0</v>
      </c>
      <c r="DK19" s="265">
        <f>AZ19-Quarter!BC20</f>
        <v>0</v>
      </c>
      <c r="DL19" s="265">
        <f>BA19-Quarter!BD20</f>
        <v>0</v>
      </c>
      <c r="DM19" s="265">
        <f>BB19-Quarter!BE20</f>
        <v>0</v>
      </c>
      <c r="DN19" s="265">
        <f>BC19-Quarter!BF20</f>
        <v>0</v>
      </c>
      <c r="DO19" s="265">
        <f>BD19-Quarter!BG20</f>
        <v>0</v>
      </c>
      <c r="DP19" s="265">
        <f>BE19-Quarter!BH20</f>
        <v>0</v>
      </c>
      <c r="DQ19" s="265">
        <f>BF19-Quarter!BI20</f>
        <v>0</v>
      </c>
      <c r="DR19" s="265">
        <f>BG19-Quarter!BJ20</f>
        <v>0</v>
      </c>
      <c r="DS19" s="265">
        <f>BH19-Quarter!BK20</f>
        <v>0</v>
      </c>
      <c r="DT19" s="265">
        <f>BI19-Quarter!BL20</f>
        <v>0</v>
      </c>
      <c r="DU19" s="265">
        <f>BJ19-Quarter!BM20</f>
        <v>0</v>
      </c>
      <c r="DV19" s="265">
        <f>BK19-Quarter!BN20</f>
        <v>0</v>
      </c>
    </row>
    <row r="20" spans="1:126" ht="13" x14ac:dyDescent="0.3">
      <c r="A20" s="5" t="s">
        <v>0</v>
      </c>
      <c r="B20" s="26">
        <f>'England - Qtr'!B22+'Northern Ireland - Qtr'!B22+'Scotland - Qtr'!B22+'Wales - Qtr'!B22</f>
        <v>9256.27</v>
      </c>
      <c r="C20" s="26">
        <f>'England - Qtr'!C22+'Northern Ireland - Qtr'!C22+'Scotland - Qtr'!C22+'Wales - Qtr'!C22</f>
        <v>9553.65</v>
      </c>
      <c r="D20" s="26">
        <f>'England - Qtr'!D22+'Northern Ireland - Qtr'!D22+'Scotland - Qtr'!D22+'Wales - Qtr'!D22</f>
        <v>9948.119999999999</v>
      </c>
      <c r="E20" s="26">
        <f>'England - Qtr'!E22+'Northern Ireland - Qtr'!E22+'Scotland - Qtr'!E22+'Wales - Qtr'!E22</f>
        <v>10513.25</v>
      </c>
      <c r="F20" s="26">
        <f>'England - Qtr'!F22+'Northern Ireland - Qtr'!F22+'Scotland - Qtr'!F22+'Wales - Qtr'!F22</f>
        <v>12381.66</v>
      </c>
      <c r="G20" s="26">
        <f>'England - Qtr'!G22+'Northern Ireland - Qtr'!G22+'Scotland - Qtr'!G22+'Wales - Qtr'!G22</f>
        <v>13377.160000000002</v>
      </c>
      <c r="H20" s="26">
        <f>'England - Qtr'!H22+'Northern Ireland - Qtr'!H22+'Scotland - Qtr'!H22+'Wales - Qtr'!H22</f>
        <v>14164.880000000001</v>
      </c>
      <c r="I20" s="26">
        <f>'England - Qtr'!I22+'Northern Ireland - Qtr'!I22+'Scotland - Qtr'!I22+'Wales - Qtr'!I22</f>
        <v>14915.74</v>
      </c>
      <c r="J20" s="26">
        <f>'England - Qtr'!J22+'Northern Ireland - Qtr'!J22+'Scotland - Qtr'!J22+'Wales - Qtr'!J22</f>
        <v>15648.769999999999</v>
      </c>
      <c r="K20" s="26">
        <f>'England - Qtr'!K22+'Northern Ireland - Qtr'!K22+'Scotland - Qtr'!K22+'Wales - Qtr'!K22</f>
        <v>18252.310000000001</v>
      </c>
      <c r="L20" s="26">
        <f>'England - Qtr'!L22+'Northern Ireland - Qtr'!L22+'Scotland - Qtr'!L22+'Wales - Qtr'!L22</f>
        <v>19668.13</v>
      </c>
      <c r="M20" s="26">
        <f>'England - Qtr'!M22+'Northern Ireland - Qtr'!M22+'Scotland - Qtr'!M22+'Wales - Qtr'!M22</f>
        <v>19470.780000000002</v>
      </c>
      <c r="N20" s="26">
        <f>'England - Qtr'!N22+'Northern Ireland - Qtr'!N22+'Scotland - Qtr'!N22+'Wales - Qtr'!N22</f>
        <v>19960.849999999999</v>
      </c>
      <c r="O20" s="26">
        <f>'England - Qtr'!O22+'Northern Ireland - Qtr'!O22+'Scotland - Qtr'!O22+'Wales - Qtr'!O22</f>
        <v>22347.360000000001</v>
      </c>
      <c r="P20" s="26">
        <f>'England - Qtr'!P22+'Northern Ireland - Qtr'!P22+'Scotland - Qtr'!P22+'Wales - Qtr'!P22</f>
        <v>23336.22</v>
      </c>
      <c r="Q20" s="26">
        <f>'England - Qtr'!Q22+'Northern Ireland - Qtr'!Q22+'Scotland - Qtr'!Q22+'Wales - Qtr'!Q22</f>
        <v>24239.73</v>
      </c>
      <c r="R20" s="26">
        <f>'England - Qtr'!R22+'Northern Ireland - Qtr'!R22+'Scotland - Qtr'!R22+'Wales - Qtr'!R22</f>
        <v>24919.67</v>
      </c>
      <c r="S20" s="26">
        <f>'England - Qtr'!S22+'Northern Ireland - Qtr'!S22+'Scotland - Qtr'!S22+'Wales - Qtr'!S22</f>
        <v>27884.109999999997</v>
      </c>
      <c r="T20" s="26">
        <f>'England - Qtr'!T22+'Northern Ireland - Qtr'!T22+'Scotland - Qtr'!T22+'Wales - Qtr'!T22</f>
        <v>28603.749999999996</v>
      </c>
      <c r="U20" s="26">
        <f>'England - Qtr'!U22+'Northern Ireland - Qtr'!U22+'Scotland - Qtr'!U22+'Wales - Qtr'!U22</f>
        <v>30058.38</v>
      </c>
      <c r="V20" s="26">
        <f>'England - Qtr'!V22+'Northern Ireland - Qtr'!V22+'Scotland - Qtr'!V22+'Wales - Qtr'!V22</f>
        <v>30965.770000000004</v>
      </c>
      <c r="W20" s="26">
        <f>'England - Qtr'!W22+'Northern Ireland - Qtr'!W22+'Scotland - Qtr'!W22+'Wales - Qtr'!W22</f>
        <v>32751.53</v>
      </c>
      <c r="X20" s="26">
        <f>'England - Qtr'!X22+'Northern Ireland - Qtr'!X22+'Scotland - Qtr'!X22+'Wales - Qtr'!X22</f>
        <v>33401.300000000003</v>
      </c>
      <c r="Y20" s="26">
        <f>'England - Qtr'!Y22+'Northern Ireland - Qtr'!Y22+'Scotland - Qtr'!Y22+'Wales - Qtr'!Y22</f>
        <v>34434.140000000007</v>
      </c>
      <c r="Z20" s="26">
        <f>'England - Qtr'!Z22+'Northern Ireland - Qtr'!Z22+'Scotland - Qtr'!Z22+'Wales - Qtr'!Z22</f>
        <v>35650.740000000005</v>
      </c>
      <c r="AA20" s="26">
        <f>'England - Qtr'!AA22+'Northern Ireland - Qtr'!AA22+'Scotland - Qtr'!AA22+'Wales - Qtr'!AA22</f>
        <v>37446.880000000005</v>
      </c>
      <c r="AB20" s="26">
        <f>'England - Qtr'!AB22+'Northern Ireland - Qtr'!AB22+'Scotland - Qtr'!AB22+'Wales - Qtr'!AB22</f>
        <v>38228.910000000003</v>
      </c>
      <c r="AC20" s="26">
        <f>'England - Qtr'!AC22+'Northern Ireland - Qtr'!AC22+'Scotland - Qtr'!AC22+'Wales - Qtr'!AC22</f>
        <v>39150.76</v>
      </c>
      <c r="AD20" s="26">
        <f>'England - Qtr'!AD22+'Northern Ireland - Qtr'!AD22+'Scotland - Qtr'!AD22+'Wales - Qtr'!AD22</f>
        <v>40292.559999999998</v>
      </c>
      <c r="AE20" s="26">
        <f>'England - Qtr'!AE22+'Northern Ireland - Qtr'!AE22+'Scotland - Qtr'!AE22+'Wales - Qtr'!AE22</f>
        <v>42022.19</v>
      </c>
      <c r="AF20" s="26">
        <f>'England - Qtr'!AF22+'Northern Ireland - Qtr'!AF22+'Scotland - Qtr'!AF22+'Wales - Qtr'!AF22</f>
        <v>42733.430000000008</v>
      </c>
      <c r="AG20" s="26">
        <f>'England - Qtr'!AG22+'Northern Ireland - Qtr'!AG22+'Scotland - Qtr'!AG22+'Wales - Qtr'!AG22</f>
        <v>43850.09</v>
      </c>
      <c r="AH20" s="26">
        <f>'England - Qtr'!AH22+'Northern Ireland - Qtr'!AH22+'Scotland - Qtr'!AH22+'Wales - Qtr'!AH22</f>
        <v>44173.7</v>
      </c>
      <c r="AI20" s="26">
        <f>'England - Qtr'!AI22+'Northern Ireland - Qtr'!AI22+'Scotland - Qtr'!AI22+'Wales - Qtr'!AI22</f>
        <v>44922.86</v>
      </c>
      <c r="AJ20" s="26">
        <f>'England - Qtr'!AJ22+'Northern Ireland - Qtr'!AJ22+'Scotland - Qtr'!AJ22+'Wales - Qtr'!AJ22</f>
        <v>45841.94</v>
      </c>
      <c r="AK20" s="26">
        <f>'England - Qtr'!AK22+'Northern Ireland - Qtr'!AK22+'Scotland - Qtr'!AK22+'Wales - Qtr'!AK22</f>
        <v>46530.75</v>
      </c>
      <c r="AL20" s="26">
        <f>'England - Qtr'!AL22+'Northern Ireland - Qtr'!AL22+'Scotland - Qtr'!AL22+'Wales - Qtr'!AL22</f>
        <v>47018.310000000005</v>
      </c>
      <c r="AM20" s="26">
        <f>'England - Qtr'!AM22+'Northern Ireland - Qtr'!AM22+'Scotland - Qtr'!AM22+'Wales - Qtr'!AM22</f>
        <v>47698.950000000004</v>
      </c>
      <c r="AN20" s="26">
        <f>'England - Qtr'!AN22+'Northern Ireland - Qtr'!AN22+'Scotland - Qtr'!AN22+'Wales - Qtr'!AN22</f>
        <v>47742.41</v>
      </c>
      <c r="AO20" s="26">
        <f>'England - Qtr'!AO22+'Northern Ireland - Qtr'!AO22+'Scotland - Qtr'!AO22+'Wales - Qtr'!AO22</f>
        <v>47911.89</v>
      </c>
      <c r="AP20" s="26">
        <f>'England - Qtr'!AP22+'Northern Ireland - Qtr'!AP22+'Scotland - Qtr'!AP22+'Wales - Qtr'!AP22</f>
        <v>48147.75</v>
      </c>
      <c r="AQ20" s="26">
        <f>'England - Qtr'!AQ22+'Northern Ireland - Qtr'!AQ22+'Scotland - Qtr'!AQ22+'Wales - Qtr'!AQ22</f>
        <v>48461.19</v>
      </c>
      <c r="AR20" s="26">
        <f>'England - Qtr'!AR22+'Northern Ireland - Qtr'!AR22+'Scotland - Qtr'!AR22+'Wales - Qtr'!AR22</f>
        <v>48899.459999999992</v>
      </c>
      <c r="AS20" s="26">
        <f>'England - Qtr'!AS22+'Northern Ireland - Qtr'!AS22+'Scotland - Qtr'!AS22+'Wales - Qtr'!AS22</f>
        <v>49568.11</v>
      </c>
      <c r="AT20" s="26">
        <f>'England - Qtr'!AT22+'Northern Ireland - Qtr'!AT22+'Scotland - Qtr'!AT22+'Wales - Qtr'!AT22</f>
        <v>50015.57</v>
      </c>
      <c r="AU20" s="26">
        <f>'England - Qtr'!AU22+'Northern Ireland - Qtr'!AU22+'Scotland - Qtr'!AU22+'Wales - Qtr'!AU22</f>
        <v>51536.17</v>
      </c>
      <c r="AV20" s="26">
        <f>'England - Qtr'!AV22+'Northern Ireland - Qtr'!AV22+'Scotland - Qtr'!AV22+'Wales - Qtr'!AV22</f>
        <v>51715.249999999993</v>
      </c>
      <c r="AW20" s="26">
        <f>'England - Qtr'!AW22+'Northern Ireland - Qtr'!AW22+'Scotland - Qtr'!AW22+'Wales - Qtr'!AW22</f>
        <v>51981.25</v>
      </c>
      <c r="AX20" s="26">
        <f>'England - Qtr'!AX22+'Northern Ireland - Qtr'!AX22+'Scotland - Qtr'!AX22+'Wales - Qtr'!AX22</f>
        <v>53618.65</v>
      </c>
      <c r="AY20" s="26">
        <f>'England - Qtr'!AY22+'Northern Ireland - Qtr'!AY22+'Scotland - Qtr'!AY22+'Wales - Qtr'!AY22</f>
        <v>56734.249999999993</v>
      </c>
      <c r="AZ20" s="26">
        <f>'England - Qtr'!AZ22+'Northern Ireland - Qtr'!AZ22+'Scotland - Qtr'!AZ22+'Wales - Qtr'!AZ22</f>
        <v>57240.419999999991</v>
      </c>
      <c r="BA20" s="26">
        <f>'England - Qtr'!BA22+'Northern Ireland - Qtr'!BA22+'Scotland - Qtr'!BA22+'Wales - Qtr'!BA22</f>
        <v>57633.639999999992</v>
      </c>
      <c r="BB20" s="26">
        <f>'England - Qtr'!BB22+'Northern Ireland - Qtr'!BB22+'Scotland - Qtr'!BB22+'Wales - Qtr'!BB22</f>
        <v>58075.37999999999</v>
      </c>
      <c r="BC20" s="26">
        <f>'England - Qtr'!BC22+'Northern Ireland - Qtr'!BC22+'Scotland - Qtr'!BC22+'Wales - Qtr'!BC22</f>
        <v>58578.799999999988</v>
      </c>
      <c r="BD20" s="26">
        <f>'England - Qtr'!BD22+'Northern Ireland - Qtr'!BD22+'Scotland - Qtr'!BD22+'Wales - Qtr'!BD22</f>
        <v>60010.049999999996</v>
      </c>
      <c r="BE20" s="26">
        <f>'England - Qtr'!BE22+'Northern Ireland - Qtr'!BE22+'Scotland - Qtr'!BE22+'Wales - Qtr'!BE22</f>
        <v>60811.97</v>
      </c>
      <c r="BF20" s="26">
        <f>'England - Qtr'!BF22+'Northern Ireland - Qtr'!BF22+'Scotland - Qtr'!BF22+'Wales - Qtr'!BF22</f>
        <v>62026.28</v>
      </c>
      <c r="BG20" s="26">
        <f>'England - Qtr'!BG22+'Northern Ireland - Qtr'!BG22+'Scotland - Qtr'!BG22+'Wales - Qtr'!BG22</f>
        <v>62638.740000000005</v>
      </c>
      <c r="BH20" s="26">
        <f>'England - Qtr'!BH22+'Northern Ireland - Qtr'!BH22+'Scotland - Qtr'!BH22+'Wales - Qtr'!BH22</f>
        <v>63598.529999999992</v>
      </c>
      <c r="BI20" s="26">
        <f>'England - Qtr'!BI22+'Northern Ireland - Qtr'!BI22+'Scotland - Qtr'!BI22+'Wales - Qtr'!BI22</f>
        <v>64570.720000000008</v>
      </c>
      <c r="BJ20" s="26">
        <f>'England - Qtr'!BJ22+'Northern Ireland - Qtr'!BJ22+'Scotland - Qtr'!BJ22+'Wales - Qtr'!BJ22</f>
        <v>65306.659999999996</v>
      </c>
      <c r="BK20" s="26">
        <f>'England - Qtr'!BK22+'Northern Ireland - Qtr'!BK22+'Scotland - Qtr'!BK22+'Wales - Qtr'!BK22</f>
        <v>66029.98000000001</v>
      </c>
      <c r="BL20" s="26"/>
      <c r="BM20" s="25">
        <f>B20-Quarter!E22</f>
        <v>0.27000000000043656</v>
      </c>
      <c r="BN20" s="25">
        <f>C20-Quarter!F22</f>
        <v>-0.3500000000003638</v>
      </c>
      <c r="BO20" s="25">
        <f>D20-Quarter!G22</f>
        <v>-0.88000000000101863</v>
      </c>
      <c r="BP20" s="25">
        <f>E20-Quarter!H22</f>
        <v>-0.75</v>
      </c>
      <c r="BQ20" s="25">
        <f>F20-Quarter!I22</f>
        <v>-0.34000000000014552</v>
      </c>
      <c r="BR20" s="25">
        <f>G20-Quarter!J22</f>
        <v>-0.83999999999832653</v>
      </c>
      <c r="BS20" s="25">
        <f>H20-Quarter!K22</f>
        <v>-0.11999999999898137</v>
      </c>
      <c r="BT20" s="25">
        <f>I20-Quarter!L22</f>
        <v>-1.2600000000002183</v>
      </c>
      <c r="BU20" s="25">
        <f>J20-Quarter!M22</f>
        <v>-2.2300000000013824</v>
      </c>
      <c r="BV20" s="25">
        <f>K20-Quarter!N22</f>
        <v>-0.68999999999869033</v>
      </c>
      <c r="BW20" s="25">
        <f>L20-Quarter!O22</f>
        <v>1.1300000000010186</v>
      </c>
      <c r="BX20" s="25">
        <f>M20-Quarter!P22</f>
        <v>0.78000000000247383</v>
      </c>
      <c r="BY20" s="25">
        <f>N20-Quarter!Q22</f>
        <v>-0.15000000000145519</v>
      </c>
      <c r="BZ20" s="25">
        <f>O20-Quarter!R22</f>
        <v>-0.63999999999941792</v>
      </c>
      <c r="CA20" s="25">
        <f>P20-Quarter!S22</f>
        <v>-0.77999999999883585</v>
      </c>
      <c r="CB20" s="25">
        <f>Q20-Quarter!T22</f>
        <v>-2.2700000000004366</v>
      </c>
      <c r="CC20" s="25">
        <f>R20-Quarter!U22</f>
        <v>-1.3300000000017462</v>
      </c>
      <c r="CD20" s="25">
        <f>S20-Quarter!V22</f>
        <v>-1.0000000002037268E-2</v>
      </c>
      <c r="CE20" s="25">
        <f>T20-Quarter!W22</f>
        <v>-1.0000000005675247E-2</v>
      </c>
      <c r="CF20" s="25">
        <f>U20-Quarter!X22</f>
        <v>-9.9999999983992893E-3</v>
      </c>
      <c r="CG20" s="25">
        <f>V20-Quarter!Y22</f>
        <v>0</v>
      </c>
      <c r="CH20" s="25">
        <f>W20-Quarter!Z22</f>
        <v>0</v>
      </c>
      <c r="CI20" s="25">
        <f>X20-Quarter!AA22</f>
        <v>-1.0000000002037268E-2</v>
      </c>
      <c r="CJ20" s="25">
        <f>Y20-Quarter!AB22</f>
        <v>1.0000000002037268E-2</v>
      </c>
      <c r="CK20" s="25">
        <f>Z20-Quarter!AC22</f>
        <v>0</v>
      </c>
      <c r="CL20" s="25">
        <f>AA20-Quarter!AD22</f>
        <v>-2.9999999998835847E-2</v>
      </c>
      <c r="CM20" s="25">
        <f>AB20-Quarter!AE22</f>
        <v>-1.0000000002037268E-2</v>
      </c>
      <c r="CN20" s="25">
        <f>AC20-Quarter!AF22</f>
        <v>0</v>
      </c>
      <c r="CO20" s="25">
        <f>AD20-Quarter!AG22</f>
        <v>0</v>
      </c>
      <c r="CP20" s="25">
        <f>AE20-Quarter!AH22</f>
        <v>0</v>
      </c>
      <c r="CQ20" s="25">
        <f>AF20-Quarter!AI22</f>
        <v>0</v>
      </c>
      <c r="CR20" s="25">
        <f>AG20-Quarter!AJ22</f>
        <v>0</v>
      </c>
      <c r="CS20" s="25">
        <f>AH20-Quarter!AK22</f>
        <v>0</v>
      </c>
      <c r="CT20" s="265">
        <f>AI20-Quarter!AL22</f>
        <v>-2.0000000004074536E-2</v>
      </c>
      <c r="CU20" s="265">
        <f>AJ20-Quarter!AM22</f>
        <v>-9.9999999947613105E-3</v>
      </c>
      <c r="CV20" s="265">
        <f>AK20-Quarter!AN22</f>
        <v>-1.0000000002037268E-2</v>
      </c>
      <c r="CW20" s="265">
        <f>AL20-Quarter!AO22</f>
        <v>-9.9999999874853529E-3</v>
      </c>
      <c r="CX20" s="265">
        <f>AM20-Quarter!AP22</f>
        <v>0</v>
      </c>
      <c r="CY20" s="265">
        <f>AN20-Quarter!AQ22</f>
        <v>0</v>
      </c>
      <c r="CZ20" s="265">
        <f>AO20-Quarter!AR22</f>
        <v>0</v>
      </c>
      <c r="DA20" s="265">
        <f>AP20-Quarter!AS22</f>
        <v>0</v>
      </c>
      <c r="DB20" s="265">
        <f>AQ20-Quarter!AT22</f>
        <v>0</v>
      </c>
      <c r="DC20" s="265">
        <f>AR20-Quarter!AU22</f>
        <v>0</v>
      </c>
      <c r="DD20" s="265">
        <f>AS20-Quarter!AV22</f>
        <v>0</v>
      </c>
      <c r="DE20" s="265">
        <f>AT20-Quarter!AW22</f>
        <v>0</v>
      </c>
      <c r="DF20" s="265">
        <f>AU20-Quarter!AX22</f>
        <v>0</v>
      </c>
      <c r="DG20" s="265">
        <f>AV20-Quarter!AY22</f>
        <v>0</v>
      </c>
      <c r="DH20" s="265">
        <f>AW20-Quarter!AZ22</f>
        <v>0</v>
      </c>
      <c r="DI20" s="265">
        <f>AX20-Quarter!BA22</f>
        <v>0</v>
      </c>
      <c r="DJ20" s="265">
        <f>AY20-Quarter!BB22</f>
        <v>0</v>
      </c>
      <c r="DK20" s="265">
        <f>AZ20-Quarter!BC22</f>
        <v>0</v>
      </c>
      <c r="DL20" s="265">
        <f>BA20-Quarter!BD22</f>
        <v>0</v>
      </c>
      <c r="DM20" s="265">
        <f>BB20-Quarter!BE22</f>
        <v>0</v>
      </c>
      <c r="DN20" s="265">
        <f>BC20-Quarter!BF22</f>
        <v>0</v>
      </c>
      <c r="DO20" s="265">
        <f>BD20-Quarter!BG22</f>
        <v>0</v>
      </c>
      <c r="DP20" s="265">
        <f>BE20-Quarter!BH22</f>
        <v>0</v>
      </c>
      <c r="DQ20" s="265">
        <f>BF20-Quarter!BI22</f>
        <v>0</v>
      </c>
      <c r="DR20" s="265">
        <f>BG20-Quarter!BJ22</f>
        <v>0</v>
      </c>
      <c r="DS20" s="265">
        <f>BH20-Quarter!BK22</f>
        <v>0</v>
      </c>
      <c r="DT20" s="265">
        <f>BI20-Quarter!BL22</f>
        <v>0</v>
      </c>
      <c r="DU20" s="265">
        <f>BJ20-Quarter!BM22</f>
        <v>0</v>
      </c>
      <c r="DV20" s="265">
        <f>BK20-Quarter!BN22</f>
        <v>0</v>
      </c>
    </row>
    <row r="21" spans="1:126" x14ac:dyDescent="0.25">
      <c r="A21" s="22"/>
      <c r="B21" s="22"/>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65"/>
      <c r="CU21" s="265"/>
      <c r="CV21" s="265"/>
      <c r="CW21" s="265"/>
      <c r="CX21" s="265"/>
      <c r="CY21" s="265"/>
      <c r="CZ21" s="265"/>
      <c r="DA21" s="265"/>
      <c r="DB21" s="265"/>
      <c r="DC21" s="265"/>
      <c r="DD21" s="265"/>
      <c r="DE21" s="265"/>
      <c r="DF21" s="265"/>
      <c r="DG21" s="265"/>
      <c r="DH21" s="265"/>
      <c r="DI21" s="265"/>
      <c r="DJ21" s="265"/>
      <c r="DK21" s="265"/>
      <c r="DL21" s="265"/>
      <c r="DM21" s="265"/>
      <c r="DN21" s="265"/>
      <c r="DO21" s="265"/>
      <c r="DP21" s="265"/>
      <c r="DQ21" s="265"/>
      <c r="DR21" s="265"/>
      <c r="DS21" s="265"/>
      <c r="DT21" s="265"/>
      <c r="DU21" s="265"/>
      <c r="DV21" s="265"/>
    </row>
    <row r="22" spans="1:126" ht="13" x14ac:dyDescent="0.3">
      <c r="A22" s="23" t="s">
        <v>23</v>
      </c>
      <c r="B22" s="23"/>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65"/>
      <c r="CU22" s="265"/>
      <c r="CV22" s="265"/>
      <c r="CW22" s="265"/>
      <c r="CX22" s="265"/>
      <c r="CY22" s="265"/>
      <c r="CZ22" s="265"/>
      <c r="DA22" s="265"/>
      <c r="DB22" s="265"/>
      <c r="DC22" s="265"/>
      <c r="DD22" s="265"/>
      <c r="DE22" s="265"/>
      <c r="DF22" s="265"/>
      <c r="DG22" s="265"/>
      <c r="DH22" s="265"/>
      <c r="DI22" s="265"/>
      <c r="DJ22" s="265"/>
      <c r="DK22" s="265"/>
      <c r="DL22" s="265"/>
      <c r="DM22" s="265"/>
      <c r="DN22" s="265"/>
      <c r="DO22" s="265"/>
      <c r="DP22" s="265"/>
      <c r="DQ22" s="265"/>
      <c r="DR22" s="265"/>
      <c r="DS22" s="265"/>
      <c r="DT22" s="265"/>
      <c r="DU22" s="265"/>
      <c r="DV22" s="265"/>
    </row>
    <row r="23" spans="1:126" x14ac:dyDescent="0.25">
      <c r="A23" s="4" t="s">
        <v>85</v>
      </c>
      <c r="B23" s="24"/>
      <c r="C23" s="26">
        <f>'England - Qtr'!C25+'Northern Ireland - Qtr'!C25+'Scotland - Qtr'!C25+'Wales - Qtr'!C25</f>
        <v>2396.5700000000002</v>
      </c>
      <c r="D23" s="26">
        <f>'England - Qtr'!D25+'Northern Ireland - Qtr'!D25+'Scotland - Qtr'!D25+'Wales - Qtr'!D25</f>
        <v>2492.2399999999998</v>
      </c>
      <c r="E23" s="26">
        <f>'England - Qtr'!E25+'Northern Ireland - Qtr'!E25+'Scotland - Qtr'!E25+'Wales - Qtr'!E25</f>
        <v>1914.7599999999998</v>
      </c>
      <c r="F23" s="26">
        <f>'England - Qtr'!F25+'Northern Ireland - Qtr'!F25+'Scotland - Qtr'!F25+'Wales - Qtr'!F25</f>
        <v>4010.3800000000006</v>
      </c>
      <c r="G23" s="26">
        <f>'England - Qtr'!G25+'Northern Ireland - Qtr'!G25+'Scotland - Qtr'!G25+'Wales - Qtr'!G25</f>
        <v>3565.24</v>
      </c>
      <c r="H23" s="26">
        <f>'England - Qtr'!H25+'Northern Ireland - Qtr'!H25+'Scotland - Qtr'!H25+'Wales - Qtr'!H25</f>
        <v>2241.98</v>
      </c>
      <c r="I23" s="26">
        <f>'England - Qtr'!I25+'Northern Ireland - Qtr'!I25+'Scotland - Qtr'!I25+'Wales - Qtr'!I25</f>
        <v>2647.5</v>
      </c>
      <c r="J23" s="26">
        <f>'England - Qtr'!J25+'Northern Ireland - Qtr'!J25+'Scotland - Qtr'!J25+'Wales - Qtr'!J25</f>
        <v>3789.25</v>
      </c>
      <c r="K23" s="26">
        <f>'England - Qtr'!K25+'Northern Ireland - Qtr'!K25+'Scotland - Qtr'!K25+'Wales - Qtr'!K25</f>
        <v>3974.46</v>
      </c>
      <c r="L23" s="26">
        <f>'England - Qtr'!L25+'Northern Ireland - Qtr'!L25+'Scotland - Qtr'!L25+'Wales - Qtr'!L25</f>
        <v>3873.5699999999997</v>
      </c>
      <c r="M23" s="26">
        <f>'England - Qtr'!M25+'Northern Ireland - Qtr'!M25+'Scotland - Qtr'!M25+'Wales - Qtr'!M25</f>
        <v>2768.53</v>
      </c>
      <c r="N23" s="26">
        <f>'England - Qtr'!N25+'Northern Ireland - Qtr'!N25+'Scotland - Qtr'!N25+'Wales - Qtr'!N25</f>
        <v>6308.82</v>
      </c>
      <c r="O23" s="26">
        <f>'England - Qtr'!O25+'Northern Ireland - Qtr'!O25+'Scotland - Qtr'!O25+'Wales - Qtr'!O25</f>
        <v>6666.15</v>
      </c>
      <c r="P23" s="26">
        <f>'England - Qtr'!P25+'Northern Ireland - Qtr'!P25+'Scotland - Qtr'!P25+'Wales - Qtr'!P25</f>
        <v>3036.41</v>
      </c>
      <c r="Q23" s="26">
        <f>'England - Qtr'!Q25+'Northern Ireland - Qtr'!Q25+'Scotland - Qtr'!Q25+'Wales - Qtr'!Q25</f>
        <v>2884.03</v>
      </c>
      <c r="R23" s="26">
        <f>'England - Qtr'!R25+'Northern Ireland - Qtr'!R25+'Scotland - Qtr'!R25+'Wales - Qtr'!R25</f>
        <v>5968.05</v>
      </c>
      <c r="S23" s="26">
        <f>'England - Qtr'!S25+'Northern Ireland - Qtr'!S25+'Scotland - Qtr'!S25+'Wales - Qtr'!S25</f>
        <v>7160.8600000000006</v>
      </c>
      <c r="T23" s="26">
        <f>'England - Qtr'!T25+'Northern Ireland - Qtr'!T25+'Scotland - Qtr'!T25+'Wales - Qtr'!T25</f>
        <v>4757.43</v>
      </c>
      <c r="U23" s="26">
        <f>'England - Qtr'!U25+'Northern Ireland - Qtr'!U25+'Scotland - Qtr'!U25+'Wales - Qtr'!U25</f>
        <v>3809.02</v>
      </c>
      <c r="V23" s="26">
        <f>'England - Qtr'!V25+'Northern Ireland - Qtr'!V25+'Scotland - Qtr'!V25+'Wales - Qtr'!V25</f>
        <v>7124.6600000000008</v>
      </c>
      <c r="W23" s="26">
        <f>'England - Qtr'!W25+'Northern Ireland - Qtr'!W25+'Scotland - Qtr'!W25+'Wales - Qtr'!W25</f>
        <v>6324.27</v>
      </c>
      <c r="X23" s="26">
        <f>'England - Qtr'!X25+'Northern Ireland - Qtr'!X25+'Scotland - Qtr'!X25+'Wales - Qtr'!X25</f>
        <v>3957.09</v>
      </c>
      <c r="Y23" s="26">
        <f>'England - Qtr'!Y25+'Northern Ireland - Qtr'!Y25+'Scotland - Qtr'!Y25+'Wales - Qtr'!Y25</f>
        <v>4599.3100000000004</v>
      </c>
      <c r="Z23" s="26">
        <f>'England - Qtr'!Z25+'Northern Ireland - Qtr'!Z25+'Scotland - Qtr'!Z25+'Wales - Qtr'!Z25</f>
        <v>5873.01</v>
      </c>
      <c r="AA23" s="26">
        <f>'England - Qtr'!AA25+'Northern Ireland - Qtr'!AA25+'Scotland - Qtr'!AA25+'Wales - Qtr'!AA25</f>
        <v>7745.42</v>
      </c>
      <c r="AB23" s="26">
        <f>'England - Qtr'!AB25+'Northern Ireland - Qtr'!AB25+'Scotland - Qtr'!AB25+'Wales - Qtr'!AB25</f>
        <v>6186.06</v>
      </c>
      <c r="AC23" s="26">
        <f>'England - Qtr'!AC25+'Northern Ireland - Qtr'!AC25+'Scotland - Qtr'!AC25+'Wales - Qtr'!AC25</f>
        <v>5629.92</v>
      </c>
      <c r="AD23" s="26">
        <f>'England - Qtr'!AD25+'Northern Ireland - Qtr'!AD25+'Scotland - Qtr'!AD25+'Wales - Qtr'!AD25</f>
        <v>9163.8299999999981</v>
      </c>
      <c r="AE23" s="26">
        <f>'England - Qtr'!AE25+'Northern Ireland - Qtr'!AE25+'Scotland - Qtr'!AE25+'Wales - Qtr'!AE25</f>
        <v>9561.36</v>
      </c>
      <c r="AF23" s="26">
        <f>'England - Qtr'!AF25+'Northern Ireland - Qtr'!AF25+'Scotland - Qtr'!AF25+'Wales - Qtr'!AF25</f>
        <v>5436.6299999999992</v>
      </c>
      <c r="AG23" s="26">
        <f>'England - Qtr'!AG25+'Northern Ireland - Qtr'!AG25+'Scotland - Qtr'!AG25+'Wales - Qtr'!AG25</f>
        <v>5546.96</v>
      </c>
      <c r="AH23" s="26">
        <f>'England - Qtr'!AH25+'Northern Ireland - Qtr'!AH25+'Scotland - Qtr'!AH25+'Wales - Qtr'!AH25</f>
        <v>9837.4600000000009</v>
      </c>
      <c r="AI23" s="26">
        <f>'England - Qtr'!AI25+'Northern Ireland - Qtr'!AI25+'Scotland - Qtr'!AI25+'Wales - Qtr'!AI25</f>
        <v>9836.32</v>
      </c>
      <c r="AJ23" s="26">
        <f>'England - Qtr'!AJ25+'Northern Ireland - Qtr'!AJ25+'Scotland - Qtr'!AJ25+'Wales - Qtr'!AJ25</f>
        <v>6051.68</v>
      </c>
      <c r="AK23" s="26">
        <f>'England - Qtr'!AK25+'Northern Ireland - Qtr'!AK25+'Scotland - Qtr'!AK25+'Wales - Qtr'!AK25</f>
        <v>6795.8599999999988</v>
      </c>
      <c r="AL23" s="26">
        <f>'England - Qtr'!AL25+'Northern Ireland - Qtr'!AL25+'Scotland - Qtr'!AL25+'Wales - Qtr'!AL25</f>
        <v>9175.8799999999992</v>
      </c>
      <c r="AM23" s="26">
        <f>'England - Qtr'!AM25+'Northern Ireland - Qtr'!AM25+'Scotland - Qtr'!AM25+'Wales - Qtr'!AM25</f>
        <v>12987.060000000001</v>
      </c>
      <c r="AN23" s="26">
        <f>'England - Qtr'!AN25+'Northern Ireland - Qtr'!AN25+'Scotland - Qtr'!AN25+'Wales - Qtr'!AN25</f>
        <v>6119.5700000000006</v>
      </c>
      <c r="AO23" s="26">
        <f>'England - Qtr'!AO25+'Northern Ireland - Qtr'!AO25+'Scotland - Qtr'!AO25+'Wales - Qtr'!AO25</f>
        <v>6706.8799999999992</v>
      </c>
      <c r="AP23" s="26">
        <f>'England - Qtr'!AP25+'Northern Ireland - Qtr'!AP25+'Scotland - Qtr'!AP25+'Wales - Qtr'!AP25</f>
        <v>9059.39</v>
      </c>
      <c r="AQ23" s="26">
        <f>'England - Qtr'!AQ25+'Northern Ireland - Qtr'!AQ25+'Scotland - Qtr'!AQ25+'Wales - Qtr'!AQ25</f>
        <v>10015.959999999999</v>
      </c>
      <c r="AR23" s="26">
        <f>'England - Qtr'!AR25+'Northern Ireland - Qtr'!AR25+'Scotland - Qtr'!AR25+'Wales - Qtr'!AR25</f>
        <v>5329.91</v>
      </c>
      <c r="AS23" s="26">
        <f>'England - Qtr'!AS25+'Northern Ireland - Qtr'!AS25+'Scotland - Qtr'!AS25+'Wales - Qtr'!AS25</f>
        <v>4023.72</v>
      </c>
      <c r="AT23" s="26">
        <f>'England - Qtr'!AT25+'Northern Ireland - Qtr'!AT25+'Scotland - Qtr'!AT25+'Wales - Qtr'!AT25</f>
        <v>9957.0299999999988</v>
      </c>
      <c r="AU23" s="26">
        <f>'England - Qtr'!AU25+'Northern Ireland - Qtr'!AU25+'Scotland - Qtr'!AU25+'Wales - Qtr'!AU25</f>
        <v>11781.58</v>
      </c>
      <c r="AV23" s="26">
        <f>'England - Qtr'!AV25+'Northern Ireland - Qtr'!AV25+'Scotland - Qtr'!AV25+'Wales - Qtr'!AV25</f>
        <v>7467.35</v>
      </c>
      <c r="AW23" s="26">
        <f>'England - Qtr'!AW25+'Northern Ireland - Qtr'!AW25+'Scotland - Qtr'!AW25+'Wales - Qtr'!AW25</f>
        <v>5689.38</v>
      </c>
      <c r="AX23" s="26">
        <f>'England - Qtr'!AX25+'Northern Ireland - Qtr'!AX25+'Scotland - Qtr'!AX25+'Wales - Qtr'!AX25</f>
        <v>10163.400000000001</v>
      </c>
      <c r="AY23" s="26">
        <f>'England - Qtr'!AY25+'Northern Ireland - Qtr'!AY25+'Scotland - Qtr'!AY25+'Wales - Qtr'!AY25</f>
        <v>10473.76</v>
      </c>
      <c r="AZ23" s="26">
        <f>'England - Qtr'!AZ25+'Northern Ireland - Qtr'!AZ25+'Scotland - Qtr'!AZ25+'Wales - Qtr'!AZ25</f>
        <v>5383.98</v>
      </c>
      <c r="BA23" s="26">
        <f>'England - Qtr'!BA25+'Northern Ireland - Qtr'!BA25+'Scotland - Qtr'!BA25+'Wales - Qtr'!BA25</f>
        <v>6873.9299999999994</v>
      </c>
      <c r="BB23" s="26">
        <f>'England - Qtr'!BB25+'Northern Ireland - Qtr'!BB25+'Scotland - Qtr'!BB25+'Wales - Qtr'!BB25</f>
        <v>10600.77</v>
      </c>
      <c r="BC23" s="26">
        <f>'England - Qtr'!BC25+'Northern Ireland - Qtr'!BC25+'Scotland - Qtr'!BC25+'Wales - Qtr'!BC25</f>
        <v>10898.599999999999</v>
      </c>
      <c r="BD23" s="26">
        <f>'England - Qtr'!BD25+'Northern Ireland - Qtr'!BD25+'Scotland - Qtr'!BD25+'Wales - Qtr'!BD25</f>
        <v>7297.88</v>
      </c>
      <c r="BE23" s="26">
        <f>'England - Qtr'!BE25+'Northern Ireland - Qtr'!BE25+'Scotland - Qtr'!BE25+'Wales - Qtr'!BE25</f>
        <v>6940.2899999999991</v>
      </c>
      <c r="BF23" s="26">
        <f>'England - Qtr'!BF25+'Northern Ireland - Qtr'!BF25+'Scotland - Qtr'!BF25+'Wales - Qtr'!BF25</f>
        <v>9676.5</v>
      </c>
      <c r="BG23" s="26">
        <f>'England - Qtr'!BG25+'Northern Ireland - Qtr'!BG25+'Scotland - Qtr'!BG25+'Wales - Qtr'!BG25</f>
        <v>9538.68</v>
      </c>
      <c r="BH23" s="26">
        <f>'England - Qtr'!BH25+'Northern Ireland - Qtr'!BH25+'Scotland - Qtr'!BH25+'Wales - Qtr'!BH25</f>
        <v>7033.49</v>
      </c>
      <c r="BI23" s="26">
        <f>'England - Qtr'!BI25+'Northern Ireland - Qtr'!BI25+'Scotland - Qtr'!BI25+'Wales - Qtr'!BI25</f>
        <v>6968.6200000000008</v>
      </c>
      <c r="BJ23" s="26">
        <f>'England - Qtr'!BJ25+'Northern Ireland - Qtr'!BJ25+'Scotland - Qtr'!BJ25+'Wales - Qtr'!BJ25</f>
        <v>10878.66</v>
      </c>
      <c r="BK23" s="26">
        <f>'England - Qtr'!BK25+'Northern Ireland - Qtr'!BK25+'Scotland - Qtr'!BK25+'Wales - Qtr'!BK25</f>
        <v>12415.519999999999</v>
      </c>
      <c r="BL23" s="26"/>
      <c r="BM23" s="25"/>
      <c r="BN23" s="25">
        <f>C23-SUM(Quarter!F26)</f>
        <v>0</v>
      </c>
      <c r="BO23" s="25">
        <f>D23-SUM(Quarter!G26)</f>
        <v>0</v>
      </c>
      <c r="BP23" s="25">
        <f>E23-SUM(Quarter!H26)</f>
        <v>0</v>
      </c>
      <c r="BQ23" s="25">
        <f>F23-SUM(Quarter!I26)</f>
        <v>0</v>
      </c>
      <c r="BR23" s="25">
        <f>G23-SUM(Quarter!J26)</f>
        <v>9.9999999997635314E-3</v>
      </c>
      <c r="BS23" s="25">
        <f>H23-SUM(Quarter!K26)</f>
        <v>0</v>
      </c>
      <c r="BT23" s="25">
        <f>I23-SUM(Quarter!L26)</f>
        <v>0</v>
      </c>
      <c r="BU23" s="25">
        <f>J23-SUM(Quarter!M26)</f>
        <v>1.0000000000218279E-2</v>
      </c>
      <c r="BV23" s="25">
        <f>K23-SUM(Quarter!N26)</f>
        <v>0</v>
      </c>
      <c r="BW23" s="25">
        <f>L23-SUM(Quarter!O26)</f>
        <v>-1.0000000000218279E-2</v>
      </c>
      <c r="BX23" s="25">
        <f>M23-SUM(Quarter!P26)</f>
        <v>0</v>
      </c>
      <c r="BY23" s="25">
        <f>N23-SUM(Quarter!Q26)</f>
        <v>9.999999999308784E-3</v>
      </c>
      <c r="BZ23" s="25">
        <f>O23-SUM(Quarter!R26)</f>
        <v>0</v>
      </c>
      <c r="CA23" s="25">
        <f>P23-SUM(Quarter!S26)</f>
        <v>0</v>
      </c>
      <c r="CB23" s="25">
        <f>Q23-SUM(Quarter!T26)</f>
        <v>-9.9999999997635314E-3</v>
      </c>
      <c r="CC23" s="25">
        <f>R23-SUM(Quarter!U26)</f>
        <v>0</v>
      </c>
      <c r="CD23" s="25">
        <f>S23-SUM(Quarter!V26)</f>
        <v>-9.999999999308784E-3</v>
      </c>
      <c r="CE23" s="25">
        <f>T23-SUM(Quarter!W26)</f>
        <v>0</v>
      </c>
      <c r="CF23" s="25">
        <f>U23-SUM(Quarter!X26)</f>
        <v>0</v>
      </c>
      <c r="CG23" s="25">
        <f>V23-SUM(Quarter!Y26)</f>
        <v>-9.999999999308784E-3</v>
      </c>
      <c r="CH23" s="25">
        <f>W23-SUM(Quarter!Z26)</f>
        <v>0</v>
      </c>
      <c r="CI23" s="25">
        <f>X23-SUM(Quarter!AA26)</f>
        <v>0</v>
      </c>
      <c r="CJ23" s="25">
        <f>Y23-SUM(Quarter!AB26)</f>
        <v>0</v>
      </c>
      <c r="CK23" s="25">
        <f>Z23-SUM(Quarter!AC26)</f>
        <v>0</v>
      </c>
      <c r="CL23" s="25">
        <f>AA23-SUM(Quarter!AD26)</f>
        <v>0</v>
      </c>
      <c r="CM23" s="25">
        <f>AB23-SUM(Quarter!AE26)</f>
        <v>0</v>
      </c>
      <c r="CN23" s="25">
        <f>AC23-SUM(Quarter!AF26)</f>
        <v>0</v>
      </c>
      <c r="CO23" s="25">
        <f>AD23-SUM(Quarter!AG26)</f>
        <v>0</v>
      </c>
      <c r="CP23" s="25">
        <f>AE23-SUM(Quarter!AH26)</f>
        <v>0</v>
      </c>
      <c r="CQ23" s="25">
        <f>AF23-SUM(Quarter!AI26)</f>
        <v>0</v>
      </c>
      <c r="CR23" s="25">
        <f>AG23-SUM(Quarter!AJ26)</f>
        <v>0</v>
      </c>
      <c r="CS23" s="25">
        <f>AH23-SUM(Quarter!AK26)</f>
        <v>0</v>
      </c>
      <c r="CT23" s="265">
        <f>AI23-SUM(Quarter!AL26)</f>
        <v>0</v>
      </c>
      <c r="CU23" s="265">
        <f>AJ23-SUM(Quarter!AM26)</f>
        <v>0</v>
      </c>
      <c r="CV23" s="265">
        <f>AK23-SUM(Quarter!AN26)</f>
        <v>0</v>
      </c>
      <c r="CW23" s="265">
        <f>AL23-SUM(Quarter!AO26)</f>
        <v>0</v>
      </c>
      <c r="CX23" s="265">
        <f>AM23-SUM(Quarter!AP26)</f>
        <v>0</v>
      </c>
      <c r="CY23" s="265">
        <f>AN23-SUM(Quarter!AQ26)</f>
        <v>0</v>
      </c>
      <c r="CZ23" s="265">
        <f>AO23-SUM(Quarter!AR26)</f>
        <v>0</v>
      </c>
      <c r="DA23" s="265">
        <f>AP23-SUM(Quarter!AS26)</f>
        <v>0</v>
      </c>
      <c r="DB23" s="265">
        <f>AQ23-SUM(Quarter!AT26)</f>
        <v>0</v>
      </c>
      <c r="DC23" s="265">
        <f>AR23-SUM(Quarter!AU26)</f>
        <v>0</v>
      </c>
      <c r="DD23" s="265">
        <f>AS23-SUM(Quarter!AV26)</f>
        <v>0</v>
      </c>
      <c r="DE23" s="265">
        <f>AT23-SUM(Quarter!AW26)</f>
        <v>0</v>
      </c>
      <c r="DF23" s="265">
        <f>AU23-SUM(Quarter!AX26)</f>
        <v>0</v>
      </c>
      <c r="DG23" s="265">
        <f>AV23-SUM(Quarter!AY26)</f>
        <v>0</v>
      </c>
      <c r="DH23" s="265">
        <f>AW23-SUM(Quarter!AZ26)</f>
        <v>0</v>
      </c>
      <c r="DI23" s="265">
        <f>AX23-SUM(Quarter!BA26)</f>
        <v>0</v>
      </c>
      <c r="DJ23" s="265">
        <f>AY23-SUM(Quarter!BB26)</f>
        <v>0</v>
      </c>
      <c r="DK23" s="265">
        <f>AZ23-SUM(Quarter!BC26)</f>
        <v>0</v>
      </c>
      <c r="DL23" s="265">
        <f>BA23-SUM(Quarter!BD26)</f>
        <v>0</v>
      </c>
      <c r="DM23" s="265">
        <f>BB23-SUM(Quarter!BE26)</f>
        <v>0</v>
      </c>
      <c r="DN23" s="265">
        <f>BC23-SUM(Quarter!BF26)</f>
        <v>0</v>
      </c>
      <c r="DO23" s="265">
        <f>BD23-SUM(Quarter!BG26)</f>
        <v>0</v>
      </c>
      <c r="DP23" s="265">
        <f>BE23-SUM(Quarter!BH26)</f>
        <v>0</v>
      </c>
      <c r="DQ23" s="265">
        <f>BF23-SUM(Quarter!BI26)</f>
        <v>0</v>
      </c>
      <c r="DR23" s="265">
        <f>BG23-SUM(Quarter!BJ26)</f>
        <v>0</v>
      </c>
      <c r="DS23" s="265">
        <f>BH23-SUM(Quarter!BK26)</f>
        <v>0</v>
      </c>
      <c r="DT23" s="265">
        <f>BI23-SUM(Quarter!BL26)</f>
        <v>0</v>
      </c>
      <c r="DU23" s="265">
        <f>BJ23-SUM(Quarter!BM26)</f>
        <v>0</v>
      </c>
      <c r="DV23" s="265">
        <f>BK23-SUM(Quarter!BN26)</f>
        <v>0</v>
      </c>
    </row>
    <row r="24" spans="1:126" x14ac:dyDescent="0.25">
      <c r="A24" s="4" t="s">
        <v>86</v>
      </c>
      <c r="B24" s="24"/>
      <c r="C24" s="26">
        <f>'England - Qtr'!C26+'Northern Ireland - Qtr'!C26+'Scotland - Qtr'!C26+'Wales - Qtr'!C26</f>
        <v>998.07</v>
      </c>
      <c r="D24" s="26">
        <f>'England - Qtr'!D26+'Northern Ireland - Qtr'!D26+'Scotland - Qtr'!D26+'Wales - Qtr'!D26</f>
        <v>1128.6099999999999</v>
      </c>
      <c r="E24" s="26">
        <f>'England - Qtr'!E26+'Northern Ireland - Qtr'!E26+'Scotland - Qtr'!E26+'Wales - Qtr'!E26</f>
        <v>1098.46</v>
      </c>
      <c r="F24" s="26">
        <f>'England - Qtr'!F26+'Northern Ireland - Qtr'!F26+'Scotland - Qtr'!F26+'Wales - Qtr'!F26</f>
        <v>1923.9</v>
      </c>
      <c r="G24" s="26">
        <f>'England - Qtr'!G26+'Northern Ireland - Qtr'!G26+'Scotland - Qtr'!G26+'Wales - Qtr'!G26</f>
        <v>1507.03</v>
      </c>
      <c r="H24" s="26">
        <f>'England - Qtr'!H26+'Northern Ireland - Qtr'!H26+'Scotland - Qtr'!H26+'Wales - Qtr'!H26</f>
        <v>1649.94</v>
      </c>
      <c r="I24" s="26">
        <f>'England - Qtr'!I26+'Northern Ireland - Qtr'!I26+'Scotland - Qtr'!I26+'Wales - Qtr'!I26</f>
        <v>1707.45</v>
      </c>
      <c r="J24" s="26">
        <f>'England - Qtr'!J26+'Northern Ireland - Qtr'!J26+'Scotland - Qtr'!J26+'Wales - Qtr'!J26</f>
        <v>2738.7300000000005</v>
      </c>
      <c r="K24" s="26">
        <f>'England - Qtr'!K26+'Northern Ireland - Qtr'!K26+'Scotland - Qtr'!K26+'Wales - Qtr'!K26</f>
        <v>2804.6099999999997</v>
      </c>
      <c r="L24" s="26">
        <f>'England - Qtr'!L26+'Northern Ireland - Qtr'!L26+'Scotland - Qtr'!L26+'Wales - Qtr'!L26</f>
        <v>2614.9299999999998</v>
      </c>
      <c r="M24" s="26">
        <f>'England - Qtr'!M26+'Northern Ireland - Qtr'!M26+'Scotland - Qtr'!M26+'Wales - Qtr'!M26</f>
        <v>1965.3199999999997</v>
      </c>
      <c r="N24" s="26">
        <f>'England - Qtr'!N26+'Northern Ireland - Qtr'!N26+'Scotland - Qtr'!N26+'Wales - Qtr'!N26</f>
        <v>4086.9199999999996</v>
      </c>
      <c r="O24" s="26">
        <f>'England - Qtr'!O26+'Northern Ireland - Qtr'!O26+'Scotland - Qtr'!O26+'Wales - Qtr'!O26</f>
        <v>4383.82</v>
      </c>
      <c r="P24" s="26">
        <f>'England - Qtr'!P26+'Northern Ireland - Qtr'!P26+'Scotland - Qtr'!P26+'Wales - Qtr'!P26</f>
        <v>2092.0700000000002</v>
      </c>
      <c r="Q24" s="26">
        <f>'England - Qtr'!Q26+'Northern Ireland - Qtr'!Q26+'Scotland - Qtr'!Q26+'Wales - Qtr'!Q26</f>
        <v>2242.1</v>
      </c>
      <c r="R24" s="26">
        <f>'England - Qtr'!R26+'Northern Ireland - Qtr'!R26+'Scotland - Qtr'!R26+'Wales - Qtr'!R26</f>
        <v>4686.6099999999997</v>
      </c>
      <c r="S24" s="26">
        <f>'England - Qtr'!S26+'Northern Ireland - Qtr'!S26+'Scotland - Qtr'!S26+'Wales - Qtr'!S26</f>
        <v>4675.2700000000004</v>
      </c>
      <c r="T24" s="26">
        <f>'England - Qtr'!T26+'Northern Ireland - Qtr'!T26+'Scotland - Qtr'!T26+'Wales - Qtr'!T26</f>
        <v>3577.58</v>
      </c>
      <c r="U24" s="26">
        <f>'England - Qtr'!U26+'Northern Ireland - Qtr'!U26+'Scotland - Qtr'!U26+'Wales - Qtr'!U26</f>
        <v>3412.26</v>
      </c>
      <c r="V24" s="26">
        <f>'England - Qtr'!V26+'Northern Ireland - Qtr'!V26+'Scotland - Qtr'!V26+'Wales - Qtr'!V26</f>
        <v>5757.63</v>
      </c>
      <c r="W24" s="26">
        <f>'England - Qtr'!W26+'Northern Ireland - Qtr'!W26+'Scotland - Qtr'!W26+'Wales - Qtr'!W26</f>
        <v>5148.2899999999991</v>
      </c>
      <c r="X24" s="26">
        <f>'England - Qtr'!X26+'Northern Ireland - Qtr'!X26+'Scotland - Qtr'!X26+'Wales - Qtr'!X26</f>
        <v>3252.21</v>
      </c>
      <c r="Y24" s="26">
        <f>'England - Qtr'!Y26+'Northern Ireland - Qtr'!Y26+'Scotland - Qtr'!Y26+'Wales - Qtr'!Y26</f>
        <v>3581.88</v>
      </c>
      <c r="Z24" s="26">
        <f>'England - Qtr'!Z26+'Northern Ireland - Qtr'!Z26+'Scotland - Qtr'!Z26+'Wales - Qtr'!Z26</f>
        <v>4423.3599999999997</v>
      </c>
      <c r="AA24" s="26">
        <f>'England - Qtr'!AA26+'Northern Ireland - Qtr'!AA26+'Scotland - Qtr'!AA26+'Wales - Qtr'!AA26</f>
        <v>5162.04</v>
      </c>
      <c r="AB24" s="26">
        <f>'England - Qtr'!AB26+'Northern Ireland - Qtr'!AB26+'Scotland - Qtr'!AB26+'Wales - Qtr'!AB26</f>
        <v>3991.54</v>
      </c>
      <c r="AC24" s="26">
        <f>'England - Qtr'!AC26+'Northern Ireland - Qtr'!AC26+'Scotland - Qtr'!AC26+'Wales - Qtr'!AC26</f>
        <v>3959.2299999999996</v>
      </c>
      <c r="AD24" s="26">
        <f>'England - Qtr'!AD26+'Northern Ireland - Qtr'!AD26+'Scotland - Qtr'!AD26+'Wales - Qtr'!AD26</f>
        <v>7803.11</v>
      </c>
      <c r="AE24" s="26">
        <f>'England - Qtr'!AE26+'Northern Ireland - Qtr'!AE26+'Scotland - Qtr'!AE26+'Wales - Qtr'!AE26</f>
        <v>7927.0199999999995</v>
      </c>
      <c r="AF24" s="26">
        <f>'England - Qtr'!AF26+'Northern Ireland - Qtr'!AF26+'Scotland - Qtr'!AF26+'Wales - Qtr'!AF26</f>
        <v>4727.01</v>
      </c>
      <c r="AG24" s="26">
        <f>'England - Qtr'!AG26+'Northern Ireland - Qtr'!AG26+'Scotland - Qtr'!AG26+'Wales - Qtr'!AG26</f>
        <v>5018.0000000000009</v>
      </c>
      <c r="AH24" s="26">
        <f>'England - Qtr'!AH26+'Northern Ireland - Qtr'!AH26+'Scotland - Qtr'!AH26+'Wales - Qtr'!AH26</f>
        <v>8853.17</v>
      </c>
      <c r="AI24" s="26">
        <f>'England - Qtr'!AI26+'Northern Ireland - Qtr'!AI26+'Scotland - Qtr'!AI26+'Wales - Qtr'!AI26</f>
        <v>8600</v>
      </c>
      <c r="AJ24" s="26">
        <f>'England - Qtr'!AJ26+'Northern Ireland - Qtr'!AJ26+'Scotland - Qtr'!AJ26+'Wales - Qtr'!AJ26</f>
        <v>5936.17</v>
      </c>
      <c r="AK24" s="26">
        <f>'England - Qtr'!AK26+'Northern Ireland - Qtr'!AK26+'Scotland - Qtr'!AK26+'Wales - Qtr'!AK26</f>
        <v>7188.31</v>
      </c>
      <c r="AL24" s="26">
        <f>'England - Qtr'!AL26+'Northern Ireland - Qtr'!AL26+'Scotland - Qtr'!AL26+'Wales - Qtr'!AL26</f>
        <v>10250.67</v>
      </c>
      <c r="AM24" s="26">
        <f>'England - Qtr'!AM26+'Northern Ireland - Qtr'!AM26+'Scotland - Qtr'!AM26+'Wales - Qtr'!AM26</f>
        <v>13374.650000000001</v>
      </c>
      <c r="AN24" s="26">
        <f>'England - Qtr'!AN26+'Northern Ireland - Qtr'!AN26+'Scotland - Qtr'!AN26+'Wales - Qtr'!AN26</f>
        <v>7311.3300000000008</v>
      </c>
      <c r="AO24" s="26">
        <f>'England - Qtr'!AO26+'Northern Ireland - Qtr'!AO26+'Scotland - Qtr'!AO26+'Wales - Qtr'!AO26</f>
        <v>8032.05</v>
      </c>
      <c r="AP24" s="26">
        <f>'England - Qtr'!AP26+'Northern Ireland - Qtr'!AP26+'Scotland - Qtr'!AP26+'Wales - Qtr'!AP26</f>
        <v>12032.23</v>
      </c>
      <c r="AQ24" s="26">
        <f>'England - Qtr'!AQ26+'Northern Ireland - Qtr'!AQ26+'Scotland - Qtr'!AQ26+'Wales - Qtr'!AQ26</f>
        <v>11219.16</v>
      </c>
      <c r="AR24" s="26">
        <f>'England - Qtr'!AR26+'Northern Ireland - Qtr'!AR26+'Scotland - Qtr'!AR26+'Wales - Qtr'!AR26</f>
        <v>6215.67</v>
      </c>
      <c r="AS24" s="26">
        <f>'England - Qtr'!AS26+'Northern Ireland - Qtr'!AS26+'Scotland - Qtr'!AS26+'Wales - Qtr'!AS26</f>
        <v>6151.31</v>
      </c>
      <c r="AT24" s="26">
        <f>'England - Qtr'!AT26+'Northern Ireland - Qtr'!AT26+'Scotland - Qtr'!AT26+'Wales - Qtr'!AT26</f>
        <v>12011.15</v>
      </c>
      <c r="AU24" s="26">
        <f>'England - Qtr'!AU26+'Northern Ireland - Qtr'!AU26+'Scotland - Qtr'!AU26+'Wales - Qtr'!AU26</f>
        <v>12649.24</v>
      </c>
      <c r="AV24" s="26">
        <f>'England - Qtr'!AV26+'Northern Ireland - Qtr'!AV26+'Scotland - Qtr'!AV26+'Wales - Qtr'!AV26</f>
        <v>8900.27</v>
      </c>
      <c r="AW24" s="26">
        <f>'England - Qtr'!AW26+'Northern Ireland - Qtr'!AW26+'Scotland - Qtr'!AW26+'Wales - Qtr'!AW26</f>
        <v>7756.62</v>
      </c>
      <c r="AX24" s="26">
        <f>'England - Qtr'!AX26+'Northern Ireland - Qtr'!AX26+'Scotland - Qtr'!AX26+'Wales - Qtr'!AX26</f>
        <v>15806.56</v>
      </c>
      <c r="AY24" s="26">
        <f>'England - Qtr'!AY26+'Northern Ireland - Qtr'!AY26+'Scotland - Qtr'!AY26+'Wales - Qtr'!AY26</f>
        <v>15037.31</v>
      </c>
      <c r="AZ24" s="26">
        <f>'England - Qtr'!AZ26+'Northern Ireland - Qtr'!AZ26+'Scotland - Qtr'!AZ26+'Wales - Qtr'!AZ26</f>
        <v>8578.14</v>
      </c>
      <c r="BA24" s="26">
        <f>'England - Qtr'!BA26+'Northern Ireland - Qtr'!BA26+'Scotland - Qtr'!BA26+'Wales - Qtr'!BA26</f>
        <v>9796.0299999999988</v>
      </c>
      <c r="BB24" s="26">
        <f>'England - Qtr'!BB26+'Northern Ireland - Qtr'!BB26+'Scotland - Qtr'!BB26+'Wales - Qtr'!BB26</f>
        <v>16023.5</v>
      </c>
      <c r="BC24" s="26">
        <f>'England - Qtr'!BC26+'Northern Ireland - Qtr'!BC26+'Scotland - Qtr'!BC26+'Wales - Qtr'!BC26</f>
        <v>15126.000000000002</v>
      </c>
      <c r="BD24" s="26">
        <f>'England - Qtr'!BD26+'Northern Ireland - Qtr'!BD26+'Scotland - Qtr'!BD26+'Wales - Qtr'!BD26</f>
        <v>9994.7000000000007</v>
      </c>
      <c r="BE24" s="26">
        <f>'England - Qtr'!BE26+'Northern Ireland - Qtr'!BE26+'Scotland - Qtr'!BE26+'Wales - Qtr'!BE26</f>
        <v>9837.6200000000008</v>
      </c>
      <c r="BF24" s="26">
        <f>'England - Qtr'!BF26+'Northern Ireland - Qtr'!BF26+'Scotland - Qtr'!BF26+'Wales - Qtr'!BF26</f>
        <v>13846.390000000001</v>
      </c>
      <c r="BG24" s="26">
        <f>'England - Qtr'!BG26+'Northern Ireland - Qtr'!BG26+'Scotland - Qtr'!BG26+'Wales - Qtr'!BG26</f>
        <v>12976.9</v>
      </c>
      <c r="BH24" s="26">
        <f>'England - Qtr'!BH26+'Northern Ireland - Qtr'!BH26+'Scotland - Qtr'!BH26+'Wales - Qtr'!BH26</f>
        <v>10479.930000000002</v>
      </c>
      <c r="BI24" s="26">
        <f>'England - Qtr'!BI26+'Northern Ireland - Qtr'!BI26+'Scotland - Qtr'!BI26+'Wales - Qtr'!BI26</f>
        <v>10824.910000000002</v>
      </c>
      <c r="BJ24" s="26">
        <f>'England - Qtr'!BJ26+'Northern Ireland - Qtr'!BJ26+'Scotland - Qtr'!BJ26+'Wales - Qtr'!BJ26</f>
        <v>17738.95</v>
      </c>
      <c r="BK24" s="26">
        <f>'England - Qtr'!BK26+'Northern Ireland - Qtr'!BK26+'Scotland - Qtr'!BK26+'Wales - Qtr'!BK26</f>
        <v>16897.86</v>
      </c>
      <c r="BL24" s="26"/>
      <c r="BM24" s="25"/>
      <c r="BN24" s="25">
        <f>C24-SUM(Quarter!F27)</f>
        <v>0</v>
      </c>
      <c r="BO24" s="25">
        <f>D24-SUM(Quarter!G27)</f>
        <v>0</v>
      </c>
      <c r="BP24" s="25">
        <f>E24-SUM(Quarter!H27)</f>
        <v>9.9999999999909051E-3</v>
      </c>
      <c r="BQ24" s="25">
        <f>F24-SUM(Quarter!I27)</f>
        <v>0</v>
      </c>
      <c r="BR24" s="25">
        <f>G24-SUM(Quarter!J27)</f>
        <v>-9.9999999999909051E-3</v>
      </c>
      <c r="BS24" s="25">
        <f>H24-SUM(Quarter!K27)</f>
        <v>-9.9999999999909051E-3</v>
      </c>
      <c r="BT24" s="25">
        <f>I24-SUM(Quarter!L27)</f>
        <v>9.9999999999909051E-3</v>
      </c>
      <c r="BU24" s="25">
        <f>J24-SUM(Quarter!M27)</f>
        <v>-9.999999999308784E-3</v>
      </c>
      <c r="BV24" s="25">
        <f>K24-SUM(Quarter!N27)</f>
        <v>-1.0000000000218279E-2</v>
      </c>
      <c r="BW24" s="25">
        <f>L24-SUM(Quarter!O27)</f>
        <v>9.9999999997635314E-3</v>
      </c>
      <c r="BX24" s="25">
        <f>M24-SUM(Quarter!P27)</f>
        <v>0</v>
      </c>
      <c r="BY24" s="25">
        <f>N24-SUM(Quarter!Q27)</f>
        <v>0</v>
      </c>
      <c r="BZ24" s="25">
        <f>O24-SUM(Quarter!R27)</f>
        <v>0</v>
      </c>
      <c r="CA24" s="25">
        <f>P24-SUM(Quarter!S27)</f>
        <v>0</v>
      </c>
      <c r="CB24" s="25">
        <f>Q24-SUM(Quarter!T27)</f>
        <v>0</v>
      </c>
      <c r="CC24" s="25">
        <f>R24-SUM(Quarter!U27)</f>
        <v>9.999999999308784E-3</v>
      </c>
      <c r="CD24" s="25">
        <f>S24-SUM(Quarter!V27)</f>
        <v>0</v>
      </c>
      <c r="CE24" s="25">
        <f>T24-SUM(Quarter!W27)</f>
        <v>0</v>
      </c>
      <c r="CF24" s="25">
        <f>U24-SUM(Quarter!X27)</f>
        <v>0</v>
      </c>
      <c r="CG24" s="25">
        <f>V24-SUM(Quarter!Y27)</f>
        <v>0</v>
      </c>
      <c r="CH24" s="25">
        <f>W24-SUM(Quarter!Z27)</f>
        <v>0</v>
      </c>
      <c r="CI24" s="25">
        <f>X24-SUM(Quarter!AA27)</f>
        <v>0</v>
      </c>
      <c r="CJ24" s="25">
        <f>Y24-SUM(Quarter!AB27)</f>
        <v>0</v>
      </c>
      <c r="CK24" s="25">
        <f>Z24-SUM(Quarter!AC27)</f>
        <v>0</v>
      </c>
      <c r="CL24" s="25">
        <f>AA24-SUM(Quarter!AD27)</f>
        <v>0</v>
      </c>
      <c r="CM24" s="25">
        <f>AB24-SUM(Quarter!AE27)</f>
        <v>0</v>
      </c>
      <c r="CN24" s="25">
        <f>AC24-SUM(Quarter!AF27)</f>
        <v>0</v>
      </c>
      <c r="CO24" s="25">
        <f>AD24-SUM(Quarter!AG27)</f>
        <v>0</v>
      </c>
      <c r="CP24" s="25">
        <f>AE24-SUM(Quarter!AH27)</f>
        <v>0</v>
      </c>
      <c r="CQ24" s="25">
        <f>AF24-SUM(Quarter!AI27)</f>
        <v>0</v>
      </c>
      <c r="CR24" s="25">
        <f>AG24-SUM(Quarter!AJ27)</f>
        <v>0</v>
      </c>
      <c r="CS24" s="25">
        <f>AH24-SUM(Quarter!AK27)</f>
        <v>0</v>
      </c>
      <c r="CT24" s="265">
        <f>AI24-SUM(Quarter!AL27)</f>
        <v>0</v>
      </c>
      <c r="CU24" s="265">
        <f>AJ24-SUM(Quarter!AM27)</f>
        <v>0</v>
      </c>
      <c r="CV24" s="265">
        <f>AK24-SUM(Quarter!AN27)</f>
        <v>0</v>
      </c>
      <c r="CW24" s="265">
        <f>AL24-SUM(Quarter!AO27)</f>
        <v>0</v>
      </c>
      <c r="CX24" s="265">
        <f>AM24-SUM(Quarter!AP27)</f>
        <v>0</v>
      </c>
      <c r="CY24" s="265">
        <f>AN24-SUM(Quarter!AQ27)</f>
        <v>0</v>
      </c>
      <c r="CZ24" s="265">
        <f>AO24-SUM(Quarter!AR27)</f>
        <v>0</v>
      </c>
      <c r="DA24" s="265">
        <f>AP24-SUM(Quarter!AS27)</f>
        <v>0</v>
      </c>
      <c r="DB24" s="265">
        <f>AQ24-SUM(Quarter!AT27)</f>
        <v>0</v>
      </c>
      <c r="DC24" s="265">
        <f>AR24-SUM(Quarter!AU27)</f>
        <v>0</v>
      </c>
      <c r="DD24" s="265">
        <f>AS24-SUM(Quarter!AV27)</f>
        <v>0</v>
      </c>
      <c r="DE24" s="265">
        <f>AT24-SUM(Quarter!AW27)</f>
        <v>0</v>
      </c>
      <c r="DF24" s="265">
        <f>AU24-SUM(Quarter!AX27)</f>
        <v>0</v>
      </c>
      <c r="DG24" s="265">
        <f>AV24-SUM(Quarter!AY27)</f>
        <v>0</v>
      </c>
      <c r="DH24" s="265">
        <f>AW24-SUM(Quarter!AZ27)</f>
        <v>0</v>
      </c>
      <c r="DI24" s="265">
        <f>AX24-SUM(Quarter!BA27)</f>
        <v>0</v>
      </c>
      <c r="DJ24" s="265">
        <f>AY24-SUM(Quarter!BB27)</f>
        <v>0</v>
      </c>
      <c r="DK24" s="265">
        <f>AZ24-SUM(Quarter!BC27)</f>
        <v>0</v>
      </c>
      <c r="DL24" s="265">
        <f>BA24-SUM(Quarter!BD27)</f>
        <v>0</v>
      </c>
      <c r="DM24" s="265">
        <f>BB24-SUM(Quarter!BE27)</f>
        <v>0</v>
      </c>
      <c r="DN24" s="265">
        <f>BC24-SUM(Quarter!BF27)</f>
        <v>0</v>
      </c>
      <c r="DO24" s="265">
        <f>BD24-SUM(Quarter!BG27)</f>
        <v>0</v>
      </c>
      <c r="DP24" s="265">
        <f>BE24-SUM(Quarter!BH27)</f>
        <v>0</v>
      </c>
      <c r="DQ24" s="265">
        <f>BF24-SUM(Quarter!BI27)</f>
        <v>0</v>
      </c>
      <c r="DR24" s="265">
        <f>BG24-SUM(Quarter!BJ27)</f>
        <v>0</v>
      </c>
      <c r="DS24" s="265">
        <f>BH24-SUM(Quarter!BK27)</f>
        <v>0</v>
      </c>
      <c r="DT24" s="265">
        <f>BI24-SUM(Quarter!BL27)</f>
        <v>0</v>
      </c>
      <c r="DU24" s="265">
        <f>BJ24-SUM(Quarter!BM27)</f>
        <v>0</v>
      </c>
      <c r="DV24" s="265">
        <f>BK24-SUM(Quarter!BN27)</f>
        <v>0</v>
      </c>
    </row>
    <row r="25" spans="1:126" x14ac:dyDescent="0.25">
      <c r="A25" s="16" t="s">
        <v>4</v>
      </c>
      <c r="B25" s="24"/>
      <c r="C25" s="26">
        <f>'England - Qtr'!C27+'Northern Ireland - Qtr'!C27+'Scotland - Qtr'!C27+'Wales - Qtr'!C27</f>
        <v>0.2</v>
      </c>
      <c r="D25" s="26">
        <f>'England - Qtr'!D27+'Northern Ireland - Qtr'!D27+'Scotland - Qtr'!D27+'Wales - Qtr'!D27</f>
        <v>0.32</v>
      </c>
      <c r="E25" s="26">
        <f>'England - Qtr'!E27+'Northern Ireland - Qtr'!E27+'Scotland - Qtr'!E27+'Wales - Qtr'!E27</f>
        <v>0.18</v>
      </c>
      <c r="F25" s="26">
        <f>'England - Qtr'!F27+'Northern Ireland - Qtr'!F27+'Scotland - Qtr'!F27+'Wales - Qtr'!F27</f>
        <v>0.24</v>
      </c>
      <c r="G25" s="26">
        <f>'England - Qtr'!G27+'Northern Ireland - Qtr'!G27+'Scotland - Qtr'!G27+'Wales - Qtr'!G27</f>
        <v>0.96000000000000008</v>
      </c>
      <c r="H25" s="26">
        <f>'England - Qtr'!H27+'Northern Ireland - Qtr'!H27+'Scotland - Qtr'!H27+'Wales - Qtr'!H27</f>
        <v>0.85</v>
      </c>
      <c r="I25" s="26">
        <f>'England - Qtr'!I27+'Northern Ireland - Qtr'!I27+'Scotland - Qtr'!I27+'Wales - Qtr'!I27</f>
        <v>1.2000000000000002</v>
      </c>
      <c r="J25" s="26">
        <f>'England - Qtr'!J27+'Northern Ireland - Qtr'!J27+'Scotland - Qtr'!J27+'Wales - Qtr'!J27</f>
        <v>1.1299999999999999</v>
      </c>
      <c r="K25" s="26">
        <f>'England - Qtr'!K27+'Northern Ireland - Qtr'!K27+'Scotland - Qtr'!K27+'Wales - Qtr'!K27</f>
        <v>1.27</v>
      </c>
      <c r="L25" s="26">
        <f>'England - Qtr'!L27+'Northern Ireland - Qtr'!L27+'Scotland - Qtr'!L27+'Wales - Qtr'!L27</f>
        <v>1.1199999999999999</v>
      </c>
      <c r="M25" s="26">
        <f>'England - Qtr'!M27+'Northern Ireland - Qtr'!M27+'Scotland - Qtr'!M27+'Wales - Qtr'!M27</f>
        <v>0.99</v>
      </c>
      <c r="N25" s="26">
        <f>'England - Qtr'!N27+'Northern Ireland - Qtr'!N27+'Scotland - Qtr'!N27+'Wales - Qtr'!N27</f>
        <v>1.32</v>
      </c>
      <c r="O25" s="26">
        <f>'England - Qtr'!O27+'Northern Ireland - Qtr'!O27+'Scotland - Qtr'!O27+'Wales - Qtr'!O27</f>
        <v>0.47000000000000003</v>
      </c>
      <c r="P25" s="26">
        <f>'England - Qtr'!P27+'Northern Ireland - Qtr'!P27+'Scotland - Qtr'!P27+'Wales - Qtr'!P27</f>
        <v>0.94000000000000006</v>
      </c>
      <c r="Q25" s="26">
        <f>'England - Qtr'!Q27+'Northern Ireland - Qtr'!Q27+'Scotland - Qtr'!Q27+'Wales - Qtr'!Q27</f>
        <v>0.22</v>
      </c>
      <c r="R25" s="26">
        <f>'England - Qtr'!R27+'Northern Ireland - Qtr'!R27+'Scotland - Qtr'!R27+'Wales - Qtr'!R27</f>
        <v>0.57000000000000006</v>
      </c>
      <c r="S25" s="26">
        <f>'England - Qtr'!S27+'Northern Ireland - Qtr'!S27+'Scotland - Qtr'!S27+'Wales - Qtr'!S27</f>
        <v>0.56000000000000005</v>
      </c>
      <c r="T25" s="25">
        <f>'England - Qtr'!T27+'Northern Ireland - Qtr'!T27+'Scotland - Qtr'!T27+'Wales - Qtr'!T27</f>
        <v>0.47</v>
      </c>
      <c r="U25" s="25">
        <f>'England - Qtr'!U27+'Northern Ireland - Qtr'!U27+'Scotland - Qtr'!U27+'Wales - Qtr'!U27</f>
        <v>0.48</v>
      </c>
      <c r="V25" s="25">
        <f>'England - Qtr'!V27+'Northern Ireland - Qtr'!V27+'Scotland - Qtr'!V27+'Wales - Qtr'!V27</f>
        <v>0.48</v>
      </c>
      <c r="W25" s="25">
        <f>'England - Qtr'!W27+'Northern Ireland - Qtr'!W27+'Scotland - Qtr'!W27+'Wales - Qtr'!W27</f>
        <v>0</v>
      </c>
      <c r="X25" s="25">
        <f>'England - Qtr'!X27+'Northern Ireland - Qtr'!X27+'Scotland - Qtr'!X27+'Wales - Qtr'!X27</f>
        <v>0</v>
      </c>
      <c r="Y25" s="25">
        <f>'England - Qtr'!Y27+'Northern Ireland - Qtr'!Y27+'Scotland - Qtr'!Y27+'Wales - Qtr'!Y27</f>
        <v>0</v>
      </c>
      <c r="Z25" s="25">
        <f>'England - Qtr'!Z27+'Northern Ireland - Qtr'!Z27+'Scotland - Qtr'!Z27+'Wales - Qtr'!Z27</f>
        <v>0.01</v>
      </c>
      <c r="AA25" s="25">
        <f>'England - Qtr'!AA27+'Northern Ireland - Qtr'!AA27+'Scotland - Qtr'!AA27+'Wales - Qtr'!AA27</f>
        <v>0.33</v>
      </c>
      <c r="AB25" s="25">
        <f>'England - Qtr'!AB27+'Northern Ireland - Qtr'!AB27+'Scotland - Qtr'!AB27+'Wales - Qtr'!AB27</f>
        <v>0.1</v>
      </c>
      <c r="AC25" s="25">
        <f>'England - Qtr'!AC27+'Northern Ireland - Qtr'!AC27+'Scotland - Qtr'!AC27+'Wales - Qtr'!AC27</f>
        <v>2.44</v>
      </c>
      <c r="AD25" s="25">
        <f>'England - Qtr'!AD27+'Northern Ireland - Qtr'!AD27+'Scotland - Qtr'!AD27+'Wales - Qtr'!AD27</f>
        <v>1.32</v>
      </c>
      <c r="AE25" s="25">
        <f>'England - Qtr'!AE27+'Northern Ireland - Qtr'!AE27+'Scotland - Qtr'!AE27+'Wales - Qtr'!AE27</f>
        <v>3.14</v>
      </c>
      <c r="AF25" s="25">
        <f>'England - Qtr'!AF27+'Northern Ireland - Qtr'!AF27+'Scotland - Qtr'!AF27+'Wales - Qtr'!AF27</f>
        <v>3.11</v>
      </c>
      <c r="AG25" s="25">
        <f>'England - Qtr'!AG27+'Northern Ireland - Qtr'!AG27+'Scotland - Qtr'!AG27+'Wales - Qtr'!AG27</f>
        <v>1.1399999999999999</v>
      </c>
      <c r="AH25" s="25">
        <f>'England - Qtr'!AH27+'Northern Ireland - Qtr'!AH27+'Scotland - Qtr'!AH27+'Wales - Qtr'!AH27</f>
        <v>1.91</v>
      </c>
      <c r="AI25" s="25">
        <f>'England - Qtr'!AI27+'Northern Ireland - Qtr'!AI27+'Scotland - Qtr'!AI27+'Wales - Qtr'!AI27</f>
        <v>3.16</v>
      </c>
      <c r="AJ25" s="25">
        <f>'England - Qtr'!AJ27+'Northern Ireland - Qtr'!AJ27+'Scotland - Qtr'!AJ27+'Wales - Qtr'!AJ27</f>
        <v>3.92</v>
      </c>
      <c r="AK25" s="25">
        <f>'England - Qtr'!AK27+'Northern Ireland - Qtr'!AK27+'Scotland - Qtr'!AK27+'Wales - Qtr'!AK27</f>
        <v>3.98</v>
      </c>
      <c r="AL25" s="25">
        <f>'England - Qtr'!AL27+'Northern Ireland - Qtr'!AL27+'Scotland - Qtr'!AL27+'Wales - Qtr'!AL27</f>
        <v>2.93</v>
      </c>
      <c r="AM25" s="25">
        <f>'England - Qtr'!AM27+'Northern Ireland - Qtr'!AM27+'Scotland - Qtr'!AM27+'Wales - Qtr'!AM27</f>
        <v>2.93</v>
      </c>
      <c r="AN25" s="25">
        <f>'England - Qtr'!AN27+'Northern Ireland - Qtr'!AN27+'Scotland - Qtr'!AN27+'Wales - Qtr'!AN27</f>
        <v>3.13</v>
      </c>
      <c r="AO25" s="25">
        <f>'England - Qtr'!AO27+'Northern Ireland - Qtr'!AO27+'Scotland - Qtr'!AO27+'Wales - Qtr'!AO27</f>
        <v>3.45</v>
      </c>
      <c r="AP25" s="25">
        <f>'England - Qtr'!AP27+'Northern Ireland - Qtr'!AP27+'Scotland - Qtr'!AP27+'Wales - Qtr'!AP27</f>
        <v>1.77</v>
      </c>
      <c r="AQ25" s="25">
        <f>'England - Qtr'!AQ27+'Northern Ireland - Qtr'!AQ27+'Scotland - Qtr'!AQ27+'Wales - Qtr'!AQ27</f>
        <v>1.34</v>
      </c>
      <c r="AR25" s="25">
        <f>'England - Qtr'!AR27+'Northern Ireland - Qtr'!AR27+'Scotland - Qtr'!AR27+'Wales - Qtr'!AR27</f>
        <v>1.25</v>
      </c>
      <c r="AS25" s="25">
        <f>'England - Qtr'!AS27+'Northern Ireland - Qtr'!AS27+'Scotland - Qtr'!AS27+'Wales - Qtr'!AS27</f>
        <v>1.3</v>
      </c>
      <c r="AT25" s="25">
        <f>'England - Qtr'!AT27+'Northern Ireland - Qtr'!AT27+'Scotland - Qtr'!AT27+'Wales - Qtr'!AT27</f>
        <v>1.59</v>
      </c>
      <c r="AU25" s="25">
        <f>'England - Qtr'!AU27+'Northern Ireland - Qtr'!AU27+'Scotland - Qtr'!AU27+'Wales - Qtr'!AU27</f>
        <v>1.54</v>
      </c>
      <c r="AV25" s="25">
        <f>'England - Qtr'!AV27+'Northern Ireland - Qtr'!AV27+'Scotland - Qtr'!AV27+'Wales - Qtr'!AV27</f>
        <v>2.73</v>
      </c>
      <c r="AW25" s="25">
        <f>'England - Qtr'!AW27+'Northern Ireland - Qtr'!AW27+'Scotland - Qtr'!AW27+'Wales - Qtr'!AW27</f>
        <v>3.43</v>
      </c>
      <c r="AX25" s="25">
        <f>'England - Qtr'!AX27+'Northern Ireland - Qtr'!AX27+'Scotland - Qtr'!AX27+'Wales - Qtr'!AX27</f>
        <v>3.52</v>
      </c>
      <c r="AY25" s="25">
        <f>'England - Qtr'!AY27+'Northern Ireland - Qtr'!AY27+'Scotland - Qtr'!AY27+'Wales - Qtr'!AY27</f>
        <v>3.19</v>
      </c>
      <c r="AZ25" s="25">
        <f>'England - Qtr'!AZ27+'Northern Ireland - Qtr'!AZ27+'Scotland - Qtr'!AZ27+'Wales - Qtr'!AZ27</f>
        <v>3.16</v>
      </c>
      <c r="BA25" s="25">
        <f>'England - Qtr'!BA27+'Northern Ireland - Qtr'!BA27+'Scotland - Qtr'!BA27+'Wales - Qtr'!BA27</f>
        <v>3.35</v>
      </c>
      <c r="BB25" s="25">
        <f>'England - Qtr'!BB27+'Northern Ireland - Qtr'!BB27+'Scotland - Qtr'!BB27+'Wales - Qtr'!BB27</f>
        <v>2.94</v>
      </c>
      <c r="BC25" s="25">
        <f>'England - Qtr'!BC27+'Northern Ireland - Qtr'!BC27+'Scotland - Qtr'!BC27+'Wales - Qtr'!BC27</f>
        <v>2.94</v>
      </c>
      <c r="BD25" s="25">
        <f>'England - Qtr'!BD27+'Northern Ireland - Qtr'!BD27+'Scotland - Qtr'!BD27+'Wales - Qtr'!BD27</f>
        <v>3.3</v>
      </c>
      <c r="BE25" s="25">
        <f>'England - Qtr'!BE27+'Northern Ireland - Qtr'!BE27+'Scotland - Qtr'!BE27+'Wales - Qtr'!BE27</f>
        <v>3.16</v>
      </c>
      <c r="BF25" s="25">
        <f>'England - Qtr'!BF27+'Northern Ireland - Qtr'!BF27+'Scotland - Qtr'!BF27+'Wales - Qtr'!BF27</f>
        <v>3.61</v>
      </c>
      <c r="BG25" s="25">
        <f>'England - Qtr'!BG27+'Northern Ireland - Qtr'!BG27+'Scotland - Qtr'!BG27+'Wales - Qtr'!BG27</f>
        <v>5.19</v>
      </c>
      <c r="BH25" s="25">
        <f>'England - Qtr'!BH27+'Northern Ireland - Qtr'!BH27+'Scotland - Qtr'!BH27+'Wales - Qtr'!BH27</f>
        <v>4.59</v>
      </c>
      <c r="BI25" s="25">
        <f>'England - Qtr'!BI27+'Northern Ireland - Qtr'!BI27+'Scotland - Qtr'!BI27+'Wales - Qtr'!BI27</f>
        <v>3.71</v>
      </c>
      <c r="BJ25" s="25">
        <f>'England - Qtr'!BJ27+'Northern Ireland - Qtr'!BJ27+'Scotland - Qtr'!BJ27+'Wales - Qtr'!BJ27</f>
        <v>2.4900000000000002</v>
      </c>
      <c r="BK25" s="25">
        <f>'England - Qtr'!BK27+'Northern Ireland - Qtr'!BK27+'Scotland - Qtr'!BK27+'Wales - Qtr'!BK27</f>
        <v>1.81</v>
      </c>
      <c r="BL25" s="25"/>
      <c r="BM25" s="25"/>
      <c r="BN25" s="25">
        <f>C25-Quarter!F28</f>
        <v>1.0000000000000009E-2</v>
      </c>
      <c r="BO25" s="25">
        <f>D25-Quarter!G28</f>
        <v>0</v>
      </c>
      <c r="BP25" s="25">
        <f>E25-Quarter!H28</f>
        <v>0</v>
      </c>
      <c r="BQ25" s="25">
        <f>F25-Quarter!I28</f>
        <v>-1.0000000000000009E-2</v>
      </c>
      <c r="BR25" s="25">
        <f>G25-Quarter!J28</f>
        <v>0</v>
      </c>
      <c r="BS25" s="25">
        <f>H25-Quarter!K28</f>
        <v>-1.0000000000000009E-2</v>
      </c>
      <c r="BT25" s="25">
        <f>I25-Quarter!L28</f>
        <v>-9.9999999999997868E-3</v>
      </c>
      <c r="BU25" s="25">
        <f>J25-Quarter!M28</f>
        <v>-5.0000000000000044E-2</v>
      </c>
      <c r="BV25" s="25">
        <f>K25-Quarter!N28</f>
        <v>0</v>
      </c>
      <c r="BW25" s="25">
        <f>L25-Quarter!O28</f>
        <v>0</v>
      </c>
      <c r="BX25" s="25">
        <f>M25-Quarter!P28</f>
        <v>-1.0000000000000009E-2</v>
      </c>
      <c r="BY25" s="25">
        <f>N25-Quarter!Q28</f>
        <v>-5.0000000000000044E-2</v>
      </c>
      <c r="BZ25" s="25">
        <f>O25-Quarter!R28</f>
        <v>0</v>
      </c>
      <c r="CA25" s="25">
        <f>P25-Quarter!S28</f>
        <v>0</v>
      </c>
      <c r="CB25" s="25">
        <f>Q25-Quarter!T28</f>
        <v>0</v>
      </c>
      <c r="CC25" s="25">
        <f>R25-Quarter!U28</f>
        <v>-1.9999999999999907E-2</v>
      </c>
      <c r="CD25" s="25">
        <f>S25-Quarter!V28</f>
        <v>-9.9999999999998979E-3</v>
      </c>
      <c r="CE25" s="25">
        <f>T25-Quarter!W28</f>
        <v>0</v>
      </c>
      <c r="CF25" s="25">
        <f>U25-Quarter!X28</f>
        <v>0</v>
      </c>
      <c r="CG25" s="25">
        <f>V25-Quarter!Y28</f>
        <v>0</v>
      </c>
      <c r="CH25" s="25">
        <f>W25-Quarter!Z28</f>
        <v>0</v>
      </c>
      <c r="CI25" s="25">
        <f>X25-Quarter!AA28</f>
        <v>0</v>
      </c>
      <c r="CJ25" s="25">
        <f>Y25-Quarter!AB28</f>
        <v>0</v>
      </c>
      <c r="CK25" s="25">
        <f>Z25-Quarter!AC28</f>
        <v>0</v>
      </c>
      <c r="CL25" s="25">
        <f>AA25-Quarter!AD28</f>
        <v>0</v>
      </c>
      <c r="CM25" s="25">
        <f>AB25-Quarter!AE28</f>
        <v>0</v>
      </c>
      <c r="CN25" s="25">
        <f>AC25-Quarter!AF28</f>
        <v>0</v>
      </c>
      <c r="CO25" s="25">
        <f>AD25-Quarter!AG28</f>
        <v>0</v>
      </c>
      <c r="CP25" s="25">
        <f>AE25-Quarter!AH28</f>
        <v>0</v>
      </c>
      <c r="CQ25" s="25">
        <f>AF25-Quarter!AI28</f>
        <v>0</v>
      </c>
      <c r="CR25" s="25">
        <f>AG25-Quarter!AJ28</f>
        <v>0</v>
      </c>
      <c r="CS25" s="25">
        <f>AH25-Quarter!AK28</f>
        <v>0</v>
      </c>
      <c r="CT25" s="265">
        <f>AI25-Quarter!AL28</f>
        <v>0</v>
      </c>
      <c r="CU25" s="265">
        <f>AJ25-Quarter!AM28</f>
        <v>0</v>
      </c>
      <c r="CV25" s="265">
        <f>AK25-Quarter!AN28</f>
        <v>0</v>
      </c>
      <c r="CW25" s="265">
        <f>AL25-Quarter!AO28</f>
        <v>0</v>
      </c>
      <c r="CX25" s="265">
        <f>AM25-Quarter!AP28</f>
        <v>0</v>
      </c>
      <c r="CY25" s="265">
        <f>AN25-Quarter!AQ28</f>
        <v>0</v>
      </c>
      <c r="CZ25" s="265">
        <f>AO25-Quarter!AR28</f>
        <v>0</v>
      </c>
      <c r="DA25" s="265">
        <f>AP25-Quarter!AS28</f>
        <v>0</v>
      </c>
      <c r="DB25" s="265">
        <f>AQ25-Quarter!AT28</f>
        <v>0</v>
      </c>
      <c r="DC25" s="265">
        <f>AR25-Quarter!AU28</f>
        <v>0</v>
      </c>
      <c r="DD25" s="265">
        <f>AS25-Quarter!AV28</f>
        <v>0</v>
      </c>
      <c r="DE25" s="265">
        <f>AT25-Quarter!AW28</f>
        <v>0</v>
      </c>
      <c r="DF25" s="265">
        <f>AU25-Quarter!AX28</f>
        <v>0</v>
      </c>
      <c r="DG25" s="265">
        <f>AV25-Quarter!AY28</f>
        <v>0</v>
      </c>
      <c r="DH25" s="265">
        <f>AW25-Quarter!AZ28</f>
        <v>0</v>
      </c>
      <c r="DI25" s="265">
        <f>AX25-Quarter!BA28</f>
        <v>0</v>
      </c>
      <c r="DJ25" s="265">
        <f>AY25-Quarter!BB28</f>
        <v>0</v>
      </c>
      <c r="DK25" s="265">
        <f>AZ25-Quarter!BC28</f>
        <v>0</v>
      </c>
      <c r="DL25" s="265">
        <f>BA25-Quarter!BD28</f>
        <v>0</v>
      </c>
      <c r="DM25" s="265">
        <f>BB25-Quarter!BE28</f>
        <v>0</v>
      </c>
      <c r="DN25" s="265">
        <f>BC25-Quarter!BF28</f>
        <v>0</v>
      </c>
      <c r="DO25" s="265">
        <f>BD25-Quarter!BG28</f>
        <v>0</v>
      </c>
      <c r="DP25" s="265">
        <f>BE25-Quarter!BH28</f>
        <v>0</v>
      </c>
      <c r="DQ25" s="265">
        <f>BF25-Quarter!BI28</f>
        <v>0</v>
      </c>
      <c r="DR25" s="265">
        <f>BG25-Quarter!BJ28</f>
        <v>0</v>
      </c>
      <c r="DS25" s="265">
        <f>BH25-Quarter!BK28</f>
        <v>0</v>
      </c>
      <c r="DT25" s="265">
        <f>BI25-Quarter!BL28</f>
        <v>0</v>
      </c>
      <c r="DU25" s="265">
        <f>BJ25-Quarter!BM28</f>
        <v>0</v>
      </c>
      <c r="DV25" s="265">
        <f>BK25-Quarter!BN28</f>
        <v>0</v>
      </c>
    </row>
    <row r="26" spans="1:126" x14ac:dyDescent="0.25">
      <c r="A26" s="16" t="s">
        <v>51</v>
      </c>
      <c r="B26" s="16"/>
      <c r="C26" s="26">
        <f>'England - Qtr'!C28+'Northern Ireland - Qtr'!C28+'Scotland - Qtr'!C28+'Wales - Qtr'!C28</f>
        <v>15.329999999999998</v>
      </c>
      <c r="D26" s="26">
        <f>'England - Qtr'!D28+'Northern Ireland - Qtr'!D28+'Scotland - Qtr'!D28+'Wales - Qtr'!D28</f>
        <v>66.05</v>
      </c>
      <c r="E26" s="26">
        <f>'England - Qtr'!E28+'Northern Ireland - Qtr'!E28+'Scotland - Qtr'!E28+'Wales - Qtr'!E28</f>
        <v>105.16000000000001</v>
      </c>
      <c r="F26" s="26">
        <f>'England - Qtr'!F28+'Northern Ireland - Qtr'!F28+'Scotland - Qtr'!F28+'Wales - Qtr'!F28</f>
        <v>57.11</v>
      </c>
      <c r="G26" s="26">
        <f>'England - Qtr'!G28+'Northern Ireland - Qtr'!G28+'Scotland - Qtr'!G28+'Wales - Qtr'!G28</f>
        <v>178.26999999999998</v>
      </c>
      <c r="H26" s="26">
        <f>'England - Qtr'!H28+'Northern Ireland - Qtr'!H28+'Scotland - Qtr'!H28+'Wales - Qtr'!H28</f>
        <v>437.88</v>
      </c>
      <c r="I26" s="26">
        <f>'England - Qtr'!I28+'Northern Ireland - Qtr'!I28+'Scotland - Qtr'!I28+'Wales - Qtr'!I28</f>
        <v>554.1400000000001</v>
      </c>
      <c r="J26" s="26">
        <f>'England - Qtr'!J28+'Northern Ireland - Qtr'!J28+'Scotland - Qtr'!J28+'Wales - Qtr'!J28</f>
        <v>183.64</v>
      </c>
      <c r="K26" s="26">
        <f>'England - Qtr'!K28+'Northern Ireland - Qtr'!K28+'Scotland - Qtr'!K28+'Wales - Qtr'!K28</f>
        <v>140.24</v>
      </c>
      <c r="L26" s="26">
        <f>'England - Qtr'!L28+'Northern Ireland - Qtr'!L28+'Scotland - Qtr'!L28+'Wales - Qtr'!L28</f>
        <v>701.04</v>
      </c>
      <c r="M26" s="26">
        <f>'England - Qtr'!M28+'Northern Ireland - Qtr'!M28+'Scotland - Qtr'!M28+'Wales - Qtr'!M28</f>
        <v>859.57</v>
      </c>
      <c r="N26" s="26">
        <f>'England - Qtr'!N28+'Northern Ireland - Qtr'!N28+'Scotland - Qtr'!N28+'Wales - Qtr'!N28</f>
        <v>309.41000000000003</v>
      </c>
      <c r="O26" s="26">
        <f>'England - Qtr'!O28+'Northern Ireland - Qtr'!O28+'Scotland - Qtr'!O28+'Wales - Qtr'!O28</f>
        <v>470.47</v>
      </c>
      <c r="P26" s="26">
        <f>'England - Qtr'!P28+'Northern Ireland - Qtr'!P28+'Scotland - Qtr'!P28+'Wales - Qtr'!P28</f>
        <v>1472.9199999999998</v>
      </c>
      <c r="Q26" s="26">
        <f>'England - Qtr'!Q28+'Northern Ireland - Qtr'!Q28+'Scotland - Qtr'!Q28+'Wales - Qtr'!Q28</f>
        <v>1561.85</v>
      </c>
      <c r="R26" s="26">
        <f>'England - Qtr'!R28+'Northern Ireland - Qtr'!R28+'Scotland - Qtr'!R28+'Wales - Qtr'!R28</f>
        <v>548.87</v>
      </c>
      <c r="S26" s="26">
        <f>'England - Qtr'!S28+'Northern Ireland - Qtr'!S28+'Scotland - Qtr'!S28+'Wales - Qtr'!S28</f>
        <v>937.54</v>
      </c>
      <c r="T26" s="26">
        <f>'England - Qtr'!T28+'Northern Ireland - Qtr'!T28+'Scotland - Qtr'!T28+'Wales - Qtr'!T28</f>
        <v>3104.27</v>
      </c>
      <c r="U26" s="26">
        <f>'England - Qtr'!U28+'Northern Ireland - Qtr'!U28+'Scotland - Qtr'!U28+'Wales - Qtr'!U28</f>
        <v>2695.2300000000005</v>
      </c>
      <c r="V26" s="26">
        <f>'England - Qtr'!V28+'Northern Ireland - Qtr'!V28+'Scotland - Qtr'!V28+'Wales - Qtr'!V28</f>
        <v>795.85</v>
      </c>
      <c r="W26" s="26">
        <f>'England - Qtr'!W28+'Northern Ireland - Qtr'!W28+'Scotland - Qtr'!W28+'Wales - Qtr'!W28</f>
        <v>1457.1999999999998</v>
      </c>
      <c r="X26" s="26">
        <f>'England - Qtr'!X28+'Northern Ireland - Qtr'!X28+'Scotland - Qtr'!X28+'Wales - Qtr'!X28</f>
        <v>3868.22</v>
      </c>
      <c r="Y26" s="26">
        <f>'England - Qtr'!Y28+'Northern Ireland - Qtr'!Y28+'Scotland - Qtr'!Y28+'Wales - Qtr'!Y28</f>
        <v>3739.22</v>
      </c>
      <c r="Z26" s="26">
        <f>'England - Qtr'!Z28+'Northern Ireland - Qtr'!Z28+'Scotland - Qtr'!Z28+'Wales - Qtr'!Z28</f>
        <v>1330.49</v>
      </c>
      <c r="AA26" s="26">
        <f>'England - Qtr'!AA28+'Northern Ireland - Qtr'!AA28+'Scotland - Qtr'!AA28+'Wales - Qtr'!AA28</f>
        <v>1605.77</v>
      </c>
      <c r="AB26" s="26">
        <f>'England - Qtr'!AB28+'Northern Ireland - Qtr'!AB28+'Scotland - Qtr'!AB28+'Wales - Qtr'!AB28</f>
        <v>4578.7299999999996</v>
      </c>
      <c r="AC26" s="26">
        <f>'England - Qtr'!AC28+'Northern Ireland - Qtr'!AC28+'Scotland - Qtr'!AC28+'Wales - Qtr'!AC28</f>
        <v>3956.8500000000004</v>
      </c>
      <c r="AD26" s="26">
        <f>'England - Qtr'!AD28+'Northern Ireland - Qtr'!AD28+'Scotland - Qtr'!AD28+'Wales - Qtr'!AD28</f>
        <v>1315.8900000000003</v>
      </c>
      <c r="AE26" s="26">
        <f>'England - Qtr'!AE28+'Northern Ireland - Qtr'!AE28+'Scotland - Qtr'!AE28+'Wales - Qtr'!AE28</f>
        <v>1793.14</v>
      </c>
      <c r="AF26" s="26">
        <f>'England - Qtr'!AF28+'Northern Ireland - Qtr'!AF28+'Scotland - Qtr'!AF28+'Wales - Qtr'!AF28</f>
        <v>4909.38</v>
      </c>
      <c r="AG26" s="26">
        <f>'England - Qtr'!AG28+'Northern Ireland - Qtr'!AG28+'Scotland - Qtr'!AG28+'Wales - Qtr'!AG28</f>
        <v>4481</v>
      </c>
      <c r="AH26" s="26">
        <f>'England - Qtr'!AH28+'Northern Ireland - Qtr'!AH28+'Scotland - Qtr'!AH28+'Wales - Qtr'!AH28</f>
        <v>1484.8799999999999</v>
      </c>
      <c r="AI26" s="26">
        <f>'England - Qtr'!AI28+'Northern Ireland - Qtr'!AI28+'Scotland - Qtr'!AI28+'Wales - Qtr'!AI28</f>
        <v>1917.77</v>
      </c>
      <c r="AJ26" s="26">
        <f>'England - Qtr'!AJ28+'Northern Ireland - Qtr'!AJ28+'Scotland - Qtr'!AJ28+'Wales - Qtr'!AJ28</f>
        <v>4620.82</v>
      </c>
      <c r="AK26" s="26">
        <f>'England - Qtr'!AK28+'Northern Ireland - Qtr'!AK28+'Scotland - Qtr'!AK28+'Wales - Qtr'!AK28</f>
        <v>4488.29</v>
      </c>
      <c r="AL26" s="26">
        <f>'England - Qtr'!AL28+'Northern Ireland - Qtr'!AL28+'Scotland - Qtr'!AL28+'Wales - Qtr'!AL28</f>
        <v>1391.1699999999998</v>
      </c>
      <c r="AM26" s="26">
        <f>'England - Qtr'!AM28+'Northern Ireland - Qtr'!AM28+'Scotland - Qtr'!AM28+'Wales - Qtr'!AM28</f>
        <v>1897.12</v>
      </c>
      <c r="AN26" s="26">
        <f>'England - Qtr'!AN28+'Northern Ireland - Qtr'!AN28+'Scotland - Qtr'!AN28+'Wales - Qtr'!AN28</f>
        <v>5188.9599999999991</v>
      </c>
      <c r="AO26" s="26">
        <f>'England - Qtr'!AO28+'Northern Ireland - Qtr'!AO28+'Scotland - Qtr'!AO28+'Wales - Qtr'!AO28</f>
        <v>4099.0300000000007</v>
      </c>
      <c r="AP26" s="26">
        <f>'England - Qtr'!AP28+'Northern Ireland - Qtr'!AP28+'Scotland - Qtr'!AP28+'Wales - Qtr'!AP28</f>
        <v>1361.99</v>
      </c>
      <c r="AQ26" s="26">
        <f>'England - Qtr'!AQ28+'Northern Ireland - Qtr'!AQ28+'Scotland - Qtr'!AQ28+'Wales - Qtr'!AQ28</f>
        <v>1733.9099999999999</v>
      </c>
      <c r="AR26" s="26">
        <f>'England - Qtr'!AR28+'Northern Ireland - Qtr'!AR28+'Scotland - Qtr'!AR28+'Wales - Qtr'!AR28</f>
        <v>4847.9100000000008</v>
      </c>
      <c r="AS26" s="26">
        <f>'England - Qtr'!AS28+'Northern Ireland - Qtr'!AS28+'Scotland - Qtr'!AS28+'Wales - Qtr'!AS28</f>
        <v>4086.2500000000005</v>
      </c>
      <c r="AT26" s="26">
        <f>'England - Qtr'!AT28+'Northern Ireland - Qtr'!AT28+'Scotland - Qtr'!AT28+'Wales - Qtr'!AT28</f>
        <v>1460.2900000000002</v>
      </c>
      <c r="AU26" s="26">
        <f>'England - Qtr'!AU28+'Northern Ireland - Qtr'!AU28+'Scotland - Qtr'!AU28+'Wales - Qtr'!AU28</f>
        <v>2162.6600000000003</v>
      </c>
      <c r="AV26" s="26">
        <f>'England - Qtr'!AV28+'Northern Ireland - Qtr'!AV28+'Scotland - Qtr'!AV28+'Wales - Qtr'!AV28</f>
        <v>5198.8999999999996</v>
      </c>
      <c r="AW26" s="26">
        <f>'England - Qtr'!AW28+'Northern Ireland - Qtr'!AW28+'Scotland - Qtr'!AW28+'Wales - Qtr'!AW28</f>
        <v>4905.33</v>
      </c>
      <c r="AX26" s="26">
        <f>'England - Qtr'!AX28+'Northern Ireland - Qtr'!AX28+'Scotland - Qtr'!AX28+'Wales - Qtr'!AX28</f>
        <v>1716.36</v>
      </c>
      <c r="AY26" s="26">
        <f>'England - Qtr'!AY28+'Northern Ireland - Qtr'!AY28+'Scotland - Qtr'!AY28+'Wales - Qtr'!AY28</f>
        <v>2262.5899999999997</v>
      </c>
      <c r="AZ26" s="26">
        <f>'England - Qtr'!AZ28+'Northern Ireland - Qtr'!AZ28+'Scotland - Qtr'!AZ28+'Wales - Qtr'!AZ28</f>
        <v>5745.9500000000007</v>
      </c>
      <c r="BA26" s="26">
        <f>'England - Qtr'!BA28+'Northern Ireland - Qtr'!BA28+'Scotland - Qtr'!BA28+'Wales - Qtr'!BA28</f>
        <v>4967.49</v>
      </c>
      <c r="BB26" s="26">
        <f>'England - Qtr'!BB28+'Northern Ireland - Qtr'!BB28+'Scotland - Qtr'!BB28+'Wales - Qtr'!BB28</f>
        <v>1915.5</v>
      </c>
      <c r="BC26" s="26">
        <f>'England - Qtr'!BC28+'Northern Ireland - Qtr'!BC28+'Scotland - Qtr'!BC28+'Wales - Qtr'!BC28</f>
        <v>1843.8</v>
      </c>
      <c r="BD26" s="26">
        <f>'England - Qtr'!BD28+'Northern Ireland - Qtr'!BD28+'Scotland - Qtr'!BD28+'Wales - Qtr'!BD28</f>
        <v>5768.28</v>
      </c>
      <c r="BE26" s="26">
        <f>'England - Qtr'!BE28+'Northern Ireland - Qtr'!BE28+'Scotland - Qtr'!BE28+'Wales - Qtr'!BE28</f>
        <v>5546.34</v>
      </c>
      <c r="BF26" s="26">
        <f>'England - Qtr'!BF28+'Northern Ireland - Qtr'!BF28+'Scotland - Qtr'!BF28+'Wales - Qtr'!BF28</f>
        <v>1833.29</v>
      </c>
      <c r="BG26" s="26">
        <f>'England - Qtr'!BG28+'Northern Ireland - Qtr'!BG28+'Scotland - Qtr'!BG28+'Wales - Qtr'!BG28</f>
        <v>2652.7800000000007</v>
      </c>
      <c r="BH26" s="26">
        <f>'England - Qtr'!BH28+'Northern Ireland - Qtr'!BH28+'Scotland - Qtr'!BH28+'Wales - Qtr'!BH28</f>
        <v>8412.33</v>
      </c>
      <c r="BI26" s="26">
        <f>'England - Qtr'!BI28+'Northern Ireland - Qtr'!BI28+'Scotland - Qtr'!BI28+'Wales - Qtr'!BI28</f>
        <v>6937.52</v>
      </c>
      <c r="BJ26" s="26">
        <f>'England - Qtr'!BJ28+'Northern Ireland - Qtr'!BJ28+'Scotland - Qtr'!BJ28+'Wales - Qtr'!BJ28</f>
        <v>2121.9300000000003</v>
      </c>
      <c r="BK26" s="26">
        <f>'England - Qtr'!BK28+'Northern Ireland - Qtr'!BK28+'Scotland - Qtr'!BK28+'Wales - Qtr'!BK28</f>
        <v>2699.7200000000003</v>
      </c>
      <c r="BL26" s="26"/>
      <c r="BM26" s="25"/>
      <c r="BN26" s="25">
        <f>C26-Quarter!F29</f>
        <v>-1.0000000000001563E-2</v>
      </c>
      <c r="BO26" s="25">
        <f>D26-Quarter!G29</f>
        <v>0</v>
      </c>
      <c r="BP26" s="25">
        <f>E26-Quarter!H29</f>
        <v>0</v>
      </c>
      <c r="BQ26" s="25">
        <f>F26-Quarter!I29</f>
        <v>0</v>
      </c>
      <c r="BR26" s="25">
        <f>G26-Quarter!J29</f>
        <v>3.9999999999992042E-2</v>
      </c>
      <c r="BS26" s="25">
        <f>H26-Quarter!K29</f>
        <v>4.0000000000020464E-2</v>
      </c>
      <c r="BT26" s="25">
        <f>I26-Quarter!L29</f>
        <v>4.0000000000077307E-2</v>
      </c>
      <c r="BU26" s="25">
        <f>J26-Quarter!M29</f>
        <v>4.9999999999982947E-2</v>
      </c>
      <c r="BV26" s="25">
        <f>K26-Quarter!N29</f>
        <v>1.0000000000019327E-2</v>
      </c>
      <c r="BW26" s="25">
        <f>L26-Quarter!O29</f>
        <v>0</v>
      </c>
      <c r="BX26" s="25">
        <f>M26-Quarter!P29</f>
        <v>0</v>
      </c>
      <c r="BY26" s="25">
        <f>N26-Quarter!Q29</f>
        <v>-9.9999999999909051E-3</v>
      </c>
      <c r="BZ26" s="25">
        <f>O26-Quarter!R29</f>
        <v>2.0000000000038654E-2</v>
      </c>
      <c r="CA26" s="25">
        <f>P26-Quarter!S29</f>
        <v>0</v>
      </c>
      <c r="CB26" s="25">
        <f>Q26-Quarter!T29</f>
        <v>9.9999999999909051E-3</v>
      </c>
      <c r="CC26" s="25">
        <f>R26-Quarter!U29</f>
        <v>9.9999999999909051E-3</v>
      </c>
      <c r="CD26" s="25">
        <f>S26-Quarter!V29</f>
        <v>9.9999999999909051E-3</v>
      </c>
      <c r="CE26" s="25">
        <f>T26-Quarter!W29</f>
        <v>9.9999999997635314E-3</v>
      </c>
      <c r="CF26" s="25">
        <f>U26-Quarter!X29</f>
        <v>0</v>
      </c>
      <c r="CG26" s="25">
        <f>V26-Quarter!Y29</f>
        <v>9.9999999999909051E-3</v>
      </c>
      <c r="CH26" s="25">
        <f>W26-Quarter!Z29</f>
        <v>0</v>
      </c>
      <c r="CI26" s="25">
        <f>X26-Quarter!AA29</f>
        <v>0</v>
      </c>
      <c r="CJ26" s="25">
        <f>Y26-Quarter!AB29</f>
        <v>0</v>
      </c>
      <c r="CK26" s="25">
        <f>Z26-Quarter!AC29</f>
        <v>0</v>
      </c>
      <c r="CL26" s="25">
        <f>AA26-Quarter!AD29</f>
        <v>0</v>
      </c>
      <c r="CM26" s="25">
        <f>AB26-Quarter!AE29</f>
        <v>0</v>
      </c>
      <c r="CN26" s="25">
        <f>AC26-Quarter!AF29</f>
        <v>0</v>
      </c>
      <c r="CO26" s="25">
        <f>AD26-Quarter!AG29</f>
        <v>0</v>
      </c>
      <c r="CP26" s="25">
        <f>AE26-Quarter!AH29</f>
        <v>0</v>
      </c>
      <c r="CQ26" s="25">
        <f>AF26-Quarter!AI29</f>
        <v>0</v>
      </c>
      <c r="CR26" s="25">
        <f>AG26-Quarter!AJ29</f>
        <v>0</v>
      </c>
      <c r="CS26" s="25">
        <f>AH26-Quarter!AK29</f>
        <v>0</v>
      </c>
      <c r="CT26" s="265">
        <f>AI26-Quarter!AL29</f>
        <v>0</v>
      </c>
      <c r="CU26" s="265">
        <f>AJ26-Quarter!AM29</f>
        <v>0</v>
      </c>
      <c r="CV26" s="265">
        <f>AK26-Quarter!AN29</f>
        <v>0</v>
      </c>
      <c r="CW26" s="265">
        <f>AL26-Quarter!AO29</f>
        <v>0</v>
      </c>
      <c r="CX26" s="265">
        <f>AM26-Quarter!AP29</f>
        <v>0</v>
      </c>
      <c r="CY26" s="265">
        <f>AN26-Quarter!AQ29</f>
        <v>0</v>
      </c>
      <c r="CZ26" s="265">
        <f>AO26-Quarter!AR29</f>
        <v>0</v>
      </c>
      <c r="DA26" s="265">
        <f>AP26-Quarter!AS29</f>
        <v>0</v>
      </c>
      <c r="DB26" s="265">
        <f>AQ26-Quarter!AT29</f>
        <v>0</v>
      </c>
      <c r="DC26" s="265">
        <f>AR26-Quarter!AU29</f>
        <v>0</v>
      </c>
      <c r="DD26" s="265">
        <f>AS26-Quarter!AV29</f>
        <v>0</v>
      </c>
      <c r="DE26" s="265">
        <f>AT26-Quarter!AW29</f>
        <v>0</v>
      </c>
      <c r="DF26" s="265">
        <f>AU26-Quarter!AX29</f>
        <v>0</v>
      </c>
      <c r="DG26" s="265">
        <f>AV26-Quarter!AY29</f>
        <v>0</v>
      </c>
      <c r="DH26" s="265">
        <f>AW26-Quarter!AZ29</f>
        <v>0</v>
      </c>
      <c r="DI26" s="265">
        <f>AX26-Quarter!BA29</f>
        <v>0</v>
      </c>
      <c r="DJ26" s="265">
        <f>AY26-Quarter!BB29</f>
        <v>0</v>
      </c>
      <c r="DK26" s="265">
        <f>AZ26-Quarter!BC29</f>
        <v>0</v>
      </c>
      <c r="DL26" s="265">
        <f>BA26-Quarter!BD29</f>
        <v>0</v>
      </c>
      <c r="DM26" s="265">
        <f>BB26-Quarter!BE29</f>
        <v>0</v>
      </c>
      <c r="DN26" s="265">
        <f>BC26-Quarter!BF29</f>
        <v>0</v>
      </c>
      <c r="DO26" s="265">
        <f>BD26-Quarter!BG29</f>
        <v>0</v>
      </c>
      <c r="DP26" s="265">
        <f>BE26-Quarter!BH29</f>
        <v>0</v>
      </c>
      <c r="DQ26" s="265">
        <f>BF26-Quarter!BI29</f>
        <v>0</v>
      </c>
      <c r="DR26" s="265">
        <f>BG26-Quarter!BJ29</f>
        <v>0</v>
      </c>
      <c r="DS26" s="265">
        <f>BH26-Quarter!BK29</f>
        <v>0</v>
      </c>
      <c r="DT26" s="265">
        <f>BI26-Quarter!BL29</f>
        <v>0</v>
      </c>
      <c r="DU26" s="265">
        <f>BJ26-Quarter!BM29</f>
        <v>0</v>
      </c>
      <c r="DV26" s="265">
        <f>BK26-Quarter!BN29</f>
        <v>0</v>
      </c>
    </row>
    <row r="27" spans="1:126" x14ac:dyDescent="0.25">
      <c r="A27" s="16" t="s">
        <v>24</v>
      </c>
      <c r="B27" s="16"/>
      <c r="C27" s="26">
        <f>'England - Qtr'!C29+'Northern Ireland - Qtr'!C29+'Scotland - Qtr'!C29+'Wales - Qtr'!C29</f>
        <v>1303.6600000000003</v>
      </c>
      <c r="D27" s="26">
        <f>'England - Qtr'!D29+'Northern Ireland - Qtr'!D29+'Scotland - Qtr'!D29+'Wales - Qtr'!D29</f>
        <v>1141.56</v>
      </c>
      <c r="E27" s="26">
        <f>'England - Qtr'!E29+'Northern Ireland - Qtr'!E29+'Scotland - Qtr'!E29+'Wales - Qtr'!E29</f>
        <v>1231.3000000000002</v>
      </c>
      <c r="F27" s="26">
        <f>'England - Qtr'!F29+'Northern Ireland - Qtr'!F29+'Scotland - Qtr'!F29+'Wales - Qtr'!F29</f>
        <v>2015.19</v>
      </c>
      <c r="G27" s="26">
        <f>'England - Qtr'!G29+'Northern Ireland - Qtr'!G29+'Scotland - Qtr'!G29+'Wales - Qtr'!G29</f>
        <v>1825.23</v>
      </c>
      <c r="H27" s="26">
        <f>'England - Qtr'!H29+'Northern Ireland - Qtr'!H29+'Scotland - Qtr'!H29+'Wales - Qtr'!H29</f>
        <v>795.58999999999992</v>
      </c>
      <c r="I27" s="26">
        <f>'England - Qtr'!I29+'Northern Ireland - Qtr'!I29+'Scotland - Qtr'!I29+'Wales - Qtr'!I29</f>
        <v>1053.6100000000001</v>
      </c>
      <c r="J27" s="26">
        <f>'England - Qtr'!J29+'Northern Ireland - Qtr'!J29+'Scotland - Qtr'!J29+'Wales - Qtr'!J29</f>
        <v>1635.2</v>
      </c>
      <c r="K27" s="26">
        <f>'England - Qtr'!K29+'Northern Ireland - Qtr'!K29+'Scotland - Qtr'!K29+'Wales - Qtr'!K29</f>
        <v>1253.02</v>
      </c>
      <c r="L27" s="26">
        <f>'England - Qtr'!L29+'Northern Ireland - Qtr'!L29+'Scotland - Qtr'!L29+'Wales - Qtr'!L29</f>
        <v>969.11999999999989</v>
      </c>
      <c r="M27" s="26">
        <f>'England - Qtr'!M29+'Northern Ireland - Qtr'!M29+'Scotland - Qtr'!M29+'Wales - Qtr'!M29</f>
        <v>743.05</v>
      </c>
      <c r="N27" s="26">
        <f>'England - Qtr'!N29+'Northern Ireland - Qtr'!N29+'Scotland - Qtr'!N29+'Wales - Qtr'!N29</f>
        <v>1736.2900000000002</v>
      </c>
      <c r="O27" s="26">
        <f>'England - Qtr'!O29+'Northern Ireland - Qtr'!O29+'Scotland - Qtr'!O29+'Wales - Qtr'!O29</f>
        <v>2243.4700000000003</v>
      </c>
      <c r="P27" s="26">
        <f>'England - Qtr'!P29+'Northern Ireland - Qtr'!P29+'Scotland - Qtr'!P29+'Wales - Qtr'!P29</f>
        <v>1113.27</v>
      </c>
      <c r="Q27" s="26">
        <f>'England - Qtr'!Q29+'Northern Ireland - Qtr'!Q29+'Scotland - Qtr'!Q29+'Wales - Qtr'!Q29</f>
        <v>778.6</v>
      </c>
      <c r="R27" s="26">
        <f>'England - Qtr'!R29+'Northern Ireland - Qtr'!R29+'Scotland - Qtr'!R29+'Wales - Qtr'!R29</f>
        <v>1752.46</v>
      </c>
      <c r="S27" s="26">
        <f>'England - Qtr'!S29+'Northern Ireland - Qtr'!S29+'Scotland - Qtr'!S29+'Wales - Qtr'!S29</f>
        <v>2010.5500000000002</v>
      </c>
      <c r="T27" s="26">
        <f>'England - Qtr'!T29+'Northern Ireland - Qtr'!T29+'Scotland - Qtr'!T29+'Wales - Qtr'!T29</f>
        <v>1425.3299999999997</v>
      </c>
      <c r="U27" s="26">
        <f>'England - Qtr'!U29+'Northern Ireland - Qtr'!U29+'Scotland - Qtr'!U29+'Wales - Qtr'!U29</f>
        <v>1028.44</v>
      </c>
      <c r="V27" s="26">
        <f>'England - Qtr'!V29+'Northern Ireland - Qtr'!V29+'Scotland - Qtr'!V29+'Wales - Qtr'!V29</f>
        <v>1832.96</v>
      </c>
      <c r="W27" s="26">
        <f>'England - Qtr'!W29+'Northern Ireland - Qtr'!W29+'Scotland - Qtr'!W29+'Wales - Qtr'!W29</f>
        <v>2081.56</v>
      </c>
      <c r="X27" s="26">
        <f>'England - Qtr'!X29+'Northern Ireland - Qtr'!X29+'Scotland - Qtr'!X29+'Wales - Qtr'!X29</f>
        <v>932.57</v>
      </c>
      <c r="Y27" s="26">
        <f>'England - Qtr'!Y29+'Northern Ireland - Qtr'!Y29+'Scotland - Qtr'!Y29+'Wales - Qtr'!Y29</f>
        <v>1147.99</v>
      </c>
      <c r="Z27" s="26">
        <f>'England - Qtr'!Z29+'Northern Ireland - Qtr'!Z29+'Scotland - Qtr'!Z29+'Wales - Qtr'!Z29</f>
        <v>1208.2700000000002</v>
      </c>
      <c r="AA27" s="26">
        <f>'England - Qtr'!AA29+'Northern Ireland - Qtr'!AA29+'Scotland - Qtr'!AA29+'Wales - Qtr'!AA29</f>
        <v>1798.44</v>
      </c>
      <c r="AB27" s="26">
        <f>'England - Qtr'!AB29+'Northern Ireland - Qtr'!AB29+'Scotland - Qtr'!AB29+'Wales - Qtr'!AB29</f>
        <v>863.85</v>
      </c>
      <c r="AC27" s="26">
        <f>'England - Qtr'!AC29+'Northern Ireland - Qtr'!AC29+'Scotland - Qtr'!AC29+'Wales - Qtr'!AC29</f>
        <v>1263.8400000000001</v>
      </c>
      <c r="AD27" s="26">
        <f>'England - Qtr'!AD29+'Northern Ireland - Qtr'!AD29+'Scotland - Qtr'!AD29+'Wales - Qtr'!AD29</f>
        <v>1955.73</v>
      </c>
      <c r="AE27" s="26">
        <f>'England - Qtr'!AE29+'Northern Ireland - Qtr'!AE29+'Scotland - Qtr'!AE29+'Wales - Qtr'!AE29</f>
        <v>1564.5</v>
      </c>
      <c r="AF27" s="26">
        <f>'England - Qtr'!AF29+'Northern Ireland - Qtr'!AF29+'Scotland - Qtr'!AF29+'Wales - Qtr'!AF29</f>
        <v>953.56999999999994</v>
      </c>
      <c r="AG27" s="26">
        <f>'England - Qtr'!AG29+'Northern Ireland - Qtr'!AG29+'Scotland - Qtr'!AG29+'Wales - Qtr'!AG29</f>
        <v>890.92000000000007</v>
      </c>
      <c r="AH27" s="26">
        <f>'England - Qtr'!AH29+'Northern Ireland - Qtr'!AH29+'Scotland - Qtr'!AH29+'Wales - Qtr'!AH29</f>
        <v>2034.29</v>
      </c>
      <c r="AI27" s="26">
        <f>'England - Qtr'!AI29+'Northern Ireland - Qtr'!AI29+'Scotland - Qtr'!AI29+'Wales - Qtr'!AI29</f>
        <v>1891.3</v>
      </c>
      <c r="AJ27" s="26">
        <f>'England - Qtr'!AJ29+'Northern Ireland - Qtr'!AJ29+'Scotland - Qtr'!AJ29+'Wales - Qtr'!AJ29</f>
        <v>831.84</v>
      </c>
      <c r="AK27" s="26">
        <f>'England - Qtr'!AK29+'Northern Ireland - Qtr'!AK29+'Scotland - Qtr'!AK29+'Wales - Qtr'!AK29</f>
        <v>1406.06</v>
      </c>
      <c r="AL27" s="26">
        <f>'England - Qtr'!AL29+'Northern Ireland - Qtr'!AL29+'Scotland - Qtr'!AL29+'Wales - Qtr'!AL29</f>
        <v>1803.69</v>
      </c>
      <c r="AM27" s="26">
        <f>'England - Qtr'!AM29+'Northern Ireland - Qtr'!AM29+'Scotland - Qtr'!AM29+'Wales - Qtr'!AM29</f>
        <v>2476.4699999999998</v>
      </c>
      <c r="AN27" s="26">
        <f>'England - Qtr'!AN29+'Northern Ireland - Qtr'!AN29+'Scotland - Qtr'!AN29+'Wales - Qtr'!AN29</f>
        <v>1011.8199999999999</v>
      </c>
      <c r="AO27" s="26">
        <f>'England - Qtr'!AO29+'Northern Ireland - Qtr'!AO29+'Scotland - Qtr'!AO29+'Wales - Qtr'!AO29</f>
        <v>1185.3100000000002</v>
      </c>
      <c r="AP27" s="26">
        <f>'England - Qtr'!AP29+'Northern Ireland - Qtr'!AP29+'Scotland - Qtr'!AP29+'Wales - Qtr'!AP29</f>
        <v>2204.4300000000003</v>
      </c>
      <c r="AQ27" s="26">
        <f>'England - Qtr'!AQ29+'Northern Ireland - Qtr'!AQ29+'Scotland - Qtr'!AQ29+'Wales - Qtr'!AQ29</f>
        <v>1772.5</v>
      </c>
      <c r="AR27" s="26">
        <f>'England - Qtr'!AR29+'Northern Ireland - Qtr'!AR29+'Scotland - Qtr'!AR29+'Wales - Qtr'!AR29</f>
        <v>1001.1700000000001</v>
      </c>
      <c r="AS27" s="26">
        <f>'England - Qtr'!AS29+'Northern Ireland - Qtr'!AS29+'Scotland - Qtr'!AS29+'Wales - Qtr'!AS29</f>
        <v>564.45000000000005</v>
      </c>
      <c r="AT27" s="26">
        <f>'England - Qtr'!AT29+'Northern Ireland - Qtr'!AT29+'Scotland - Qtr'!AT29+'Wales - Qtr'!AT29</f>
        <v>2079.8799999999997</v>
      </c>
      <c r="AU27" s="26">
        <f>'England - Qtr'!AU29+'Northern Ireland - Qtr'!AU29+'Scotland - Qtr'!AU29+'Wales - Qtr'!AU29</f>
        <v>1856.0000000000002</v>
      </c>
      <c r="AV27" s="26">
        <f>'England - Qtr'!AV29+'Northern Ireland - Qtr'!AV29+'Scotland - Qtr'!AV29+'Wales - Qtr'!AV29</f>
        <v>880</v>
      </c>
      <c r="AW27" s="26">
        <f>'England - Qtr'!AW29+'Northern Ireland - Qtr'!AW29+'Scotland - Qtr'!AW29+'Wales - Qtr'!AW29</f>
        <v>644.47</v>
      </c>
      <c r="AX27" s="26">
        <f>'England - Qtr'!AX29+'Northern Ireland - Qtr'!AX29+'Scotland - Qtr'!AX29+'Wales - Qtr'!AX29</f>
        <v>1687.5199999999998</v>
      </c>
      <c r="AY27" s="26">
        <f>'England - Qtr'!AY29+'Northern Ireland - Qtr'!AY29+'Scotland - Qtr'!AY29+'Wales - Qtr'!AY29</f>
        <v>1839.4099999999999</v>
      </c>
      <c r="AZ27" s="26">
        <f>'England - Qtr'!AZ29+'Northern Ireland - Qtr'!AZ29+'Scotland - Qtr'!AZ29+'Wales - Qtr'!AZ29</f>
        <v>844.94</v>
      </c>
      <c r="BA27" s="26">
        <f>'England - Qtr'!BA29+'Northern Ireland - Qtr'!BA29+'Scotland - Qtr'!BA29+'Wales - Qtr'!BA29</f>
        <v>1060.17</v>
      </c>
      <c r="BB27" s="26">
        <f>'England - Qtr'!BB29+'Northern Ireland - Qtr'!BB29+'Scotland - Qtr'!BB29+'Wales - Qtr'!BB29</f>
        <v>1864.4700000000003</v>
      </c>
      <c r="BC27" s="26">
        <f>'England - Qtr'!BC29+'Northern Ireland - Qtr'!BC29+'Scotland - Qtr'!BC29+'Wales - Qtr'!BC29</f>
        <v>2043.64</v>
      </c>
      <c r="BD27" s="26">
        <f>'England - Qtr'!BD29+'Northern Ireland - Qtr'!BD29+'Scotland - Qtr'!BD29+'Wales - Qtr'!BD29</f>
        <v>1077.72</v>
      </c>
      <c r="BE27" s="26">
        <f>'England - Qtr'!BE29+'Northern Ireland - Qtr'!BE29+'Scotland - Qtr'!BE29+'Wales - Qtr'!BE29</f>
        <v>1116.3900000000003</v>
      </c>
      <c r="BF27" s="26">
        <f>'England - Qtr'!BF29+'Northern Ireland - Qtr'!BF29+'Scotland - Qtr'!BF29+'Wales - Qtr'!BF29</f>
        <v>1493.2499999999998</v>
      </c>
      <c r="BG27" s="26">
        <f>'England - Qtr'!BG29+'Northern Ireland - Qtr'!BG29+'Scotland - Qtr'!BG29+'Wales - Qtr'!BG29</f>
        <v>1646.6100000000001</v>
      </c>
      <c r="BH27" s="26">
        <f>'England - Qtr'!BH29+'Northern Ireland - Qtr'!BH29+'Scotland - Qtr'!BH29+'Wales - Qtr'!BH29</f>
        <v>714.34999999999991</v>
      </c>
      <c r="BI27" s="26">
        <f>'England - Qtr'!BI29+'Northern Ireland - Qtr'!BI29+'Scotland - Qtr'!BI29+'Wales - Qtr'!BI29</f>
        <v>1057.04</v>
      </c>
      <c r="BJ27" s="26">
        <f>'England - Qtr'!BJ29+'Northern Ireland - Qtr'!BJ29+'Scotland - Qtr'!BJ29+'Wales - Qtr'!BJ29</f>
        <v>1968.02</v>
      </c>
      <c r="BK27" s="26">
        <f>'England - Qtr'!BK29+'Northern Ireland - Qtr'!BK29+'Scotland - Qtr'!BK29+'Wales - Qtr'!BK29</f>
        <v>1573.7</v>
      </c>
      <c r="BL27" s="26"/>
      <c r="BM27" s="25"/>
      <c r="BN27" s="25">
        <f>C27-Quarter!F30</f>
        <v>-9.9999999997635314E-3</v>
      </c>
      <c r="BO27" s="25">
        <f>D27-Quarter!G30</f>
        <v>-9.9999999999909051E-3</v>
      </c>
      <c r="BP27" s="25">
        <f>E27-Quarter!H30</f>
        <v>-9.9999999997635314E-3</v>
      </c>
      <c r="BQ27" s="25">
        <f>F27-Quarter!I30</f>
        <v>0</v>
      </c>
      <c r="BR27" s="25">
        <f>G27-Quarter!J30</f>
        <v>0</v>
      </c>
      <c r="BS27" s="25">
        <f>H27-Quarter!K30</f>
        <v>0</v>
      </c>
      <c r="BT27" s="25">
        <f>I27-Quarter!L30</f>
        <v>-9.9999999997635314E-3</v>
      </c>
      <c r="BU27" s="25">
        <f>J27-Quarter!M30</f>
        <v>0</v>
      </c>
      <c r="BV27" s="25">
        <f>K27-Quarter!N30</f>
        <v>0</v>
      </c>
      <c r="BW27" s="25">
        <f>L27-Quarter!O30</f>
        <v>9.9999999998772182E-3</v>
      </c>
      <c r="BX27" s="25">
        <f>M27-Quarter!P30</f>
        <v>0</v>
      </c>
      <c r="BY27" s="25">
        <f>N27-Quarter!Q30</f>
        <v>-9.9999999997635314E-3</v>
      </c>
      <c r="BZ27" s="25">
        <f>O27-Quarter!R30</f>
        <v>0</v>
      </c>
      <c r="CA27" s="25">
        <f>P27-Quarter!S30</f>
        <v>0</v>
      </c>
      <c r="CB27" s="25">
        <f>Q27-Quarter!T30</f>
        <v>0</v>
      </c>
      <c r="CC27" s="25">
        <f>R27-Quarter!U30</f>
        <v>0</v>
      </c>
      <c r="CD27" s="25">
        <f>S27-Quarter!V30</f>
        <v>0</v>
      </c>
      <c r="CE27" s="25">
        <f>T27-Quarter!W30</f>
        <v>0</v>
      </c>
      <c r="CF27" s="25">
        <f>U27-Quarter!X30</f>
        <v>0</v>
      </c>
      <c r="CG27" s="25">
        <f>V27-Quarter!Y30</f>
        <v>9.9999999999909051E-3</v>
      </c>
      <c r="CH27" s="25">
        <f>W27-Quarter!Z30</f>
        <v>0</v>
      </c>
      <c r="CI27" s="25">
        <f>X27-Quarter!AA30</f>
        <v>0</v>
      </c>
      <c r="CJ27" s="25">
        <f>Y27-Quarter!AB30</f>
        <v>0</v>
      </c>
      <c r="CK27" s="25">
        <f>Z27-Quarter!AC30</f>
        <v>0</v>
      </c>
      <c r="CL27" s="25">
        <f>AA27-Quarter!AD30</f>
        <v>0</v>
      </c>
      <c r="CM27" s="25">
        <f>AB27-Quarter!AE30</f>
        <v>0</v>
      </c>
      <c r="CN27" s="25">
        <f>AC27-Quarter!AF30</f>
        <v>0</v>
      </c>
      <c r="CO27" s="25">
        <f>AD27-Quarter!AG30</f>
        <v>0</v>
      </c>
      <c r="CP27" s="25">
        <f>AE27-Quarter!AH30</f>
        <v>0</v>
      </c>
      <c r="CQ27" s="25">
        <f>AF27-Quarter!AI30</f>
        <v>0</v>
      </c>
      <c r="CR27" s="25">
        <f>AG27-Quarter!AJ30</f>
        <v>0</v>
      </c>
      <c r="CS27" s="25">
        <f>AH27-Quarter!AK30</f>
        <v>0</v>
      </c>
      <c r="CT27" s="265">
        <f>AI27-Quarter!AL30</f>
        <v>0</v>
      </c>
      <c r="CU27" s="265">
        <f>AJ27-Quarter!AM30</f>
        <v>0</v>
      </c>
      <c r="CV27" s="265">
        <f>AK27-Quarter!AN30</f>
        <v>0</v>
      </c>
      <c r="CW27" s="265">
        <f>AL27-Quarter!AO30</f>
        <v>0</v>
      </c>
      <c r="CX27" s="265">
        <f>AM27-Quarter!AP30</f>
        <v>0</v>
      </c>
      <c r="CY27" s="265">
        <f>AN27-Quarter!AQ30</f>
        <v>0</v>
      </c>
      <c r="CZ27" s="265">
        <f>AO27-Quarter!AR30</f>
        <v>0</v>
      </c>
      <c r="DA27" s="265">
        <f>AP27-Quarter!AS30</f>
        <v>0</v>
      </c>
      <c r="DB27" s="265">
        <f>AQ27-Quarter!AT30</f>
        <v>0</v>
      </c>
      <c r="DC27" s="265">
        <f>AR27-Quarter!AU30</f>
        <v>0</v>
      </c>
      <c r="DD27" s="265">
        <f>AS27-Quarter!AV30</f>
        <v>0</v>
      </c>
      <c r="DE27" s="265">
        <f>AT27-Quarter!AW30</f>
        <v>0</v>
      </c>
      <c r="DF27" s="265">
        <f>AU27-Quarter!AX30</f>
        <v>0</v>
      </c>
      <c r="DG27" s="265">
        <f>AV27-Quarter!AY30</f>
        <v>0</v>
      </c>
      <c r="DH27" s="265">
        <f>AW27-Quarter!AZ30</f>
        <v>0</v>
      </c>
      <c r="DI27" s="265">
        <f>AX27-Quarter!BA30</f>
        <v>0</v>
      </c>
      <c r="DJ27" s="265">
        <f>AY27-Quarter!BB30</f>
        <v>0</v>
      </c>
      <c r="DK27" s="265">
        <f>AZ27-Quarter!BC30</f>
        <v>0</v>
      </c>
      <c r="DL27" s="265">
        <f>BA27-Quarter!BD30</f>
        <v>0</v>
      </c>
      <c r="DM27" s="265">
        <f>BB27-Quarter!BE30</f>
        <v>0</v>
      </c>
      <c r="DN27" s="265">
        <f>BC27-Quarter!BF30</f>
        <v>0</v>
      </c>
      <c r="DO27" s="265">
        <f>BD27-Quarter!BG30</f>
        <v>0</v>
      </c>
      <c r="DP27" s="265">
        <f>BE27-Quarter!BH30</f>
        <v>0</v>
      </c>
      <c r="DQ27" s="265">
        <f>BF27-Quarter!BI30</f>
        <v>0</v>
      </c>
      <c r="DR27" s="265">
        <f>BG27-Quarter!BJ30</f>
        <v>0</v>
      </c>
      <c r="DS27" s="265">
        <f>BH27-Quarter!BK30</f>
        <v>0</v>
      </c>
      <c r="DT27" s="265">
        <f>BI27-Quarter!BL30</f>
        <v>0</v>
      </c>
      <c r="DU27" s="265">
        <f>BJ27-Quarter!BM30</f>
        <v>0</v>
      </c>
      <c r="DV27" s="265">
        <f>BK27-Quarter!BN30</f>
        <v>0</v>
      </c>
    </row>
    <row r="28" spans="1:126" x14ac:dyDescent="0.25">
      <c r="A28" s="16" t="s">
        <v>25</v>
      </c>
      <c r="B28" s="16"/>
      <c r="C28" s="26">
        <f>'England - Qtr'!C30+'Northern Ireland - Qtr'!C30+'Scotland - Qtr'!C30+'Wales - Qtr'!C30</f>
        <v>1327.3899999999996</v>
      </c>
      <c r="D28" s="26">
        <f>'England - Qtr'!D30+'Northern Ireland - Qtr'!D30+'Scotland - Qtr'!D30+'Wales - Qtr'!D30</f>
        <v>1316.82</v>
      </c>
      <c r="E28" s="26">
        <f>'England - Qtr'!E30+'Northern Ireland - Qtr'!E30+'Scotland - Qtr'!E30+'Wales - Qtr'!E30</f>
        <v>1318.35</v>
      </c>
      <c r="F28" s="26">
        <f>'England - Qtr'!F30+'Northern Ireland - Qtr'!F30+'Scotland - Qtr'!F30+'Wales - Qtr'!F30</f>
        <v>1355.4800000000002</v>
      </c>
      <c r="G28" s="26">
        <f>'England - Qtr'!G30+'Northern Ireland - Qtr'!G30+'Scotland - Qtr'!G30+'Wales - Qtr'!G30</f>
        <v>1308.54</v>
      </c>
      <c r="H28" s="26">
        <f>'England - Qtr'!H30+'Northern Ireland - Qtr'!H30+'Scotland - Qtr'!H30+'Wales - Qtr'!H30</f>
        <v>1289.46</v>
      </c>
      <c r="I28" s="26">
        <f>'England - Qtr'!I30+'Northern Ireland - Qtr'!I30+'Scotland - Qtr'!I30+'Wales - Qtr'!I30</f>
        <v>1305.3000000000002</v>
      </c>
      <c r="J28" s="26">
        <f>'England - Qtr'!J30+'Northern Ireland - Qtr'!J30+'Scotland - Qtr'!J30+'Wales - Qtr'!J30</f>
        <v>1305.19</v>
      </c>
      <c r="K28" s="26">
        <f>'England - Qtr'!K30+'Northern Ireland - Qtr'!K30+'Scotland - Qtr'!K30+'Wales - Qtr'!K30</f>
        <v>1295.8800000000001</v>
      </c>
      <c r="L28" s="26">
        <f>'England - Qtr'!L30+'Northern Ireland - Qtr'!L30+'Scotland - Qtr'!L30+'Wales - Qtr'!L30</f>
        <v>1292.4100000000001</v>
      </c>
      <c r="M28" s="26">
        <f>'England - Qtr'!M30+'Northern Ireland - Qtr'!M30+'Scotland - Qtr'!M30+'Wales - Qtr'!M30</f>
        <v>1272.4799999999998</v>
      </c>
      <c r="N28" s="26">
        <f>'England - Qtr'!N30+'Northern Ireland - Qtr'!N30+'Scotland - Qtr'!N30+'Wales - Qtr'!N30</f>
        <v>1313.8700000000001</v>
      </c>
      <c r="O28" s="26">
        <f>'England - Qtr'!O30+'Northern Ireland - Qtr'!O30+'Scotland - Qtr'!O30+'Wales - Qtr'!O30</f>
        <v>1268.6900000000003</v>
      </c>
      <c r="P28" s="26">
        <f>'England - Qtr'!P30+'Northern Ireland - Qtr'!P30+'Scotland - Qtr'!P30+'Wales - Qtr'!P30</f>
        <v>1261.98</v>
      </c>
      <c r="Q28" s="26">
        <f>'England - Qtr'!Q30+'Northern Ireland - Qtr'!Q30+'Scotland - Qtr'!Q30+'Wales - Qtr'!Q30</f>
        <v>1238.5500000000002</v>
      </c>
      <c r="R28" s="26">
        <f>'England - Qtr'!R30+'Northern Ireland - Qtr'!R30+'Scotland - Qtr'!R30+'Wales - Qtr'!R30</f>
        <v>1263.99</v>
      </c>
      <c r="S28" s="26">
        <f>'England - Qtr'!S30+'Northern Ireland - Qtr'!S30+'Scotland - Qtr'!S30+'Wales - Qtr'!S30</f>
        <v>1239.76</v>
      </c>
      <c r="T28" s="26">
        <f>'England - Qtr'!T30+'Northern Ireland - Qtr'!T30+'Scotland - Qtr'!T30+'Wales - Qtr'!T30</f>
        <v>1211.6099999999999</v>
      </c>
      <c r="U28" s="26">
        <f>'England - Qtr'!U30+'Northern Ireland - Qtr'!U30+'Scotland - Qtr'!U30+'Wales - Qtr'!U30</f>
        <v>1200.67</v>
      </c>
      <c r="V28" s="26">
        <f>'England - Qtr'!V30+'Northern Ireland - Qtr'!V30+'Scotland - Qtr'!V30+'Wales - Qtr'!V30</f>
        <v>1220.1199999999999</v>
      </c>
      <c r="W28" s="26">
        <f>'England - Qtr'!W30+'Northern Ireland - Qtr'!W30+'Scotland - Qtr'!W30+'Wales - Qtr'!W30</f>
        <v>1217.93</v>
      </c>
      <c r="X28" s="26">
        <f>'England - Qtr'!X30+'Northern Ireland - Qtr'!X30+'Scotland - Qtr'!X30+'Wales - Qtr'!X30</f>
        <v>1170.8</v>
      </c>
      <c r="Y28" s="26">
        <f>'England - Qtr'!Y30+'Northern Ireland - Qtr'!Y30+'Scotland - Qtr'!Y30+'Wales - Qtr'!Y30</f>
        <v>1158.17</v>
      </c>
      <c r="Z28" s="26">
        <f>'England - Qtr'!Z30+'Northern Ireland - Qtr'!Z30+'Scotland - Qtr'!Z30+'Wales - Qtr'!Z30</f>
        <v>1155.96</v>
      </c>
      <c r="AA28" s="26">
        <f>'England - Qtr'!AA30+'Northern Ireland - Qtr'!AA30+'Scotland - Qtr'!AA30+'Wales - Qtr'!AA30</f>
        <v>1095.8000000000002</v>
      </c>
      <c r="AB28" s="26">
        <f>'England - Qtr'!AB30+'Northern Ireland - Qtr'!AB30+'Scotland - Qtr'!AB30+'Wales - Qtr'!AB30</f>
        <v>1058.7500000000002</v>
      </c>
      <c r="AC28" s="26">
        <f>'England - Qtr'!AC30+'Northern Ireland - Qtr'!AC30+'Scotland - Qtr'!AC30+'Wales - Qtr'!AC30</f>
        <v>1063</v>
      </c>
      <c r="AD28" s="26">
        <f>'England - Qtr'!AD30+'Northern Ireland - Qtr'!AD30+'Scotland - Qtr'!AD30+'Wales - Qtr'!AD30</f>
        <v>1066.25</v>
      </c>
      <c r="AE28" s="26">
        <f>'England - Qtr'!AE30+'Northern Ireland - Qtr'!AE30+'Scotland - Qtr'!AE30+'Wales - Qtr'!AE30</f>
        <v>1005.41</v>
      </c>
      <c r="AF28" s="26">
        <f>'England - Qtr'!AF30+'Northern Ireland - Qtr'!AF30+'Scotland - Qtr'!AF30+'Wales - Qtr'!AF30</f>
        <v>976.51999999999987</v>
      </c>
      <c r="AG28" s="26">
        <f>'England - Qtr'!AG30+'Northern Ireland - Qtr'!AG30+'Scotland - Qtr'!AG30+'Wales - Qtr'!AG30</f>
        <v>958.48000000000013</v>
      </c>
      <c r="AH28" s="26">
        <f>'England - Qtr'!AH30+'Northern Ireland - Qtr'!AH30+'Scotland - Qtr'!AH30+'Wales - Qtr'!AH30</f>
        <v>975.38</v>
      </c>
      <c r="AI28" s="26">
        <f>'England - Qtr'!AI30+'Northern Ireland - Qtr'!AI30+'Scotland - Qtr'!AI30+'Wales - Qtr'!AI30</f>
        <v>930.12</v>
      </c>
      <c r="AJ28" s="26">
        <f>'England - Qtr'!AJ30+'Northern Ireland - Qtr'!AJ30+'Scotland - Qtr'!AJ30+'Wales - Qtr'!AJ30</f>
        <v>892.02</v>
      </c>
      <c r="AK28" s="26">
        <f>'England - Qtr'!AK30+'Northern Ireland - Qtr'!AK30+'Scotland - Qtr'!AK30+'Wales - Qtr'!AK30</f>
        <v>891.06000000000006</v>
      </c>
      <c r="AL28" s="26">
        <f>'England - Qtr'!AL30+'Northern Ireland - Qtr'!AL30+'Scotland - Qtr'!AL30+'Wales - Qtr'!AL30</f>
        <v>911.12000000000012</v>
      </c>
      <c r="AM28" s="26">
        <f>'England - Qtr'!AM30+'Northern Ireland - Qtr'!AM30+'Scotland - Qtr'!AM30+'Wales - Qtr'!AM30</f>
        <v>892.30000000000007</v>
      </c>
      <c r="AN28" s="26">
        <f>'England - Qtr'!AN30+'Northern Ireland - Qtr'!AN30+'Scotland - Qtr'!AN30+'Wales - Qtr'!AN30</f>
        <v>867.4</v>
      </c>
      <c r="AO28" s="26">
        <f>'England - Qtr'!AO30+'Northern Ireland - Qtr'!AO30+'Scotland - Qtr'!AO30+'Wales - Qtr'!AO30</f>
        <v>854.71</v>
      </c>
      <c r="AP28" s="26">
        <f>'England - Qtr'!AP30+'Northern Ireland - Qtr'!AP30+'Scotland - Qtr'!AP30+'Wales - Qtr'!AP30</f>
        <v>881.68</v>
      </c>
      <c r="AQ28" s="26">
        <f>'England - Qtr'!AQ30+'Northern Ireland - Qtr'!AQ30+'Scotland - Qtr'!AQ30+'Wales - Qtr'!AQ30</f>
        <v>836.92000000000007</v>
      </c>
      <c r="AR28" s="26">
        <f>'England - Qtr'!AR30+'Northern Ireland - Qtr'!AR30+'Scotland - Qtr'!AR30+'Wales - Qtr'!AR30</f>
        <v>822.70000000000016</v>
      </c>
      <c r="AS28" s="26">
        <f>'England - Qtr'!AS30+'Northern Ireland - Qtr'!AS30+'Scotland - Qtr'!AS30+'Wales - Qtr'!AS30</f>
        <v>821.76</v>
      </c>
      <c r="AT28" s="26">
        <f>'England - Qtr'!AT30+'Northern Ireland - Qtr'!AT30+'Scotland - Qtr'!AT30+'Wales - Qtr'!AT30</f>
        <v>831.5</v>
      </c>
      <c r="AU28" s="26">
        <f>'England - Qtr'!AU30+'Northern Ireland - Qtr'!AU30+'Scotland - Qtr'!AU30+'Wales - Qtr'!AU30</f>
        <v>793.91</v>
      </c>
      <c r="AV28" s="26">
        <f>'England - Qtr'!AV30+'Northern Ireland - Qtr'!AV30+'Scotland - Qtr'!AV30+'Wales - Qtr'!AV30</f>
        <v>782.07999999999993</v>
      </c>
      <c r="AW28" s="26">
        <f>'England - Qtr'!AW30+'Northern Ireland - Qtr'!AW30+'Scotland - Qtr'!AW30+'Wales - Qtr'!AW30</f>
        <v>764.38</v>
      </c>
      <c r="AX28" s="26">
        <f>'England - Qtr'!AX30+'Northern Ireland - Qtr'!AX30+'Scotland - Qtr'!AX30+'Wales - Qtr'!AX30</f>
        <v>768.1400000000001</v>
      </c>
      <c r="AY28" s="26">
        <f>'England - Qtr'!AY30+'Northern Ireland - Qtr'!AY30+'Scotland - Qtr'!AY30+'Wales - Qtr'!AY30</f>
        <v>764.29</v>
      </c>
      <c r="AZ28" s="26">
        <f>'England - Qtr'!AZ30+'Northern Ireland - Qtr'!AZ30+'Scotland - Qtr'!AZ30+'Wales - Qtr'!AZ30</f>
        <v>741.06</v>
      </c>
      <c r="BA28" s="26">
        <f>'England - Qtr'!BA30+'Northern Ireland - Qtr'!BA30+'Scotland - Qtr'!BA30+'Wales - Qtr'!BA30</f>
        <v>754.81000000000006</v>
      </c>
      <c r="BB28" s="26">
        <f>'England - Qtr'!BB30+'Northern Ireland - Qtr'!BB30+'Scotland - Qtr'!BB30+'Wales - Qtr'!BB30</f>
        <v>740.92</v>
      </c>
      <c r="BC28" s="26">
        <f>'England - Qtr'!BC30+'Northern Ireland - Qtr'!BC30+'Scotland - Qtr'!BC30+'Wales - Qtr'!BC30</f>
        <v>733.26</v>
      </c>
      <c r="BD28" s="26">
        <f>'England - Qtr'!BD30+'Northern Ireland - Qtr'!BD30+'Scotland - Qtr'!BD30+'Wales - Qtr'!BD30</f>
        <v>739.61</v>
      </c>
      <c r="BE28" s="26">
        <f>'England - Qtr'!BE30+'Northern Ireland - Qtr'!BE30+'Scotland - Qtr'!BE30+'Wales - Qtr'!BE30</f>
        <v>715.93</v>
      </c>
      <c r="BF28" s="26">
        <f>'England - Qtr'!BF30+'Northern Ireland - Qtr'!BF30+'Scotland - Qtr'!BF30+'Wales - Qtr'!BF30</f>
        <v>710.8</v>
      </c>
      <c r="BG28" s="26">
        <f>'England - Qtr'!BG30+'Northern Ireland - Qtr'!BG30+'Scotland - Qtr'!BG30+'Wales - Qtr'!BG30</f>
        <v>684.16</v>
      </c>
      <c r="BH28" s="26">
        <f>'England - Qtr'!BH30+'Northern Ireland - Qtr'!BH30+'Scotland - Qtr'!BH30+'Wales - Qtr'!BH30</f>
        <v>669.75</v>
      </c>
      <c r="BI28" s="26">
        <f>'England - Qtr'!BI30+'Northern Ireland - Qtr'!BI30+'Scotland - Qtr'!BI30+'Wales - Qtr'!BI30</f>
        <v>663.15000000000009</v>
      </c>
      <c r="BJ28" s="26">
        <f>'England - Qtr'!BJ30+'Northern Ireland - Qtr'!BJ30+'Scotland - Qtr'!BJ30+'Wales - Qtr'!BJ30</f>
        <v>663.1099999999999</v>
      </c>
      <c r="BK28" s="26">
        <f>'England - Qtr'!BK30+'Northern Ireland - Qtr'!BK30+'Scotland - Qtr'!BK30+'Wales - Qtr'!BK30</f>
        <v>639.59999999999991</v>
      </c>
      <c r="BL28" s="26"/>
      <c r="BM28" s="25"/>
      <c r="BN28" s="25">
        <f>C28-Quarter!F31</f>
        <v>9.9999999995361577E-3</v>
      </c>
      <c r="BO28" s="25">
        <f>D28-Quarter!G31</f>
        <v>0</v>
      </c>
      <c r="BP28" s="25">
        <f>E28-Quarter!H31</f>
        <v>9.9999999999909051E-3</v>
      </c>
      <c r="BQ28" s="25">
        <f>F28-Quarter!I31</f>
        <v>0</v>
      </c>
      <c r="BR28" s="25">
        <f>G28-Quarter!J31</f>
        <v>0</v>
      </c>
      <c r="BS28" s="25">
        <f>H28-Quarter!K31</f>
        <v>0</v>
      </c>
      <c r="BT28" s="25">
        <f>I28-Quarter!L31</f>
        <v>-9.9999999997635314E-3</v>
      </c>
      <c r="BU28" s="25">
        <f>J28-Quarter!M31</f>
        <v>0</v>
      </c>
      <c r="BV28" s="25">
        <f>K28-Quarter!N31</f>
        <v>0</v>
      </c>
      <c r="BW28" s="25">
        <f>L28-Quarter!O31</f>
        <v>0</v>
      </c>
      <c r="BX28" s="25">
        <f>M28-Quarter!P31</f>
        <v>0</v>
      </c>
      <c r="BY28" s="25">
        <f>N28-Quarter!Q31</f>
        <v>-9.9999999999909051E-3</v>
      </c>
      <c r="BZ28" s="25">
        <f>O28-Quarter!R31</f>
        <v>0</v>
      </c>
      <c r="CA28" s="25">
        <f>P28-Quarter!S31</f>
        <v>-9.9999999999909051E-3</v>
      </c>
      <c r="CB28" s="25">
        <f>Q28-Quarter!T31</f>
        <v>0</v>
      </c>
      <c r="CC28" s="25">
        <f>R28-Quarter!U31</f>
        <v>9.9999999999909051E-3</v>
      </c>
      <c r="CD28" s="25">
        <f>S28-Quarter!V31</f>
        <v>0</v>
      </c>
      <c r="CE28" s="25">
        <f>T28-Quarter!W31</f>
        <v>-9.9999999999909051E-3</v>
      </c>
      <c r="CF28" s="25">
        <f>U28-Quarter!X31</f>
        <v>0</v>
      </c>
      <c r="CG28" s="25">
        <f>V28-Quarter!Y31</f>
        <v>-1.0000000000218279E-2</v>
      </c>
      <c r="CH28" s="25">
        <f>W28-Quarter!Z31</f>
        <v>0</v>
      </c>
      <c r="CI28" s="25">
        <f>X28-Quarter!AA31</f>
        <v>0</v>
      </c>
      <c r="CJ28" s="25">
        <f>Y28-Quarter!AB31</f>
        <v>0</v>
      </c>
      <c r="CK28" s="25">
        <f>Z28-Quarter!AC31</f>
        <v>0</v>
      </c>
      <c r="CL28" s="25">
        <f>AA28-Quarter!AD31</f>
        <v>0</v>
      </c>
      <c r="CM28" s="25">
        <f>AB28-Quarter!AE31</f>
        <v>0</v>
      </c>
      <c r="CN28" s="25">
        <f>AC28-Quarter!AF31</f>
        <v>0</v>
      </c>
      <c r="CO28" s="25">
        <f>AD28-Quarter!AG31</f>
        <v>0</v>
      </c>
      <c r="CP28" s="25">
        <f>AE28-Quarter!AH31</f>
        <v>0</v>
      </c>
      <c r="CQ28" s="25">
        <f>AF28-Quarter!AI31</f>
        <v>0</v>
      </c>
      <c r="CR28" s="25">
        <f>AG28-Quarter!AJ31</f>
        <v>0</v>
      </c>
      <c r="CS28" s="25">
        <f>AH28-Quarter!AK31</f>
        <v>0</v>
      </c>
      <c r="CT28" s="265">
        <f>AI28-Quarter!AL31</f>
        <v>0</v>
      </c>
      <c r="CU28" s="265">
        <f>AJ28-Quarter!AM31</f>
        <v>0</v>
      </c>
      <c r="CV28" s="265">
        <f>AK28-Quarter!AN31</f>
        <v>0</v>
      </c>
      <c r="CW28" s="265">
        <f>AL28-Quarter!AO31</f>
        <v>0</v>
      </c>
      <c r="CX28" s="265">
        <f>AM28-Quarter!AP31</f>
        <v>0</v>
      </c>
      <c r="CY28" s="265">
        <f>AN28-Quarter!AQ31</f>
        <v>0</v>
      </c>
      <c r="CZ28" s="265">
        <f>AO28-Quarter!AR31</f>
        <v>0</v>
      </c>
      <c r="DA28" s="265">
        <f>AP28-Quarter!AS31</f>
        <v>0</v>
      </c>
      <c r="DB28" s="265">
        <f>AQ28-Quarter!AT31</f>
        <v>0</v>
      </c>
      <c r="DC28" s="265">
        <f>AR28-Quarter!AU31</f>
        <v>0</v>
      </c>
      <c r="DD28" s="265">
        <f>AS28-Quarter!AV31</f>
        <v>0</v>
      </c>
      <c r="DE28" s="265">
        <f>AT28-Quarter!AW31</f>
        <v>0</v>
      </c>
      <c r="DF28" s="265">
        <f>AU28-Quarter!AX31</f>
        <v>0</v>
      </c>
      <c r="DG28" s="265">
        <f>AV28-Quarter!AY31</f>
        <v>0</v>
      </c>
      <c r="DH28" s="265">
        <f>AW28-Quarter!AZ31</f>
        <v>0</v>
      </c>
      <c r="DI28" s="265">
        <f>AX28-Quarter!BA31</f>
        <v>0</v>
      </c>
      <c r="DJ28" s="265">
        <f>AY28-Quarter!BB31</f>
        <v>0</v>
      </c>
      <c r="DK28" s="265">
        <f>AZ28-Quarter!BC31</f>
        <v>0</v>
      </c>
      <c r="DL28" s="265">
        <f>BA28-Quarter!BD31</f>
        <v>0</v>
      </c>
      <c r="DM28" s="265">
        <f>BB28-Quarter!BE31</f>
        <v>0</v>
      </c>
      <c r="DN28" s="265">
        <f>BC28-Quarter!BF31</f>
        <v>0</v>
      </c>
      <c r="DO28" s="265">
        <f>BD28-Quarter!BG31</f>
        <v>0</v>
      </c>
      <c r="DP28" s="265">
        <f>BE28-Quarter!BH31</f>
        <v>0</v>
      </c>
      <c r="DQ28" s="265">
        <f>BF28-Quarter!BI31</f>
        <v>0</v>
      </c>
      <c r="DR28" s="265">
        <f>BG28-Quarter!BJ31</f>
        <v>0</v>
      </c>
      <c r="DS28" s="265">
        <f>BH28-Quarter!BK31</f>
        <v>0</v>
      </c>
      <c r="DT28" s="265">
        <f>BI28-Quarter!BL31</f>
        <v>0</v>
      </c>
      <c r="DU28" s="265">
        <f>BJ28-Quarter!BM31</f>
        <v>0</v>
      </c>
      <c r="DV28" s="265">
        <f>BK28-Quarter!BN31</f>
        <v>0</v>
      </c>
    </row>
    <row r="29" spans="1:126" x14ac:dyDescent="0.25">
      <c r="A29" s="16" t="s">
        <v>26</v>
      </c>
      <c r="B29" s="16"/>
      <c r="C29" s="26">
        <f>'England - Qtr'!C31+'Northern Ireland - Qtr'!C31+'Scotland - Qtr'!C31+'Wales - Qtr'!C31</f>
        <v>189.48</v>
      </c>
      <c r="D29" s="26">
        <f>'England - Qtr'!D31+'Northern Ireland - Qtr'!D31+'Scotland - Qtr'!D31+'Wales - Qtr'!D31</f>
        <v>197.74999999999997</v>
      </c>
      <c r="E29" s="26">
        <f>'England - Qtr'!E31+'Northern Ireland - Qtr'!E31+'Scotland - Qtr'!E31+'Wales - Qtr'!E31</f>
        <v>190.42</v>
      </c>
      <c r="F29" s="26">
        <f>'England - Qtr'!F31+'Northern Ireland - Qtr'!F31+'Scotland - Qtr'!F31+'Wales - Qtr'!F31</f>
        <v>197.35</v>
      </c>
      <c r="G29" s="26">
        <f>'England - Qtr'!G31+'Northern Ireland - Qtr'!G31+'Scotland - Qtr'!G31+'Wales - Qtr'!G31</f>
        <v>191.00999999999996</v>
      </c>
      <c r="H29" s="26">
        <f>'England - Qtr'!H31+'Northern Ireland - Qtr'!H31+'Scotland - Qtr'!H31+'Wales - Qtr'!H31</f>
        <v>186.03999999999996</v>
      </c>
      <c r="I29" s="26">
        <f>'England - Qtr'!I31+'Northern Ireland - Qtr'!I31+'Scotland - Qtr'!I31+'Wales - Qtr'!I31</f>
        <v>174.70000000000002</v>
      </c>
      <c r="J29" s="26">
        <f>'England - Qtr'!J31+'Northern Ireland - Qtr'!J31+'Scotland - Qtr'!J31+'Wales - Qtr'!J31</f>
        <v>186.76999999999998</v>
      </c>
      <c r="K29" s="26">
        <f>'England - Qtr'!K31+'Northern Ireland - Qtr'!K31+'Scotland - Qtr'!K31+'Wales - Qtr'!K31</f>
        <v>180.01000000000002</v>
      </c>
      <c r="L29" s="26">
        <f>'England - Qtr'!L31+'Northern Ireland - Qtr'!L31+'Scotland - Qtr'!L31+'Wales - Qtr'!L31</f>
        <v>204.34000000000003</v>
      </c>
      <c r="M29" s="26">
        <f>'England - Qtr'!M31+'Northern Ireland - Qtr'!M31+'Scotland - Qtr'!M31+'Wales - Qtr'!M31</f>
        <v>184.23</v>
      </c>
      <c r="N29" s="26">
        <f>'England - Qtr'!N31+'Northern Ireland - Qtr'!N31+'Scotland - Qtr'!N31+'Wales - Qtr'!N31</f>
        <v>197.41</v>
      </c>
      <c r="O29" s="26">
        <f>'England - Qtr'!O31+'Northern Ireland - Qtr'!O31+'Scotland - Qtr'!O31+'Wales - Qtr'!O31</f>
        <v>191.98</v>
      </c>
      <c r="P29" s="26">
        <f>'England - Qtr'!P31+'Northern Ireland - Qtr'!P31+'Scotland - Qtr'!P31+'Wales - Qtr'!P31</f>
        <v>224.78000000000003</v>
      </c>
      <c r="Q29" s="26">
        <f>'England - Qtr'!Q31+'Northern Ireland - Qtr'!Q31+'Scotland - Qtr'!Q31+'Wales - Qtr'!Q31</f>
        <v>208.32999999999998</v>
      </c>
      <c r="R29" s="26">
        <f>'England - Qtr'!R31+'Northern Ireland - Qtr'!R31+'Scotland - Qtr'!R31+'Wales - Qtr'!R31</f>
        <v>215.04999999999995</v>
      </c>
      <c r="S29" s="26">
        <f>'England - Qtr'!S31+'Northern Ireland - Qtr'!S31+'Scotland - Qtr'!S31+'Wales - Qtr'!S31</f>
        <v>224.78999999999996</v>
      </c>
      <c r="T29" s="26">
        <f>'England - Qtr'!T31+'Northern Ireland - Qtr'!T31+'Scotland - Qtr'!T31+'Wales - Qtr'!T31</f>
        <v>232.75</v>
      </c>
      <c r="U29" s="26">
        <f>'England - Qtr'!U31+'Northern Ireland - Qtr'!U31+'Scotland - Qtr'!U31+'Wales - Qtr'!U31</f>
        <v>216.63</v>
      </c>
      <c r="V29" s="26">
        <f>'England - Qtr'!V31+'Northern Ireland - Qtr'!V31+'Scotland - Qtr'!V31+'Wales - Qtr'!V31</f>
        <v>220.21</v>
      </c>
      <c r="W29" s="26">
        <f>'England - Qtr'!W31+'Northern Ireland - Qtr'!W31+'Scotland - Qtr'!W31+'Wales - Qtr'!W31</f>
        <v>236.25</v>
      </c>
      <c r="X29" s="26">
        <f>'England - Qtr'!X31+'Northern Ireland - Qtr'!X31+'Scotland - Qtr'!X31+'Wales - Qtr'!X31</f>
        <v>250.79000000000002</v>
      </c>
      <c r="Y29" s="26">
        <f>'England - Qtr'!Y31+'Northern Ireland - Qtr'!Y31+'Scotland - Qtr'!Y31+'Wales - Qtr'!Y31</f>
        <v>228.83999999999997</v>
      </c>
      <c r="Z29" s="26">
        <f>'England - Qtr'!Z31+'Northern Ireland - Qtr'!Z31+'Scotland - Qtr'!Z31+'Wales - Qtr'!Z31</f>
        <v>234.42</v>
      </c>
      <c r="AA29" s="26">
        <f>'England - Qtr'!AA31+'Northern Ireland - Qtr'!AA31+'Scotland - Qtr'!AA31+'Wales - Qtr'!AA31</f>
        <v>245.91</v>
      </c>
      <c r="AB29" s="26">
        <f>'England - Qtr'!AB31+'Northern Ireland - Qtr'!AB31+'Scotland - Qtr'!AB31+'Wales - Qtr'!AB31</f>
        <v>246.88</v>
      </c>
      <c r="AC29" s="26">
        <f>'England - Qtr'!AC31+'Northern Ireland - Qtr'!AC31+'Scotland - Qtr'!AC31+'Wales - Qtr'!AC31</f>
        <v>231.72000000000003</v>
      </c>
      <c r="AD29" s="26">
        <f>'England - Qtr'!AD31+'Northern Ireland - Qtr'!AD31+'Scotland - Qtr'!AD31+'Wales - Qtr'!AD31</f>
        <v>242.82999999999998</v>
      </c>
      <c r="AE29" s="26">
        <f>'England - Qtr'!AE31+'Northern Ireland - Qtr'!AE31+'Scotland - Qtr'!AE31+'Wales - Qtr'!AE31</f>
        <v>242.98000000000002</v>
      </c>
      <c r="AF29" s="26">
        <f>'England - Qtr'!AF31+'Northern Ireland - Qtr'!AF31+'Scotland - Qtr'!AF31+'Wales - Qtr'!AF31</f>
        <v>263.09999999999997</v>
      </c>
      <c r="AG29" s="26">
        <f>'England - Qtr'!AG31+'Northern Ireland - Qtr'!AG31+'Scotland - Qtr'!AG31+'Wales - Qtr'!AG31</f>
        <v>227.98999999999998</v>
      </c>
      <c r="AH29" s="26">
        <f>'England - Qtr'!AH31+'Northern Ireland - Qtr'!AH31+'Scotland - Qtr'!AH31+'Wales - Qtr'!AH31</f>
        <v>257.95999999999998</v>
      </c>
      <c r="AI29" s="26">
        <f>'England - Qtr'!AI31+'Northern Ireland - Qtr'!AI31+'Scotland - Qtr'!AI31+'Wales - Qtr'!AI31</f>
        <v>263.14</v>
      </c>
      <c r="AJ29" s="26">
        <f>'England - Qtr'!AJ31+'Northern Ireland - Qtr'!AJ31+'Scotland - Qtr'!AJ31+'Wales - Qtr'!AJ31</f>
        <v>269.83999999999997</v>
      </c>
      <c r="AK29" s="26">
        <f>'England - Qtr'!AK31+'Northern Ireland - Qtr'!AK31+'Scotland - Qtr'!AK31+'Wales - Qtr'!AK31</f>
        <v>254.4</v>
      </c>
      <c r="AL29" s="26">
        <f>'England - Qtr'!AL31+'Northern Ireland - Qtr'!AL31+'Scotland - Qtr'!AL31+'Wales - Qtr'!AL31</f>
        <v>261.24</v>
      </c>
      <c r="AM29" s="26">
        <f>'England - Qtr'!AM31+'Northern Ireland - Qtr'!AM31+'Scotland - Qtr'!AM31+'Wales - Qtr'!AM31</f>
        <v>268.60999999999996</v>
      </c>
      <c r="AN29" s="26">
        <f>'England - Qtr'!AN31+'Northern Ireland - Qtr'!AN31+'Scotland - Qtr'!AN31+'Wales - Qtr'!AN31</f>
        <v>278.93000000000006</v>
      </c>
      <c r="AO29" s="26">
        <f>'England - Qtr'!AO31+'Northern Ireland - Qtr'!AO31+'Scotland - Qtr'!AO31+'Wales - Qtr'!AO31</f>
        <v>253.24</v>
      </c>
      <c r="AP29" s="26">
        <f>'England - Qtr'!AP31+'Northern Ireland - Qtr'!AP31+'Scotland - Qtr'!AP31+'Wales - Qtr'!AP31</f>
        <v>266</v>
      </c>
      <c r="AQ29" s="26">
        <f>'England - Qtr'!AQ31+'Northern Ireland - Qtr'!AQ31+'Scotland - Qtr'!AQ31+'Wales - Qtr'!AQ31</f>
        <v>261.58999999999997</v>
      </c>
      <c r="AR29" s="26">
        <f>'England - Qtr'!AR31+'Northern Ireland - Qtr'!AR31+'Scotland - Qtr'!AR31+'Wales - Qtr'!AR31</f>
        <v>275.10999999999996</v>
      </c>
      <c r="AS29" s="26">
        <f>'England - Qtr'!AS31+'Northern Ireland - Qtr'!AS31+'Scotland - Qtr'!AS31+'Wales - Qtr'!AS31</f>
        <v>245.22000000000003</v>
      </c>
      <c r="AT29" s="26">
        <f>'England - Qtr'!AT31+'Northern Ireland - Qtr'!AT31+'Scotland - Qtr'!AT31+'Wales - Qtr'!AT31</f>
        <v>264.79000000000002</v>
      </c>
      <c r="AU29" s="26">
        <f>'England - Qtr'!AU31+'Northern Ireland - Qtr'!AU31+'Scotland - Qtr'!AU31+'Wales - Qtr'!AU31</f>
        <v>274.7</v>
      </c>
      <c r="AV29" s="26">
        <f>'England - Qtr'!AV31+'Northern Ireland - Qtr'!AV31+'Scotland - Qtr'!AV31+'Wales - Qtr'!AV31</f>
        <v>264.39999999999998</v>
      </c>
      <c r="AW29" s="26">
        <f>'England - Qtr'!AW31+'Northern Ireland - Qtr'!AW31+'Scotland - Qtr'!AW31+'Wales - Qtr'!AW31</f>
        <v>227.95</v>
      </c>
      <c r="AX29" s="26">
        <f>'England - Qtr'!AX31+'Northern Ireland - Qtr'!AX31+'Scotland - Qtr'!AX31+'Wales - Qtr'!AX31</f>
        <v>233.52</v>
      </c>
      <c r="AY29" s="26">
        <f>'England - Qtr'!AY31+'Northern Ireland - Qtr'!AY31+'Scotland - Qtr'!AY31+'Wales - Qtr'!AY31</f>
        <v>272.06</v>
      </c>
      <c r="AZ29" s="26">
        <f>'England - Qtr'!AZ31+'Northern Ireland - Qtr'!AZ31+'Scotland - Qtr'!AZ31+'Wales - Qtr'!AZ31</f>
        <v>277.46000000000004</v>
      </c>
      <c r="BA29" s="26">
        <f>'England - Qtr'!BA31+'Northern Ireland - Qtr'!BA31+'Scotland - Qtr'!BA31+'Wales - Qtr'!BA31</f>
        <v>246.53</v>
      </c>
      <c r="BB29" s="26">
        <f>'England - Qtr'!BB31+'Northern Ireland - Qtr'!BB31+'Scotland - Qtr'!BB31+'Wales - Qtr'!BB31</f>
        <v>250.07</v>
      </c>
      <c r="BC29" s="26">
        <f>'England - Qtr'!BC31+'Northern Ireland - Qtr'!BC31+'Scotland - Qtr'!BC31+'Wales - Qtr'!BC31</f>
        <v>259.10999999999996</v>
      </c>
      <c r="BD29" s="26">
        <f>'England - Qtr'!BD31+'Northern Ireland - Qtr'!BD31+'Scotland - Qtr'!BD31+'Wales - Qtr'!BD31</f>
        <v>267.05999999999995</v>
      </c>
      <c r="BE29" s="26">
        <f>'England - Qtr'!BE31+'Northern Ireland - Qtr'!BE31+'Scotland - Qtr'!BE31+'Wales - Qtr'!BE31</f>
        <v>245.32999999999998</v>
      </c>
      <c r="BF29" s="26">
        <f>'England - Qtr'!BF31+'Northern Ireland - Qtr'!BF31+'Scotland - Qtr'!BF31+'Wales - Qtr'!BF31</f>
        <v>247.46999999999997</v>
      </c>
      <c r="BG29" s="26">
        <f>'England - Qtr'!BG31+'Northern Ireland - Qtr'!BG31+'Scotland - Qtr'!BG31+'Wales - Qtr'!BG31</f>
        <v>254.26</v>
      </c>
      <c r="BH29" s="26">
        <f>'England - Qtr'!BH31+'Northern Ireland - Qtr'!BH31+'Scotland - Qtr'!BH31+'Wales - Qtr'!BH31</f>
        <v>250.81</v>
      </c>
      <c r="BI29" s="26">
        <f>'England - Qtr'!BI31+'Northern Ireland - Qtr'!BI31+'Scotland - Qtr'!BI31+'Wales - Qtr'!BI31</f>
        <v>226.10999999999999</v>
      </c>
      <c r="BJ29" s="26">
        <f>'England - Qtr'!BJ31+'Northern Ireland - Qtr'!BJ31+'Scotland - Qtr'!BJ31+'Wales - Qtr'!BJ31</f>
        <v>225.67000000000002</v>
      </c>
      <c r="BK29" s="26">
        <f>'England - Qtr'!BK31+'Northern Ireland - Qtr'!BK31+'Scotland - Qtr'!BK31+'Wales - Qtr'!BK31</f>
        <v>237.23999999999995</v>
      </c>
      <c r="BL29" s="26"/>
      <c r="BM29" s="25"/>
      <c r="BN29" s="25">
        <f>C29-Quarter!F32</f>
        <v>0</v>
      </c>
      <c r="BO29" s="25">
        <f>D29-Quarter!G32</f>
        <v>0</v>
      </c>
      <c r="BP29" s="25">
        <f>E29-Quarter!H32</f>
        <v>0</v>
      </c>
      <c r="BQ29" s="25">
        <f>F29-Quarter!I32</f>
        <v>0</v>
      </c>
      <c r="BR29" s="25">
        <f>G29-Quarter!J32</f>
        <v>-1.0000000000047748E-2</v>
      </c>
      <c r="BS29" s="25">
        <f>H29-Quarter!K32</f>
        <v>9.9999999999624833E-3</v>
      </c>
      <c r="BT29" s="25">
        <f>I29-Quarter!L32</f>
        <v>-1.999999999998181E-2</v>
      </c>
      <c r="BU29" s="25">
        <f>J29-Quarter!M32</f>
        <v>0</v>
      </c>
      <c r="BV29" s="25">
        <f>K29-Quarter!N32</f>
        <v>0</v>
      </c>
      <c r="BW29" s="25">
        <f>L29-Quarter!O32</f>
        <v>0</v>
      </c>
      <c r="BX29" s="25">
        <f>M29-Quarter!P32</f>
        <v>9.9999999999909051E-3</v>
      </c>
      <c r="BY29" s="25">
        <f>N29-Quarter!Q32</f>
        <v>0</v>
      </c>
      <c r="BZ29" s="25">
        <f>O29-Quarter!R32</f>
        <v>0</v>
      </c>
      <c r="CA29" s="25">
        <f>P29-Quarter!S32</f>
        <v>0</v>
      </c>
      <c r="CB29" s="25">
        <f>Q29-Quarter!T32</f>
        <v>0</v>
      </c>
      <c r="CC29" s="25">
        <f>R29-Quarter!U32</f>
        <v>0</v>
      </c>
      <c r="CD29" s="25">
        <f>S29-Quarter!V32</f>
        <v>0</v>
      </c>
      <c r="CE29" s="25">
        <f>T29-Quarter!W32</f>
        <v>0</v>
      </c>
      <c r="CF29" s="25">
        <f>U29-Quarter!X32</f>
        <v>9.9999999999909051E-3</v>
      </c>
      <c r="CG29" s="25">
        <f>V29-Quarter!Y32</f>
        <v>0</v>
      </c>
      <c r="CH29" s="25">
        <f>W29-Quarter!Z32</f>
        <v>0</v>
      </c>
      <c r="CI29" s="25">
        <f>X29-Quarter!AA32</f>
        <v>0</v>
      </c>
      <c r="CJ29" s="25">
        <f>Y29-Quarter!AB32</f>
        <v>0</v>
      </c>
      <c r="CK29" s="25">
        <f>Z29-Quarter!AC32</f>
        <v>0</v>
      </c>
      <c r="CL29" s="25">
        <f>AA29-Quarter!AD32</f>
        <v>0</v>
      </c>
      <c r="CM29" s="25">
        <f>AB29-Quarter!AE32</f>
        <v>0</v>
      </c>
      <c r="CN29" s="25">
        <f>AC29-Quarter!AF32</f>
        <v>0</v>
      </c>
      <c r="CO29" s="25">
        <f>AD29-Quarter!AG32</f>
        <v>0</v>
      </c>
      <c r="CP29" s="25">
        <f>AE29-Quarter!AH32</f>
        <v>0</v>
      </c>
      <c r="CQ29" s="25">
        <f>AF29-Quarter!AI32</f>
        <v>0</v>
      </c>
      <c r="CR29" s="25">
        <f>AG29-Quarter!AJ32</f>
        <v>0</v>
      </c>
      <c r="CS29" s="25">
        <f>AH29-Quarter!AK32</f>
        <v>0</v>
      </c>
      <c r="CT29" s="265">
        <f>AI29-Quarter!AL32</f>
        <v>0</v>
      </c>
      <c r="CU29" s="265">
        <f>AJ29-Quarter!AM32</f>
        <v>0</v>
      </c>
      <c r="CV29" s="265">
        <f>AK29-Quarter!AN32</f>
        <v>0</v>
      </c>
      <c r="CW29" s="265">
        <f>AL29-Quarter!AO32</f>
        <v>0</v>
      </c>
      <c r="CX29" s="265">
        <f>AM29-Quarter!AP32</f>
        <v>0</v>
      </c>
      <c r="CY29" s="265">
        <f>AN29-Quarter!AQ32</f>
        <v>0</v>
      </c>
      <c r="CZ29" s="265">
        <f>AO29-Quarter!AR32</f>
        <v>0</v>
      </c>
      <c r="DA29" s="265">
        <f>AP29-Quarter!AS32</f>
        <v>0</v>
      </c>
      <c r="DB29" s="265">
        <f>AQ29-Quarter!AT32</f>
        <v>0</v>
      </c>
      <c r="DC29" s="265">
        <f>AR29-Quarter!AU32</f>
        <v>0</v>
      </c>
      <c r="DD29" s="265">
        <f>AS29-Quarter!AV32</f>
        <v>0</v>
      </c>
      <c r="DE29" s="265">
        <f>AT29-Quarter!AW32</f>
        <v>0</v>
      </c>
      <c r="DF29" s="265">
        <f>AU29-Quarter!AX32</f>
        <v>0</v>
      </c>
      <c r="DG29" s="265">
        <f>AV29-Quarter!AY32</f>
        <v>0</v>
      </c>
      <c r="DH29" s="265">
        <f>AW29-Quarter!AZ32</f>
        <v>0</v>
      </c>
      <c r="DI29" s="265">
        <f>AX29-Quarter!BA32</f>
        <v>0</v>
      </c>
      <c r="DJ29" s="265">
        <f>AY29-Quarter!BB32</f>
        <v>0</v>
      </c>
      <c r="DK29" s="265">
        <f>AZ29-Quarter!BC32</f>
        <v>0</v>
      </c>
      <c r="DL29" s="265">
        <f>BA29-Quarter!BD32</f>
        <v>0</v>
      </c>
      <c r="DM29" s="265">
        <f>BB29-Quarter!BE32</f>
        <v>0</v>
      </c>
      <c r="DN29" s="265">
        <f>BC29-Quarter!BF32</f>
        <v>0</v>
      </c>
      <c r="DO29" s="265">
        <f>BD29-Quarter!BG32</f>
        <v>0</v>
      </c>
      <c r="DP29" s="265">
        <f>BE29-Quarter!BH32</f>
        <v>0</v>
      </c>
      <c r="DQ29" s="265">
        <f>BF29-Quarter!BI32</f>
        <v>0</v>
      </c>
      <c r="DR29" s="265">
        <f>BG29-Quarter!BJ32</f>
        <v>0</v>
      </c>
      <c r="DS29" s="265">
        <f>BH29-Quarter!BK32</f>
        <v>0</v>
      </c>
      <c r="DT29" s="265">
        <f>BI29-Quarter!BL32</f>
        <v>0</v>
      </c>
      <c r="DU29" s="265">
        <f>BJ29-Quarter!BM32</f>
        <v>0</v>
      </c>
      <c r="DV29" s="265">
        <f>BK29-Quarter!BN32</f>
        <v>0</v>
      </c>
    </row>
    <row r="30" spans="1:126" x14ac:dyDescent="0.25">
      <c r="A30" s="16" t="s">
        <v>27</v>
      </c>
      <c r="B30" s="16"/>
      <c r="C30" s="26">
        <f>'England - Qtr'!C32+'Northern Ireland - Qtr'!C32+'Scotland - Qtr'!C32+'Wales - Qtr'!C32</f>
        <v>1844.81</v>
      </c>
      <c r="D30" s="26">
        <f>'England - Qtr'!D32+'Northern Ireland - Qtr'!D32+'Scotland - Qtr'!D32+'Wales - Qtr'!D32</f>
        <v>1640.5</v>
      </c>
      <c r="E30" s="26">
        <f>'England - Qtr'!E32+'Northern Ireland - Qtr'!E32+'Scotland - Qtr'!E32+'Wales - Qtr'!E32</f>
        <v>1839.45</v>
      </c>
      <c r="F30" s="26">
        <f>'England - Qtr'!F32+'Northern Ireland - Qtr'!F32+'Scotland - Qtr'!F32+'Wales - Qtr'!F32</f>
        <v>1895.3000000000002</v>
      </c>
      <c r="G30" s="26">
        <f>'England - Qtr'!G32+'Northern Ireland - Qtr'!G32+'Scotland - Qtr'!G32+'Wales - Qtr'!G32</f>
        <v>2426.1</v>
      </c>
      <c r="H30" s="26">
        <f>'England - Qtr'!H32+'Northern Ireland - Qtr'!H32+'Scotland - Qtr'!H32+'Wales - Qtr'!H32</f>
        <v>1532.35</v>
      </c>
      <c r="I30" s="26">
        <f>'England - Qtr'!I32+'Northern Ireland - Qtr'!I32+'Scotland - Qtr'!I32+'Wales - Qtr'!I32</f>
        <v>2064.4</v>
      </c>
      <c r="J30" s="26">
        <f>'England - Qtr'!J32+'Northern Ireland - Qtr'!J32+'Scotland - Qtr'!J32+'Wales - Qtr'!J32</f>
        <v>2763.9099999999994</v>
      </c>
      <c r="K30" s="26">
        <f>'England - Qtr'!K32+'Northern Ireland - Qtr'!K32+'Scotland - Qtr'!K32+'Wales - Qtr'!K32</f>
        <v>2663.7700000000004</v>
      </c>
      <c r="L30" s="26">
        <f>'England - Qtr'!L32+'Northern Ireland - Qtr'!L32+'Scotland - Qtr'!L32+'Wales - Qtr'!L32</f>
        <v>3565.27</v>
      </c>
      <c r="M30" s="26">
        <f>'England - Qtr'!M32+'Northern Ireland - Qtr'!M32+'Scotland - Qtr'!M32+'Wales - Qtr'!M32</f>
        <v>3002.9100000000003</v>
      </c>
      <c r="N30" s="26">
        <f>'England - Qtr'!N32+'Northern Ireland - Qtr'!N32+'Scotland - Qtr'!N32+'Wales - Qtr'!N32</f>
        <v>2927.56</v>
      </c>
      <c r="O30" s="26">
        <f>'England - Qtr'!O32+'Northern Ireland - Qtr'!O32+'Scotland - Qtr'!O32+'Wales - Qtr'!O32</f>
        <v>3107.9900000000002</v>
      </c>
      <c r="P30" s="26">
        <f>'England - Qtr'!P32+'Northern Ireland - Qtr'!P32+'Scotland - Qtr'!P32+'Wales - Qtr'!P32</f>
        <v>3962.53</v>
      </c>
      <c r="Q30" s="26">
        <f>'England - Qtr'!Q32+'Northern Ireland - Qtr'!Q32+'Scotland - Qtr'!Q32+'Wales - Qtr'!Q32</f>
        <v>4467.7299999999996</v>
      </c>
      <c r="R30" s="26">
        <f>'England - Qtr'!R32+'Northern Ireland - Qtr'!R32+'Scotland - Qtr'!R32+'Wales - Qtr'!R32</f>
        <v>5207.4199999999992</v>
      </c>
      <c r="S30" s="26">
        <f>'England - Qtr'!S32+'Northern Ireland - Qtr'!S32+'Scotland - Qtr'!S32+'Wales - Qtr'!S32</f>
        <v>5495.22</v>
      </c>
      <c r="T30" s="26">
        <f>'England - Qtr'!T32+'Northern Ireland - Qtr'!T32+'Scotland - Qtr'!T32+'Wales - Qtr'!T32</f>
        <v>5573.61</v>
      </c>
      <c r="U30" s="26">
        <f>'England - Qtr'!U32+'Northern Ireland - Qtr'!U32+'Scotland - Qtr'!U32+'Wales - Qtr'!U32</f>
        <v>5642.0899999999992</v>
      </c>
      <c r="V30" s="26">
        <f>'England - Qtr'!V32+'Northern Ireland - Qtr'!V32+'Scotland - Qtr'!V32+'Wales - Qtr'!V32</f>
        <v>6779.4800000000005</v>
      </c>
      <c r="W30" s="26">
        <f>'England - Qtr'!W32+'Northern Ireland - Qtr'!W32+'Scotland - Qtr'!W32+'Wales - Qtr'!W32</f>
        <v>7074.0900000000011</v>
      </c>
      <c r="X30" s="26">
        <f>'England - Qtr'!X32+'Northern Ireland - Qtr'!X32+'Scotland - Qtr'!X32+'Wales - Qtr'!X32</f>
        <v>6286.1600000000008</v>
      </c>
      <c r="Y30" s="26">
        <f>'England - Qtr'!Y32+'Northern Ireland - Qtr'!Y32+'Scotland - Qtr'!Y32+'Wales - Qtr'!Y32</f>
        <v>4835.6000000000004</v>
      </c>
      <c r="Z30" s="26">
        <f>'England - Qtr'!Z32+'Northern Ireland - Qtr'!Z32+'Scotland - Qtr'!Z32+'Wales - Qtr'!Z32</f>
        <v>6216.51</v>
      </c>
      <c r="AA30" s="26">
        <f>'England - Qtr'!AA32+'Northern Ireland - Qtr'!AA32+'Scotland - Qtr'!AA32+'Wales - Qtr'!AA32</f>
        <v>7624.0999999999995</v>
      </c>
      <c r="AB30" s="26">
        <f>'England - Qtr'!AB32+'Northern Ireland - Qtr'!AB32+'Scotland - Qtr'!AB32+'Wales - Qtr'!AB32</f>
        <v>6520.619999999999</v>
      </c>
      <c r="AC30" s="26">
        <f>'England - Qtr'!AC32+'Northern Ireland - Qtr'!AC32+'Scotland - Qtr'!AC32+'Wales - Qtr'!AC32</f>
        <v>6470.65</v>
      </c>
      <c r="AD30" s="26">
        <f>'England - Qtr'!AD32+'Northern Ireland - Qtr'!AD32+'Scotland - Qtr'!AD32+'Wales - Qtr'!AD32</f>
        <v>6027.6900000000005</v>
      </c>
      <c r="AE30" s="26">
        <f>'England - Qtr'!AE32+'Northern Ireland - Qtr'!AE32+'Scotland - Qtr'!AE32+'Wales - Qtr'!AE32</f>
        <v>6527.7999999999993</v>
      </c>
      <c r="AF30" s="26">
        <f>'England - Qtr'!AF32+'Northern Ireland - Qtr'!AF32+'Scotland - Qtr'!AF32+'Wales - Qtr'!AF32</f>
        <v>7430.0099999999993</v>
      </c>
      <c r="AG30" s="26">
        <f>'England - Qtr'!AG32+'Northern Ireland - Qtr'!AG32+'Scotland - Qtr'!AG32+'Wales - Qtr'!AG32</f>
        <v>7639.6799999999994</v>
      </c>
      <c r="AH30" s="26">
        <f>'England - Qtr'!AH32+'Northern Ireland - Qtr'!AH32+'Scotland - Qtr'!AH32+'Wales - Qtr'!AH32</f>
        <v>8596.4399999999987</v>
      </c>
      <c r="AI30" s="26">
        <f>'England - Qtr'!AI32+'Northern Ireland - Qtr'!AI32+'Scotland - Qtr'!AI32+'Wales - Qtr'!AI32</f>
        <v>7781.82</v>
      </c>
      <c r="AJ30" s="26">
        <f>'England - Qtr'!AJ32+'Northern Ireland - Qtr'!AJ32+'Scotland - Qtr'!AJ32+'Wales - Qtr'!AJ32</f>
        <v>7958.4100000000008</v>
      </c>
      <c r="AK30" s="26">
        <f>'England - Qtr'!AK32+'Northern Ireland - Qtr'!AK32+'Scotland - Qtr'!AK32+'Wales - Qtr'!AK32</f>
        <v>7941.5</v>
      </c>
      <c r="AL30" s="26">
        <f>'England - Qtr'!AL32+'Northern Ireland - Qtr'!AL32+'Scotland - Qtr'!AL32+'Wales - Qtr'!AL32</f>
        <v>9171.4800000000014</v>
      </c>
      <c r="AM30" s="26">
        <f>'England - Qtr'!AM32+'Northern Ireland - Qtr'!AM32+'Scotland - Qtr'!AM32+'Wales - Qtr'!AM32</f>
        <v>8957.9500000000007</v>
      </c>
      <c r="AN30" s="26">
        <f>'England - Qtr'!AN32+'Northern Ireland - Qtr'!AN32+'Scotland - Qtr'!AN32+'Wales - Qtr'!AN32</f>
        <v>8551.67</v>
      </c>
      <c r="AO30" s="26">
        <f>'England - Qtr'!AO32+'Northern Ireland - Qtr'!AO32+'Scotland - Qtr'!AO32+'Wales - Qtr'!AO32</f>
        <v>7893.04</v>
      </c>
      <c r="AP30" s="26">
        <f>'England - Qtr'!AP32+'Northern Ireland - Qtr'!AP32+'Scotland - Qtr'!AP32+'Wales - Qtr'!AP32</f>
        <v>8598.44</v>
      </c>
      <c r="AQ30" s="26">
        <f>'England - Qtr'!AQ32+'Northern Ireland - Qtr'!AQ32+'Scotland - Qtr'!AQ32+'Wales - Qtr'!AQ32</f>
        <v>9224.5</v>
      </c>
      <c r="AR30" s="26">
        <f>'England - Qtr'!AR32+'Northern Ireland - Qtr'!AR32+'Scotland - Qtr'!AR32+'Wales - Qtr'!AR32</f>
        <v>8674.19</v>
      </c>
      <c r="AS30" s="26">
        <f>'England - Qtr'!AS32+'Northern Ireland - Qtr'!AS32+'Scotland - Qtr'!AS32+'Wales - Qtr'!AS32</f>
        <v>8166.03</v>
      </c>
      <c r="AT30" s="26">
        <f>'England - Qtr'!AT32+'Northern Ireland - Qtr'!AT32+'Scotland - Qtr'!AT32+'Wales - Qtr'!AT32</f>
        <v>9577.7199999999993</v>
      </c>
      <c r="AU30" s="26">
        <f>'England - Qtr'!AU32+'Northern Ireland - Qtr'!AU32+'Scotland - Qtr'!AU32+'Wales - Qtr'!AU32</f>
        <v>8994.3900000000012</v>
      </c>
      <c r="AV30" s="26">
        <f>'England - Qtr'!AV32+'Northern Ireland - Qtr'!AV32+'Scotland - Qtr'!AV32+'Wales - Qtr'!AV32</f>
        <v>7224.5199999999995</v>
      </c>
      <c r="AW30" s="26">
        <f>'England - Qtr'!AW32+'Northern Ireland - Qtr'!AW32+'Scotland - Qtr'!AW32+'Wales - Qtr'!AW32</f>
        <v>8288.68</v>
      </c>
      <c r="AX30" s="26">
        <f>'England - Qtr'!AX32+'Northern Ireland - Qtr'!AX32+'Scotland - Qtr'!AX32+'Wales - Qtr'!AX32</f>
        <v>7336.3300000000008</v>
      </c>
      <c r="AY30" s="26">
        <f>'England - Qtr'!AY32+'Northern Ireland - Qtr'!AY32+'Scotland - Qtr'!AY32+'Wales - Qtr'!AY32</f>
        <v>7885.6500000000005</v>
      </c>
      <c r="AZ30" s="26">
        <f>'England - Qtr'!AZ32+'Northern Ireland - Qtr'!AZ32+'Scotland - Qtr'!AZ32+'Wales - Qtr'!AZ32</f>
        <v>6328.4800000000005</v>
      </c>
      <c r="BA30" s="26">
        <f>'England - Qtr'!BA32+'Northern Ireland - Qtr'!BA32+'Scotland - Qtr'!BA32+'Wales - Qtr'!BA32</f>
        <v>6951.6600000000008</v>
      </c>
      <c r="BB30" s="26">
        <f>'England - Qtr'!BB32+'Northern Ireland - Qtr'!BB32+'Scotland - Qtr'!BB32+'Wales - Qtr'!BB32</f>
        <v>8871.01</v>
      </c>
      <c r="BC30" s="26">
        <f>'England - Qtr'!BC32+'Northern Ireland - Qtr'!BC32+'Scotland - Qtr'!BC32+'Wales - Qtr'!BC32</f>
        <v>9022.6200000000008</v>
      </c>
      <c r="BD30" s="26">
        <f>'England - Qtr'!BD32+'Northern Ireland - Qtr'!BD32+'Scotland - Qtr'!BD32+'Wales - Qtr'!BD32</f>
        <v>8696.34</v>
      </c>
      <c r="BE30" s="26">
        <f>'England - Qtr'!BE32+'Northern Ireland - Qtr'!BE32+'Scotland - Qtr'!BE32+'Wales - Qtr'!BE32</f>
        <v>8892.75</v>
      </c>
      <c r="BF30" s="26">
        <f>'England - Qtr'!BF32+'Northern Ireland - Qtr'!BF32+'Scotland - Qtr'!BF32+'Wales - Qtr'!BF32</f>
        <v>9600.7199999999993</v>
      </c>
      <c r="BG30" s="26">
        <f>'England - Qtr'!BG32+'Northern Ireland - Qtr'!BG32+'Scotland - Qtr'!BG32+'Wales - Qtr'!BG32</f>
        <v>9276.58</v>
      </c>
      <c r="BH30" s="26">
        <f>'England - Qtr'!BH32+'Northern Ireland - Qtr'!BH32+'Scotland - Qtr'!BH32+'Wales - Qtr'!BH32</f>
        <v>8856.4499999999989</v>
      </c>
      <c r="BI30" s="26">
        <f>'England - Qtr'!BI32+'Northern Ireland - Qtr'!BI32+'Scotland - Qtr'!BI32+'Wales - Qtr'!BI32</f>
        <v>9373.75</v>
      </c>
      <c r="BJ30" s="26">
        <f>'England - Qtr'!BJ32+'Northern Ireland - Qtr'!BJ32+'Scotland - Qtr'!BJ32+'Wales - Qtr'!BJ32</f>
        <v>9883.2199999999993</v>
      </c>
      <c r="BK30" s="26">
        <f>'England - Qtr'!BK32+'Northern Ireland - Qtr'!BK32+'Scotland - Qtr'!BK32+'Wales - Qtr'!BK32</f>
        <v>9194.2199999999993</v>
      </c>
      <c r="BL30" s="26"/>
      <c r="BM30" s="25"/>
      <c r="BN30" s="25">
        <f>C30-SUM(Quarter!F33:F37)</f>
        <v>3.9999999999736247E-2</v>
      </c>
      <c r="BO30" s="25">
        <f>D30-SUM(Quarter!G33:G37)</f>
        <v>5.999999999994543E-2</v>
      </c>
      <c r="BP30" s="25">
        <f>E30-SUM(Quarter!H33:H37)</f>
        <v>4.9999999999954525E-2</v>
      </c>
      <c r="BQ30" s="25">
        <f>F30-SUM(Quarter!I33:I37)</f>
        <v>5.0000000000181899E-2</v>
      </c>
      <c r="BR30" s="25">
        <f>G30-SUM(Quarter!J33:J37)</f>
        <v>1.0000000000218279E-2</v>
      </c>
      <c r="BS30" s="25">
        <f>H30-SUM(Quarter!K33:K37)</f>
        <v>0</v>
      </c>
      <c r="BT30" s="25">
        <f>I30-SUM(Quarter!L33:L37)</f>
        <v>1.0000000000218279E-2</v>
      </c>
      <c r="BU30" s="25">
        <f>J30-SUM(Quarter!M33:M37)</f>
        <v>0</v>
      </c>
      <c r="BV30" s="25">
        <f>K30-SUM(Quarter!N33:N37)</f>
        <v>1.0000000000218279E-2</v>
      </c>
      <c r="BW30" s="25">
        <f>L30-SUM(Quarter!O33:O37)</f>
        <v>-1.0000000000218279E-2</v>
      </c>
      <c r="BX30" s="25">
        <f>M30-SUM(Quarter!P33:P37)</f>
        <v>1.0000000000673026E-2</v>
      </c>
      <c r="BY30" s="25">
        <f>N30-SUM(Quarter!Q33:Q37)</f>
        <v>1.999999999998181E-2</v>
      </c>
      <c r="BZ30" s="25">
        <f>O30-SUM(Quarter!R33:R37)</f>
        <v>1.999999999998181E-2</v>
      </c>
      <c r="CA30" s="25">
        <f>P30-SUM(Quarter!S33:S37)</f>
        <v>0</v>
      </c>
      <c r="CB30" s="25">
        <f>Q30-SUM(Quarter!T33:T37)</f>
        <v>0</v>
      </c>
      <c r="CC30" s="25">
        <f>R30-SUM(Quarter!U33:U37)</f>
        <v>0</v>
      </c>
      <c r="CD30" s="25">
        <f>S30-SUM(Quarter!V33:V37)</f>
        <v>-1.9999999999527063E-2</v>
      </c>
      <c r="CE30" s="25">
        <f>T30-SUM(Quarter!W33:W37)</f>
        <v>9.999999999308784E-3</v>
      </c>
      <c r="CF30" s="25">
        <f>U30-SUM(Quarter!X33:X37)</f>
        <v>-1.0000000000218279E-2</v>
      </c>
      <c r="CG30" s="25">
        <f>V30-SUM(Quarter!Y33:Y37)</f>
        <v>0</v>
      </c>
      <c r="CH30" s="25">
        <f>W30-SUM(Quarter!Z33:Z37)</f>
        <v>1.0000000001127773E-2</v>
      </c>
      <c r="CI30" s="25">
        <f>X30-SUM(Quarter!AA33:AA37)</f>
        <v>-1.9999999999527063E-2</v>
      </c>
      <c r="CJ30" s="25">
        <f>Y30-SUM(Quarter!AB33:AB37)</f>
        <v>-1.0000000000218279E-2</v>
      </c>
      <c r="CK30" s="25">
        <f>Z30-SUM(Quarter!AC33:AC37)</f>
        <v>0</v>
      </c>
      <c r="CL30" s="25">
        <f>AA30-SUM(Quarter!AD33:AD37)</f>
        <v>0</v>
      </c>
      <c r="CM30" s="25">
        <f>AB30-SUM(Quarter!AE33:AE37)</f>
        <v>0</v>
      </c>
      <c r="CN30" s="25">
        <f>AC30-SUM(Quarter!AF33:AF37)</f>
        <v>1.0000000000218279E-2</v>
      </c>
      <c r="CO30" s="25">
        <f>AD30-SUM(Quarter!AG33:AG37)</f>
        <v>1.0000000001127773E-2</v>
      </c>
      <c r="CP30" s="25">
        <f>AE30-SUM(Quarter!AH33:AH37)</f>
        <v>33.739999999998872</v>
      </c>
      <c r="CQ30" s="25">
        <f>AF30-SUM(Quarter!AI33:AI37)</f>
        <v>33.729999999999563</v>
      </c>
      <c r="CR30" s="25">
        <f>AG30-SUM(Quarter!AJ33:AJ37)</f>
        <v>33.739999999998872</v>
      </c>
      <c r="CS30" s="25">
        <f>AH30-SUM(Quarter!AK33:AK37)</f>
        <v>33.719999999999345</v>
      </c>
      <c r="CT30" s="265">
        <f>AI30-SUM(Quarter!AL33:AL38)</f>
        <v>-9.999999999308784E-3</v>
      </c>
      <c r="CU30" s="265">
        <f>AJ30-SUM(Quarter!AM33:AM38)</f>
        <v>0</v>
      </c>
      <c r="CV30" s="265">
        <f>AK30-SUM(Quarter!AN33:AN38)</f>
        <v>0</v>
      </c>
      <c r="CW30" s="265">
        <f>AL30-SUM(Quarter!AO33:AO38)</f>
        <v>0</v>
      </c>
      <c r="CX30" s="265">
        <f>AM30-SUM(Quarter!AP33:AP38)</f>
        <v>0</v>
      </c>
      <c r="CY30" s="265">
        <f>AN30-SUM(Quarter!AQ33:AQ38)</f>
        <v>0</v>
      </c>
      <c r="CZ30" s="265">
        <f>AO30-SUM(Quarter!AR33:AR38)</f>
        <v>-1.0000000000218279E-2</v>
      </c>
      <c r="DA30" s="265">
        <f>AP30-SUM(Quarter!AS33:AS38)</f>
        <v>0</v>
      </c>
      <c r="DB30" s="265">
        <f>AQ30-SUM(Quarter!AT33:AT38)</f>
        <v>9.9999999983992893E-3</v>
      </c>
      <c r="DC30" s="265">
        <f>AR30-SUM(Quarter!AU33:AU38)</f>
        <v>1.0000000000218279E-2</v>
      </c>
      <c r="DD30" s="265">
        <f>AS30-SUM(Quarter!AV33:AV38)</f>
        <v>1.0000000000218279E-2</v>
      </c>
      <c r="DE30" s="265">
        <f>AT30-SUM(Quarter!AW33:AW38)</f>
        <v>0</v>
      </c>
      <c r="DF30" s="265">
        <f>AU30-SUM(Quarter!AX33:AX38)</f>
        <v>0</v>
      </c>
      <c r="DG30" s="265">
        <f>AV30-SUM(Quarter!AY33:AY38)</f>
        <v>0</v>
      </c>
      <c r="DH30" s="265">
        <f>AW30-SUM(Quarter!AZ33:AZ38)</f>
        <v>0</v>
      </c>
      <c r="DI30" s="265">
        <f>AX30-SUM(Quarter!BA33:BA38)</f>
        <v>0</v>
      </c>
      <c r="DJ30" s="265">
        <f>AY30-SUM(Quarter!BB33:BB38)</f>
        <v>-9.999999999308784E-3</v>
      </c>
      <c r="DK30" s="265">
        <f>AZ30-SUM(Quarter!BC33:BC38)</f>
        <v>0</v>
      </c>
      <c r="DL30" s="265">
        <f>BA30-SUM(Quarter!BD33:BD38)</f>
        <v>1.0000000000218279E-2</v>
      </c>
      <c r="DM30" s="265">
        <f>BB30-SUM(Quarter!BE33:BE38)</f>
        <v>-1.0000000000218279E-2</v>
      </c>
      <c r="DN30" s="265">
        <f>BC30-SUM(Quarter!BF33:BF38)</f>
        <v>0</v>
      </c>
      <c r="DO30" s="265">
        <f>BD30-SUM(Quarter!BG33:BG38)</f>
        <v>-1.0000000000218279E-2</v>
      </c>
      <c r="DP30" s="265">
        <f>BE30-SUM(Quarter!BH33:BH38)</f>
        <v>-1.0000000000218279E-2</v>
      </c>
      <c r="DQ30" s="265">
        <f>BF30-SUM(Quarter!BI33:BI38)</f>
        <v>-1.0000000000218279E-2</v>
      </c>
      <c r="DR30" s="265">
        <f>BG30-SUM(Quarter!BJ33:BJ38)</f>
        <v>1.0000000000218279E-2</v>
      </c>
      <c r="DS30" s="265">
        <f>BH30-SUM(Quarter!BK33:BK38)</f>
        <v>1.0000000000218279E-2</v>
      </c>
      <c r="DT30" s="265">
        <f>BI30-SUM(Quarter!BL33:BL38)</f>
        <v>0</v>
      </c>
      <c r="DU30" s="265">
        <f>BJ30-SUM(Quarter!BM33:BM38)</f>
        <v>0</v>
      </c>
      <c r="DV30" s="265">
        <f>BK30-SUM(Quarter!BN33:BN38)</f>
        <v>0</v>
      </c>
    </row>
    <row r="31" spans="1:126" ht="13.5" thickBot="1" x14ac:dyDescent="0.35">
      <c r="A31" s="17" t="s">
        <v>0</v>
      </c>
      <c r="B31" s="27"/>
      <c r="C31" s="26">
        <f>'England - Qtr'!C33+'Northern Ireland - Qtr'!C33+'Scotland - Qtr'!C33+'Wales - Qtr'!C33</f>
        <v>8075.5099999999993</v>
      </c>
      <c r="D31" s="26">
        <f>'England - Qtr'!D33+'Northern Ireland - Qtr'!D33+'Scotland - Qtr'!D33+'Wales - Qtr'!D33</f>
        <v>7983.83</v>
      </c>
      <c r="E31" s="26">
        <f>'England - Qtr'!E33+'Northern Ireland - Qtr'!E33+'Scotland - Qtr'!E33+'Wales - Qtr'!E33</f>
        <v>7698.0800000000008</v>
      </c>
      <c r="F31" s="26">
        <f>'England - Qtr'!F33+'Northern Ireland - Qtr'!F33+'Scotland - Qtr'!F33+'Wales - Qtr'!F33</f>
        <v>11454.93</v>
      </c>
      <c r="G31" s="26">
        <f>'England - Qtr'!G33+'Northern Ireland - Qtr'!G33+'Scotland - Qtr'!G33+'Wales - Qtr'!G33</f>
        <v>11002.380000000001</v>
      </c>
      <c r="H31" s="26">
        <f>'England - Qtr'!H33+'Northern Ireland - Qtr'!H33+'Scotland - Qtr'!H33+'Wales - Qtr'!H33</f>
        <v>8134.11</v>
      </c>
      <c r="I31" s="26">
        <f>'England - Qtr'!I33+'Northern Ireland - Qtr'!I33+'Scotland - Qtr'!I33+'Wales - Qtr'!I33</f>
        <v>9508.34</v>
      </c>
      <c r="J31" s="26">
        <f>'England - Qtr'!J33+'Northern Ireland - Qtr'!J33+'Scotland - Qtr'!J33+'Wales - Qtr'!J33</f>
        <v>12603.83</v>
      </c>
      <c r="K31" s="26">
        <f>'England - Qtr'!K33+'Northern Ireland - Qtr'!K33+'Scotland - Qtr'!K33+'Wales - Qtr'!K33</f>
        <v>12313.25</v>
      </c>
      <c r="L31" s="26">
        <f>'England - Qtr'!L33+'Northern Ireland - Qtr'!L33+'Scotland - Qtr'!L33+'Wales - Qtr'!L33</f>
        <v>13221.79</v>
      </c>
      <c r="M31" s="26">
        <f>'England - Qtr'!M33+'Northern Ireland - Qtr'!M33+'Scotland - Qtr'!M33+'Wales - Qtr'!M33</f>
        <v>10797.08</v>
      </c>
      <c r="N31" s="26">
        <f>'England - Qtr'!N33+'Northern Ireland - Qtr'!N33+'Scotland - Qtr'!N33+'Wales - Qtr'!N33</f>
        <v>16881.61</v>
      </c>
      <c r="O31" s="26">
        <f>'England - Qtr'!O33+'Northern Ireland - Qtr'!O33+'Scotland - Qtr'!O33+'Wales - Qtr'!O33</f>
        <v>18333.02</v>
      </c>
      <c r="P31" s="26">
        <f>'England - Qtr'!P33+'Northern Ireland - Qtr'!P33+'Scotland - Qtr'!P33+'Wales - Qtr'!P33</f>
        <v>13164.929999999998</v>
      </c>
      <c r="Q31" s="26">
        <f>'England - Qtr'!Q33+'Northern Ireland - Qtr'!Q33+'Scotland - Qtr'!Q33+'Wales - Qtr'!Q33</f>
        <v>13381.429999999998</v>
      </c>
      <c r="R31" s="26">
        <f>'England - Qtr'!R33+'Northern Ireland - Qtr'!R33+'Scotland - Qtr'!R33+'Wales - Qtr'!R33</f>
        <v>19643.03</v>
      </c>
      <c r="S31" s="26">
        <f>'England - Qtr'!S33+'Northern Ireland - Qtr'!S33+'Scotland - Qtr'!S33+'Wales - Qtr'!S33</f>
        <v>21744.560000000001</v>
      </c>
      <c r="T31" s="26">
        <f>'England - Qtr'!T33+'Northern Ireland - Qtr'!T33+'Scotland - Qtr'!T33+'Wales - Qtr'!T33</f>
        <v>19883.060000000001</v>
      </c>
      <c r="U31" s="26">
        <f>'England - Qtr'!U33+'Northern Ireland - Qtr'!U33+'Scotland - Qtr'!U33+'Wales - Qtr'!U33</f>
        <v>18004.820000000003</v>
      </c>
      <c r="V31" s="26">
        <f>'England - Qtr'!V33+'Northern Ireland - Qtr'!V33+'Scotland - Qtr'!V33+'Wales - Qtr'!V33</f>
        <v>23731.39</v>
      </c>
      <c r="W31" s="26">
        <f>'England - Qtr'!W33+'Northern Ireland - Qtr'!W33+'Scotland - Qtr'!W33+'Wales - Qtr'!W33</f>
        <v>23539.599999999999</v>
      </c>
      <c r="X31" s="26">
        <f>'England - Qtr'!X33+'Northern Ireland - Qtr'!X33+'Scotland - Qtr'!X33+'Wales - Qtr'!X33</f>
        <v>19717.84</v>
      </c>
      <c r="Y31" s="26">
        <f>'England - Qtr'!Y33+'Northern Ireland - Qtr'!Y33+'Scotland - Qtr'!Y33+'Wales - Qtr'!Y33</f>
        <v>19291</v>
      </c>
      <c r="Z31" s="26">
        <f>'England - Qtr'!Z33+'Northern Ireland - Qtr'!Z33+'Scotland - Qtr'!Z33+'Wales - Qtr'!Z33</f>
        <v>20442.019999999997</v>
      </c>
      <c r="AA31" s="26">
        <f>'England - Qtr'!AA33+'Northern Ireland - Qtr'!AA33+'Scotland - Qtr'!AA33+'Wales - Qtr'!AA33</f>
        <v>25277.800000000003</v>
      </c>
      <c r="AB31" s="26">
        <f>'England - Qtr'!AB33+'Northern Ireland - Qtr'!AB33+'Scotland - Qtr'!AB33+'Wales - Qtr'!AB33</f>
        <v>23446.55</v>
      </c>
      <c r="AC31" s="26">
        <f>'England - Qtr'!AC33+'Northern Ireland - Qtr'!AC33+'Scotland - Qtr'!AC33+'Wales - Qtr'!AC33</f>
        <v>22577.64</v>
      </c>
      <c r="AD31" s="26">
        <f>'England - Qtr'!AD33+'Northern Ireland - Qtr'!AD33+'Scotland - Qtr'!AD33+'Wales - Qtr'!AD33</f>
        <v>27576.639999999996</v>
      </c>
      <c r="AE31" s="26">
        <f>'England - Qtr'!AE33+'Northern Ireland - Qtr'!AE33+'Scotland - Qtr'!AE33+'Wales - Qtr'!AE33</f>
        <v>28625.35</v>
      </c>
      <c r="AF31" s="26">
        <f>'England - Qtr'!AF33+'Northern Ireland - Qtr'!AF33+'Scotland - Qtr'!AF33+'Wales - Qtr'!AF33</f>
        <v>24699.33</v>
      </c>
      <c r="AG31" s="26">
        <f>'England - Qtr'!AG33+'Northern Ireland - Qtr'!AG33+'Scotland - Qtr'!AG33+'Wales - Qtr'!AG33</f>
        <v>24764.17</v>
      </c>
      <c r="AH31" s="26">
        <f>'England - Qtr'!AH33+'Northern Ireland - Qtr'!AH33+'Scotland - Qtr'!AH33+'Wales - Qtr'!AH33</f>
        <v>32041.49</v>
      </c>
      <c r="AI31" s="26">
        <f>'England - Qtr'!AI33+'Northern Ireland - Qtr'!AI33+'Scotland - Qtr'!AI33+'Wales - Qtr'!AI33</f>
        <v>31223.629999999997</v>
      </c>
      <c r="AJ31" s="26">
        <f>'England - Qtr'!AJ33+'Northern Ireland - Qtr'!AJ33+'Scotland - Qtr'!AJ33+'Wales - Qtr'!AJ33</f>
        <v>26564.700000000004</v>
      </c>
      <c r="AK31" s="26">
        <f>'England - Qtr'!AK33+'Northern Ireland - Qtr'!AK33+'Scotland - Qtr'!AK33+'Wales - Qtr'!AK33</f>
        <v>28969.460000000006</v>
      </c>
      <c r="AL31" s="26">
        <f>'England - Qtr'!AL33+'Northern Ireland - Qtr'!AL33+'Scotland - Qtr'!AL33+'Wales - Qtr'!AL33</f>
        <v>32968.18</v>
      </c>
      <c r="AM31" s="26">
        <f>'England - Qtr'!AM33+'Northern Ireland - Qtr'!AM33+'Scotland - Qtr'!AM33+'Wales - Qtr'!AM33</f>
        <v>40857.247940000001</v>
      </c>
      <c r="AN31" s="26">
        <f>'England - Qtr'!AN33+'Northern Ireland - Qtr'!AN33+'Scotland - Qtr'!AN33+'Wales - Qtr'!AN33</f>
        <v>29332.71543</v>
      </c>
      <c r="AO31" s="26">
        <f>'England - Qtr'!AO33+'Northern Ireland - Qtr'!AO33+'Scotland - Qtr'!AO33+'Wales - Qtr'!AO33</f>
        <v>29028.117330000001</v>
      </c>
      <c r="AP31" s="26">
        <f>'England - Qtr'!AP33+'Northern Ireland - Qtr'!AP33+'Scotland - Qtr'!AP33+'Wales - Qtr'!AP33</f>
        <v>34406.818670000001</v>
      </c>
      <c r="AQ31" s="26">
        <f>'England - Qtr'!AQ33+'Northern Ireland - Qtr'!AQ33+'Scotland - Qtr'!AQ33+'Wales - Qtr'!AQ33</f>
        <v>35065.880000000005</v>
      </c>
      <c r="AR31" s="26">
        <f>'England - Qtr'!AR33+'Northern Ireland - Qtr'!AR33+'Scotland - Qtr'!AR33+'Wales - Qtr'!AR33</f>
        <v>27167.910000000003</v>
      </c>
      <c r="AS31" s="26">
        <f>'England - Qtr'!AS33+'Northern Ireland - Qtr'!AS33+'Scotland - Qtr'!AS33+'Wales - Qtr'!AS33</f>
        <v>24060.039999999997</v>
      </c>
      <c r="AT31" s="26">
        <f>'England - Qtr'!AT33+'Northern Ireland - Qtr'!AT33+'Scotland - Qtr'!AT33+'Wales - Qtr'!AT33</f>
        <v>36183.949999999997</v>
      </c>
      <c r="AU31" s="26">
        <f>'England - Qtr'!AU33+'Northern Ireland - Qtr'!AU33+'Scotland - Qtr'!AU33+'Wales - Qtr'!AU33</f>
        <v>38514.019999999997</v>
      </c>
      <c r="AV31" s="26">
        <f>'England - Qtr'!AV33+'Northern Ireland - Qtr'!AV33+'Scotland - Qtr'!AV33+'Wales - Qtr'!AV33</f>
        <v>30720.250000000004</v>
      </c>
      <c r="AW31" s="26">
        <f>'England - Qtr'!AW33+'Northern Ireland - Qtr'!AW33+'Scotland - Qtr'!AW33+'Wales - Qtr'!AW33</f>
        <v>28280.239999999998</v>
      </c>
      <c r="AX31" s="26">
        <f>'England - Qtr'!AX33+'Northern Ireland - Qtr'!AX33+'Scotland - Qtr'!AX33+'Wales - Qtr'!AX33</f>
        <v>37715.35</v>
      </c>
      <c r="AY31" s="26">
        <f>'England - Qtr'!AY33+'Northern Ireland - Qtr'!AY33+'Scotland - Qtr'!AY33+'Wales - Qtr'!AY33</f>
        <v>38538.26</v>
      </c>
      <c r="AZ31" s="26">
        <f>'England - Qtr'!AZ33+'Northern Ireland - Qtr'!AZ33+'Scotland - Qtr'!AZ33+'Wales - Qtr'!AZ33</f>
        <v>27903.170000000006</v>
      </c>
      <c r="BA31" s="26">
        <f>'England - Qtr'!BA33+'Northern Ireland - Qtr'!BA33+'Scotland - Qtr'!BA33+'Wales - Qtr'!BA33</f>
        <v>30653.969999999998</v>
      </c>
      <c r="BB31" s="26">
        <f>'England - Qtr'!BB33+'Northern Ireland - Qtr'!BB33+'Scotland - Qtr'!BB33+'Wales - Qtr'!BB33</f>
        <v>40269.18</v>
      </c>
      <c r="BC31" s="26">
        <f>'England - Qtr'!BC33+'Northern Ireland - Qtr'!BC33+'Scotland - Qtr'!BC33+'Wales - Qtr'!BC33</f>
        <v>39929.97</v>
      </c>
      <c r="BD31" s="26">
        <f>'England - Qtr'!BD33+'Northern Ireland - Qtr'!BD33+'Scotland - Qtr'!BD33+'Wales - Qtr'!BD33</f>
        <v>33844.890000000007</v>
      </c>
      <c r="BE31" s="26">
        <f>'England - Qtr'!BE33+'Northern Ireland - Qtr'!BE33+'Scotland - Qtr'!BE33+'Wales - Qtr'!BE33</f>
        <v>33297.81</v>
      </c>
      <c r="BF31" s="26">
        <f>'England - Qtr'!BF33+'Northern Ireland - Qtr'!BF33+'Scotland - Qtr'!BF33+'Wales - Qtr'!BF33</f>
        <v>37412.03</v>
      </c>
      <c r="BG31" s="26">
        <f>'England - Qtr'!BG33+'Northern Ireland - Qtr'!BG33+'Scotland - Qtr'!BG33+'Wales - Qtr'!BG33</f>
        <v>37035.160000000003</v>
      </c>
      <c r="BH31" s="26">
        <f>'England - Qtr'!BH33+'Northern Ireland - Qtr'!BH33+'Scotland - Qtr'!BH33+'Wales - Qtr'!BH33</f>
        <v>36421.700000000004</v>
      </c>
      <c r="BI31" s="26">
        <f>'England - Qtr'!BI33+'Northern Ireland - Qtr'!BI33+'Scotland - Qtr'!BI33+'Wales - Qtr'!BI33</f>
        <v>36054.81</v>
      </c>
      <c r="BJ31" s="26">
        <f>'England - Qtr'!BJ33+'Northern Ireland - Qtr'!BJ33+'Scotland - Qtr'!BJ33+'Wales - Qtr'!BJ33</f>
        <v>43482.05</v>
      </c>
      <c r="BK31" s="26">
        <f>'England - Qtr'!BK33+'Northern Ireland - Qtr'!BK33+'Scotland - Qtr'!BK33+'Wales - Qtr'!BK33</f>
        <v>43659.670000000006</v>
      </c>
      <c r="BL31" s="26"/>
      <c r="BM31" s="25"/>
      <c r="BN31" s="25">
        <f>C31-Quarter!F39</f>
        <v>4.9999999999272404E-2</v>
      </c>
      <c r="BO31" s="25">
        <f>D31-Quarter!G39</f>
        <v>5.0000000000181899E-2</v>
      </c>
      <c r="BP31" s="25">
        <f>E31-Quarter!H39</f>
        <v>5.0000000001091394E-2</v>
      </c>
      <c r="BQ31" s="25">
        <f>F31-Quarter!I39</f>
        <v>3.0000000000654836E-2</v>
      </c>
      <c r="BR31" s="25">
        <f>G31-Quarter!J39</f>
        <v>4.0000000000873115E-2</v>
      </c>
      <c r="BS31" s="25">
        <f>H31-Quarter!K39</f>
        <v>3.999999999996362E-2</v>
      </c>
      <c r="BT31" s="25">
        <f>I31-Quarter!L39</f>
        <v>4.0000000000873115E-2</v>
      </c>
      <c r="BU31" s="25">
        <f>J31-Quarter!M39</f>
        <v>0</v>
      </c>
      <c r="BV31" s="25">
        <f>K31-Quarter!N39</f>
        <v>0</v>
      </c>
      <c r="BW31" s="25">
        <f>L31-Quarter!O39</f>
        <v>-9.9999999983992893E-3</v>
      </c>
      <c r="BX31" s="25">
        <f>M31-Quarter!P39</f>
        <v>1.0000000000218279E-2</v>
      </c>
      <c r="BY31" s="25">
        <f>N31-Quarter!Q39</f>
        <v>-4.0000000000873115E-2</v>
      </c>
      <c r="BZ31" s="25">
        <f>O31-Quarter!R39</f>
        <v>2.0000000000436557E-2</v>
      </c>
      <c r="CA31" s="25">
        <f>P31-Quarter!S39</f>
        <v>1.9999999998617568E-2</v>
      </c>
      <c r="CB31" s="25">
        <f>Q31-Quarter!T39</f>
        <v>2.0000000000436557E-2</v>
      </c>
      <c r="CC31" s="25">
        <f>R31-Quarter!U39</f>
        <v>1.9999999996798579E-2</v>
      </c>
      <c r="CD31" s="25">
        <f>S31-Quarter!V39</f>
        <v>-1.99999999931606E-2</v>
      </c>
      <c r="CE31" s="25">
        <f>T31-Quarter!W39</f>
        <v>2.0000000004074536E-2</v>
      </c>
      <c r="CF31" s="25">
        <f>U31-Quarter!X39</f>
        <v>0</v>
      </c>
      <c r="CG31" s="25">
        <f>V31-Quarter!Y39</f>
        <v>0</v>
      </c>
      <c r="CH31" s="25">
        <f>W31-Quarter!Z39</f>
        <v>1.9999999996798579E-2</v>
      </c>
      <c r="CI31" s="25">
        <f>X31-Quarter!AA39</f>
        <v>-2.0000000000436557E-2</v>
      </c>
      <c r="CJ31" s="25">
        <f>Y31-Quarter!AB39</f>
        <v>-2.0000000000436557E-2</v>
      </c>
      <c r="CK31" s="25">
        <f>Z31-Quarter!AC39</f>
        <v>-1.0000000002037268E-2</v>
      </c>
      <c r="CL31" s="25">
        <f>AA31-Quarter!AD39</f>
        <v>-9.9999999947613105E-3</v>
      </c>
      <c r="CM31" s="25">
        <f>AB31-Quarter!AE39</f>
        <v>1.9999999996798579E-2</v>
      </c>
      <c r="CN31" s="25">
        <f>AC31-Quarter!AF39</f>
        <v>0</v>
      </c>
      <c r="CO31" s="25">
        <f>AD31-Quarter!AG39</f>
        <v>0</v>
      </c>
      <c r="CP31" s="25">
        <f>AE31-Quarter!AH39</f>
        <v>9.9999999983992893E-3</v>
      </c>
      <c r="CQ31" s="25">
        <f>AF31-Quarter!AI39</f>
        <v>0</v>
      </c>
      <c r="CR31" s="25">
        <f>AG31-Quarter!AJ39</f>
        <v>9.9999999947613105E-3</v>
      </c>
      <c r="CS31" s="25">
        <f>AH31-Quarter!AK39</f>
        <v>-1.0000000005675247E-2</v>
      </c>
      <c r="CT31" s="265">
        <f>AI31-Quarter!AL39</f>
        <v>-9.9999999947613105E-3</v>
      </c>
      <c r="CU31" s="265">
        <f>AJ31-Quarter!AM39</f>
        <v>0</v>
      </c>
      <c r="CV31" s="265">
        <f>AK31-Quarter!AN39</f>
        <v>0</v>
      </c>
      <c r="CW31" s="265">
        <f>AL31-Quarter!AO39</f>
        <v>0</v>
      </c>
      <c r="CX31" s="265">
        <f>AM31-Quarter!AP39</f>
        <v>0.15793999999004882</v>
      </c>
      <c r="CY31" s="265">
        <f>AN31-Quarter!AQ39</f>
        <v>-9.457000000111293E-2</v>
      </c>
      <c r="CZ31" s="265">
        <f>AO31-Quarter!AR39</f>
        <v>0.39732999999614549</v>
      </c>
      <c r="DA31" s="265">
        <f>AP31-Quarter!AS39</f>
        <v>0.88866999999299878</v>
      </c>
      <c r="DB31" s="265">
        <f>AQ31-Quarter!AT39</f>
        <v>1.0000000002037268E-2</v>
      </c>
      <c r="DC31" s="265">
        <f>AR31-Quarter!AU39</f>
        <v>9.9999999983992893E-3</v>
      </c>
      <c r="DD31" s="265">
        <f>AS31-Quarter!AV39</f>
        <v>9.9999999947613105E-3</v>
      </c>
      <c r="DE31" s="265">
        <f>AT31-Quarter!AW39</f>
        <v>0</v>
      </c>
      <c r="DF31" s="265">
        <f>AU31-Quarter!AX39</f>
        <v>0</v>
      </c>
      <c r="DG31" s="265">
        <f>AV31-Quarter!AY39</f>
        <v>0</v>
      </c>
      <c r="DH31" s="265">
        <f>AW31-Quarter!AZ39</f>
        <v>0</v>
      </c>
      <c r="DI31" s="265">
        <f>AX31-Quarter!BA39</f>
        <v>0</v>
      </c>
      <c r="DJ31" s="265">
        <f>AY31-Quarter!BB39</f>
        <v>-1.0000000002037268E-2</v>
      </c>
      <c r="DK31" s="265">
        <f>AZ31-Quarter!BC39</f>
        <v>0</v>
      </c>
      <c r="DL31" s="265">
        <f>BA31-Quarter!BD39</f>
        <v>9.9999999983992893E-3</v>
      </c>
      <c r="DM31" s="265">
        <f>BB31-Quarter!BE39</f>
        <v>-1.0000000002037268E-2</v>
      </c>
      <c r="DN31" s="265">
        <f>BC31-Quarter!BF39</f>
        <v>0</v>
      </c>
      <c r="DO31" s="265">
        <f>BD31-Quarter!BG39</f>
        <v>-9.9999999947613105E-3</v>
      </c>
      <c r="DP31" s="265">
        <f>BE31-Quarter!BH39</f>
        <v>-1.0000000009313226E-2</v>
      </c>
      <c r="DQ31" s="265">
        <f>BF31-Quarter!BI39</f>
        <v>-1.0000000009313226E-2</v>
      </c>
      <c r="DR31" s="265">
        <f>BG31-Quarter!BJ39</f>
        <v>1.0000000002037268E-2</v>
      </c>
      <c r="DS31" s="265">
        <f>BH31-Quarter!BK39</f>
        <v>9.9999999947613105E-3</v>
      </c>
      <c r="DT31" s="265">
        <f>BI31-Quarter!BL39</f>
        <v>0</v>
      </c>
      <c r="DU31" s="265">
        <f>BJ31-Quarter!BM39</f>
        <v>0</v>
      </c>
      <c r="DV31" s="265">
        <f>BK31-Quarter!BN39</f>
        <v>0</v>
      </c>
    </row>
    <row r="32" spans="1:126" ht="13" thickTop="1" x14ac:dyDescent="0.25"/>
    <row r="34" spans="1:2" x14ac:dyDescent="0.25">
      <c r="A34" s="13"/>
      <c r="B34" s="13"/>
    </row>
    <row r="35" spans="1:2" x14ac:dyDescent="0.25">
      <c r="A35" s="14"/>
      <c r="B35" s="14"/>
    </row>
    <row r="36" spans="1:2" x14ac:dyDescent="0.25">
      <c r="A36" s="14"/>
      <c r="B36" s="14"/>
    </row>
    <row r="37" spans="1:2" x14ac:dyDescent="0.25">
      <c r="A37" s="14"/>
      <c r="B37" s="14"/>
    </row>
    <row r="38" spans="1:2" x14ac:dyDescent="0.25">
      <c r="A38" s="14"/>
      <c r="B38" s="14"/>
    </row>
    <row r="39" spans="1:2" x14ac:dyDescent="0.25">
      <c r="A39" s="14"/>
      <c r="B39" s="14"/>
    </row>
    <row r="40" spans="1:2" x14ac:dyDescent="0.25">
      <c r="A40" s="14"/>
      <c r="B40" s="14"/>
    </row>
    <row r="41" spans="1:2" x14ac:dyDescent="0.25">
      <c r="A41" s="14"/>
      <c r="B41" s="14"/>
    </row>
    <row r="43" spans="1:2" x14ac:dyDescent="0.25">
      <c r="A43" s="14"/>
      <c r="B43" s="14"/>
    </row>
  </sheetData>
  <phoneticPr fontId="7" type="noConversion"/>
  <conditionalFormatting sqref="CT8:DV31">
    <cfRule type="cellIs" dxfId="2" priority="1" operator="lessThan">
      <formula>-0.01</formula>
    </cfRule>
    <cfRule type="cellIs" dxfId="1" priority="2" operator="greaterThan">
      <formula>0.01</formula>
    </cfRule>
  </conditionalFormatting>
  <conditionalFormatting sqref="DC8:DV20 BM8:DB31 DC23:DV31 CU30:DM30">
    <cfRule type="cellIs" dxfId="0" priority="3" stopIfTrue="1" operator="notBetween">
      <formula>-0.1</formula>
      <formula>0.1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dimension ref="A1:B19"/>
  <sheetViews>
    <sheetView showGridLines="0" zoomScaleNormal="100" workbookViewId="0"/>
  </sheetViews>
  <sheetFormatPr defaultColWidth="9.1796875" defaultRowHeight="12.5" x14ac:dyDescent="0.25"/>
  <cols>
    <col min="1" max="1" width="110" customWidth="1"/>
    <col min="2" max="2" width="24.7265625" bestFit="1" customWidth="1"/>
  </cols>
  <sheetData>
    <row r="1" spans="1:2" ht="45" customHeight="1" x14ac:dyDescent="0.25">
      <c r="A1" s="67" t="s">
        <v>64</v>
      </c>
    </row>
    <row r="2" spans="1:2" ht="20.25" customHeight="1" x14ac:dyDescent="0.25">
      <c r="A2" s="63" t="s">
        <v>201</v>
      </c>
    </row>
    <row r="3" spans="1:2" ht="20.25" customHeight="1" x14ac:dyDescent="0.25">
      <c r="A3" s="63" t="s">
        <v>202</v>
      </c>
    </row>
    <row r="4" spans="1:2" ht="30" customHeight="1" x14ac:dyDescent="0.5">
      <c r="A4" s="70" t="s">
        <v>228</v>
      </c>
      <c r="B4" s="62" t="s">
        <v>229</v>
      </c>
    </row>
    <row r="5" spans="1:2" ht="20.25" customHeight="1" x14ac:dyDescent="0.25">
      <c r="A5" s="74" t="s">
        <v>205</v>
      </c>
      <c r="B5" s="73" t="s">
        <v>203</v>
      </c>
    </row>
    <row r="6" spans="1:2" ht="20.25" customHeight="1" x14ac:dyDescent="0.25">
      <c r="A6" s="74" t="s">
        <v>206</v>
      </c>
      <c r="B6" s="73" t="s">
        <v>64</v>
      </c>
    </row>
    <row r="7" spans="1:2" ht="20.25" customHeight="1" x14ac:dyDescent="0.25">
      <c r="A7" s="76" t="s">
        <v>208</v>
      </c>
      <c r="B7" s="73" t="s">
        <v>179</v>
      </c>
    </row>
    <row r="8" spans="1:2" ht="20.25" customHeight="1" x14ac:dyDescent="0.25">
      <c r="A8" s="74" t="s">
        <v>209</v>
      </c>
      <c r="B8" s="73" t="s">
        <v>204</v>
      </c>
    </row>
    <row r="9" spans="1:2" ht="20.25" customHeight="1" x14ac:dyDescent="0.25">
      <c r="A9" s="72" t="s">
        <v>207</v>
      </c>
      <c r="B9" s="73" t="s">
        <v>63</v>
      </c>
    </row>
    <row r="10" spans="1:2" ht="20.25" customHeight="1" x14ac:dyDescent="0.25">
      <c r="A10" s="72" t="s">
        <v>310</v>
      </c>
      <c r="B10" s="73" t="s">
        <v>62</v>
      </c>
    </row>
    <row r="11" spans="1:2" ht="20.25" customHeight="1" x14ac:dyDescent="0.25">
      <c r="A11" s="72" t="s">
        <v>311</v>
      </c>
      <c r="B11" s="73" t="s">
        <v>13</v>
      </c>
    </row>
    <row r="12" spans="1:2" ht="20.25" customHeight="1" x14ac:dyDescent="0.25">
      <c r="A12" s="72" t="s">
        <v>252</v>
      </c>
      <c r="B12" s="73" t="s">
        <v>61</v>
      </c>
    </row>
    <row r="13" spans="1:2" ht="20.25" customHeight="1" x14ac:dyDescent="0.25">
      <c r="A13" s="72" t="s">
        <v>312</v>
      </c>
      <c r="B13" s="73" t="s">
        <v>60</v>
      </c>
    </row>
    <row r="14" spans="1:2" ht="20.25" customHeight="1" x14ac:dyDescent="0.25">
      <c r="A14" s="72" t="s">
        <v>253</v>
      </c>
      <c r="B14" s="73" t="s">
        <v>59</v>
      </c>
    </row>
    <row r="15" spans="1:2" ht="20.25" customHeight="1" x14ac:dyDescent="0.25">
      <c r="A15" s="72" t="s">
        <v>313</v>
      </c>
      <c r="B15" s="73" t="s">
        <v>58</v>
      </c>
    </row>
    <row r="16" spans="1:2" ht="20.25" customHeight="1" x14ac:dyDescent="0.25">
      <c r="A16" s="72" t="s">
        <v>254</v>
      </c>
      <c r="B16" s="73" t="s">
        <v>57</v>
      </c>
    </row>
    <row r="17" spans="1:2" ht="20.25" customHeight="1" x14ac:dyDescent="0.25">
      <c r="A17" s="72" t="s">
        <v>314</v>
      </c>
      <c r="B17" s="73" t="s">
        <v>56</v>
      </c>
    </row>
    <row r="18" spans="1:2" ht="20.25" customHeight="1" x14ac:dyDescent="0.25">
      <c r="A18" s="72" t="s">
        <v>255</v>
      </c>
      <c r="B18" s="73" t="s">
        <v>55</v>
      </c>
    </row>
    <row r="19" spans="1:2" ht="15.5" x14ac:dyDescent="0.25">
      <c r="A19" s="72" t="s">
        <v>315</v>
      </c>
      <c r="B19" s="73" t="s">
        <v>54</v>
      </c>
    </row>
  </sheetData>
  <hyperlinks>
    <hyperlink ref="B7" location="Notes!A1" display="Notes" xr:uid="{12754B75-6EF2-43FA-B863-29270432C9CF}"/>
    <hyperlink ref="B19" location="'Wales - Qtr'!A1" display="Wales - Quarter" xr:uid="{00000000-0004-0000-0000-00000D000000}"/>
    <hyperlink ref="B17" location="'Scotland - Qtr'!A1" display="Scotland - Quarter" xr:uid="{00000000-0004-0000-0000-00000C000000}"/>
    <hyperlink ref="B15" location="'Northern Ireland - Qtr'!A1" display="Northern Ireland - Quarter" xr:uid="{00000000-0004-0000-0000-00000B000000}"/>
    <hyperlink ref="B18" location="'Wales- Annual'!A1" display="Wales - Annual" xr:uid="{00000000-0004-0000-0000-00000A000000}"/>
    <hyperlink ref="B16" location="'Scotland- Annual'!A1" display="Scotland - Annual" xr:uid="{00000000-0004-0000-0000-000009000000}"/>
    <hyperlink ref="B14" location="'Northern Ireland - Annual'!A1" display="Northern Ireland - Annual" xr:uid="{00000000-0004-0000-0000-000008000000}"/>
    <hyperlink ref="B13" location="'England - Qtr'!A1" display="England - Quarter" xr:uid="{00000000-0004-0000-0000-000007000000}"/>
    <hyperlink ref="B12" location="'England - Annual'!A1" display="England - Annual" xr:uid="{00000000-0004-0000-0000-000006000000}"/>
    <hyperlink ref="B9" location="'Main Table'!A1" display="Main table" xr:uid="{00000000-0004-0000-0000-000005000000}"/>
    <hyperlink ref="B11" location="Quarter!A1" display="Quarter" xr:uid="{00000000-0004-0000-0000-000004000000}"/>
    <hyperlink ref="B10" location="Annual!A1" display="Annual " xr:uid="{00000000-0004-0000-0000-000003000000}"/>
    <hyperlink ref="B8" location="Commentary!A1" display="Commentary" xr:uid="{00000000-0004-0000-0000-000002000000}"/>
    <hyperlink ref="B6" location="Contents!A1" display="Contents " xr:uid="{00000000-0004-0000-0000-000001000000}"/>
    <hyperlink ref="B5" location="'Cover Sheet'!A1" display="Cover Sheet " xr:uid="{00000000-0004-0000-0000-000000000000}"/>
  </hyperlinks>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7"/>
  <dimension ref="A1:B23"/>
  <sheetViews>
    <sheetView showGridLines="0" workbookViewId="0"/>
  </sheetViews>
  <sheetFormatPr defaultColWidth="9.1796875" defaultRowHeight="15.5" x14ac:dyDescent="0.25"/>
  <cols>
    <col min="1" max="1" width="10" style="64" customWidth="1"/>
    <col min="2" max="2" width="152.81640625" style="64" customWidth="1"/>
    <col min="3" max="16384" width="9.1796875" style="64"/>
  </cols>
  <sheetData>
    <row r="1" spans="1:2" ht="45" customHeight="1" x14ac:dyDescent="0.25">
      <c r="A1" s="67" t="s">
        <v>179</v>
      </c>
    </row>
    <row r="2" spans="1:2" s="63" customFormat="1" ht="20.25" customHeight="1" x14ac:dyDescent="0.25">
      <c r="A2" s="63" t="s">
        <v>180</v>
      </c>
    </row>
    <row r="3" spans="1:2" s="63" customFormat="1" ht="20.25" customHeight="1" x14ac:dyDescent="0.25">
      <c r="A3" s="63" t="s">
        <v>235</v>
      </c>
    </row>
    <row r="4" spans="1:2" s="63" customFormat="1" ht="30" customHeight="1" x14ac:dyDescent="0.5">
      <c r="A4" s="62" t="s">
        <v>181</v>
      </c>
      <c r="B4" s="62" t="s">
        <v>182</v>
      </c>
    </row>
    <row r="5" spans="1:2" s="69" customFormat="1" ht="20.25" customHeight="1" x14ac:dyDescent="0.35">
      <c r="A5" s="65" t="s">
        <v>183</v>
      </c>
      <c r="B5" s="68" t="s">
        <v>187</v>
      </c>
    </row>
    <row r="6" spans="1:2" s="69" customFormat="1" ht="32.5" customHeight="1" x14ac:dyDescent="0.35">
      <c r="A6" s="65" t="s">
        <v>184</v>
      </c>
      <c r="B6" s="83" t="s">
        <v>353</v>
      </c>
    </row>
    <row r="7" spans="1:2" s="69" customFormat="1" ht="62" x14ac:dyDescent="0.35">
      <c r="A7" s="82" t="s">
        <v>185</v>
      </c>
      <c r="B7" s="83" t="s">
        <v>352</v>
      </c>
    </row>
    <row r="8" spans="1:2" s="69" customFormat="1" x14ac:dyDescent="0.35">
      <c r="A8" s="82" t="s">
        <v>186</v>
      </c>
      <c r="B8" s="83" t="s">
        <v>320</v>
      </c>
    </row>
    <row r="9" spans="1:2" s="69" customFormat="1" x14ac:dyDescent="0.35">
      <c r="A9" s="82" t="s">
        <v>192</v>
      </c>
      <c r="B9" s="83" t="s">
        <v>200</v>
      </c>
    </row>
    <row r="10" spans="1:2" s="69" customFormat="1" ht="31" x14ac:dyDescent="0.35">
      <c r="A10" s="82" t="s">
        <v>193</v>
      </c>
      <c r="B10" s="83" t="s">
        <v>188</v>
      </c>
    </row>
    <row r="11" spans="1:2" s="69" customFormat="1" x14ac:dyDescent="0.35">
      <c r="A11" s="82" t="s">
        <v>194</v>
      </c>
      <c r="B11" s="83" t="s">
        <v>191</v>
      </c>
    </row>
    <row r="12" spans="1:2" s="69" customFormat="1" ht="31" x14ac:dyDescent="0.35">
      <c r="A12" s="82" t="s">
        <v>195</v>
      </c>
      <c r="B12" s="83" t="s">
        <v>356</v>
      </c>
    </row>
    <row r="13" spans="1:2" s="69" customFormat="1" x14ac:dyDescent="0.35">
      <c r="A13" s="82" t="s">
        <v>196</v>
      </c>
      <c r="B13" s="83" t="s">
        <v>289</v>
      </c>
    </row>
    <row r="14" spans="1:2" s="69" customFormat="1" x14ac:dyDescent="0.35">
      <c r="A14" s="82" t="s">
        <v>197</v>
      </c>
      <c r="B14" s="83" t="s">
        <v>190</v>
      </c>
    </row>
    <row r="15" spans="1:2" s="69" customFormat="1" x14ac:dyDescent="0.35">
      <c r="A15" s="82" t="s">
        <v>198</v>
      </c>
      <c r="B15" s="83" t="s">
        <v>231</v>
      </c>
    </row>
    <row r="16" spans="1:2" s="69" customFormat="1" ht="71.5" customHeight="1" x14ac:dyDescent="0.35">
      <c r="A16" s="82" t="s">
        <v>199</v>
      </c>
      <c r="B16" s="83" t="s">
        <v>367</v>
      </c>
    </row>
    <row r="17" spans="1:2" x14ac:dyDescent="0.25">
      <c r="A17" s="82" t="s">
        <v>214</v>
      </c>
      <c r="B17" s="83" t="s">
        <v>189</v>
      </c>
    </row>
    <row r="18" spans="1:2" x14ac:dyDescent="0.25">
      <c r="A18" s="82" t="s">
        <v>219</v>
      </c>
      <c r="B18" s="83" t="s">
        <v>247</v>
      </c>
    </row>
    <row r="19" spans="1:2" x14ac:dyDescent="0.25">
      <c r="A19" s="82" t="s">
        <v>276</v>
      </c>
      <c r="B19" s="83" t="s">
        <v>230</v>
      </c>
    </row>
    <row r="20" spans="1:2" x14ac:dyDescent="0.25">
      <c r="A20" s="82" t="s">
        <v>318</v>
      </c>
      <c r="B20" s="83" t="s">
        <v>270</v>
      </c>
    </row>
    <row r="21" spans="1:2" ht="31" x14ac:dyDescent="0.25">
      <c r="A21" s="82" t="s">
        <v>355</v>
      </c>
      <c r="B21" s="83" t="s">
        <v>319</v>
      </c>
    </row>
    <row r="22" spans="1:2" ht="31" x14ac:dyDescent="0.25">
      <c r="A22" s="82" t="s">
        <v>361</v>
      </c>
      <c r="B22" s="83" t="s">
        <v>302</v>
      </c>
    </row>
    <row r="23" spans="1:2" x14ac:dyDescent="0.25">
      <c r="A23" s="82"/>
      <c r="B23" s="66" t="s">
        <v>303</v>
      </c>
    </row>
  </sheetData>
  <phoneticPr fontId="7" type="noConversion"/>
  <hyperlinks>
    <hyperlink ref="B23" r:id="rId1" xr:uid="{E00BD259-E40E-44E3-9063-56D0521EFCCE}"/>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pageSetUpPr fitToPage="1"/>
  </sheetPr>
  <dimension ref="A1:A14"/>
  <sheetViews>
    <sheetView showGridLines="0" zoomScaleNormal="100" workbookViewId="0"/>
  </sheetViews>
  <sheetFormatPr defaultColWidth="9.1796875" defaultRowHeight="15.5" x14ac:dyDescent="0.25"/>
  <cols>
    <col min="1" max="1" width="150.54296875" style="64" customWidth="1"/>
    <col min="2" max="8" width="9.1796875" style="64"/>
    <col min="9" max="9" width="12.453125" style="64" bestFit="1" customWidth="1"/>
    <col min="10" max="16384" width="9.1796875" style="64"/>
  </cols>
  <sheetData>
    <row r="1" spans="1:1" ht="42" customHeight="1" x14ac:dyDescent="0.25">
      <c r="A1" s="345" t="s">
        <v>175</v>
      </c>
    </row>
    <row r="2" spans="1:1" ht="31.5" customHeight="1" x14ac:dyDescent="0.5">
      <c r="A2" s="62" t="s">
        <v>176</v>
      </c>
    </row>
    <row r="3" spans="1:1" ht="25.5" customHeight="1" x14ac:dyDescent="0.45">
      <c r="A3" s="369" t="s">
        <v>381</v>
      </c>
    </row>
    <row r="4" spans="1:1" ht="53.5" customHeight="1" x14ac:dyDescent="0.25">
      <c r="A4" s="64" t="s">
        <v>384</v>
      </c>
    </row>
    <row r="5" spans="1:1" ht="47.5" customHeight="1" x14ac:dyDescent="0.25">
      <c r="A5" s="64" t="s">
        <v>382</v>
      </c>
    </row>
    <row r="6" spans="1:1" ht="23.15" customHeight="1" x14ac:dyDescent="0.45">
      <c r="A6" s="370" t="s">
        <v>376</v>
      </c>
    </row>
    <row r="7" spans="1:1" ht="109.5" customHeight="1" x14ac:dyDescent="0.25">
      <c r="A7" s="64" t="s">
        <v>383</v>
      </c>
    </row>
    <row r="8" spans="1:1" ht="25" customHeight="1" x14ac:dyDescent="0.25">
      <c r="A8" s="66" t="s">
        <v>177</v>
      </c>
    </row>
    <row r="9" spans="1:1" ht="27.65" customHeight="1" x14ac:dyDescent="0.5">
      <c r="A9" s="312" t="s">
        <v>93</v>
      </c>
    </row>
    <row r="10" spans="1:1" ht="47.25" customHeight="1" x14ac:dyDescent="0.25">
      <c r="A10" s="64" t="s">
        <v>357</v>
      </c>
    </row>
    <row r="11" spans="1:1" ht="26.15" customHeight="1" x14ac:dyDescent="0.25">
      <c r="A11" s="66" t="s">
        <v>178</v>
      </c>
    </row>
    <row r="12" spans="1:1" ht="21" x14ac:dyDescent="0.5">
      <c r="A12" s="228"/>
    </row>
    <row r="13" spans="1:1" x14ac:dyDescent="0.25">
      <c r="A13" s="65"/>
    </row>
    <row r="14" spans="1:1" x14ac:dyDescent="0.25">
      <c r="A14" s="66"/>
    </row>
  </sheetData>
  <hyperlinks>
    <hyperlink ref="A8" r:id="rId1" xr:uid="{00000000-0004-0000-0400-000000000000}"/>
    <hyperlink ref="A11" r:id="rId2" xr:uid="{00000000-0004-0000-0400-000001000000}"/>
  </hyperlinks>
  <pageMargins left="0.25" right="0.25" top="0.75" bottom="0.75" header="0.3" footer="0.3"/>
  <pageSetup paperSize="9" scale="67"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BJ83"/>
  <sheetViews>
    <sheetView showGridLines="0" zoomScaleNormal="100" workbookViewId="0">
      <pane xSplit="1" ySplit="7" topLeftCell="B8" activePane="bottomRight" state="frozen"/>
      <selection activeCell="A57" sqref="A57"/>
      <selection pane="topRight" activeCell="A57" sqref="A57"/>
      <selection pane="bottomLeft" activeCell="A57" sqref="A57"/>
      <selection pane="bottomRight"/>
    </sheetView>
  </sheetViews>
  <sheetFormatPr defaultColWidth="9.1796875" defaultRowHeight="20.25" customHeight="1" x14ac:dyDescent="0.25"/>
  <cols>
    <col min="1" max="1" width="41" style="107" customWidth="1"/>
    <col min="2" max="3" width="13.54296875" style="107" customWidth="1"/>
    <col min="4" max="4" width="13.54296875" style="108" customWidth="1"/>
    <col min="5" max="13" width="13.54296875" style="107" customWidth="1"/>
    <col min="14" max="14" width="14.1796875" style="107" customWidth="1"/>
    <col min="15" max="15" width="13.81640625" style="107" customWidth="1"/>
    <col min="16" max="16" width="13.1796875" style="107" bestFit="1" customWidth="1"/>
    <col min="17" max="17" width="12.7265625" style="107" bestFit="1" customWidth="1"/>
    <col min="18" max="62" width="9.1796875" style="107"/>
    <col min="63" max="16384" width="9.1796875" style="109"/>
  </cols>
  <sheetData>
    <row r="1" spans="1:62" s="87" customFormat="1" ht="39" customHeight="1" x14ac:dyDescent="0.25">
      <c r="A1" s="37" t="s">
        <v>236</v>
      </c>
      <c r="B1" s="37"/>
      <c r="C1" s="37"/>
      <c r="D1" s="202"/>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row>
    <row r="2" spans="1:62" s="63" customFormat="1" ht="18.5" customHeight="1" x14ac:dyDescent="0.25">
      <c r="A2" s="63" t="s">
        <v>221</v>
      </c>
      <c r="N2" s="325"/>
    </row>
    <row r="3" spans="1:62" s="63" customFormat="1" ht="18.5" customHeight="1" x14ac:dyDescent="0.25">
      <c r="A3" s="63" t="s">
        <v>240</v>
      </c>
      <c r="H3" s="325"/>
      <c r="I3" s="325"/>
      <c r="J3" s="325"/>
      <c r="K3" s="325"/>
      <c r="L3" s="325"/>
      <c r="M3" s="325"/>
      <c r="N3" s="333"/>
    </row>
    <row r="4" spans="1:62" s="63" customFormat="1" ht="18.5" customHeight="1" x14ac:dyDescent="0.25">
      <c r="A4" s="63" t="s">
        <v>238</v>
      </c>
      <c r="I4" s="357"/>
      <c r="L4" s="325"/>
      <c r="M4" s="325"/>
      <c r="N4" s="333"/>
    </row>
    <row r="5" spans="1:62" s="63" customFormat="1" ht="18.5" customHeight="1" x14ac:dyDescent="0.25">
      <c r="A5" s="63" t="s">
        <v>239</v>
      </c>
      <c r="M5" s="357"/>
    </row>
    <row r="6" spans="1:62" s="63" customFormat="1" ht="18.5" customHeight="1" x14ac:dyDescent="0.25">
      <c r="A6" s="63" t="s">
        <v>241</v>
      </c>
      <c r="E6" s="263"/>
      <c r="F6" s="263"/>
      <c r="G6" s="263"/>
      <c r="H6" s="263"/>
      <c r="I6" s="263"/>
      <c r="J6" s="263"/>
      <c r="K6" s="263"/>
      <c r="L6" s="263"/>
      <c r="M6" s="263"/>
      <c r="N6" s="263"/>
    </row>
    <row r="7" spans="1:62" s="52" customFormat="1" ht="58.5" customHeight="1" x14ac:dyDescent="0.25">
      <c r="A7" s="273" t="s">
        <v>237</v>
      </c>
      <c r="B7" s="211" t="s">
        <v>360</v>
      </c>
      <c r="C7" s="211" t="s">
        <v>375</v>
      </c>
      <c r="D7" s="254" t="s">
        <v>99</v>
      </c>
      <c r="E7" s="217" t="s">
        <v>317</v>
      </c>
      <c r="F7" s="217" t="s">
        <v>322</v>
      </c>
      <c r="G7" s="217" t="s">
        <v>324</v>
      </c>
      <c r="H7" s="217" t="s">
        <v>358</v>
      </c>
      <c r="I7" s="217" t="s">
        <v>364</v>
      </c>
      <c r="J7" s="217" t="s">
        <v>369</v>
      </c>
      <c r="K7" s="217" t="s">
        <v>372</v>
      </c>
      <c r="L7" s="217" t="s">
        <v>373</v>
      </c>
      <c r="M7" s="217" t="s">
        <v>379</v>
      </c>
      <c r="N7" s="212" t="s">
        <v>285</v>
      </c>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row>
    <row r="8" spans="1:62" s="52" customFormat="1" ht="20.25" customHeight="1" x14ac:dyDescent="0.25">
      <c r="A8" s="274" t="s">
        <v>85</v>
      </c>
      <c r="B8" s="155">
        <f ca="1">INDIRECT(Calculation_HIDE!S8,FALSE)</f>
        <v>16199.269999999999</v>
      </c>
      <c r="C8" s="155">
        <f ca="1">INDIRECT(Calculation_HIDE!T8,FALSE)</f>
        <v>16430.689999999999</v>
      </c>
      <c r="D8" s="220">
        <f t="shared" ref="D8:D21" ca="1" si="0">ROUND(IF(((C8-B8)/B8)*100&gt;100,"(+)  ",IF(((C8-B8)/B8)*100&lt;-100,"(-)",((C8-B8)/B8)*100)),2)</f>
        <v>1.43</v>
      </c>
      <c r="E8" s="226">
        <f ca="1">INDIRECT(Calculation_HIDE!BZ8,FALSE)</f>
        <v>15561.72</v>
      </c>
      <c r="F8" s="226">
        <f ca="1">INDIRECT(Calculation_HIDE!CA8,FALSE)</f>
        <v>15655.359999999999</v>
      </c>
      <c r="G8" s="226">
        <f ca="1">INDIRECT(Calculation_HIDE!CB8,FALSE)</f>
        <v>16122.47</v>
      </c>
      <c r="H8" s="226">
        <f ca="1">INDIRECT(Calculation_HIDE!CC8,FALSE)</f>
        <v>16199.269999999999</v>
      </c>
      <c r="I8" s="226">
        <f ca="1">INDIRECT(Calculation_HIDE!CD8,FALSE)</f>
        <v>16154.269999999999</v>
      </c>
      <c r="J8" s="226">
        <f ca="1">INDIRECT(Calculation_HIDE!CE8,FALSE)</f>
        <v>16316.279999999999</v>
      </c>
      <c r="K8" s="226">
        <f ca="1">INDIRECT(Calculation_HIDE!CF8,FALSE)</f>
        <v>16363.58</v>
      </c>
      <c r="L8" s="226">
        <f ca="1">INDIRECT(Calculation_HIDE!CG8,FALSE)</f>
        <v>16430.689999999999</v>
      </c>
      <c r="M8" s="226">
        <f ca="1">INDIRECT(Calculation_HIDE!CH8,FALSE)</f>
        <v>16637.210000000003</v>
      </c>
      <c r="N8" s="208">
        <f t="shared" ref="N8:N22" ca="1" si="1">ROUND((M8-I8)/I8*100,2)</f>
        <v>2.99</v>
      </c>
      <c r="O8" s="89"/>
      <c r="P8" s="54"/>
      <c r="Q8" s="93"/>
      <c r="R8" s="91"/>
      <c r="S8" s="54"/>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row>
    <row r="9" spans="1:62" s="52" customFormat="1" ht="20.25" customHeight="1" x14ac:dyDescent="0.25">
      <c r="A9" s="272" t="s">
        <v>290</v>
      </c>
      <c r="B9" s="155">
        <f ca="1">INDIRECT(Calculation_HIDE!S9,FALSE)</f>
        <v>16060.05</v>
      </c>
      <c r="C9" s="155">
        <f ca="1">INDIRECT(Calculation_HIDE!T9,FALSE)</f>
        <v>16570.05</v>
      </c>
      <c r="D9" s="220">
        <f t="shared" ca="1" si="0"/>
        <v>3.18</v>
      </c>
      <c r="E9" s="155">
        <f ca="1">INDIRECT(Calculation_HIDE!BZ9,FALSE)</f>
        <v>14730.05</v>
      </c>
      <c r="F9" s="155">
        <f ca="1">INDIRECT(Calculation_HIDE!CA9,FALSE)</f>
        <v>15612.05</v>
      </c>
      <c r="G9" s="155">
        <f ca="1">INDIRECT(Calculation_HIDE!CB9,FALSE)</f>
        <v>15612.05</v>
      </c>
      <c r="H9" s="155">
        <f ca="1">INDIRECT(Calculation_HIDE!CC9,FALSE)</f>
        <v>16060.05</v>
      </c>
      <c r="I9" s="155">
        <f ca="1">INDIRECT(Calculation_HIDE!CD9,FALSE)</f>
        <v>16235.05</v>
      </c>
      <c r="J9" s="155">
        <f ca="1">INDIRECT(Calculation_HIDE!CE9,FALSE)</f>
        <v>16570.05</v>
      </c>
      <c r="K9" s="155">
        <f ca="1">INDIRECT(Calculation_HIDE!CF9,FALSE)</f>
        <v>16570.05</v>
      </c>
      <c r="L9" s="155">
        <f ca="1">INDIRECT(Calculation_HIDE!CG9,FALSE)</f>
        <v>16570.05</v>
      </c>
      <c r="M9" s="155">
        <f ca="1">INDIRECT(Calculation_HIDE!CH9,FALSE)</f>
        <v>16653.05</v>
      </c>
      <c r="N9" s="208">
        <f t="shared" ca="1" si="1"/>
        <v>2.57</v>
      </c>
      <c r="O9" s="90"/>
      <c r="P9" s="54"/>
      <c r="Q9" s="93"/>
      <c r="R9" s="91"/>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row>
    <row r="10" spans="1:62" s="52" customFormat="1" ht="20.25" customHeight="1" x14ac:dyDescent="0.25">
      <c r="A10" s="272" t="s">
        <v>292</v>
      </c>
      <c r="B10" s="155">
        <f ca="1">INDIRECT(Calculation_HIDE!S10,FALSE)</f>
        <v>79.63</v>
      </c>
      <c r="C10" s="155">
        <f ca="1">INDIRECT(Calculation_HIDE!T10,FALSE)</f>
        <v>79.63</v>
      </c>
      <c r="D10" s="220">
        <f t="shared" ca="1" si="0"/>
        <v>0</v>
      </c>
      <c r="E10" s="155">
        <f ca="1">INDIRECT(Calculation_HIDE!BZ10,FALSE)</f>
        <v>79.63</v>
      </c>
      <c r="F10" s="155">
        <f ca="1">INDIRECT(Calculation_HIDE!CA10,FALSE)</f>
        <v>79.63</v>
      </c>
      <c r="G10" s="155">
        <f ca="1">INDIRECT(Calculation_HIDE!CB10,FALSE)</f>
        <v>79.63</v>
      </c>
      <c r="H10" s="155">
        <f ca="1">INDIRECT(Calculation_HIDE!CC10,FALSE)</f>
        <v>79.63</v>
      </c>
      <c r="I10" s="155">
        <f ca="1">INDIRECT(Calculation_HIDE!CD10,FALSE)</f>
        <v>79.63</v>
      </c>
      <c r="J10" s="155">
        <f ca="1">INDIRECT(Calculation_HIDE!CE10,FALSE)</f>
        <v>79.63</v>
      </c>
      <c r="K10" s="155">
        <f ca="1">INDIRECT(Calculation_HIDE!CF10,FALSE)</f>
        <v>79.63</v>
      </c>
      <c r="L10" s="155">
        <f ca="1">INDIRECT(Calculation_HIDE!CG10,FALSE)</f>
        <v>79.63</v>
      </c>
      <c r="M10" s="155">
        <f ca="1">INDIRECT(Calculation_HIDE!CH10,FALSE)</f>
        <v>79.63</v>
      </c>
      <c r="N10" s="208">
        <f t="shared" ca="1" si="1"/>
        <v>0</v>
      </c>
      <c r="O10" s="90"/>
      <c r="P10" s="54"/>
      <c r="Q10" s="93"/>
      <c r="R10" s="91"/>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row>
    <row r="11" spans="1:62" s="52" customFormat="1" ht="20.25" customHeight="1" x14ac:dyDescent="0.25">
      <c r="A11" s="274" t="s">
        <v>363</v>
      </c>
      <c r="B11" s="155">
        <f ca="1">INDIRECT(Calculation_HIDE!S11,FALSE)</f>
        <v>9.8000000000000007</v>
      </c>
      <c r="C11" s="155">
        <f ca="1">INDIRECT(Calculation_HIDE!T11,FALSE)</f>
        <v>9.8000000000000007</v>
      </c>
      <c r="D11" s="220">
        <f t="shared" ca="1" si="0"/>
        <v>0</v>
      </c>
      <c r="E11" s="155">
        <f ca="1">INDIRECT(Calculation_HIDE!BZ11,FALSE)</f>
        <v>9.8000000000000007</v>
      </c>
      <c r="F11" s="152">
        <f ca="1">INDIRECT(Calculation_HIDE!CA11,FALSE)</f>
        <v>9.8000000000000007</v>
      </c>
      <c r="G11" s="152">
        <f ca="1">INDIRECT(Calculation_HIDE!CB11,FALSE)</f>
        <v>9.8000000000000007</v>
      </c>
      <c r="H11" s="152">
        <f ca="1">INDIRECT(Calculation_HIDE!CC11,FALSE)</f>
        <v>9.8000000000000007</v>
      </c>
      <c r="I11" s="152">
        <f ca="1">INDIRECT(Calculation_HIDE!CD11,FALSE)</f>
        <v>9.8000000000000007</v>
      </c>
      <c r="J11" s="152">
        <f ca="1">INDIRECT(Calculation_HIDE!CE11,FALSE)</f>
        <v>9.8000000000000007</v>
      </c>
      <c r="K11" s="152">
        <f ca="1">INDIRECT(Calculation_HIDE!CF11,FALSE)</f>
        <v>9.8000000000000007</v>
      </c>
      <c r="L11" s="152">
        <f ca="1">INDIRECT(Calculation_HIDE!CG11,FALSE)</f>
        <v>9.8000000000000007</v>
      </c>
      <c r="M11" s="152">
        <f ca="1">INDIRECT(Calculation_HIDE!CH11,FALSE)</f>
        <v>9.8000000000000007</v>
      </c>
      <c r="N11" s="208">
        <f t="shared" ca="1" si="1"/>
        <v>0</v>
      </c>
      <c r="O11" s="90"/>
      <c r="P11" s="54"/>
      <c r="Q11" s="93"/>
      <c r="R11" s="91"/>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row>
    <row r="12" spans="1:62" s="52" customFormat="1" ht="20.25" customHeight="1" x14ac:dyDescent="0.25">
      <c r="A12" s="274" t="s">
        <v>325</v>
      </c>
      <c r="B12" s="155">
        <f ca="1">INDIRECT(Calculation_HIDE!S12,FALSE)</f>
        <v>19429.91</v>
      </c>
      <c r="C12" s="155">
        <f ca="1">INDIRECT(Calculation_HIDE!T12,FALSE)</f>
        <v>21914.969999999998</v>
      </c>
      <c r="D12" s="220">
        <f t="shared" ca="1" si="0"/>
        <v>12.79</v>
      </c>
      <c r="E12" s="155">
        <f ca="1">INDIRECT(Calculation_HIDE!BZ12,FALSE)</f>
        <v>17972.8</v>
      </c>
      <c r="F12" s="155">
        <f ca="1">INDIRECT(Calculation_HIDE!CA12,FALSE)</f>
        <v>18405.8</v>
      </c>
      <c r="G12" s="155">
        <f ca="1">INDIRECT(Calculation_HIDE!CB12,FALSE)</f>
        <v>18740.400000000001</v>
      </c>
      <c r="H12" s="155">
        <f ca="1">INDIRECT(Calculation_HIDE!CC12,FALSE)</f>
        <v>19429.91</v>
      </c>
      <c r="I12" s="155">
        <f ca="1">INDIRECT(Calculation_HIDE!CD12,FALSE)</f>
        <v>19908.370000000003</v>
      </c>
      <c r="J12" s="155">
        <f ca="1">INDIRECT(Calculation_HIDE!CE12,FALSE)</f>
        <v>20371.149999999998</v>
      </c>
      <c r="K12" s="155">
        <f ca="1">INDIRECT(Calculation_HIDE!CF12,FALSE)</f>
        <v>21246.14</v>
      </c>
      <c r="L12" s="155">
        <f ca="1">INDIRECT(Calculation_HIDE!CG12,FALSE)</f>
        <v>21914.969999999998</v>
      </c>
      <c r="M12" s="155">
        <f ca="1">INDIRECT(Calculation_HIDE!CH12,FALSE)</f>
        <v>22348.77</v>
      </c>
      <c r="N12" s="208">
        <f t="shared" ca="1" si="1"/>
        <v>12.26</v>
      </c>
      <c r="O12" s="90"/>
      <c r="P12" s="93"/>
      <c r="Q12" s="93"/>
      <c r="R12" s="91"/>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row>
    <row r="13" spans="1:62" s="52" customFormat="1" ht="20.25" customHeight="1" x14ac:dyDescent="0.25">
      <c r="A13" s="274" t="s">
        <v>265</v>
      </c>
      <c r="B13" s="155">
        <f ca="1">INDIRECT(Calculation_HIDE!S13,FALSE)</f>
        <v>418.77</v>
      </c>
      <c r="C13" s="155">
        <f ca="1">INDIRECT(Calculation_HIDE!T13,FALSE)</f>
        <v>418.77</v>
      </c>
      <c r="D13" s="220">
        <f t="shared" ca="1" si="0"/>
        <v>0</v>
      </c>
      <c r="E13" s="155">
        <f ca="1">INDIRECT(Calculation_HIDE!BZ13,FALSE)</f>
        <v>418.77</v>
      </c>
      <c r="F13" s="155">
        <f ca="1">INDIRECT(Calculation_HIDE!CA13,FALSE)</f>
        <v>418.77</v>
      </c>
      <c r="G13" s="155">
        <f ca="1">INDIRECT(Calculation_HIDE!CB13,FALSE)</f>
        <v>418.77</v>
      </c>
      <c r="H13" s="155">
        <f ca="1">INDIRECT(Calculation_HIDE!CC13,FALSE)</f>
        <v>418.77</v>
      </c>
      <c r="I13" s="155">
        <f ca="1">INDIRECT(Calculation_HIDE!CD13,FALSE)</f>
        <v>418.77</v>
      </c>
      <c r="J13" s="155">
        <f ca="1">INDIRECT(Calculation_HIDE!CE13,FALSE)</f>
        <v>418.77</v>
      </c>
      <c r="K13" s="155">
        <f ca="1">INDIRECT(Calculation_HIDE!CF13,FALSE)</f>
        <v>418.77</v>
      </c>
      <c r="L13" s="155">
        <f ca="1">INDIRECT(Calculation_HIDE!CG13,FALSE)</f>
        <v>418.77</v>
      </c>
      <c r="M13" s="155">
        <f ca="1">INDIRECT(Calculation_HIDE!CH13,FALSE)</f>
        <v>418.77</v>
      </c>
      <c r="N13" s="208">
        <f t="shared" ca="1" si="1"/>
        <v>0</v>
      </c>
      <c r="O13" s="90"/>
      <c r="P13" s="54"/>
      <c r="Q13" s="93"/>
      <c r="R13" s="91"/>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row>
    <row r="14" spans="1:62" s="52" customFormat="1" ht="20.25" customHeight="1" x14ac:dyDescent="0.25">
      <c r="A14" s="274" t="s">
        <v>266</v>
      </c>
      <c r="B14" s="155">
        <f ca="1">INDIRECT(Calculation_HIDE!S14,FALSE)</f>
        <v>1477.0800000000002</v>
      </c>
      <c r="C14" s="155">
        <f ca="1">INDIRECT(Calculation_HIDE!T14,FALSE)</f>
        <v>1477.0800000000002</v>
      </c>
      <c r="D14" s="220">
        <f t="shared" ca="1" si="0"/>
        <v>0</v>
      </c>
      <c r="E14" s="155">
        <f ca="1">INDIRECT(Calculation_HIDE!BZ14,FALSE)</f>
        <v>1477.0800000000002</v>
      </c>
      <c r="F14" s="155">
        <f ca="1">INDIRECT(Calculation_HIDE!CA14,FALSE)</f>
        <v>1477.0800000000002</v>
      </c>
      <c r="G14" s="155">
        <f ca="1">INDIRECT(Calculation_HIDE!CB14,FALSE)</f>
        <v>1477.0800000000002</v>
      </c>
      <c r="H14" s="155">
        <f ca="1">INDIRECT(Calculation_HIDE!CC14,FALSE)</f>
        <v>1477.0800000000002</v>
      </c>
      <c r="I14" s="155">
        <f ca="1">INDIRECT(Calculation_HIDE!CD14,FALSE)</f>
        <v>1477.0800000000002</v>
      </c>
      <c r="J14" s="155">
        <f ca="1">INDIRECT(Calculation_HIDE!CE14,FALSE)</f>
        <v>1477.0800000000002</v>
      </c>
      <c r="K14" s="155">
        <f ca="1">INDIRECT(Calculation_HIDE!CF14,FALSE)</f>
        <v>1477.0800000000002</v>
      </c>
      <c r="L14" s="155">
        <f ca="1">INDIRECT(Calculation_HIDE!CG14,FALSE)</f>
        <v>1477.0800000000002</v>
      </c>
      <c r="M14" s="155">
        <f ca="1">INDIRECT(Calculation_HIDE!CH14,FALSE)</f>
        <v>1477.0800000000002</v>
      </c>
      <c r="N14" s="208">
        <f t="shared" ca="1" si="1"/>
        <v>0</v>
      </c>
      <c r="O14" s="54"/>
      <c r="P14" s="54"/>
      <c r="Q14" s="93"/>
      <c r="R14" s="91"/>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row>
    <row r="15" spans="1:62" s="52" customFormat="1" ht="20.25" customHeight="1" x14ac:dyDescent="0.25">
      <c r="A15" s="274" t="s">
        <v>6</v>
      </c>
      <c r="B15" s="155">
        <f ca="1">INDIRECT(Calculation_HIDE!S15,FALSE)</f>
        <v>1060.23</v>
      </c>
      <c r="C15" s="155">
        <f ca="1">INDIRECT(Calculation_HIDE!T15,FALSE)</f>
        <v>1060.23</v>
      </c>
      <c r="D15" s="220">
        <f t="shared" ca="1" si="0"/>
        <v>0</v>
      </c>
      <c r="E15" s="155">
        <f ca="1">INDIRECT(Calculation_HIDE!BZ15,FALSE)</f>
        <v>1059.4100000000001</v>
      </c>
      <c r="F15" s="155">
        <f ca="1">INDIRECT(Calculation_HIDE!CA15,FALSE)</f>
        <v>1059.4100000000001</v>
      </c>
      <c r="G15" s="155">
        <f ca="1">INDIRECT(Calculation_HIDE!CB15,FALSE)</f>
        <v>1060.23</v>
      </c>
      <c r="H15" s="155">
        <f ca="1">INDIRECT(Calculation_HIDE!CC15,FALSE)</f>
        <v>1060.23</v>
      </c>
      <c r="I15" s="155">
        <f ca="1">INDIRECT(Calculation_HIDE!CD15,FALSE)</f>
        <v>1060.23</v>
      </c>
      <c r="J15" s="155">
        <f ca="1">INDIRECT(Calculation_HIDE!CE15,FALSE)</f>
        <v>1060.23</v>
      </c>
      <c r="K15" s="155">
        <f ca="1">INDIRECT(Calculation_HIDE!CF15,FALSE)</f>
        <v>1060.23</v>
      </c>
      <c r="L15" s="155">
        <f ca="1">INDIRECT(Calculation_HIDE!CG15,FALSE)</f>
        <v>1060.23</v>
      </c>
      <c r="M15" s="155">
        <f ca="1">INDIRECT(Calculation_HIDE!CH15,FALSE)</f>
        <v>1060.23</v>
      </c>
      <c r="N15" s="208">
        <f t="shared" ca="1" si="1"/>
        <v>0</v>
      </c>
      <c r="O15" s="54"/>
      <c r="P15" s="54"/>
      <c r="Q15" s="93"/>
      <c r="R15" s="91"/>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row>
    <row r="16" spans="1:62" s="52" customFormat="1" ht="20.25" customHeight="1" x14ac:dyDescent="0.25">
      <c r="A16" s="274" t="s">
        <v>7</v>
      </c>
      <c r="B16" s="155">
        <f ca="1">INDIRECT(Calculation_HIDE!S16,FALSE)</f>
        <v>276.76</v>
      </c>
      <c r="C16" s="155">
        <f ca="1">INDIRECT(Calculation_HIDE!T16,FALSE)</f>
        <v>276.76</v>
      </c>
      <c r="D16" s="220">
        <f t="shared" ca="1" si="0"/>
        <v>0</v>
      </c>
      <c r="E16" s="155">
        <f ca="1">INDIRECT(Calculation_HIDE!BZ16,FALSE)</f>
        <v>276.76</v>
      </c>
      <c r="F16" s="155">
        <f ca="1">INDIRECT(Calculation_HIDE!CA16,FALSE)</f>
        <v>277.37</v>
      </c>
      <c r="G16" s="155">
        <f ca="1">INDIRECT(Calculation_HIDE!CB16,FALSE)</f>
        <v>276.76</v>
      </c>
      <c r="H16" s="155">
        <f ca="1">INDIRECT(Calculation_HIDE!CC16,FALSE)</f>
        <v>276.76</v>
      </c>
      <c r="I16" s="155">
        <f ca="1">INDIRECT(Calculation_HIDE!CD16,FALSE)</f>
        <v>276.76</v>
      </c>
      <c r="J16" s="155">
        <f ca="1">INDIRECT(Calculation_HIDE!CE16,FALSE)</f>
        <v>276.76</v>
      </c>
      <c r="K16" s="155">
        <f ca="1">INDIRECT(Calculation_HIDE!CF16,FALSE)</f>
        <v>276.76</v>
      </c>
      <c r="L16" s="155">
        <f ca="1">INDIRECT(Calculation_HIDE!CG16,FALSE)</f>
        <v>276.76</v>
      </c>
      <c r="M16" s="155">
        <f ca="1">INDIRECT(Calculation_HIDE!CH16,FALSE)</f>
        <v>276.76</v>
      </c>
      <c r="N16" s="208">
        <f t="shared" ca="1" si="1"/>
        <v>0</v>
      </c>
      <c r="O16" s="54"/>
      <c r="P16" s="54"/>
      <c r="Q16" s="93"/>
      <c r="R16" s="91"/>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row>
    <row r="17" spans="1:62" s="52" customFormat="1" ht="20.25" customHeight="1" x14ac:dyDescent="0.25">
      <c r="A17" s="274" t="s">
        <v>41</v>
      </c>
      <c r="B17" s="155">
        <f ca="1">INDIRECT(Calculation_HIDE!S17,FALSE)</f>
        <v>1578.18</v>
      </c>
      <c r="C17" s="155">
        <f ca="1">INDIRECT(Calculation_HIDE!T17,FALSE)</f>
        <v>1628.0800000000002</v>
      </c>
      <c r="D17" s="220">
        <f t="shared" ca="1" si="0"/>
        <v>3.16</v>
      </c>
      <c r="E17" s="155">
        <f ca="1">INDIRECT(Calculation_HIDE!BZ17,FALSE)</f>
        <v>1556.18</v>
      </c>
      <c r="F17" s="155">
        <f ca="1">INDIRECT(Calculation_HIDE!CA17,FALSE)</f>
        <v>1578.18</v>
      </c>
      <c r="G17" s="155">
        <f ca="1">INDIRECT(Calculation_HIDE!CB17,FALSE)</f>
        <v>1578.18</v>
      </c>
      <c r="H17" s="155">
        <f ca="1">INDIRECT(Calculation_HIDE!CC17,FALSE)</f>
        <v>1578.18</v>
      </c>
      <c r="I17" s="155">
        <f ca="1">INDIRECT(Calculation_HIDE!CD17,FALSE)</f>
        <v>1578.18</v>
      </c>
      <c r="J17" s="155">
        <f ca="1">INDIRECT(Calculation_HIDE!CE17,FALSE)</f>
        <v>1578.18</v>
      </c>
      <c r="K17" s="155">
        <f ca="1">INDIRECT(Calculation_HIDE!CF17,FALSE)</f>
        <v>1628.0800000000002</v>
      </c>
      <c r="L17" s="155">
        <f ca="1">INDIRECT(Calculation_HIDE!CG17,FALSE)</f>
        <v>1628.0800000000002</v>
      </c>
      <c r="M17" s="155">
        <f ca="1">INDIRECT(Calculation_HIDE!CH17,FALSE)</f>
        <v>1628.0800000000002</v>
      </c>
      <c r="N17" s="208">
        <f t="shared" ca="1" si="1"/>
        <v>3.16</v>
      </c>
      <c r="O17" s="54"/>
      <c r="P17" s="54"/>
      <c r="Q17" s="93"/>
      <c r="R17" s="91"/>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row>
    <row r="18" spans="1:62" s="52" customFormat="1" ht="20.25" customHeight="1" x14ac:dyDescent="0.25">
      <c r="A18" s="274" t="s">
        <v>326</v>
      </c>
      <c r="B18" s="155">
        <f ca="1">INDIRECT(Calculation_HIDE!S18,FALSE)</f>
        <v>129.32</v>
      </c>
      <c r="C18" s="155">
        <f ca="1">INDIRECT(Calculation_HIDE!T18,FALSE)</f>
        <v>129.32</v>
      </c>
      <c r="D18" s="220">
        <f t="shared" ca="1" si="0"/>
        <v>0</v>
      </c>
      <c r="E18" s="155">
        <f ca="1">INDIRECT(Calculation_HIDE!BZ18,FALSE)</f>
        <v>129.32</v>
      </c>
      <c r="F18" s="155">
        <f ca="1">INDIRECT(Calculation_HIDE!CA18,FALSE)</f>
        <v>129.32</v>
      </c>
      <c r="G18" s="155">
        <f ca="1">INDIRECT(Calculation_HIDE!CB18,FALSE)</f>
        <v>129.32</v>
      </c>
      <c r="H18" s="155">
        <f ca="1">INDIRECT(Calculation_HIDE!CC18,FALSE)</f>
        <v>129.32</v>
      </c>
      <c r="I18" s="155">
        <f ca="1">INDIRECT(Calculation_HIDE!CD18,FALSE)</f>
        <v>129.32</v>
      </c>
      <c r="J18" s="155">
        <f ca="1">INDIRECT(Calculation_HIDE!CE18,FALSE)</f>
        <v>129.32</v>
      </c>
      <c r="K18" s="155">
        <f ca="1">INDIRECT(Calculation_HIDE!CF18,FALSE)</f>
        <v>129.32</v>
      </c>
      <c r="L18" s="155">
        <f ca="1">INDIRECT(Calculation_HIDE!CG18,FALSE)</f>
        <v>129.32</v>
      </c>
      <c r="M18" s="155">
        <f ca="1">INDIRECT(Calculation_HIDE!CH18,FALSE)</f>
        <v>129.32</v>
      </c>
      <c r="N18" s="208">
        <f t="shared" ca="1" si="1"/>
        <v>0</v>
      </c>
      <c r="O18" s="54"/>
      <c r="P18" s="54"/>
      <c r="Q18" s="93"/>
      <c r="R18" s="91"/>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row>
    <row r="19" spans="1:62" s="52" customFormat="1" ht="20.25" customHeight="1" x14ac:dyDescent="0.25">
      <c r="A19" s="274" t="s">
        <v>269</v>
      </c>
      <c r="B19" s="155">
        <f ca="1">INDIRECT(Calculation_HIDE!S19,FALSE)</f>
        <v>636.31000000000006</v>
      </c>
      <c r="C19" s="155">
        <f ca="1">INDIRECT(Calculation_HIDE!T19,FALSE)</f>
        <v>640.31000000000006</v>
      </c>
      <c r="D19" s="220">
        <f t="shared" ca="1" si="0"/>
        <v>0.63</v>
      </c>
      <c r="E19" s="155">
        <f ca="1">INDIRECT(Calculation_HIDE!BZ19,FALSE)</f>
        <v>636.31000000000006</v>
      </c>
      <c r="F19" s="155">
        <f ca="1">INDIRECT(Calculation_HIDE!CA19,FALSE)</f>
        <v>636.31000000000006</v>
      </c>
      <c r="G19" s="155">
        <f ca="1">INDIRECT(Calculation_HIDE!CB19,FALSE)</f>
        <v>636.31000000000006</v>
      </c>
      <c r="H19" s="155">
        <f ca="1">INDIRECT(Calculation_HIDE!CC19,FALSE)</f>
        <v>636.31000000000006</v>
      </c>
      <c r="I19" s="155">
        <f ca="1">INDIRECT(Calculation_HIDE!CD19,FALSE)</f>
        <v>640.31000000000006</v>
      </c>
      <c r="J19" s="155">
        <f ca="1">INDIRECT(Calculation_HIDE!CE19,FALSE)</f>
        <v>640.31000000000006</v>
      </c>
      <c r="K19" s="155">
        <f ca="1">INDIRECT(Calculation_HIDE!CF19,FALSE)</f>
        <v>640.31000000000006</v>
      </c>
      <c r="L19" s="155">
        <f ca="1">INDIRECT(Calculation_HIDE!CG19,FALSE)</f>
        <v>640.31000000000006</v>
      </c>
      <c r="M19" s="155">
        <f ca="1">INDIRECT(Calculation_HIDE!CH19,FALSE)</f>
        <v>640.31000000000006</v>
      </c>
      <c r="N19" s="208">
        <f t="shared" ca="1" si="1"/>
        <v>0</v>
      </c>
      <c r="O19" s="54"/>
      <c r="P19" s="54"/>
      <c r="Q19" s="93"/>
      <c r="R19" s="91"/>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row>
    <row r="20" spans="1:62" s="52" customFormat="1" ht="20.25" customHeight="1" x14ac:dyDescent="0.25">
      <c r="A20" s="274" t="s">
        <v>327</v>
      </c>
      <c r="B20" s="155">
        <f ca="1">INDIRECT(Calculation_HIDE!S20,FALSE)</f>
        <v>4635.4699999999993</v>
      </c>
      <c r="C20" s="155">
        <f ca="1">INDIRECT(Calculation_HIDE!T20,FALSE)</f>
        <v>4635.4699999999993</v>
      </c>
      <c r="D20" s="220">
        <f t="shared" ca="1" si="0"/>
        <v>0</v>
      </c>
      <c r="E20" s="155">
        <f ca="1">INDIRECT(Calculation_HIDE!BZ20,FALSE)</f>
        <v>4635.4699999999993</v>
      </c>
      <c r="F20" s="155">
        <f ca="1">INDIRECT(Calculation_HIDE!CA20,FALSE)</f>
        <v>4635.4699999999993</v>
      </c>
      <c r="G20" s="155">
        <f ca="1">INDIRECT(Calculation_HIDE!CB20,FALSE)</f>
        <v>4635.4699999999993</v>
      </c>
      <c r="H20" s="155">
        <f ca="1">INDIRECT(Calculation_HIDE!CC20,FALSE)</f>
        <v>4635.4699999999993</v>
      </c>
      <c r="I20" s="155">
        <f ca="1">INDIRECT(Calculation_HIDE!CD20,FALSE)</f>
        <v>4635.4699999999993</v>
      </c>
      <c r="J20" s="155">
        <f ca="1">INDIRECT(Calculation_HIDE!CE20,FALSE)</f>
        <v>4635.4699999999993</v>
      </c>
      <c r="K20" s="155">
        <f ca="1">INDIRECT(Calculation_HIDE!CF20,FALSE)</f>
        <v>4635.4699999999993</v>
      </c>
      <c r="L20" s="155">
        <f ca="1">INDIRECT(Calculation_HIDE!CG20,FALSE)</f>
        <v>4635.4699999999993</v>
      </c>
      <c r="M20" s="155">
        <f ca="1">INDIRECT(Calculation_HIDE!CH20,FALSE)</f>
        <v>4635.4699999999993</v>
      </c>
      <c r="N20" s="208">
        <f t="shared" ca="1" si="1"/>
        <v>0</v>
      </c>
      <c r="O20" s="54"/>
      <c r="P20" s="54"/>
      <c r="Q20" s="93"/>
      <c r="R20" s="91"/>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row>
    <row r="21" spans="1:62" s="52" customFormat="1" ht="20.25" customHeight="1" x14ac:dyDescent="0.25">
      <c r="A21" s="274" t="s">
        <v>299</v>
      </c>
      <c r="B21" s="155">
        <f ca="1">INDIRECT(Calculation_HIDE!S21,FALSE)</f>
        <v>35.5</v>
      </c>
      <c r="C21" s="155">
        <f ca="1">INDIRECT(Calculation_HIDE!T21,FALSE)</f>
        <v>35.5</v>
      </c>
      <c r="D21" s="220">
        <f t="shared" ca="1" si="0"/>
        <v>0</v>
      </c>
      <c r="E21" s="158">
        <f ca="1">INDIRECT(Calculation_HIDE!BZ21,FALSE)</f>
        <v>35.5</v>
      </c>
      <c r="F21" s="158">
        <f ca="1">INDIRECT(Calculation_HIDE!CA21,FALSE)</f>
        <v>35.5</v>
      </c>
      <c r="G21" s="158">
        <f ca="1">INDIRECT(Calculation_HIDE!CB21,FALSE)</f>
        <v>35.5</v>
      </c>
      <c r="H21" s="158">
        <f ca="1">INDIRECT(Calculation_HIDE!CC21,FALSE)</f>
        <v>35.5</v>
      </c>
      <c r="I21" s="158">
        <f ca="1">INDIRECT(Calculation_HIDE!CD21,FALSE)</f>
        <v>35.5</v>
      </c>
      <c r="J21" s="158">
        <f ca="1">INDIRECT(Calculation_HIDE!CE21,FALSE)</f>
        <v>35.5</v>
      </c>
      <c r="K21" s="158">
        <f ca="1">INDIRECT(Calculation_HIDE!CF21,FALSE)</f>
        <v>35.5</v>
      </c>
      <c r="L21" s="158">
        <f ca="1">INDIRECT(Calculation_HIDE!CG21,FALSE)</f>
        <v>35.5</v>
      </c>
      <c r="M21" s="158">
        <f ca="1">INDIRECT(Calculation_HIDE!CH21,FALSE)</f>
        <v>35.5</v>
      </c>
      <c r="N21" s="328">
        <f t="shared" ca="1" si="1"/>
        <v>0</v>
      </c>
      <c r="O21" s="227"/>
      <c r="P21" s="93"/>
      <c r="Q21" s="93"/>
      <c r="R21" s="91"/>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row>
    <row r="22" spans="1:62" s="52" customFormat="1" ht="20.25" customHeight="1" x14ac:dyDescent="0.25">
      <c r="A22" s="275" t="s">
        <v>91</v>
      </c>
      <c r="B22" s="156">
        <f ca="1">INDIRECT(Calculation_HIDE!S22,FALSE)</f>
        <v>62026.280000000006</v>
      </c>
      <c r="C22" s="156">
        <f ca="1">INDIRECT(Calculation_HIDE!T22,FALSE)</f>
        <v>65306.66</v>
      </c>
      <c r="D22" s="236">
        <f ca="1">ROUND(IF(((C22-B22)/B22)*100&gt;100,"(+)  ",IF(((C22-B22)/B22)*100&lt;-100,"(-)  ",IF(ROUND((((C22-B22)/B22)*100),1)=0,"no Dhange  ",((C22-B22)/B22)*100))),2)</f>
        <v>5.29</v>
      </c>
      <c r="E22" s="159">
        <f t="shared" ref="E22" ca="1" si="2">SUM(E8:E21)</f>
        <v>58578.8</v>
      </c>
      <c r="F22" s="159">
        <f t="shared" ref="F22:G22" ca="1" si="3">SUM(F8:F21)</f>
        <v>60010.05</v>
      </c>
      <c r="G22" s="159">
        <f t="shared" ca="1" si="3"/>
        <v>60811.97</v>
      </c>
      <c r="H22" s="159">
        <f t="shared" ref="H22:I22" ca="1" si="4">SUM(H8:H21)</f>
        <v>62026.280000000006</v>
      </c>
      <c r="I22" s="159">
        <f t="shared" ca="1" si="4"/>
        <v>62638.740000000005</v>
      </c>
      <c r="J22" s="159">
        <f t="shared" ref="J22:K22" ca="1" si="5">SUM(J8:J21)</f>
        <v>63598.530000000006</v>
      </c>
      <c r="K22" s="159">
        <f t="shared" ca="1" si="5"/>
        <v>64570.720000000001</v>
      </c>
      <c r="L22" s="159">
        <f t="shared" ref="L22:M22" ca="1" si="6">SUM(L8:L21)</f>
        <v>65306.66</v>
      </c>
      <c r="M22" s="159">
        <f t="shared" ca="1" si="6"/>
        <v>66029.98000000001</v>
      </c>
      <c r="N22" s="210">
        <f t="shared" ca="1" si="1"/>
        <v>5.41</v>
      </c>
      <c r="O22" s="227"/>
      <c r="P22" s="93"/>
      <c r="Q22" s="93"/>
      <c r="R22" s="91"/>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row>
    <row r="23" spans="1:62" s="52" customFormat="1" ht="17.25" customHeight="1" x14ac:dyDescent="0.25">
      <c r="A23" s="274" t="s">
        <v>328</v>
      </c>
      <c r="B23" s="155">
        <f ca="1">INDIRECT(Calculation_HIDE!S23,FALSE)</f>
        <v>0</v>
      </c>
      <c r="C23" s="155">
        <f ca="1">INDIRECT(Calculation_HIDE!T23,FALSE)</f>
        <v>0</v>
      </c>
      <c r="D23" s="220"/>
      <c r="E23" s="155">
        <v>0</v>
      </c>
      <c r="F23" s="155">
        <v>0</v>
      </c>
      <c r="G23" s="155">
        <v>0</v>
      </c>
      <c r="H23" s="155">
        <v>0</v>
      </c>
      <c r="I23" s="155">
        <v>0</v>
      </c>
      <c r="J23" s="155">
        <v>0</v>
      </c>
      <c r="K23" s="155">
        <v>0</v>
      </c>
      <c r="L23" s="155">
        <v>0</v>
      </c>
      <c r="M23" s="155">
        <v>0</v>
      </c>
      <c r="N23" s="250"/>
      <c r="O23" s="227"/>
      <c r="P23" s="8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row>
    <row r="24" spans="1:62" s="52" customFormat="1" ht="16.5" customHeight="1" x14ac:dyDescent="0.25">
      <c r="A24" s="276"/>
      <c r="B24" s="155"/>
      <c r="C24" s="155"/>
      <c r="D24" s="206"/>
      <c r="E24" s="334"/>
      <c r="F24" s="334"/>
      <c r="G24" s="334"/>
      <c r="H24" s="334"/>
      <c r="I24" s="334"/>
      <c r="J24" s="334"/>
      <c r="K24" s="334"/>
      <c r="L24" s="334"/>
      <c r="M24" s="334"/>
      <c r="N24" s="335"/>
      <c r="O24" s="54"/>
      <c r="P24" s="89"/>
      <c r="Q24" s="54"/>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row>
    <row r="25" spans="1:62" s="52" customFormat="1" ht="56.15" customHeight="1" x14ac:dyDescent="0.25">
      <c r="A25" s="273" t="s">
        <v>281</v>
      </c>
      <c r="B25" s="211" t="s">
        <v>360</v>
      </c>
      <c r="C25" s="211" t="s">
        <v>375</v>
      </c>
      <c r="D25" s="254" t="s">
        <v>99</v>
      </c>
      <c r="E25" s="336" t="s">
        <v>317</v>
      </c>
      <c r="F25" s="217" t="s">
        <v>322</v>
      </c>
      <c r="G25" s="217" t="s">
        <v>324</v>
      </c>
      <c r="H25" s="217" t="s">
        <v>358</v>
      </c>
      <c r="I25" s="217" t="s">
        <v>364</v>
      </c>
      <c r="J25" s="217" t="s">
        <v>369</v>
      </c>
      <c r="K25" s="217" t="s">
        <v>372</v>
      </c>
      <c r="L25" s="217" t="s">
        <v>373</v>
      </c>
      <c r="M25" s="217" t="s">
        <v>379</v>
      </c>
      <c r="N25" s="324" t="s">
        <v>285</v>
      </c>
      <c r="O25" s="49"/>
      <c r="P25" s="8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row>
    <row r="26" spans="1:62" s="52" customFormat="1" ht="20.25" customHeight="1" x14ac:dyDescent="0.25">
      <c r="A26" s="274" t="s">
        <v>329</v>
      </c>
      <c r="B26" s="155">
        <f ca="1">INDIRECT(Calculation_HIDE!S26,FALSE)</f>
        <v>34813.269999999997</v>
      </c>
      <c r="C26" s="155">
        <f ca="1">INDIRECT(Calculation_HIDE!T26,FALSE)</f>
        <v>34419.449999999997</v>
      </c>
      <c r="D26" s="220">
        <f ca="1">ROUND(IF(((C26-B26)/B26)*100&gt;100,"(+)  ",IF(((C26-B26)/B26)*100&lt;-100,"(-)",IF(B26=0,"",((C26-B26)/B26)*100))),2)</f>
        <v>-1.1299999999999999</v>
      </c>
      <c r="E26" s="226">
        <f ca="1">INDIRECT(Calculation_HIDE!BZ26,FALSE)</f>
        <v>10898.599999999999</v>
      </c>
      <c r="F26" s="226">
        <f ca="1">INDIRECT(Calculation_HIDE!CA26,FALSE)</f>
        <v>7297.88</v>
      </c>
      <c r="G26" s="226">
        <f ca="1">INDIRECT(Calculation_HIDE!CB26,FALSE)</f>
        <v>6940.2899999999991</v>
      </c>
      <c r="H26" s="226">
        <f ca="1">INDIRECT(Calculation_HIDE!CC26,FALSE)</f>
        <v>9676.5</v>
      </c>
      <c r="I26" s="226">
        <f ca="1">INDIRECT(Calculation_HIDE!CD26,FALSE)</f>
        <v>9538.68</v>
      </c>
      <c r="J26" s="226">
        <f ca="1">INDIRECT(Calculation_HIDE!CE26,FALSE)</f>
        <v>7033.49</v>
      </c>
      <c r="K26" s="226">
        <f ca="1">INDIRECT(Calculation_HIDE!CF26,FALSE)</f>
        <v>6968.6200000000008</v>
      </c>
      <c r="L26" s="226">
        <f ca="1">INDIRECT(Calculation_HIDE!CG26,FALSE)</f>
        <v>10878.66</v>
      </c>
      <c r="M26" s="226">
        <f ca="1">INDIRECT(Calculation_HIDE!CH26,FALSE)</f>
        <v>12415.519999999999</v>
      </c>
      <c r="N26" s="208">
        <f ca="1">ROUND(IF((M26-I26)/I26*100=0,"no change", (M26-I26)/I26*100),2)</f>
        <v>30.16</v>
      </c>
      <c r="O26" s="54"/>
      <c r="P26" s="8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row>
    <row r="27" spans="1:62" s="52" customFormat="1" ht="20.25" customHeight="1" x14ac:dyDescent="0.25">
      <c r="A27" s="274" t="s">
        <v>338</v>
      </c>
      <c r="B27" s="155">
        <f ca="1">INDIRECT(Calculation_HIDE!S27,FALSE)</f>
        <v>48804.710000000006</v>
      </c>
      <c r="C27" s="155">
        <f ca="1">INDIRECT(Calculation_HIDE!T27,FALSE)</f>
        <v>52020.69</v>
      </c>
      <c r="D27" s="220">
        <f ca="1">ROUND(IF(((C27-B27)/B27)*100&gt;100,"(+)  ",IF(((C27-B27)/B27)*100&lt;-100,"(-)",IF(B27=0,"",((C27-B27)/B27)*100))),2)</f>
        <v>6.59</v>
      </c>
      <c r="E27" s="155">
        <f ca="1">INDIRECT(Calculation_HIDE!BZ27,FALSE)</f>
        <v>15126.000000000002</v>
      </c>
      <c r="F27" s="155">
        <f ca="1">INDIRECT(Calculation_HIDE!CA27,FALSE)</f>
        <v>9994.7000000000007</v>
      </c>
      <c r="G27" s="155">
        <f ca="1">INDIRECT(Calculation_HIDE!CB27,FALSE)</f>
        <v>9837.6200000000008</v>
      </c>
      <c r="H27" s="155">
        <f ca="1">INDIRECT(Calculation_HIDE!CC27,FALSE)</f>
        <v>13846.390000000001</v>
      </c>
      <c r="I27" s="155">
        <f ca="1">INDIRECT(Calculation_HIDE!CD27,FALSE)</f>
        <v>12976.9</v>
      </c>
      <c r="J27" s="155">
        <f ca="1">INDIRECT(Calculation_HIDE!CE27,FALSE)</f>
        <v>10479.930000000002</v>
      </c>
      <c r="K27" s="155">
        <f ca="1">INDIRECT(Calculation_HIDE!CF27,FALSE)</f>
        <v>10824.910000000002</v>
      </c>
      <c r="L27" s="155">
        <f ca="1">INDIRECT(Calculation_HIDE!CG27,FALSE)</f>
        <v>17738.95</v>
      </c>
      <c r="M27" s="155">
        <f ca="1">INDIRECT(Calculation_HIDE!CH27,FALSE)</f>
        <v>16897.86</v>
      </c>
      <c r="N27" s="208">
        <f ca="1">ROUND(IF((M27-I27)/I27*100=0,"no change", (M27-I27)/I27*100),2)</f>
        <v>30.21</v>
      </c>
      <c r="O27" s="49"/>
      <c r="P27" s="8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row>
    <row r="28" spans="1:62" s="52" customFormat="1" ht="20.25" customHeight="1" x14ac:dyDescent="0.25">
      <c r="A28" s="274" t="s">
        <v>330</v>
      </c>
      <c r="B28" s="155">
        <f ca="1">INDIRECT(Calculation_HIDE!S28,FALSE)</f>
        <v>13.01</v>
      </c>
      <c r="C28" s="155">
        <f ca="1">INDIRECT(Calculation_HIDE!T28,FALSE)</f>
        <v>15.980000000000002</v>
      </c>
      <c r="D28" s="220">
        <f ca="1">IF(((C28-B28)/B28)*100&gt;100,"(+)  ",IF(((C28-B28)/B28)*100&lt;-100,"(-)",IF(B28=0,"",ROUND((C28-B28)/B28,2)*100)))</f>
        <v>23</v>
      </c>
      <c r="E28" s="155">
        <f ca="1">INDIRECT(Calculation_HIDE!BZ28,FALSE)</f>
        <v>2.94</v>
      </c>
      <c r="F28" s="155">
        <f ca="1">INDIRECT(Calculation_HIDE!CA28,FALSE)</f>
        <v>3.3</v>
      </c>
      <c r="G28" s="155">
        <f ca="1">INDIRECT(Calculation_HIDE!CB28,FALSE)</f>
        <v>3.16</v>
      </c>
      <c r="H28" s="155">
        <f ca="1">INDIRECT(Calculation_HIDE!CC28,FALSE)</f>
        <v>3.61</v>
      </c>
      <c r="I28" s="155">
        <f ca="1">INDIRECT(Calculation_HIDE!CD28,FALSE)</f>
        <v>5.19</v>
      </c>
      <c r="J28" s="155">
        <f ca="1">INDIRECT(Calculation_HIDE!CE28,FALSE)</f>
        <v>4.59</v>
      </c>
      <c r="K28" s="155">
        <f ca="1">INDIRECT(Calculation_HIDE!CF28,FALSE)</f>
        <v>3.71</v>
      </c>
      <c r="L28" s="155">
        <f ca="1">INDIRECT(Calculation_HIDE!CG28,FALSE)</f>
        <v>2.4900000000000002</v>
      </c>
      <c r="M28" s="155">
        <f ca="1">INDIRECT(Calculation_HIDE!CH28,FALSE)</f>
        <v>1.81</v>
      </c>
      <c r="N28" s="208">
        <f ca="1">(M28-I28)/I28*100</f>
        <v>-65.125240847784198</v>
      </c>
      <c r="O28" s="49"/>
      <c r="P28" s="8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row>
    <row r="29" spans="1:62" s="52" customFormat="1" ht="20.25" customHeight="1" x14ac:dyDescent="0.25">
      <c r="A29" s="274" t="s">
        <v>331</v>
      </c>
      <c r="B29" s="155">
        <f ca="1">INDIRECT(Calculation_HIDE!S29,FALSE)</f>
        <v>14991.71</v>
      </c>
      <c r="C29" s="155">
        <f ca="1">INDIRECT(Calculation_HIDE!T29,FALSE)</f>
        <v>20124.560000000001</v>
      </c>
      <c r="D29" s="220">
        <f ca="1">ROUND(IF(((C29-B29)/B29)*100&gt;100,"(+)  ",IF(((C29-B29)/B29)*100&lt;-100,"(-)",IF(B29=0,"",((C29-B29)/B29)*100))),2)</f>
        <v>34.24</v>
      </c>
      <c r="E29" s="155">
        <f ca="1">INDIRECT(Calculation_HIDE!BZ29,FALSE)</f>
        <v>1843.8</v>
      </c>
      <c r="F29" s="155">
        <f ca="1">INDIRECT(Calculation_HIDE!CA29,FALSE)</f>
        <v>5768.28</v>
      </c>
      <c r="G29" s="155">
        <f ca="1">INDIRECT(Calculation_HIDE!CB29,FALSE)</f>
        <v>5546.34</v>
      </c>
      <c r="H29" s="155">
        <f ca="1">INDIRECT(Calculation_HIDE!CC29,FALSE)</f>
        <v>1833.29</v>
      </c>
      <c r="I29" s="155">
        <f ca="1">INDIRECT(Calculation_HIDE!CD29,FALSE)</f>
        <v>2652.7800000000007</v>
      </c>
      <c r="J29" s="155">
        <f ca="1">INDIRECT(Calculation_HIDE!CE29,FALSE)</f>
        <v>8412.33</v>
      </c>
      <c r="K29" s="155">
        <f ca="1">INDIRECT(Calculation_HIDE!CF29,FALSE)</f>
        <v>6937.52</v>
      </c>
      <c r="L29" s="155">
        <f ca="1">INDIRECT(Calculation_HIDE!CG29,FALSE)</f>
        <v>2121.9300000000003</v>
      </c>
      <c r="M29" s="155">
        <f ca="1">INDIRECT(Calculation_HIDE!CH29,FALSE)</f>
        <v>2699.7200000000003</v>
      </c>
      <c r="N29" s="208">
        <f ca="1">ROUND(IF((M29-I29)/I29*100=0,"no change", (M29-I29)/I29*100),2)</f>
        <v>1.77</v>
      </c>
      <c r="O29" s="89"/>
      <c r="P29" s="8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row>
    <row r="30" spans="1:62" s="52" customFormat="1" ht="20.25" customHeight="1" x14ac:dyDescent="0.25">
      <c r="A30" s="274" t="s">
        <v>332</v>
      </c>
      <c r="B30" s="155">
        <f ca="1">INDIRECT(Calculation_HIDE!S30,FALSE)</f>
        <v>5731</v>
      </c>
      <c r="C30" s="155">
        <f ca="1">INDIRECT(Calculation_HIDE!T30,FALSE)</f>
        <v>5386.02</v>
      </c>
      <c r="D30" s="220">
        <f ca="1">ROUND(IF(((C30-B30)/B30)*100&gt;100,"(+)  ",IF(((C30-B30)/B30)*100&lt;-100,"(-)",IF(B30=0,"",((C30-B30)/B30)*100))),2)</f>
        <v>-6.02</v>
      </c>
      <c r="E30" s="155">
        <f ca="1">INDIRECT(Calculation_HIDE!BZ30,FALSE)</f>
        <v>2043.64</v>
      </c>
      <c r="F30" s="155">
        <f ca="1">INDIRECT(Calculation_HIDE!CA30,FALSE)</f>
        <v>1077.72</v>
      </c>
      <c r="G30" s="155">
        <f ca="1">INDIRECT(Calculation_HIDE!CB30,FALSE)</f>
        <v>1116.3900000000003</v>
      </c>
      <c r="H30" s="155">
        <f ca="1">INDIRECT(Calculation_HIDE!CC30,FALSE)</f>
        <v>1493.2499999999998</v>
      </c>
      <c r="I30" s="155">
        <f ca="1">INDIRECT(Calculation_HIDE!CD30,FALSE)</f>
        <v>1646.6100000000001</v>
      </c>
      <c r="J30" s="155">
        <f ca="1">INDIRECT(Calculation_HIDE!CE30,FALSE)</f>
        <v>714.34999999999991</v>
      </c>
      <c r="K30" s="155">
        <f ca="1">INDIRECT(Calculation_HIDE!CF30,FALSE)</f>
        <v>1057.04</v>
      </c>
      <c r="L30" s="155">
        <f ca="1">INDIRECT(Calculation_HIDE!CG30,FALSE)</f>
        <v>1968.02</v>
      </c>
      <c r="M30" s="155">
        <f ca="1">INDIRECT(Calculation_HIDE!CH30,FALSE)</f>
        <v>1573.7</v>
      </c>
      <c r="N30" s="208">
        <f ca="1">ROUND(IF((M30-I30)/I30*100=0,"no change", (M30-I30)/I30*100),2)</f>
        <v>-4.43</v>
      </c>
      <c r="O30" s="54"/>
      <c r="P30" s="8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row>
    <row r="31" spans="1:62" s="52" customFormat="1" ht="20.25" customHeight="1" x14ac:dyDescent="0.25">
      <c r="A31" s="274" t="s">
        <v>333</v>
      </c>
      <c r="B31" s="155">
        <f ca="1">INDIRECT(Calculation_HIDE!S31,FALSE)</f>
        <v>2899.5999999999995</v>
      </c>
      <c r="C31" s="155">
        <f ca="1">INDIRECT(Calculation_HIDE!T31,FALSE)</f>
        <v>2680.17</v>
      </c>
      <c r="D31" s="220">
        <f ca="1">ROUND(IF(((C31-B31)/B31)*100&gt;100,"(+)  ",IF(((C31-B31)/B31)*100&lt;-100,"(-)",IF(B31=0,"",((C31-B31)/B31)*100))),2)</f>
        <v>-7.57</v>
      </c>
      <c r="E31" s="155">
        <f ca="1">INDIRECT(Calculation_HIDE!BZ31,FALSE)</f>
        <v>733.26</v>
      </c>
      <c r="F31" s="155">
        <f ca="1">INDIRECT(Calculation_HIDE!CA31,FALSE)</f>
        <v>739.61</v>
      </c>
      <c r="G31" s="155">
        <f ca="1">INDIRECT(Calculation_HIDE!CB31,FALSE)</f>
        <v>715.93</v>
      </c>
      <c r="H31" s="155">
        <f ca="1">INDIRECT(Calculation_HIDE!CC31,FALSE)</f>
        <v>710.8</v>
      </c>
      <c r="I31" s="155">
        <f ca="1">INDIRECT(Calculation_HIDE!CD31,FALSE)</f>
        <v>684.16</v>
      </c>
      <c r="J31" s="155">
        <f ca="1">INDIRECT(Calculation_HIDE!CE31,FALSE)</f>
        <v>669.75</v>
      </c>
      <c r="K31" s="155">
        <f ca="1">INDIRECT(Calculation_HIDE!CF31,FALSE)</f>
        <v>663.15000000000009</v>
      </c>
      <c r="L31" s="155">
        <f ca="1">INDIRECT(Calculation_HIDE!CG31,FALSE)</f>
        <v>663.1099999999999</v>
      </c>
      <c r="M31" s="155">
        <f ca="1">INDIRECT(Calculation_HIDE!CH31,FALSE)</f>
        <v>639.59999999999991</v>
      </c>
      <c r="N31" s="208">
        <f ca="1">ROUND(IF((M31-I31)/I31*100=0,"no change", (M31-I31)/I31*100),2)</f>
        <v>-6.51</v>
      </c>
      <c r="O31" s="49"/>
      <c r="P31" s="89"/>
      <c r="Q31" s="155"/>
      <c r="R31" s="155"/>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row>
    <row r="32" spans="1:62" s="95" customFormat="1" ht="20.25" customHeight="1" x14ac:dyDescent="0.25">
      <c r="A32" s="274" t="s">
        <v>334</v>
      </c>
      <c r="B32" s="155">
        <f ca="1">INDIRECT(Calculation_HIDE!S32,FALSE)</f>
        <v>1018.9699999999998</v>
      </c>
      <c r="C32" s="155">
        <f ca="1">INDIRECT(Calculation_HIDE!T32,FALSE)</f>
        <v>956.84999999999991</v>
      </c>
      <c r="D32" s="220">
        <f ca="1">ROUND(IF(((C32-B32)/B32)*100&gt;100,"(+)  ",IF(((C32-B32)/B32)*100&lt;-100,"(-)",IF(B32=0,"",((C32-B32)/B32)*100))),2)</f>
        <v>-6.1</v>
      </c>
      <c r="E32" s="155">
        <f ca="1">INDIRECT(Calculation_HIDE!BZ32,FALSE)</f>
        <v>259.10999999999996</v>
      </c>
      <c r="F32" s="155">
        <f ca="1">INDIRECT(Calculation_HIDE!CA32,FALSE)</f>
        <v>267.05999999999995</v>
      </c>
      <c r="G32" s="155">
        <f ca="1">INDIRECT(Calculation_HIDE!CB32,FALSE)</f>
        <v>245.32999999999998</v>
      </c>
      <c r="H32" s="155">
        <f ca="1">INDIRECT(Calculation_HIDE!CC32,FALSE)</f>
        <v>247.46999999999997</v>
      </c>
      <c r="I32" s="155">
        <f ca="1">INDIRECT(Calculation_HIDE!CD32,FALSE)</f>
        <v>254.26</v>
      </c>
      <c r="J32" s="155">
        <f ca="1">INDIRECT(Calculation_HIDE!CE32,FALSE)</f>
        <v>250.81</v>
      </c>
      <c r="K32" s="155">
        <f ca="1">INDIRECT(Calculation_HIDE!CF32,FALSE)</f>
        <v>226.10999999999999</v>
      </c>
      <c r="L32" s="155">
        <f ca="1">INDIRECT(Calculation_HIDE!CG32,FALSE)</f>
        <v>225.67000000000002</v>
      </c>
      <c r="M32" s="155">
        <f ca="1">INDIRECT(Calculation_HIDE!CH32,FALSE)</f>
        <v>237.23999999999995</v>
      </c>
      <c r="N32" s="208">
        <f ca="1">ROUND(IF((M32-I32)/I32*100=0,"no change", (M32-I32)/I32*100),2)</f>
        <v>-6.69</v>
      </c>
      <c r="O32" s="94"/>
      <c r="P32" s="89"/>
      <c r="Q32" s="94"/>
      <c r="R32" s="159"/>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row>
    <row r="33" spans="1:62" s="52" customFormat="1" ht="20.25" customHeight="1" x14ac:dyDescent="0.25">
      <c r="A33" s="274" t="s">
        <v>337</v>
      </c>
      <c r="B33" s="155">
        <f ca="1">INDIRECT(Calculation_HIDE!S33,FALSE)</f>
        <v>5454.33</v>
      </c>
      <c r="C33" s="155">
        <f ca="1">INDIRECT(Calculation_HIDE!T33,FALSE)</f>
        <v>5347.8799999999992</v>
      </c>
      <c r="D33" s="220">
        <f ca="1">ROUND(IF(((C33-B33)/B33)*100&gt;100,"(+)  ",IF(((C33-B33)/B33)*100&lt;-100,"(-)",IF(B33=0,"",((C33-B33)/B33)*100))),2)</f>
        <v>-1.95</v>
      </c>
      <c r="E33" s="155">
        <f ca="1">INDIRECT(Calculation_HIDE!BZ33,FALSE)</f>
        <v>1345.64</v>
      </c>
      <c r="F33" s="155">
        <f ca="1">INDIRECT(Calculation_HIDE!CA33,FALSE)</f>
        <v>1352.16</v>
      </c>
      <c r="G33" s="155">
        <f ca="1">INDIRECT(Calculation_HIDE!CB33,FALSE)</f>
        <v>1388.61</v>
      </c>
      <c r="H33" s="155">
        <f ca="1">INDIRECT(Calculation_HIDE!CC33,FALSE)</f>
        <v>1367.92</v>
      </c>
      <c r="I33" s="155">
        <f ca="1">INDIRECT(Calculation_HIDE!CD33,FALSE)</f>
        <v>1332.6</v>
      </c>
      <c r="J33" s="155">
        <f ca="1">INDIRECT(Calculation_HIDE!CE33,FALSE)</f>
        <v>1305.17</v>
      </c>
      <c r="K33" s="155">
        <f ca="1">INDIRECT(Calculation_HIDE!CF33,FALSE)</f>
        <v>1340.76</v>
      </c>
      <c r="L33" s="155">
        <f ca="1">INDIRECT(Calculation_HIDE!CG33,FALSE)</f>
        <v>1369.35</v>
      </c>
      <c r="M33" s="155">
        <f ca="1">INDIRECT(Calculation_HIDE!CH33,FALSE)</f>
        <v>1349.16</v>
      </c>
      <c r="N33" s="208">
        <f ca="1">ROUND(IF((M33-I33)/I33*100=0,"no change", (M33-I33)/I33*100),2)</f>
        <v>1.24</v>
      </c>
      <c r="O33" s="96"/>
      <c r="P33" s="89"/>
      <c r="Q33" s="96"/>
      <c r="R33" s="91"/>
      <c r="S33" s="96"/>
      <c r="T33" s="54"/>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row>
    <row r="34" spans="1:62" s="52" customFormat="1" ht="20.25" customHeight="1" x14ac:dyDescent="0.25">
      <c r="A34" s="274" t="s">
        <v>9</v>
      </c>
      <c r="B34" s="155">
        <f ca="1">INDIRECT(Calculation_HIDE!S34,FALSE)</f>
        <v>0</v>
      </c>
      <c r="C34" s="155">
        <f ca="1">INDIRECT(Calculation_HIDE!T34,FALSE)</f>
        <v>0</v>
      </c>
      <c r="D34" s="220"/>
      <c r="E34" s="155">
        <f ca="1">INDIRECT(Calculation_HIDE!BZ34,FALSE)</f>
        <v>0</v>
      </c>
      <c r="F34" s="155">
        <f ca="1">INDIRECT(Calculation_HIDE!CA34,FALSE)</f>
        <v>0</v>
      </c>
      <c r="G34" s="155">
        <f ca="1">INDIRECT(Calculation_HIDE!CB34,FALSE)</f>
        <v>0</v>
      </c>
      <c r="H34" s="155">
        <f ca="1">INDIRECT(Calculation_HIDE!CC34,FALSE)</f>
        <v>0</v>
      </c>
      <c r="I34" s="155">
        <f ca="1">INDIRECT(Calculation_HIDE!CD34,FALSE)</f>
        <v>0</v>
      </c>
      <c r="J34" s="155">
        <f ca="1">INDIRECT(Calculation_HIDE!CE34,FALSE)</f>
        <v>0</v>
      </c>
      <c r="K34" s="155">
        <f ca="1">INDIRECT(Calculation_HIDE!CF34,FALSE)</f>
        <v>0</v>
      </c>
      <c r="L34" s="155">
        <f ca="1">INDIRECT(Calculation_HIDE!CG34,FALSE)</f>
        <v>0</v>
      </c>
      <c r="M34" s="155">
        <f ca="1">INDIRECT(Calculation_HIDE!CH34,FALSE)</f>
        <v>0</v>
      </c>
      <c r="N34" s="208"/>
      <c r="O34" s="49"/>
      <c r="P34" s="8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row>
    <row r="35" spans="1:62" s="52" customFormat="1" ht="20.25" customHeight="1" x14ac:dyDescent="0.25">
      <c r="A35" s="274" t="s">
        <v>335</v>
      </c>
      <c r="B35" s="155">
        <f ca="1">INDIRECT(Calculation_HIDE!S35,FALSE)</f>
        <v>625.75</v>
      </c>
      <c r="C35" s="155">
        <f ca="1">INDIRECT(Calculation_HIDE!T35,FALSE)</f>
        <v>564.29999999999995</v>
      </c>
      <c r="D35" s="220">
        <f t="shared" ref="D35:D40" ca="1" si="7">ROUND(IF(((C35-B35)/B35)*100&gt;100,"(+)  ",IF(((C35-B35)/B35)*100&lt;-100,"(-)",IF(B35=0,"",((C35-B35)/B35)*100))),2)</f>
        <v>-9.82</v>
      </c>
      <c r="E35" s="155">
        <f ca="1">INDIRECT(Calculation_HIDE!BZ35,FALSE)</f>
        <v>170.68</v>
      </c>
      <c r="F35" s="155">
        <f ca="1">INDIRECT(Calculation_HIDE!CA35,FALSE)</f>
        <v>165.82</v>
      </c>
      <c r="G35" s="155">
        <f ca="1">INDIRECT(Calculation_HIDE!CB35,FALSE)</f>
        <v>121.09</v>
      </c>
      <c r="H35" s="155">
        <f ca="1">INDIRECT(Calculation_HIDE!CC35,FALSE)</f>
        <v>168.16</v>
      </c>
      <c r="I35" s="155">
        <f ca="1">INDIRECT(Calculation_HIDE!CD35,FALSE)</f>
        <v>161.44</v>
      </c>
      <c r="J35" s="155">
        <f ca="1">INDIRECT(Calculation_HIDE!CE35,FALSE)</f>
        <v>147.51</v>
      </c>
      <c r="K35" s="155">
        <f ca="1">INDIRECT(Calculation_HIDE!CF35,FALSE)</f>
        <v>106.94</v>
      </c>
      <c r="L35" s="155">
        <f ca="1">INDIRECT(Calculation_HIDE!CG35,FALSE)</f>
        <v>148.41</v>
      </c>
      <c r="M35" s="155">
        <f ca="1">INDIRECT(Calculation_HIDE!CH35,FALSE)</f>
        <v>187.24</v>
      </c>
      <c r="N35" s="208">
        <f ca="1">ROUND(IF((M35-I35)/I35*100=0,"no change", (M35-I35)/I35*100),2)</f>
        <v>15.98</v>
      </c>
      <c r="O35" s="96"/>
      <c r="P35" s="93"/>
      <c r="Q35" s="93"/>
      <c r="R35" s="155"/>
      <c r="S35" s="54"/>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row>
    <row r="36" spans="1:62" s="52" customFormat="1" ht="20.25" customHeight="1" x14ac:dyDescent="0.25">
      <c r="A36" s="274" t="s">
        <v>269</v>
      </c>
      <c r="B36" s="155">
        <f ca="1">INDIRECT(Calculation_HIDE!S36,FALSE)</f>
        <v>3507.75</v>
      </c>
      <c r="C36" s="155">
        <f ca="1">INDIRECT(Calculation_HIDE!T36,FALSE)</f>
        <v>3578.73</v>
      </c>
      <c r="D36" s="220">
        <f t="shared" ca="1" si="7"/>
        <v>2.02</v>
      </c>
      <c r="E36" s="155">
        <f ca="1">INDIRECT(Calculation_HIDE!BZ36,FALSE)</f>
        <v>866.24</v>
      </c>
      <c r="F36" s="155">
        <f ca="1">INDIRECT(Calculation_HIDE!CA36,FALSE)</f>
        <v>879.46</v>
      </c>
      <c r="G36" s="155">
        <f ca="1">INDIRECT(Calculation_HIDE!CB36,FALSE)</f>
        <v>876.9</v>
      </c>
      <c r="H36" s="155">
        <f ca="1">INDIRECT(Calculation_HIDE!CC36,FALSE)</f>
        <v>885.15</v>
      </c>
      <c r="I36" s="155">
        <f ca="1">INDIRECT(Calculation_HIDE!CD36,FALSE)</f>
        <v>903.55</v>
      </c>
      <c r="J36" s="155">
        <f ca="1">INDIRECT(Calculation_HIDE!CE36,FALSE)</f>
        <v>909.52</v>
      </c>
      <c r="K36" s="155">
        <f ca="1">INDIRECT(Calculation_HIDE!CF36,FALSE)</f>
        <v>885.56</v>
      </c>
      <c r="L36" s="155">
        <f ca="1">INDIRECT(Calculation_HIDE!CG36,FALSE)</f>
        <v>880.1</v>
      </c>
      <c r="M36" s="155">
        <f ca="1">INDIRECT(Calculation_HIDE!CH36,FALSE)</f>
        <v>891.01</v>
      </c>
      <c r="N36" s="208">
        <f ca="1">ROUND(IF((M36-I36)/I36*100=0,"no change", (M36-I36)/I36*100),2)</f>
        <v>-1.39</v>
      </c>
      <c r="O36" s="93"/>
      <c r="P36" s="89"/>
      <c r="Q36" s="54"/>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row>
    <row r="37" spans="1:62" s="52" customFormat="1" ht="20.25" customHeight="1" x14ac:dyDescent="0.25">
      <c r="A37" s="274" t="s">
        <v>339</v>
      </c>
      <c r="B37" s="155">
        <f ca="1">INDIRECT(Calculation_HIDE!S37,FALSE)</f>
        <v>26535.03</v>
      </c>
      <c r="C37" s="155">
        <f ca="1">INDIRECT(Calculation_HIDE!T37,FALSE)</f>
        <v>27814.43</v>
      </c>
      <c r="D37" s="220">
        <f t="shared" ca="1" si="7"/>
        <v>4.82</v>
      </c>
      <c r="E37" s="155">
        <f ca="1">INDIRECT(Calculation_HIDE!BZ37,FALSE)</f>
        <v>6617.66</v>
      </c>
      <c r="F37" s="155">
        <f ca="1">INDIRECT(Calculation_HIDE!CA37,FALSE)</f>
        <v>6276.51</v>
      </c>
      <c r="G37" s="155">
        <f ca="1">INDIRECT(Calculation_HIDE!CB37,FALSE)</f>
        <v>6483.76</v>
      </c>
      <c r="H37" s="155">
        <f ca="1">INDIRECT(Calculation_HIDE!CC37,FALSE)</f>
        <v>7157.1</v>
      </c>
      <c r="I37" s="155">
        <f ca="1">INDIRECT(Calculation_HIDE!CD37,FALSE)</f>
        <v>6857.82</v>
      </c>
      <c r="J37" s="155">
        <f ca="1">INDIRECT(Calculation_HIDE!CE37,FALSE)</f>
        <v>6473.08</v>
      </c>
      <c r="K37" s="155">
        <f ca="1">INDIRECT(Calculation_HIDE!CF37,FALSE)</f>
        <v>7019.33</v>
      </c>
      <c r="L37" s="155">
        <f ca="1">INDIRECT(Calculation_HIDE!CG37,FALSE)</f>
        <v>7464.2</v>
      </c>
      <c r="M37" s="155">
        <f ca="1">INDIRECT(Calculation_HIDE!CH37,FALSE)</f>
        <v>6745.65</v>
      </c>
      <c r="N37" s="208">
        <f ca="1">ROUND(IF((M37-I37)/I37*100=0,"no change", (M37-I37)/I37*100),2)</f>
        <v>-1.64</v>
      </c>
      <c r="O37" s="49"/>
      <c r="P37" s="8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row>
    <row r="38" spans="1:62" s="52" customFormat="1" ht="20.25" customHeight="1" x14ac:dyDescent="0.25">
      <c r="A38" s="274" t="s">
        <v>362</v>
      </c>
      <c r="B38" s="155">
        <f ca="1">INDIRECT(Calculation_HIDE!S38,FALSE)</f>
        <v>89.6</v>
      </c>
      <c r="C38" s="155">
        <f ca="1">INDIRECT(Calculation_HIDE!T38,FALSE)</f>
        <v>84.64</v>
      </c>
      <c r="D38" s="220">
        <f t="shared" ca="1" si="7"/>
        <v>-5.54</v>
      </c>
      <c r="E38" s="158">
        <f ca="1">INDIRECT(Calculation_HIDE!BZ38,FALSE)</f>
        <v>22.4</v>
      </c>
      <c r="F38" s="158">
        <f ca="1">INDIRECT(Calculation_HIDE!CA38,FALSE)</f>
        <v>22.4</v>
      </c>
      <c r="G38" s="158">
        <f ca="1">INDIRECT(Calculation_HIDE!CB38,FALSE)</f>
        <v>22.4</v>
      </c>
      <c r="H38" s="158">
        <f ca="1">INDIRECT(Calculation_HIDE!CC38,FALSE)</f>
        <v>22.4</v>
      </c>
      <c r="I38" s="158">
        <f ca="1">INDIRECT(Calculation_HIDE!CD38,FALSE)</f>
        <v>21.16</v>
      </c>
      <c r="J38" s="158">
        <f ca="1">INDIRECT(Calculation_HIDE!CE38,FALSE)</f>
        <v>21.16</v>
      </c>
      <c r="K38" s="158">
        <f ca="1">INDIRECT(Calculation_HIDE!CF38,FALSE)</f>
        <v>21.16</v>
      </c>
      <c r="L38" s="158">
        <f ca="1">INDIRECT(Calculation_HIDE!CG38,FALSE)</f>
        <v>21.16</v>
      </c>
      <c r="M38" s="158">
        <f ca="1">INDIRECT(Calculation_HIDE!CH38,FALSE)</f>
        <v>21.16</v>
      </c>
      <c r="N38" s="328">
        <v>0</v>
      </c>
      <c r="O38" s="49"/>
      <c r="P38" s="8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row>
    <row r="39" spans="1:62" s="52" customFormat="1" ht="17.25" customHeight="1" x14ac:dyDescent="0.25">
      <c r="A39" s="275" t="s">
        <v>91</v>
      </c>
      <c r="B39" s="156">
        <f ca="1">INDIRECT(Calculation_HIDE!S39,FALSE)</f>
        <v>144484.73000000001</v>
      </c>
      <c r="C39" s="156">
        <f ca="1">INDIRECT(Calculation_HIDE!T39,FALSE)</f>
        <v>152993.70000000001</v>
      </c>
      <c r="D39" s="236">
        <f t="shared" ca="1" si="7"/>
        <v>5.89</v>
      </c>
      <c r="E39" s="159">
        <f ca="1">INDIRECT(Calculation_HIDE!BZ39,FALSE)</f>
        <v>39929.969999999994</v>
      </c>
      <c r="F39" s="159">
        <f ca="1">INDIRECT(Calculation_HIDE!CA39,FALSE)</f>
        <v>33844.9</v>
      </c>
      <c r="G39" s="159">
        <f ca="1">INDIRECT(Calculation_HIDE!CB39,FALSE)</f>
        <v>33297.820000000007</v>
      </c>
      <c r="H39" s="159">
        <f ca="1">INDIRECT(Calculation_HIDE!CC39,FALSE)</f>
        <v>37412.040000000008</v>
      </c>
      <c r="I39" s="159">
        <f ca="1">INDIRECT(Calculation_HIDE!CD39,FALSE)</f>
        <v>37035.15</v>
      </c>
      <c r="J39" s="159">
        <f ca="1">INDIRECT(Calculation_HIDE!CE39,FALSE)</f>
        <v>36421.69000000001</v>
      </c>
      <c r="K39" s="159">
        <f ca="1">INDIRECT(Calculation_HIDE!CF39,FALSE)</f>
        <v>36054.810000000005</v>
      </c>
      <c r="L39" s="159">
        <f ca="1">INDIRECT(Calculation_HIDE!CG39,FALSE)</f>
        <v>43482.05</v>
      </c>
      <c r="M39" s="159">
        <f ca="1">INDIRECT(Calculation_HIDE!CH39,FALSE)</f>
        <v>43659.670000000006</v>
      </c>
      <c r="N39" s="327">
        <f ca="1">ROUND(IF((M39-I39)/I39*100=0,"no change", (M39-I39)/I39*100),2)</f>
        <v>17.89</v>
      </c>
      <c r="O39" s="221"/>
      <c r="P39" s="8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row>
    <row r="40" spans="1:62" s="52" customFormat="1" ht="39.75" customHeight="1" x14ac:dyDescent="0.25">
      <c r="A40" s="274" t="s">
        <v>336</v>
      </c>
      <c r="B40" s="155">
        <f ca="1">INDIRECT(Calculation_HIDE!S40,FALSE)</f>
        <v>5471.75</v>
      </c>
      <c r="C40" s="155">
        <f ca="1">INDIRECT(Calculation_HIDE!T40,FALSE)</f>
        <v>5365.31</v>
      </c>
      <c r="D40" s="220">
        <f t="shared" ca="1" si="7"/>
        <v>-1.95</v>
      </c>
      <c r="E40" s="155">
        <f ca="1">INDIRECT(Calculation_HIDE!BX40,FALSE)</f>
        <v>1340.71</v>
      </c>
      <c r="F40" s="155">
        <f ca="1">INDIRECT(Calculation_HIDE!BY40,FALSE)</f>
        <v>1339.42</v>
      </c>
      <c r="G40" s="155">
        <f ca="1">INDIRECT(Calculation_HIDE!BZ40,FALSE)</f>
        <v>1349.94</v>
      </c>
      <c r="H40" s="155">
        <f ca="1">INDIRECT(Calculation_HIDE!CA40,FALSE)</f>
        <v>1356.5</v>
      </c>
      <c r="I40" s="155">
        <f ca="1">INDIRECT(Calculation_HIDE!CB40,FALSE)</f>
        <v>1393</v>
      </c>
      <c r="J40" s="155">
        <f ca="1">INDIRECT(Calculation_HIDE!CC40,FALSE)</f>
        <v>1372.31</v>
      </c>
      <c r="K40" s="155">
        <f ca="1">INDIRECT(Calculation_HIDE!CD40,FALSE)</f>
        <v>1336.9</v>
      </c>
      <c r="L40" s="155">
        <f ca="1">INDIRECT(Calculation_HIDE!CE40,FALSE)</f>
        <v>1309.52</v>
      </c>
      <c r="M40" s="155">
        <f ca="1">INDIRECT(Calculation_HIDE!CF40,FALSE)</f>
        <v>1345.15</v>
      </c>
      <c r="N40" s="208">
        <f ca="1">ROUND(IF((M40-I40)/I40*100=0,"no change", (M40-I40)/I40*100),2)</f>
        <v>-3.44</v>
      </c>
      <c r="O40" s="49"/>
      <c r="P40" s="8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row>
    <row r="41" spans="1:62" s="52" customFormat="1" ht="20.25" customHeight="1" x14ac:dyDescent="0.25">
      <c r="A41" s="272"/>
      <c r="B41" s="160"/>
      <c r="C41" s="160"/>
      <c r="D41" s="207"/>
      <c r="E41" s="337"/>
      <c r="F41" s="337"/>
      <c r="G41" s="337"/>
      <c r="H41" s="337"/>
      <c r="I41" s="337"/>
      <c r="J41" s="337"/>
      <c r="K41" s="337"/>
      <c r="L41" s="337"/>
      <c r="M41" s="337"/>
      <c r="N41" s="338"/>
      <c r="O41" s="49"/>
      <c r="P41" s="8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row>
    <row r="42" spans="1:62" s="52" customFormat="1" ht="44.25" customHeight="1" x14ac:dyDescent="0.25">
      <c r="A42" s="277" t="s">
        <v>341</v>
      </c>
      <c r="B42" s="211" t="s">
        <v>360</v>
      </c>
      <c r="C42" s="211" t="s">
        <v>375</v>
      </c>
      <c r="D42" s="254" t="s">
        <v>99</v>
      </c>
      <c r="E42" s="246" t="s">
        <v>317</v>
      </c>
      <c r="F42" s="217" t="s">
        <v>322</v>
      </c>
      <c r="G42" s="217" t="s">
        <v>324</v>
      </c>
      <c r="H42" s="217" t="s">
        <v>358</v>
      </c>
      <c r="I42" s="217" t="s">
        <v>364</v>
      </c>
      <c r="J42" s="217" t="s">
        <v>369</v>
      </c>
      <c r="K42" s="217" t="s">
        <v>372</v>
      </c>
      <c r="L42" s="217" t="s">
        <v>373</v>
      </c>
      <c r="M42" s="217" t="s">
        <v>379</v>
      </c>
      <c r="N42" s="249" t="s">
        <v>285</v>
      </c>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row>
    <row r="43" spans="1:62" s="52" customFormat="1" ht="20.25" customHeight="1" x14ac:dyDescent="0.25">
      <c r="A43" s="278" t="s">
        <v>85</v>
      </c>
      <c r="B43" s="153">
        <f ca="1">INDIRECT(Calculation_HIDE!S43,FALSE)</f>
        <v>24.98</v>
      </c>
      <c r="C43" s="153">
        <f ca="1">INDIRECT(Calculation_HIDE!T43,FALSE)</f>
        <v>24.08</v>
      </c>
      <c r="D43" s="220">
        <f t="shared" ref="D43:D54" ca="1" si="8">C43-B43</f>
        <v>-0.90000000000000213</v>
      </c>
      <c r="E43" s="153">
        <f ca="1">INDIRECT(Calculation_HIDE!BZ43,FALSE)</f>
        <v>32.1</v>
      </c>
      <c r="F43" s="153">
        <f ca="1">INDIRECT(Calculation_HIDE!CA43,FALSE)</f>
        <v>21.41</v>
      </c>
      <c r="G43" s="153">
        <f ca="1">INDIRECT(Calculation_HIDE!CB43,FALSE)</f>
        <v>19.78</v>
      </c>
      <c r="H43" s="153">
        <f ca="1">INDIRECT(Calculation_HIDE!CC43,FALSE)</f>
        <v>27.12</v>
      </c>
      <c r="I43" s="153">
        <f ca="1">INDIRECT(Calculation_HIDE!CD43,FALSE)</f>
        <v>27.3</v>
      </c>
      <c r="J43" s="153">
        <f ca="1">INDIRECT(Calculation_HIDE!CE43,FALSE)</f>
        <v>19.84</v>
      </c>
      <c r="K43" s="153">
        <f ca="1">INDIRECT(Calculation_HIDE!CF43,FALSE)</f>
        <v>19.32</v>
      </c>
      <c r="L43" s="153">
        <f ca="1">INDIRECT(Calculation_HIDE!CG43,FALSE)</f>
        <v>30.05</v>
      </c>
      <c r="M43" s="153">
        <f ca="1">INDIRECT(Calculation_HIDE!CH43,FALSE)</f>
        <v>34.76</v>
      </c>
      <c r="N43" s="208">
        <f t="shared" ref="N43:N54" ca="1" si="9">M43-I43</f>
        <v>7.4599999999999973</v>
      </c>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row>
    <row r="44" spans="1:62" s="52" customFormat="1" ht="20.25" customHeight="1" x14ac:dyDescent="0.25">
      <c r="A44" s="278" t="s">
        <v>86</v>
      </c>
      <c r="B44" s="153">
        <f ca="1">INDIRECT(Calculation_HIDE!S44,FALSE)</f>
        <v>36.18</v>
      </c>
      <c r="C44" s="153">
        <f ca="1">INDIRECT(Calculation_HIDE!T44,FALSE)</f>
        <v>36.4</v>
      </c>
      <c r="D44" s="220">
        <f t="shared" ca="1" si="8"/>
        <v>0.21999999999999886</v>
      </c>
      <c r="E44" s="153">
        <f ca="1">INDIRECT(Calculation_HIDE!BZ44,FALSE)</f>
        <v>46.88</v>
      </c>
      <c r="F44" s="153">
        <f ca="1">INDIRECT(Calculation_HIDE!CA44,FALSE)</f>
        <v>30.01</v>
      </c>
      <c r="G44" s="153">
        <f ca="1">INDIRECT(Calculation_HIDE!CB44,FALSE)</f>
        <v>28.39</v>
      </c>
      <c r="H44" s="153">
        <f ca="1">INDIRECT(Calculation_HIDE!CC44,FALSE)</f>
        <v>39.4</v>
      </c>
      <c r="I44" s="153">
        <f ca="1">INDIRECT(Calculation_HIDE!CD44,FALSE)</f>
        <v>37.020000000000003</v>
      </c>
      <c r="J44" s="153">
        <f ca="1">INDIRECT(Calculation_HIDE!CE44,FALSE)</f>
        <v>29.11</v>
      </c>
      <c r="K44" s="153">
        <f ca="1">INDIRECT(Calculation_HIDE!CF44,FALSE)</f>
        <v>29.45</v>
      </c>
      <c r="L44" s="153">
        <f ca="1">INDIRECT(Calculation_HIDE!CG44,FALSE)</f>
        <v>48.25</v>
      </c>
      <c r="M44" s="153">
        <f ca="1">INDIRECT(Calculation_HIDE!CH44,FALSE)</f>
        <v>46.87</v>
      </c>
      <c r="N44" s="208">
        <f t="shared" ca="1" si="9"/>
        <v>9.8499999999999943</v>
      </c>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row>
    <row r="45" spans="1:62" s="52" customFormat="1" ht="20.25" customHeight="1" x14ac:dyDescent="0.25">
      <c r="A45" s="274" t="s">
        <v>5</v>
      </c>
      <c r="B45" s="153">
        <f ca="1">INDIRECT(Calculation_HIDE!S45,FALSE)</f>
        <v>9.2200000000000006</v>
      </c>
      <c r="C45" s="153">
        <f ca="1">INDIRECT(Calculation_HIDE!T45,FALSE)</f>
        <v>11.11</v>
      </c>
      <c r="D45" s="220">
        <f t="shared" ca="1" si="8"/>
        <v>1.8899999999999988</v>
      </c>
      <c r="E45" s="153">
        <f ca="1">INDIRECT(Calculation_HIDE!BZ45,FALSE)</f>
        <v>4.75</v>
      </c>
      <c r="F45" s="153">
        <f ca="1">INDIRECT(Calculation_HIDE!CA45,FALSE)</f>
        <v>14.52</v>
      </c>
      <c r="G45" s="153">
        <f ca="1">INDIRECT(Calculation_HIDE!CB45,FALSE)</f>
        <v>13.52</v>
      </c>
      <c r="H45" s="153">
        <f ca="1">INDIRECT(Calculation_HIDE!CC45,FALSE)</f>
        <v>4.3499999999999996</v>
      </c>
      <c r="I45" s="153">
        <f ca="1">INDIRECT(Calculation_HIDE!CD45,FALSE)</f>
        <v>6.24</v>
      </c>
      <c r="J45" s="153">
        <f ca="1">INDIRECT(Calculation_HIDE!CE45,FALSE)</f>
        <v>19.13</v>
      </c>
      <c r="K45" s="153">
        <f ca="1">INDIRECT(Calculation_HIDE!CF45,FALSE)</f>
        <v>15.1</v>
      </c>
      <c r="L45" s="153">
        <f ca="1">INDIRECT(Calculation_HIDE!CG45,FALSE)</f>
        <v>4.45</v>
      </c>
      <c r="M45" s="153">
        <f ca="1">INDIRECT(Calculation_HIDE!CH45,FALSE)</f>
        <v>5.65</v>
      </c>
      <c r="N45" s="208">
        <f t="shared" ca="1" si="9"/>
        <v>-0.58999999999999986</v>
      </c>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row>
    <row r="46" spans="1:62" s="52" customFormat="1" ht="20.25" customHeight="1" x14ac:dyDescent="0.25">
      <c r="A46" s="278" t="s">
        <v>18</v>
      </c>
      <c r="B46" s="153">
        <f ca="1">INDIRECT(Calculation_HIDE!S46,FALSE)</f>
        <v>34.409999999999997</v>
      </c>
      <c r="C46" s="153">
        <f ca="1">INDIRECT(Calculation_HIDE!T46,FALSE)</f>
        <v>32.43</v>
      </c>
      <c r="D46" s="220">
        <f t="shared" ca="1" si="8"/>
        <v>-1.9799999999999969</v>
      </c>
      <c r="E46" s="153">
        <f ca="1">INDIRECT(Calculation_HIDE!BZ46,FALSE)</f>
        <v>49.36</v>
      </c>
      <c r="F46" s="153">
        <f ca="1">INDIRECT(Calculation_HIDE!CA46,FALSE)</f>
        <v>26.03</v>
      </c>
      <c r="G46" s="153">
        <f ca="1">INDIRECT(Calculation_HIDE!CB46,FALSE)</f>
        <v>26.67</v>
      </c>
      <c r="H46" s="153">
        <f ca="1">INDIRECT(Calculation_HIDE!CC46,FALSE)</f>
        <v>35.67</v>
      </c>
      <c r="I46" s="153">
        <f ca="1">INDIRECT(Calculation_HIDE!CD46,FALSE)</f>
        <v>40.21</v>
      </c>
      <c r="J46" s="153">
        <f ca="1">INDIRECT(Calculation_HIDE!CE46,FALSE)</f>
        <v>17.25</v>
      </c>
      <c r="K46" s="153">
        <f ca="1">INDIRECT(Calculation_HIDE!CF46,FALSE)</f>
        <v>25.25</v>
      </c>
      <c r="L46" s="153">
        <f ca="1">INDIRECT(Calculation_HIDE!CG46,FALSE)</f>
        <v>47.01</v>
      </c>
      <c r="M46" s="153">
        <f ca="1">INDIRECT(Calculation_HIDE!CH46,FALSE)</f>
        <v>38.43</v>
      </c>
      <c r="N46" s="208">
        <f t="shared" ca="1" si="9"/>
        <v>-1.7800000000000011</v>
      </c>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row>
    <row r="47" spans="1:62" s="52" customFormat="1" ht="20.25" customHeight="1" x14ac:dyDescent="0.25">
      <c r="A47" s="278" t="s">
        <v>53</v>
      </c>
      <c r="B47" s="153">
        <f ca="1">INDIRECT(Calculation_HIDE!S47,FALSE)</f>
        <v>31.15</v>
      </c>
      <c r="C47" s="153">
        <f ca="1">INDIRECT(Calculation_HIDE!T47,FALSE)</f>
        <v>28.86</v>
      </c>
      <c r="D47" s="220">
        <f t="shared" ca="1" si="8"/>
        <v>-2.2899999999999991</v>
      </c>
      <c r="E47" s="153">
        <f ca="1">INDIRECT(Calculation_HIDE!BZ47,FALSE)</f>
        <v>31.69</v>
      </c>
      <c r="F47" s="153">
        <f ca="1">INDIRECT(Calculation_HIDE!CA47,FALSE)</f>
        <v>31.97</v>
      </c>
      <c r="G47" s="153">
        <f ca="1">INDIRECT(Calculation_HIDE!CB47,FALSE)</f>
        <v>30.59</v>
      </c>
      <c r="H47" s="153">
        <f ca="1">INDIRECT(Calculation_HIDE!CC47,FALSE)</f>
        <v>30.36</v>
      </c>
      <c r="I47" s="153">
        <f ca="1">INDIRECT(Calculation_HIDE!CD47,FALSE)</f>
        <v>29.87</v>
      </c>
      <c r="J47" s="153">
        <f ca="1">INDIRECT(Calculation_HIDE!CE47,FALSE)</f>
        <v>28.92</v>
      </c>
      <c r="K47" s="153">
        <f ca="1">INDIRECT(Calculation_HIDE!CF47,FALSE)</f>
        <v>28.33</v>
      </c>
      <c r="L47" s="153">
        <f ca="1">INDIRECT(Calculation_HIDE!CG47,FALSE)</f>
        <v>28.33</v>
      </c>
      <c r="M47" s="153">
        <f ca="1">INDIRECT(Calculation_HIDE!CH47,FALSE)</f>
        <v>27.93</v>
      </c>
      <c r="N47" s="208">
        <f t="shared" ca="1" si="9"/>
        <v>-1.9400000000000013</v>
      </c>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row>
    <row r="48" spans="1:62" s="52" customFormat="1" ht="20.25" customHeight="1" x14ac:dyDescent="0.25">
      <c r="A48" s="278" t="s">
        <v>7</v>
      </c>
      <c r="B48" s="153">
        <f ca="1">INDIRECT(Calculation_HIDE!S48,FALSE)</f>
        <v>41.91</v>
      </c>
      <c r="C48" s="153">
        <f ca="1">INDIRECT(Calculation_HIDE!T48,FALSE)</f>
        <v>39.47</v>
      </c>
      <c r="D48" s="220">
        <f t="shared" ca="1" si="8"/>
        <v>-2.4399999999999977</v>
      </c>
      <c r="E48" s="153">
        <f ca="1">INDIRECT(Calculation_HIDE!BZ48,FALSE)</f>
        <v>42.87</v>
      </c>
      <c r="F48" s="153">
        <f ca="1">INDIRECT(Calculation_HIDE!CA48,FALSE)</f>
        <v>44.13</v>
      </c>
      <c r="G48" s="153">
        <f ca="1">INDIRECT(Calculation_HIDE!CB48,FALSE)</f>
        <v>40.1</v>
      </c>
      <c r="H48" s="153">
        <f ca="1">INDIRECT(Calculation_HIDE!CC48,FALSE)</f>
        <v>40.5</v>
      </c>
      <c r="I48" s="153">
        <f ca="1">INDIRECT(Calculation_HIDE!CD48,FALSE)</f>
        <v>42.53</v>
      </c>
      <c r="J48" s="153">
        <f ca="1">INDIRECT(Calculation_HIDE!CE48,FALSE)</f>
        <v>41.49</v>
      </c>
      <c r="K48" s="153">
        <f ca="1">INDIRECT(Calculation_HIDE!CF48,FALSE)</f>
        <v>37</v>
      </c>
      <c r="L48" s="153">
        <f ca="1">INDIRECT(Calculation_HIDE!CG48,FALSE)</f>
        <v>36.93</v>
      </c>
      <c r="M48" s="153">
        <f ca="1">INDIRECT(Calculation_HIDE!CH48,FALSE)</f>
        <v>39.69</v>
      </c>
      <c r="N48" s="208">
        <f t="shared" ca="1" si="9"/>
        <v>-2.8400000000000034</v>
      </c>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row>
    <row r="49" spans="1:62" s="52" customFormat="1" ht="20.25" customHeight="1" x14ac:dyDescent="0.25">
      <c r="A49" s="278" t="s">
        <v>41</v>
      </c>
      <c r="B49" s="153">
        <f ca="1">INDIRECT(Calculation_HIDE!S49,FALSE)</f>
        <v>79.03</v>
      </c>
      <c r="C49" s="153">
        <f ca="1">INDIRECT(Calculation_HIDE!T49,FALSE)</f>
        <v>75.12</v>
      </c>
      <c r="D49" s="220">
        <f t="shared" ca="1" si="8"/>
        <v>-3.9099999999999966</v>
      </c>
      <c r="E49" s="153">
        <f ca="1">INDIRECT(Calculation_HIDE!BZ49,FALSE)</f>
        <v>79.31</v>
      </c>
      <c r="F49" s="153">
        <f ca="1">INDIRECT(Calculation_HIDE!CA49,FALSE)</f>
        <v>79.14</v>
      </c>
      <c r="G49" s="153">
        <f ca="1">INDIRECT(Calculation_HIDE!CB49,FALSE)</f>
        <v>80.7</v>
      </c>
      <c r="H49" s="153">
        <f ca="1">INDIRECT(Calculation_HIDE!CC49,FALSE)</f>
        <v>79.5</v>
      </c>
      <c r="I49" s="153">
        <f ca="1">INDIRECT(Calculation_HIDE!CD49,FALSE)</f>
        <v>77.45</v>
      </c>
      <c r="J49" s="153">
        <f ca="1">INDIRECT(Calculation_HIDE!CE49,FALSE)</f>
        <v>75.86</v>
      </c>
      <c r="K49" s="153">
        <f ca="1">INDIRECT(Calculation_HIDE!CF49,FALSE)</f>
        <v>75.88</v>
      </c>
      <c r="L49" s="153">
        <f ca="1">INDIRECT(Calculation_HIDE!CG49,FALSE)</f>
        <v>76.31</v>
      </c>
      <c r="M49" s="153">
        <f ca="1">INDIRECT(Calculation_HIDE!CH49,FALSE)</f>
        <v>76.849999999999994</v>
      </c>
      <c r="N49" s="208">
        <f t="shared" ca="1" si="9"/>
        <v>-0.60000000000000853</v>
      </c>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row>
    <row r="50" spans="1:62" s="52" customFormat="1" ht="20.25" customHeight="1" x14ac:dyDescent="0.25">
      <c r="A50" s="278" t="s">
        <v>32</v>
      </c>
      <c r="B50" s="153">
        <f ca="1">INDIRECT(Calculation_HIDE!S50,FALSE)</f>
        <v>55.09</v>
      </c>
      <c r="C50" s="153">
        <f ca="1">INDIRECT(Calculation_HIDE!T50,FALSE)</f>
        <v>49.81</v>
      </c>
      <c r="D50" s="220">
        <f t="shared" ca="1" si="8"/>
        <v>-5.2800000000000011</v>
      </c>
      <c r="E50" s="153">
        <f ca="1">INDIRECT(Calculation_HIDE!BZ50,FALSE)</f>
        <v>60.43</v>
      </c>
      <c r="F50" s="153">
        <f ca="1">INDIRECT(Calculation_HIDE!CA50,FALSE)</f>
        <v>58.71</v>
      </c>
      <c r="G50" s="153">
        <f ca="1">INDIRECT(Calculation_HIDE!CB50,FALSE)</f>
        <v>42.41</v>
      </c>
      <c r="H50" s="153">
        <f ca="1">INDIRECT(Calculation_HIDE!CC50,FALSE)</f>
        <v>58.89</v>
      </c>
      <c r="I50" s="153">
        <f ca="1">INDIRECT(Calculation_HIDE!CD50,FALSE)</f>
        <v>57.8</v>
      </c>
      <c r="J50" s="153">
        <f ca="1">INDIRECT(Calculation_HIDE!CE50,FALSE)</f>
        <v>52.23</v>
      </c>
      <c r="K50" s="153">
        <f ca="1">INDIRECT(Calculation_HIDE!CF50,FALSE)</f>
        <v>37.450000000000003</v>
      </c>
      <c r="L50" s="153">
        <f ca="1">INDIRECT(Calculation_HIDE!CG50,FALSE)</f>
        <v>51.98</v>
      </c>
      <c r="M50" s="153">
        <f ca="1">INDIRECT(Calculation_HIDE!CH50,FALSE)</f>
        <v>67.03</v>
      </c>
      <c r="N50" s="208">
        <f t="shared" ca="1" si="9"/>
        <v>9.230000000000004</v>
      </c>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row>
    <row r="51" spans="1:62" s="52" customFormat="1" ht="20.25" customHeight="1" x14ac:dyDescent="0.25">
      <c r="A51" s="274" t="s">
        <v>269</v>
      </c>
      <c r="B51" s="153">
        <f ca="1">INDIRECT(Calculation_HIDE!S51,FALSE)</f>
        <v>62.76</v>
      </c>
      <c r="C51" s="153">
        <f ca="1">INDIRECT(Calculation_HIDE!T51,FALSE)</f>
        <v>64</v>
      </c>
      <c r="D51" s="220">
        <f t="shared" ca="1" si="8"/>
        <v>1.240000000000002</v>
      </c>
      <c r="E51" s="153">
        <f ca="1">INDIRECT(Calculation_HIDE!BZ51,FALSE)</f>
        <v>62.33</v>
      </c>
      <c r="F51" s="153">
        <f ca="1">INDIRECT(Calculation_HIDE!CA51,FALSE)</f>
        <v>63.28</v>
      </c>
      <c r="G51" s="153">
        <f ca="1">INDIRECT(Calculation_HIDE!CB51,FALSE)</f>
        <v>62.41</v>
      </c>
      <c r="H51" s="153">
        <f ca="1">INDIRECT(Calculation_HIDE!CC51,FALSE)</f>
        <v>63</v>
      </c>
      <c r="I51" s="153">
        <f ca="1">INDIRECT(Calculation_HIDE!CD51,FALSE)</f>
        <v>65.53</v>
      </c>
      <c r="J51" s="153">
        <f ca="1">INDIRECT(Calculation_HIDE!CE51,FALSE)</f>
        <v>65.040000000000006</v>
      </c>
      <c r="K51" s="153">
        <f ca="1">INDIRECT(Calculation_HIDE!CF51,FALSE)</f>
        <v>62.64</v>
      </c>
      <c r="L51" s="153">
        <f ca="1">INDIRECT(Calculation_HIDE!CG51,FALSE)</f>
        <v>62.25</v>
      </c>
      <c r="M51" s="153">
        <f ca="1">INDIRECT(Calculation_HIDE!CH51,FALSE)</f>
        <v>64.42</v>
      </c>
      <c r="N51" s="208">
        <f t="shared" ca="1" si="9"/>
        <v>-1.1099999999999994</v>
      </c>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row>
    <row r="52" spans="1:62" s="52" customFormat="1" ht="15.75" customHeight="1" x14ac:dyDescent="0.25">
      <c r="A52" s="278" t="s">
        <v>271</v>
      </c>
      <c r="B52" s="153">
        <f ca="1">INDIRECT(Calculation_HIDE!S52,FALSE)</f>
        <v>65.17</v>
      </c>
      <c r="C52" s="153">
        <f ca="1">INDIRECT(Calculation_HIDE!T52,FALSE)</f>
        <v>68.5</v>
      </c>
      <c r="D52" s="220">
        <f t="shared" ca="1" si="8"/>
        <v>3.3299999999999983</v>
      </c>
      <c r="E52" s="153">
        <f ca="1">INDIRECT(Calculation_HIDE!BZ52,FALSE)</f>
        <v>65.37</v>
      </c>
      <c r="F52" s="153">
        <f ca="1">INDIRECT(Calculation_HIDE!CA52,FALSE)</f>
        <v>62</v>
      </c>
      <c r="G52" s="153">
        <f ca="1">INDIRECT(Calculation_HIDE!CB52,FALSE)</f>
        <v>63.35</v>
      </c>
      <c r="H52" s="153">
        <f ca="1">INDIRECT(Calculation_HIDE!CC52,FALSE)</f>
        <v>69.930000000000007</v>
      </c>
      <c r="I52" s="153">
        <f ca="1">INDIRECT(Calculation_HIDE!CD52,FALSE)</f>
        <v>68.489999999999995</v>
      </c>
      <c r="J52" s="153">
        <f ca="1">INDIRECT(Calculation_HIDE!CE52,FALSE)</f>
        <v>63.94</v>
      </c>
      <c r="K52" s="153">
        <f ca="1">INDIRECT(Calculation_HIDE!CF52,FALSE)</f>
        <v>68.58</v>
      </c>
      <c r="L52" s="153">
        <f ca="1">INDIRECT(Calculation_HIDE!CG52,FALSE)</f>
        <v>72.930000000000007</v>
      </c>
      <c r="M52" s="153">
        <f ca="1">INDIRECT(Calculation_HIDE!CH52,FALSE)</f>
        <v>67.37</v>
      </c>
      <c r="N52" s="208">
        <f t="shared" ca="1" si="9"/>
        <v>-1.1199999999999903</v>
      </c>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row>
    <row r="53" spans="1:62" s="52" customFormat="1" ht="19.5" customHeight="1" x14ac:dyDescent="0.25">
      <c r="A53" s="274" t="s">
        <v>354</v>
      </c>
      <c r="B53" s="153">
        <f ca="1">INDIRECT(Calculation_HIDE!O53,FALSE)</f>
        <v>0</v>
      </c>
      <c r="C53" s="153">
        <f ca="1">INDIRECT(Calculation_HIDE!P53,FALSE)</f>
        <v>0</v>
      </c>
      <c r="D53" s="220">
        <f t="shared" ca="1" si="8"/>
        <v>0</v>
      </c>
      <c r="E53" s="153">
        <f ca="1">INDIRECT(Calculation_HIDE!BZ53,FALSE)</f>
        <v>28.89</v>
      </c>
      <c r="F53" s="153">
        <f ca="1">INDIRECT(Calculation_HIDE!CA53,FALSE)</f>
        <v>28.89</v>
      </c>
      <c r="G53" s="153">
        <f ca="1">INDIRECT(Calculation_HIDE!CB53,FALSE)</f>
        <v>28.58</v>
      </c>
      <c r="H53" s="153">
        <f ca="1">INDIRECT(Calculation_HIDE!CC53,FALSE)</f>
        <v>28.58</v>
      </c>
      <c r="I53" s="153">
        <f ca="1">INDIRECT(Calculation_HIDE!CD53,FALSE)</f>
        <v>27.6</v>
      </c>
      <c r="J53" s="153">
        <f ca="1">INDIRECT(Calculation_HIDE!CE53,FALSE)</f>
        <v>27.29</v>
      </c>
      <c r="K53" s="153">
        <f ca="1">INDIRECT(Calculation_HIDE!CF53,FALSE)</f>
        <v>27</v>
      </c>
      <c r="L53" s="153">
        <f ca="1">INDIRECT(Calculation_HIDE!CG53,FALSE)</f>
        <v>27</v>
      </c>
      <c r="M53" s="153">
        <f ca="1">INDIRECT(Calculation_HIDE!CH53,FALSE)</f>
        <v>27.6</v>
      </c>
      <c r="N53" s="208">
        <f t="shared" ca="1" si="9"/>
        <v>0</v>
      </c>
      <c r="O53" s="49"/>
      <c r="P53" s="91"/>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row>
    <row r="54" spans="1:62" s="52" customFormat="1" ht="20.25" customHeight="1" x14ac:dyDescent="0.25">
      <c r="A54" s="279" t="s">
        <v>92</v>
      </c>
      <c r="B54" s="154">
        <f ca="1">INDIRECT(Calculation_HIDE!S54,FALSE)</f>
        <v>27.52</v>
      </c>
      <c r="C54" s="154">
        <f ca="1">INDIRECT(Calculation_HIDE!T54,FALSE)</f>
        <v>27.61</v>
      </c>
      <c r="D54" s="236">
        <f t="shared" ca="1" si="8"/>
        <v>8.9999999999999858E-2</v>
      </c>
      <c r="E54" s="154">
        <f ca="1">INDIRECT(Calculation_HIDE!BZ54,FALSE)</f>
        <v>32.409999999999997</v>
      </c>
      <c r="F54" s="154">
        <f ca="1">INDIRECT(Calculation_HIDE!CA54,FALSE)</f>
        <v>27.18</v>
      </c>
      <c r="G54" s="154">
        <f ca="1">INDIRECT(Calculation_HIDE!CB54,FALSE)</f>
        <v>26.29</v>
      </c>
      <c r="H54" s="154">
        <f ca="1">INDIRECT(Calculation_HIDE!CC54,FALSE)</f>
        <v>28.91</v>
      </c>
      <c r="I54" s="154">
        <f ca="1">INDIRECT(Calculation_HIDE!CD54,FALSE)</f>
        <v>28.19</v>
      </c>
      <c r="J54" s="154">
        <f ca="1">INDIRECT(Calculation_HIDE!CE54,FALSE)</f>
        <v>27.37</v>
      </c>
      <c r="K54" s="154">
        <f ca="1">INDIRECT(Calculation_HIDE!CF54,FALSE)</f>
        <v>26.43</v>
      </c>
      <c r="L54" s="154">
        <f ca="1">INDIRECT(Calculation_HIDE!CG54,FALSE)</f>
        <v>31.28</v>
      </c>
      <c r="M54" s="154">
        <f ca="1">INDIRECT(Calculation_HIDE!CH54,FALSE)</f>
        <v>31.73</v>
      </c>
      <c r="N54" s="209">
        <f t="shared" ca="1" si="9"/>
        <v>3.5399999999999991</v>
      </c>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row>
    <row r="55" spans="1:62" s="52" customFormat="1" ht="20.25" customHeight="1" x14ac:dyDescent="0.25">
      <c r="A55" s="272"/>
      <c r="B55" s="160"/>
      <c r="C55" s="160"/>
      <c r="D55" s="248"/>
      <c r="E55" s="339"/>
      <c r="F55" s="339"/>
      <c r="G55" s="339"/>
      <c r="H55" s="339"/>
      <c r="I55" s="337"/>
      <c r="J55" s="337"/>
      <c r="K55" s="337"/>
      <c r="L55" s="337"/>
      <c r="M55" s="337"/>
      <c r="N55" s="338"/>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row>
    <row r="56" spans="1:62" s="52" customFormat="1" ht="46.5" customHeight="1" x14ac:dyDescent="0.25">
      <c r="A56" s="280" t="s">
        <v>212</v>
      </c>
      <c r="B56" s="211" t="s">
        <v>360</v>
      </c>
      <c r="C56" s="211" t="s">
        <v>375</v>
      </c>
      <c r="D56" s="255" t="s">
        <v>99</v>
      </c>
      <c r="E56" s="351" t="s">
        <v>317</v>
      </c>
      <c r="F56" s="352" t="s">
        <v>322</v>
      </c>
      <c r="G56" s="352" t="s">
        <v>324</v>
      </c>
      <c r="H56" s="352" t="s">
        <v>358</v>
      </c>
      <c r="I56" s="352" t="s">
        <v>364</v>
      </c>
      <c r="J56" s="217" t="s">
        <v>369</v>
      </c>
      <c r="K56" s="217" t="s">
        <v>372</v>
      </c>
      <c r="L56" s="217" t="s">
        <v>373</v>
      </c>
      <c r="M56" s="217" t="s">
        <v>379</v>
      </c>
      <c r="N56" s="249" t="s">
        <v>285</v>
      </c>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row>
    <row r="57" spans="1:62" s="52" customFormat="1" ht="20.25" customHeight="1" x14ac:dyDescent="0.25">
      <c r="A57" s="281" t="s">
        <v>85</v>
      </c>
      <c r="B57" s="153">
        <f t="shared" ref="B57:B61" ca="1" si="10">ROUND(B26/B$64*100,2)</f>
        <v>12.17</v>
      </c>
      <c r="C57" s="153">
        <f ca="1">C26/C$64*100</f>
        <v>11.72425221783341</v>
      </c>
      <c r="D57" s="220">
        <f t="shared" ref="D57:D63" ca="1" si="11">C57-B57</f>
        <v>-0.44574778216659006</v>
      </c>
      <c r="E57" s="346">
        <f ca="1">E26/E$64*100</f>
        <v>13.898421370101291</v>
      </c>
      <c r="F57" s="346">
        <f t="shared" ref="F57:M57" ca="1" si="12">F26/F$64*100</f>
        <v>11.224088662222892</v>
      </c>
      <c r="G57" s="346">
        <f t="shared" ca="1" si="12"/>
        <v>10.670310410036436</v>
      </c>
      <c r="H57" s="346">
        <f t="shared" ca="1" si="12"/>
        <v>12.475970557405711</v>
      </c>
      <c r="I57" s="346">
        <f t="shared" ca="1" si="12"/>
        <v>11.746622070942669</v>
      </c>
      <c r="J57" s="346">
        <f t="shared" ca="1" si="12"/>
        <v>10.559907875614064</v>
      </c>
      <c r="K57" s="346">
        <f t="shared" ca="1" si="12"/>
        <v>10.598967878919698</v>
      </c>
      <c r="L57" s="346">
        <f t="shared" ca="1" si="12"/>
        <v>13.595351016965038</v>
      </c>
      <c r="M57" s="346">
        <f t="shared" ca="1" si="12"/>
        <v>15.088198156922839</v>
      </c>
      <c r="N57" s="359">
        <f t="shared" ref="N57:N63" ca="1" si="13">M57-I57</f>
        <v>3.3415760859801704</v>
      </c>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row>
    <row r="58" spans="1:62" s="52" customFormat="1" ht="20.25" customHeight="1" x14ac:dyDescent="0.25">
      <c r="A58" s="278" t="s">
        <v>86</v>
      </c>
      <c r="B58" s="153">
        <f t="shared" ca="1" si="10"/>
        <v>17.059999999999999</v>
      </c>
      <c r="C58" s="153">
        <f t="shared" ref="C58:C61" ca="1" si="14">C27/C$64*100</f>
        <v>17.719739568927579</v>
      </c>
      <c r="D58" s="220">
        <f t="shared" ca="1" si="11"/>
        <v>0.65973956892758068</v>
      </c>
      <c r="E58" s="346">
        <f t="shared" ref="E58:M61" ca="1" si="15">E27/E$64*100</f>
        <v>19.289406129608587</v>
      </c>
      <c r="F58" s="346">
        <f t="shared" ca="1" si="15"/>
        <v>15.371779058071541</v>
      </c>
      <c r="G58" s="346">
        <f t="shared" ca="1" si="15"/>
        <v>15.124794366803499</v>
      </c>
      <c r="H58" s="346">
        <f t="shared" ca="1" si="15"/>
        <v>17.852235205534736</v>
      </c>
      <c r="I58" s="346">
        <f t="shared" ca="1" si="15"/>
        <v>15.980695437148107</v>
      </c>
      <c r="J58" s="346">
        <f t="shared" ca="1" si="15"/>
        <v>15.734307625785224</v>
      </c>
      <c r="K58" s="346">
        <f t="shared" ca="1" si="15"/>
        <v>16.464217216923384</v>
      </c>
      <c r="L58" s="346">
        <f t="shared" ca="1" si="15"/>
        <v>22.168838066672915</v>
      </c>
      <c r="M58" s="346">
        <f t="shared" ca="1" si="15"/>
        <v>20.535447577543284</v>
      </c>
      <c r="N58" s="359">
        <f t="shared" ca="1" si="13"/>
        <v>4.554752140395177</v>
      </c>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row>
    <row r="59" spans="1:62" s="95" customFormat="1" ht="20.25" customHeight="1" x14ac:dyDescent="0.25">
      <c r="A59" s="278" t="s">
        <v>4</v>
      </c>
      <c r="B59" s="153">
        <f t="shared" ca="1" si="10"/>
        <v>0</v>
      </c>
      <c r="C59" s="153">
        <f t="shared" ca="1" si="14"/>
        <v>5.4432464911838485E-3</v>
      </c>
      <c r="D59" s="220">
        <f t="shared" ca="1" si="11"/>
        <v>5.4432464911838485E-3</v>
      </c>
      <c r="E59" s="346">
        <f t="shared" ca="1" si="15"/>
        <v>3.7492300688251518E-3</v>
      </c>
      <c r="F59" s="346">
        <f t="shared" ca="1" si="15"/>
        <v>5.0753770389942747E-3</v>
      </c>
      <c r="G59" s="346">
        <f t="shared" ca="1" si="15"/>
        <v>4.8583244930276888E-3</v>
      </c>
      <c r="H59" s="346">
        <f t="shared" ca="1" si="15"/>
        <v>4.6543950511274343E-3</v>
      </c>
      <c r="I59" s="346">
        <f t="shared" ca="1" si="15"/>
        <v>6.3913422557620603E-3</v>
      </c>
      <c r="J59" s="346">
        <f t="shared" ca="1" si="15"/>
        <v>6.8913124421970534E-3</v>
      </c>
      <c r="K59" s="346">
        <f t="shared" ca="1" si="15"/>
        <v>5.6427486117469564E-3</v>
      </c>
      <c r="L59" s="346">
        <f t="shared" ca="1" si="15"/>
        <v>3.1118192895304157E-3</v>
      </c>
      <c r="M59" s="346">
        <f t="shared" ca="1" si="15"/>
        <v>2.1996371206385507E-3</v>
      </c>
      <c r="N59" s="359">
        <f t="shared" ca="1" si="13"/>
        <v>-4.19170513512351E-3</v>
      </c>
      <c r="O59" s="94"/>
      <c r="P59" s="94"/>
      <c r="Q59" s="94"/>
      <c r="R59" s="94"/>
      <c r="S59" s="94"/>
      <c r="T59" s="94"/>
      <c r="U59" s="94"/>
      <c r="V59" s="94"/>
      <c r="W59" s="94"/>
      <c r="X59" s="94"/>
      <c r="Y59" s="94"/>
      <c r="Z59" s="94"/>
      <c r="AA59" s="94"/>
      <c r="AB59" s="94"/>
      <c r="AC59" s="94"/>
      <c r="AD59" s="94"/>
      <c r="AE59" s="94"/>
      <c r="AF59" s="94"/>
      <c r="AG59" s="94"/>
      <c r="AH59" s="94"/>
      <c r="AI59" s="94"/>
      <c r="AJ59" s="94"/>
      <c r="AK59" s="94"/>
      <c r="AL59" s="94"/>
      <c r="AM59" s="94"/>
      <c r="AN59" s="94"/>
      <c r="AO59" s="94"/>
      <c r="AP59" s="94"/>
      <c r="AQ59" s="94"/>
      <c r="AR59" s="94"/>
      <c r="AS59" s="94"/>
      <c r="AT59" s="94"/>
      <c r="AU59" s="94"/>
      <c r="AV59" s="94"/>
      <c r="AW59" s="94"/>
      <c r="AX59" s="94"/>
      <c r="AY59" s="94"/>
      <c r="AZ59" s="94"/>
      <c r="BA59" s="94"/>
      <c r="BB59" s="94"/>
      <c r="BC59" s="94"/>
      <c r="BD59" s="94"/>
      <c r="BE59" s="94"/>
      <c r="BF59" s="94"/>
      <c r="BG59" s="94"/>
      <c r="BH59" s="94"/>
      <c r="BI59" s="94"/>
      <c r="BJ59" s="94"/>
    </row>
    <row r="60" spans="1:62" s="95" customFormat="1" ht="24" customHeight="1" x14ac:dyDescent="0.25">
      <c r="A60" s="278" t="s">
        <v>5</v>
      </c>
      <c r="B60" s="153">
        <f t="shared" ca="1" si="10"/>
        <v>5.24</v>
      </c>
      <c r="C60" s="153">
        <f t="shared" ca="1" si="14"/>
        <v>6.8550025410900401</v>
      </c>
      <c r="D60" s="220">
        <f t="shared" ca="1" si="11"/>
        <v>1.6150025410900399</v>
      </c>
      <c r="E60" s="346">
        <f t="shared" ca="1" si="15"/>
        <v>2.3513028574489168</v>
      </c>
      <c r="F60" s="346">
        <f t="shared" ca="1" si="15"/>
        <v>8.8715745049969392</v>
      </c>
      <c r="G60" s="346">
        <f t="shared" ca="1" si="15"/>
        <v>8.5271897052718959</v>
      </c>
      <c r="H60" s="346">
        <f t="shared" ca="1" si="15"/>
        <v>2.3636719953688123</v>
      </c>
      <c r="I60" s="346">
        <f t="shared" ca="1" si="15"/>
        <v>3.2668256087168563</v>
      </c>
      <c r="J60" s="346">
        <f t="shared" ca="1" si="15"/>
        <v>12.630064138751099</v>
      </c>
      <c r="K60" s="346">
        <f t="shared" ca="1" si="15"/>
        <v>10.551666131796967</v>
      </c>
      <c r="L60" s="346">
        <f t="shared" ca="1" si="15"/>
        <v>2.6518324116599499</v>
      </c>
      <c r="M60" s="346">
        <f t="shared" ca="1" si="15"/>
        <v>3.280886368690779</v>
      </c>
      <c r="N60" s="359">
        <f t="shared" ca="1" si="13"/>
        <v>1.4060759973922643E-2</v>
      </c>
      <c r="O60" s="222"/>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94"/>
      <c r="BA60" s="94"/>
      <c r="BB60" s="94"/>
      <c r="BC60" s="94"/>
      <c r="BD60" s="94"/>
      <c r="BE60" s="94"/>
      <c r="BF60" s="94"/>
      <c r="BG60" s="94"/>
      <c r="BH60" s="94"/>
      <c r="BI60" s="94"/>
      <c r="BJ60" s="94"/>
    </row>
    <row r="61" spans="1:62" s="52" customFormat="1" ht="36.75" customHeight="1" x14ac:dyDescent="0.25">
      <c r="A61" s="278" t="s">
        <v>18</v>
      </c>
      <c r="B61" s="153">
        <f t="shared" ca="1" si="10"/>
        <v>2</v>
      </c>
      <c r="C61" s="153">
        <f t="shared" ca="1" si="14"/>
        <v>1.8346329453345454</v>
      </c>
      <c r="D61" s="220">
        <f t="shared" ca="1" si="11"/>
        <v>-0.16536705466545465</v>
      </c>
      <c r="E61" s="346">
        <f t="shared" ca="1" si="15"/>
        <v>2.6061484822632086</v>
      </c>
      <c r="F61" s="346">
        <f t="shared" ca="1" si="15"/>
        <v>1.6575258613530031</v>
      </c>
      <c r="G61" s="346">
        <f t="shared" ca="1" si="15"/>
        <v>1.7163876204972099</v>
      </c>
      <c r="H61" s="346">
        <f t="shared" ca="1" si="15"/>
        <v>1.9252563462869916</v>
      </c>
      <c r="I61" s="346">
        <f t="shared" ca="1" si="15"/>
        <v>2.0277549271214581</v>
      </c>
      <c r="J61" s="346">
        <f t="shared" ca="1" si="15"/>
        <v>1.0725074167937831</v>
      </c>
      <c r="K61" s="346">
        <f t="shared" ca="1" si="15"/>
        <v>1.6077118578331544</v>
      </c>
      <c r="L61" s="346">
        <f t="shared" ca="1" si="15"/>
        <v>2.459486987221545</v>
      </c>
      <c r="M61" s="346">
        <f t="shared" ca="1" si="15"/>
        <v>1.9124690258281145</v>
      </c>
      <c r="N61" s="359">
        <f t="shared" ca="1" si="13"/>
        <v>-0.1152859012933436</v>
      </c>
      <c r="O61" s="221"/>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row>
    <row r="62" spans="1:62" s="106" customFormat="1" ht="20.25" customHeight="1" x14ac:dyDescent="0.25">
      <c r="A62" s="278" t="s">
        <v>90</v>
      </c>
      <c r="B62" s="346">
        <f ca="1">ROUND(SUM(B31:B38)/B$64*100,2)</f>
        <v>14.03</v>
      </c>
      <c r="C62" s="346">
        <f ca="1">SUM(C31:C38)/C$64*100</f>
        <v>13.974973328773451</v>
      </c>
      <c r="D62" s="220">
        <f t="shared" ca="1" si="11"/>
        <v>-5.5026671226547919E-2</v>
      </c>
      <c r="E62" s="346">
        <f ca="1">SUM(E31:E38)/E$64*100</f>
        <v>12.771599199654151</v>
      </c>
      <c r="F62" s="346">
        <f t="shared" ref="F62:M62" ca="1" si="16">SUM(F31:F38)/F$64*100</f>
        <v>14.923177247546132</v>
      </c>
      <c r="G62" s="346">
        <f t="shared" ca="1" si="16"/>
        <v>15.150008455944528</v>
      </c>
      <c r="H62" s="346">
        <f t="shared" ca="1" si="16"/>
        <v>13.613783198020659</v>
      </c>
      <c r="I62" s="346">
        <f t="shared" ca="1" si="16"/>
        <v>12.579479234910767</v>
      </c>
      <c r="J62" s="346">
        <f t="shared" ca="1" si="16"/>
        <v>14.678945914457644</v>
      </c>
      <c r="K62" s="346">
        <f t="shared" ca="1" si="16"/>
        <v>15.609591760066072</v>
      </c>
      <c r="L62" s="346">
        <f t="shared" ca="1" si="16"/>
        <v>13.462055175430374</v>
      </c>
      <c r="M62" s="346">
        <f t="shared" ca="1" si="16"/>
        <v>12.239048298440929</v>
      </c>
      <c r="N62" s="359">
        <f t="shared" ca="1" si="13"/>
        <v>-0.34043093646983813</v>
      </c>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4"/>
      <c r="BG62" s="104"/>
      <c r="BH62" s="104"/>
      <c r="BI62" s="104"/>
      <c r="BJ62" s="104"/>
    </row>
    <row r="63" spans="1:62" s="106" customFormat="1" ht="20.25" customHeight="1" x14ac:dyDescent="0.25">
      <c r="A63" s="282" t="s">
        <v>87</v>
      </c>
      <c r="B63" s="314">
        <f ca="1">ROUND(B39/B$64*100,2)</f>
        <v>50.51</v>
      </c>
      <c r="C63" s="314">
        <f ca="1">C39/C$64*100</f>
        <v>52.114043848450208</v>
      </c>
      <c r="D63" s="256">
        <f t="shared" ca="1" si="11"/>
        <v>1.6040438484502104</v>
      </c>
      <c r="E63" s="353">
        <f ca="1">E39/E$64*100</f>
        <v>50.920627269144973</v>
      </c>
      <c r="F63" s="353">
        <f t="shared" ref="F63:M63" ca="1" si="17">F39/F$64*100</f>
        <v>52.0532207112295</v>
      </c>
      <c r="G63" s="353">
        <f t="shared" ca="1" si="17"/>
        <v>51.193548883046603</v>
      </c>
      <c r="H63" s="353">
        <f t="shared" ca="1" si="17"/>
        <v>48.23557169766805</v>
      </c>
      <c r="I63" s="353">
        <f t="shared" ca="1" si="17"/>
        <v>45.607768621095623</v>
      </c>
      <c r="J63" s="353">
        <f t="shared" ca="1" si="17"/>
        <v>54.682624283844028</v>
      </c>
      <c r="K63" s="353">
        <f t="shared" ca="1" si="17"/>
        <v>54.837797594151027</v>
      </c>
      <c r="L63" s="353">
        <f t="shared" ca="1" si="17"/>
        <v>54.340675477239351</v>
      </c>
      <c r="M63" s="353">
        <f t="shared" ca="1" si="17"/>
        <v>53.058249064546594</v>
      </c>
      <c r="N63" s="360">
        <f t="shared" ca="1" si="13"/>
        <v>7.4504804434509708</v>
      </c>
      <c r="O63" s="104"/>
      <c r="P63" s="34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4"/>
      <c r="AY63" s="104"/>
      <c r="AZ63" s="104"/>
      <c r="BA63" s="104"/>
      <c r="BB63" s="104"/>
      <c r="BC63" s="104"/>
      <c r="BD63" s="104"/>
      <c r="BE63" s="104"/>
      <c r="BF63" s="104"/>
      <c r="BG63" s="104"/>
      <c r="BH63" s="104"/>
      <c r="BI63" s="104"/>
      <c r="BJ63" s="104"/>
    </row>
    <row r="64" spans="1:62" s="106" customFormat="1" ht="44.15" customHeight="1" thickBot="1" x14ac:dyDescent="0.3">
      <c r="A64" s="283" t="s">
        <v>342</v>
      </c>
      <c r="B64" s="161">
        <f ca="1">INDIRECT(Calculation_HIDE!S64,FALSE)</f>
        <v>286040</v>
      </c>
      <c r="C64" s="161">
        <f ca="1">INDIRECT(Calculation_HIDE!T64,FALSE)</f>
        <v>293574.8</v>
      </c>
      <c r="D64" s="257"/>
      <c r="E64" s="213">
        <f ca="1">INDIRECT(Calculation_HIDE!BZ64,FALSE)</f>
        <v>78416.100000000006</v>
      </c>
      <c r="F64" s="213">
        <f ca="1">INDIRECT(Calculation_HIDE!CA64,FALSE)</f>
        <v>65019.8</v>
      </c>
      <c r="G64" s="213">
        <f ca="1">INDIRECT(Calculation_HIDE!CB64,FALSE)</f>
        <v>65043.000000000007</v>
      </c>
      <c r="H64" s="213">
        <f ca="1">INDIRECT(Calculation_HIDE!CC64,FALSE)</f>
        <v>77561.099999999991</v>
      </c>
      <c r="I64" s="161">
        <f ca="1">INDIRECT(Calculation_HIDE!CD64,FALSE)</f>
        <v>81203.599999999991</v>
      </c>
      <c r="J64" s="161">
        <f ca="1">INDIRECT(Calculation_HIDE!CE64,FALSE)</f>
        <v>66605.599999999991</v>
      </c>
      <c r="K64" s="161">
        <f ca="1">INDIRECT(Calculation_HIDE!CF64,FALSE)</f>
        <v>65748.099999999991</v>
      </c>
      <c r="L64" s="161">
        <f ca="1">INDIRECT(Calculation_HIDE!CG64,FALSE)</f>
        <v>80017.5</v>
      </c>
      <c r="M64" s="161">
        <f ca="1">INDIRECT(Calculation_HIDE!CH64,FALSE)</f>
        <v>82286.3</v>
      </c>
      <c r="N64" s="213"/>
      <c r="O64" s="316"/>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4"/>
      <c r="AY64" s="104"/>
      <c r="AZ64" s="104"/>
      <c r="BA64" s="104"/>
      <c r="BB64" s="104"/>
      <c r="BC64" s="104"/>
      <c r="BD64" s="104"/>
      <c r="BE64" s="104"/>
      <c r="BF64" s="104"/>
      <c r="BG64" s="104"/>
      <c r="BH64" s="104"/>
      <c r="BI64" s="104"/>
      <c r="BJ64" s="104"/>
    </row>
    <row r="65" spans="1:62" s="106" customFormat="1" ht="20.25" customHeight="1" thickTop="1" x14ac:dyDescent="0.25">
      <c r="A65" s="272"/>
      <c r="B65" s="46"/>
      <c r="C65" s="46"/>
      <c r="D65" s="203"/>
      <c r="E65" s="103"/>
      <c r="F65" s="103"/>
      <c r="G65" s="103"/>
      <c r="H65" s="103"/>
      <c r="I65" s="103"/>
      <c r="J65" s="54"/>
      <c r="K65" s="54"/>
      <c r="L65" s="54"/>
      <c r="M65" s="54"/>
      <c r="N65" s="49"/>
      <c r="O65" s="104"/>
      <c r="P65" s="104"/>
      <c r="Q65" s="104"/>
      <c r="R65" s="104"/>
      <c r="S65" s="104"/>
      <c r="T65" s="104"/>
      <c r="U65" s="104"/>
      <c r="V65" s="104"/>
      <c r="W65" s="104"/>
      <c r="X65" s="104"/>
      <c r="Y65" s="104"/>
      <c r="Z65" s="104"/>
      <c r="AA65" s="104"/>
      <c r="AB65" s="104"/>
      <c r="AC65" s="104"/>
      <c r="AD65" s="104"/>
      <c r="AE65" s="104"/>
      <c r="AF65" s="104"/>
      <c r="AG65" s="104"/>
      <c r="AH65" s="104"/>
      <c r="AI65" s="104"/>
      <c r="AJ65" s="104"/>
      <c r="AK65" s="104"/>
      <c r="AL65" s="104"/>
      <c r="AM65" s="104"/>
      <c r="AN65" s="104"/>
      <c r="AO65" s="104"/>
      <c r="AP65" s="104"/>
      <c r="AQ65" s="104"/>
      <c r="AR65" s="104"/>
      <c r="AS65" s="104"/>
      <c r="AT65" s="104"/>
      <c r="AU65" s="104"/>
      <c r="AV65" s="104"/>
      <c r="AW65" s="104"/>
      <c r="AX65" s="104"/>
      <c r="AY65" s="104"/>
      <c r="AZ65" s="104"/>
      <c r="BA65" s="104"/>
      <c r="BB65" s="104"/>
      <c r="BC65" s="104"/>
      <c r="BD65" s="104"/>
      <c r="BE65" s="104"/>
      <c r="BF65" s="104"/>
      <c r="BG65" s="104"/>
      <c r="BH65" s="104"/>
      <c r="BI65" s="104"/>
      <c r="BJ65" s="104"/>
    </row>
    <row r="66" spans="1:62" s="106" customFormat="1" ht="20.25" customHeight="1" x14ac:dyDescent="0.25">
      <c r="A66" s="272"/>
      <c r="B66" s="46"/>
      <c r="C66" s="46"/>
      <c r="D66" s="203"/>
      <c r="E66" s="104"/>
      <c r="F66" s="105"/>
      <c r="G66" s="105"/>
      <c r="H66" s="105"/>
      <c r="I66" s="105"/>
      <c r="J66" s="105"/>
      <c r="K66" s="105"/>
      <c r="L66" s="105"/>
      <c r="M66" s="105"/>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4"/>
      <c r="AY66" s="104"/>
      <c r="AZ66" s="104"/>
      <c r="BA66" s="104"/>
      <c r="BB66" s="104"/>
      <c r="BC66" s="104"/>
      <c r="BD66" s="104"/>
      <c r="BE66" s="104"/>
      <c r="BF66" s="104"/>
      <c r="BG66" s="104"/>
      <c r="BH66" s="104"/>
      <c r="BI66" s="104"/>
      <c r="BJ66" s="104"/>
    </row>
    <row r="67" spans="1:62" s="106" customFormat="1" ht="20.25" customHeight="1" x14ac:dyDescent="0.25">
      <c r="A67" s="272"/>
      <c r="B67" s="46"/>
      <c r="C67" s="46"/>
      <c r="D67" s="204"/>
      <c r="E67" s="241"/>
      <c r="F67" s="252"/>
      <c r="G67" s="252"/>
      <c r="H67" s="252"/>
      <c r="I67" s="252"/>
      <c r="J67" s="252"/>
      <c r="K67" s="252"/>
      <c r="L67" s="252"/>
      <c r="M67" s="252"/>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4"/>
      <c r="AY67" s="104"/>
      <c r="AZ67" s="104"/>
      <c r="BA67" s="104"/>
      <c r="BB67" s="104"/>
      <c r="BC67" s="104"/>
      <c r="BD67" s="104"/>
      <c r="BE67" s="104"/>
      <c r="BF67" s="104"/>
      <c r="BG67" s="104"/>
      <c r="BH67" s="104"/>
      <c r="BI67" s="104"/>
      <c r="BJ67" s="104"/>
    </row>
    <row r="68" spans="1:62" s="106" customFormat="1" ht="20.25" customHeight="1" x14ac:dyDescent="0.25">
      <c r="A68" s="272"/>
      <c r="B68" s="46"/>
      <c r="C68" s="46"/>
      <c r="D68" s="205"/>
      <c r="E68" s="104"/>
      <c r="F68" s="104"/>
      <c r="G68" s="104"/>
      <c r="H68" s="104"/>
      <c r="I68" s="104"/>
      <c r="J68" s="54"/>
      <c r="K68" s="54"/>
      <c r="L68" s="54"/>
      <c r="M68" s="54"/>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s="104"/>
      <c r="AQ68" s="104"/>
      <c r="AR68" s="104"/>
      <c r="AS68" s="104"/>
      <c r="AT68" s="104"/>
      <c r="AU68" s="104"/>
      <c r="AV68" s="104"/>
      <c r="AW68" s="104"/>
      <c r="AX68" s="104"/>
      <c r="AY68" s="104"/>
      <c r="AZ68" s="104"/>
      <c r="BA68" s="104"/>
      <c r="BB68" s="104"/>
      <c r="BC68" s="104"/>
      <c r="BD68" s="104"/>
      <c r="BE68" s="104"/>
      <c r="BF68" s="104"/>
      <c r="BG68" s="104"/>
      <c r="BH68" s="104"/>
      <c r="BI68" s="104"/>
      <c r="BJ68" s="104"/>
    </row>
    <row r="69" spans="1:62" s="52" customFormat="1" ht="20.25" customHeight="1" x14ac:dyDescent="0.25">
      <c r="A69" s="49"/>
      <c r="B69" s="46"/>
      <c r="C69" s="46"/>
      <c r="D69" s="205"/>
      <c r="E69" s="104"/>
      <c r="F69" s="104"/>
      <c r="G69" s="104"/>
      <c r="H69" s="104"/>
      <c r="I69" s="104"/>
      <c r="J69" s="104"/>
      <c r="K69" s="104"/>
      <c r="L69" s="104"/>
      <c r="M69" s="104"/>
      <c r="N69" s="104"/>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row>
    <row r="70" spans="1:62" s="106" customFormat="1" ht="20.25" customHeight="1" x14ac:dyDescent="0.25">
      <c r="A70" s="49"/>
      <c r="B70" s="46"/>
      <c r="C70" s="46"/>
      <c r="D70" s="205"/>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4"/>
      <c r="AY70" s="104"/>
      <c r="AZ70" s="104"/>
      <c r="BA70" s="104"/>
      <c r="BB70" s="104"/>
      <c r="BC70" s="104"/>
      <c r="BD70" s="104"/>
      <c r="BE70" s="104"/>
      <c r="BF70" s="104"/>
      <c r="BG70" s="104"/>
      <c r="BH70" s="104"/>
      <c r="BI70" s="104"/>
      <c r="BJ70" s="104"/>
    </row>
    <row r="71" spans="1:62" s="52" customFormat="1" ht="20.25" customHeight="1" x14ac:dyDescent="0.25">
      <c r="A71" s="49"/>
      <c r="B71" s="46"/>
      <c r="C71" s="46"/>
      <c r="D71" s="205"/>
      <c r="E71" s="104"/>
      <c r="F71" s="104"/>
      <c r="G71" s="104"/>
      <c r="H71" s="104"/>
      <c r="I71" s="104"/>
      <c r="J71" s="104"/>
      <c r="K71" s="104"/>
      <c r="L71" s="104"/>
      <c r="M71" s="104"/>
      <c r="N71" s="104"/>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row>
    <row r="72" spans="1:62" s="52" customFormat="1" ht="20.25" customHeight="1" x14ac:dyDescent="0.25">
      <c r="A72" s="49"/>
      <c r="B72" s="46"/>
      <c r="C72" s="46"/>
      <c r="D72" s="205"/>
      <c r="E72" s="104"/>
      <c r="F72" s="104"/>
      <c r="G72" s="104"/>
      <c r="H72" s="104"/>
      <c r="I72" s="104"/>
      <c r="J72" s="104"/>
      <c r="K72" s="104"/>
      <c r="L72" s="104"/>
      <c r="M72" s="104"/>
      <c r="N72" s="104"/>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row>
    <row r="73" spans="1:62" s="52" customFormat="1" ht="20.25" customHeight="1" x14ac:dyDescent="0.25">
      <c r="A73" s="49"/>
      <c r="B73" s="104"/>
      <c r="C73" s="104"/>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row>
    <row r="74" spans="1:62" s="52" customFormat="1" ht="20.25" customHeight="1" x14ac:dyDescent="0.25">
      <c r="A74" s="49"/>
      <c r="B74" s="46"/>
      <c r="C74" s="46"/>
      <c r="D74" s="205"/>
      <c r="E74" s="104"/>
      <c r="F74" s="104"/>
      <c r="G74" s="104"/>
      <c r="H74" s="104"/>
      <c r="I74" s="104"/>
      <c r="J74" s="104"/>
      <c r="K74" s="104"/>
      <c r="L74" s="104"/>
      <c r="M74" s="104"/>
      <c r="N74" s="104"/>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row>
    <row r="75" spans="1:62" s="52" customFormat="1" ht="20.25" customHeight="1" x14ac:dyDescent="0.25">
      <c r="A75" s="49"/>
      <c r="B75" s="46"/>
      <c r="C75" s="46"/>
      <c r="D75" s="205"/>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row>
    <row r="76" spans="1:62" s="52" customFormat="1" ht="20.25" customHeight="1" x14ac:dyDescent="0.25">
      <c r="A76" s="49"/>
      <c r="B76" s="46"/>
      <c r="C76" s="46"/>
      <c r="D76" s="205"/>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row>
    <row r="77" spans="1:62" s="52" customFormat="1" ht="20.25" customHeight="1" x14ac:dyDescent="0.25">
      <c r="A77" s="49"/>
      <c r="B77" s="46"/>
      <c r="C77" s="46"/>
      <c r="D77" s="205"/>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row>
    <row r="78" spans="1:62" s="52" customFormat="1" ht="20.25" customHeight="1" x14ac:dyDescent="0.25">
      <c r="A78" s="49"/>
      <c r="B78" s="46"/>
      <c r="C78" s="46"/>
      <c r="D78" s="205"/>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row>
    <row r="79" spans="1:62" s="52" customFormat="1" ht="20.25" customHeight="1" x14ac:dyDescent="0.25">
      <c r="A79" s="75"/>
      <c r="B79" s="49"/>
      <c r="C79" s="49"/>
      <c r="D79" s="51"/>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row>
    <row r="80" spans="1:62" ht="20.25" customHeight="1" x14ac:dyDescent="0.25">
      <c r="A80" s="49"/>
      <c r="B80" s="49"/>
      <c r="C80" s="49"/>
      <c r="D80" s="51"/>
      <c r="E80" s="49"/>
      <c r="F80" s="49"/>
      <c r="G80" s="49"/>
      <c r="H80" s="49"/>
      <c r="I80" s="49"/>
      <c r="J80" s="49"/>
      <c r="K80" s="49"/>
      <c r="L80" s="49"/>
      <c r="M80" s="49"/>
      <c r="N80" s="49"/>
    </row>
    <row r="81" spans="1:14" ht="20.25" customHeight="1" x14ac:dyDescent="0.25">
      <c r="A81" s="49"/>
      <c r="B81" s="49"/>
      <c r="C81" s="49"/>
      <c r="D81" s="51"/>
      <c r="E81" s="49"/>
      <c r="F81" s="49"/>
      <c r="G81" s="49"/>
      <c r="H81" s="49"/>
      <c r="I81" s="49"/>
      <c r="J81" s="49"/>
      <c r="K81" s="49"/>
      <c r="L81" s="49"/>
      <c r="M81" s="49"/>
      <c r="N81" s="49"/>
    </row>
    <row r="82" spans="1:14" ht="20.25" customHeight="1" x14ac:dyDescent="0.25">
      <c r="A82" s="75"/>
      <c r="B82" s="49"/>
      <c r="C82" s="49"/>
      <c r="D82" s="51"/>
      <c r="E82" s="49"/>
      <c r="F82" s="49"/>
      <c r="G82" s="49"/>
      <c r="H82" s="49"/>
      <c r="I82" s="49"/>
      <c r="J82" s="49"/>
      <c r="K82" s="49"/>
      <c r="L82" s="49"/>
      <c r="M82" s="49"/>
      <c r="N82" s="49"/>
    </row>
    <row r="83" spans="1:14" ht="20.25" customHeight="1" x14ac:dyDescent="0.25">
      <c r="A83" s="71"/>
      <c r="B83" s="49"/>
      <c r="C83" s="49"/>
      <c r="D83" s="51"/>
      <c r="E83" s="49"/>
      <c r="F83" s="49"/>
      <c r="G83" s="49"/>
      <c r="H83" s="49"/>
      <c r="I83" s="49"/>
      <c r="J83" s="49"/>
      <c r="K83" s="49"/>
      <c r="L83" s="49"/>
      <c r="M83" s="49"/>
      <c r="N83" s="49"/>
    </row>
  </sheetData>
  <phoneticPr fontId="7" type="noConversion"/>
  <pageMargins left="0.25" right="0.25" top="0.75" bottom="0.75" header="0.3" footer="0.3"/>
  <pageSetup paperSize="9" scale="43" orientation="portrait" verticalDpi="4" r:id="rId1"/>
  <headerFooter alignWithMargins="0"/>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P84"/>
  <sheetViews>
    <sheetView showGridLines="0" zoomScaleNormal="100" workbookViewId="0">
      <pane xSplit="1" ySplit="7" topLeftCell="L8" activePane="bottomRight" state="frozen"/>
      <selection activeCell="A57" sqref="A57"/>
      <selection pane="topRight" activeCell="A57" sqref="A57"/>
      <selection pane="bottomLeft" activeCell="A57" sqref="A57"/>
      <selection pane="bottomRight" activeCell="L8" sqref="L8"/>
    </sheetView>
  </sheetViews>
  <sheetFormatPr defaultColWidth="9.1796875" defaultRowHeight="20.25" customHeight="1" x14ac:dyDescent="0.25"/>
  <cols>
    <col min="1" max="1" width="35.1796875" style="77" customWidth="1"/>
    <col min="2" max="13" width="12.54296875" style="110" customWidth="1"/>
    <col min="14" max="14" width="12.54296875" style="77" customWidth="1"/>
    <col min="15" max="15" width="12" style="77" customWidth="1"/>
    <col min="16" max="16" width="10.81640625" style="77" customWidth="1"/>
    <col min="17" max="17" width="9.1796875" style="77"/>
    <col min="18" max="18" width="12.453125" style="77" customWidth="1"/>
    <col min="19" max="16384" width="9.1796875" style="77"/>
  </cols>
  <sheetData>
    <row r="1" spans="1:24" ht="45" customHeight="1" x14ac:dyDescent="0.25">
      <c r="A1" s="37" t="s">
        <v>244</v>
      </c>
      <c r="B1" s="36"/>
    </row>
    <row r="2" spans="1:24" s="63" customFormat="1" ht="20.25" customHeight="1" x14ac:dyDescent="0.25">
      <c r="A2" s="63" t="s">
        <v>222</v>
      </c>
    </row>
    <row r="3" spans="1:24" s="63" customFormat="1" ht="20.25" customHeight="1" x14ac:dyDescent="0.25">
      <c r="A3" s="63" t="s">
        <v>240</v>
      </c>
    </row>
    <row r="4" spans="1:24" s="63" customFormat="1" ht="20.25" customHeight="1" x14ac:dyDescent="0.25">
      <c r="A4" s="63" t="s">
        <v>238</v>
      </c>
    </row>
    <row r="5" spans="1:24" s="63" customFormat="1" ht="20.25" customHeight="1" x14ac:dyDescent="0.25">
      <c r="A5" s="63" t="s">
        <v>243</v>
      </c>
    </row>
    <row r="6" spans="1:24" s="63" customFormat="1" ht="20.25" customHeight="1" x14ac:dyDescent="0.25">
      <c r="A6" s="63" t="s">
        <v>241</v>
      </c>
      <c r="C6" s="263"/>
      <c r="D6" s="263"/>
      <c r="E6" s="263"/>
      <c r="F6" s="263"/>
      <c r="G6" s="263"/>
      <c r="H6" s="263"/>
      <c r="O6" s="263"/>
      <c r="P6" s="263"/>
      <c r="Q6" s="263"/>
      <c r="R6" s="263"/>
    </row>
    <row r="7" spans="1:24" s="49" customFormat="1" ht="45" customHeight="1" x14ac:dyDescent="0.25">
      <c r="A7" s="273" t="s">
        <v>242</v>
      </c>
      <c r="B7" s="215" t="s">
        <v>104</v>
      </c>
      <c r="C7" s="247" t="s">
        <v>105</v>
      </c>
      <c r="D7" s="247" t="s">
        <v>106</v>
      </c>
      <c r="E7" s="247" t="s">
        <v>107</v>
      </c>
      <c r="F7" s="247" t="s">
        <v>108</v>
      </c>
      <c r="G7" s="247" t="s">
        <v>109</v>
      </c>
      <c r="H7" s="311" t="s">
        <v>110</v>
      </c>
      <c r="I7" s="215" t="s">
        <v>111</v>
      </c>
      <c r="J7" s="215" t="s">
        <v>112</v>
      </c>
      <c r="K7" s="215" t="s">
        <v>113</v>
      </c>
      <c r="L7" s="215" t="s">
        <v>100</v>
      </c>
      <c r="M7" s="215" t="s">
        <v>101</v>
      </c>
      <c r="N7" s="215" t="s">
        <v>248</v>
      </c>
      <c r="O7" s="215" t="s">
        <v>263</v>
      </c>
      <c r="P7" s="264" t="s">
        <v>308</v>
      </c>
      <c r="Q7" s="264" t="s">
        <v>360</v>
      </c>
      <c r="R7" s="264" t="s">
        <v>375</v>
      </c>
      <c r="S7" s="221"/>
    </row>
    <row r="8" spans="1:24" s="49" customFormat="1" ht="20.25" customHeight="1" x14ac:dyDescent="0.25">
      <c r="A8" s="274" t="s">
        <v>85</v>
      </c>
      <c r="B8" s="166">
        <v>3471</v>
      </c>
      <c r="C8" s="166">
        <f>Quarter!E8</f>
        <v>4080</v>
      </c>
      <c r="D8" s="166">
        <f>Quarter!I8</f>
        <v>4758</v>
      </c>
      <c r="E8" s="166">
        <f>Quarter!M8</f>
        <v>6035</v>
      </c>
      <c r="F8" s="166">
        <f>Quarter!Q8</f>
        <v>7586</v>
      </c>
      <c r="G8" s="166">
        <f>Quarter!U8</f>
        <v>8573</v>
      </c>
      <c r="H8" s="166">
        <f>Quarter!Y8</f>
        <v>9212.24</v>
      </c>
      <c r="I8" s="166">
        <f>Quarter!AC8</f>
        <v>10832.529999999999</v>
      </c>
      <c r="J8" s="166">
        <f>Quarter!AG8</f>
        <v>12597.150000000001</v>
      </c>
      <c r="K8" s="166">
        <f>Quarter!AK8</f>
        <v>13424.85</v>
      </c>
      <c r="L8" s="166">
        <f>Quarter!AO8</f>
        <v>13998.33</v>
      </c>
      <c r="M8" s="166">
        <f>Quarter!AS8</f>
        <v>14075.07</v>
      </c>
      <c r="N8" s="157">
        <f>Quarter!AW8</f>
        <v>14492.750000000002</v>
      </c>
      <c r="O8" s="157">
        <f>Quarter!BA8</f>
        <v>14840.359999999999</v>
      </c>
      <c r="P8" s="157">
        <f>Quarter!BE8</f>
        <v>15531.89</v>
      </c>
      <c r="Q8" s="157">
        <f>Quarter!BI8</f>
        <v>16199.269999999999</v>
      </c>
      <c r="R8" s="157">
        <f>Quarter!BM8</f>
        <v>16430.689999999999</v>
      </c>
      <c r="S8" s="227"/>
      <c r="T8" s="91"/>
      <c r="U8" s="54"/>
      <c r="V8" s="54"/>
      <c r="X8" s="99"/>
    </row>
    <row r="9" spans="1:24" s="49" customFormat="1" ht="20.25" customHeight="1" x14ac:dyDescent="0.25">
      <c r="A9" s="274" t="s">
        <v>291</v>
      </c>
      <c r="B9" s="166">
        <v>951</v>
      </c>
      <c r="C9" s="166">
        <f>Quarter!E9</f>
        <v>1341</v>
      </c>
      <c r="D9" s="166">
        <f>Quarter!I9</f>
        <v>1838</v>
      </c>
      <c r="E9" s="166">
        <f>Quarter!M9</f>
        <v>2995</v>
      </c>
      <c r="F9" s="166">
        <f>Quarter!Q9</f>
        <v>3696</v>
      </c>
      <c r="G9" s="166">
        <f>Quarter!U9</f>
        <v>4501</v>
      </c>
      <c r="H9" s="166">
        <f>Quarter!Y9</f>
        <v>5093.5</v>
      </c>
      <c r="I9" s="166">
        <f>Quarter!AC9</f>
        <v>5293.4</v>
      </c>
      <c r="J9" s="166">
        <f>Quarter!AG9</f>
        <v>6957.85</v>
      </c>
      <c r="K9" s="166">
        <f>Quarter!AK9</f>
        <v>8150.5</v>
      </c>
      <c r="L9" s="166">
        <f>Quarter!AO9</f>
        <v>9856.2999999999993</v>
      </c>
      <c r="M9" s="166">
        <f>Quarter!AS9</f>
        <v>10350.85</v>
      </c>
      <c r="N9" s="157">
        <f>Quarter!AW9</f>
        <v>11175.85</v>
      </c>
      <c r="O9" s="157">
        <f>Quarter!BA9</f>
        <v>13767.85</v>
      </c>
      <c r="P9" s="157">
        <f>Quarter!BE9</f>
        <v>14655.05</v>
      </c>
      <c r="Q9" s="157">
        <f>Quarter!BI9</f>
        <v>16060.05</v>
      </c>
      <c r="R9" s="157">
        <f>Quarter!BM9</f>
        <v>16570.05</v>
      </c>
      <c r="S9" s="227"/>
      <c r="T9" s="91"/>
      <c r="U9" s="54"/>
      <c r="V9" s="54"/>
      <c r="X9" s="99"/>
    </row>
    <row r="10" spans="1:24" s="49" customFormat="1" ht="20.25" customHeight="1" x14ac:dyDescent="0.25">
      <c r="A10" s="274" t="s">
        <v>292</v>
      </c>
      <c r="B10" s="166">
        <v>0</v>
      </c>
      <c r="C10" s="166">
        <f>Quarter!E10</f>
        <v>0</v>
      </c>
      <c r="D10" s="166">
        <f>Quarter!I10</f>
        <v>0</v>
      </c>
      <c r="E10" s="166">
        <f>Quarter!M10</f>
        <v>0</v>
      </c>
      <c r="F10" s="166">
        <f>Quarter!Q10</f>
        <v>0</v>
      </c>
      <c r="G10" s="166">
        <f>Quarter!U10</f>
        <v>0</v>
      </c>
      <c r="H10" s="166">
        <f>Quarter!Y10</f>
        <v>0</v>
      </c>
      <c r="I10" s="166">
        <f>Quarter!AC10</f>
        <v>0</v>
      </c>
      <c r="J10" s="166">
        <f>Quarter!AG10</f>
        <v>30</v>
      </c>
      <c r="K10" s="166">
        <f>Quarter!AK10</f>
        <v>30</v>
      </c>
      <c r="L10" s="166">
        <f>Quarter!AO10</f>
        <v>32</v>
      </c>
      <c r="M10" s="166">
        <f>Quarter!AS10</f>
        <v>32</v>
      </c>
      <c r="N10" s="157">
        <f>Quarter!AW10</f>
        <v>79.63</v>
      </c>
      <c r="O10" s="157">
        <f>Quarter!BA10</f>
        <v>79.63</v>
      </c>
      <c r="P10" s="157">
        <f>Quarter!BE10</f>
        <v>79.63</v>
      </c>
      <c r="Q10" s="157">
        <f>Quarter!BI10</f>
        <v>79.63</v>
      </c>
      <c r="R10" s="157">
        <f>Quarter!BM10</f>
        <v>79.63</v>
      </c>
      <c r="S10" s="227"/>
      <c r="T10" s="91"/>
      <c r="U10" s="54"/>
      <c r="V10" s="54"/>
      <c r="X10" s="99"/>
    </row>
    <row r="11" spans="1:24" s="49" customFormat="1" ht="20.25" customHeight="1" x14ac:dyDescent="0.25">
      <c r="A11" s="274" t="s">
        <v>363</v>
      </c>
      <c r="B11" s="166">
        <v>2</v>
      </c>
      <c r="C11" s="166">
        <f>Quarter!E11</f>
        <v>4</v>
      </c>
      <c r="D11" s="166">
        <f>Quarter!I11</f>
        <v>4</v>
      </c>
      <c r="E11" s="166">
        <f>Quarter!M11</f>
        <v>9</v>
      </c>
      <c r="F11" s="166">
        <f>Quarter!Q11</f>
        <v>8</v>
      </c>
      <c r="G11" s="166">
        <f>Quarter!U11</f>
        <v>9</v>
      </c>
      <c r="H11" s="166">
        <f>Quarter!Y11</f>
        <v>8.94</v>
      </c>
      <c r="I11" s="166">
        <f>Quarter!AC11</f>
        <v>13.49</v>
      </c>
      <c r="J11" s="166">
        <f>Quarter!AG11</f>
        <v>18.400000000000002</v>
      </c>
      <c r="K11" s="166">
        <f>Quarter!AK11</f>
        <v>20.400000000000002</v>
      </c>
      <c r="L11" s="166">
        <f>Quarter!AO11</f>
        <v>22.400000000000002</v>
      </c>
      <c r="M11" s="166">
        <f>Quarter!AS11</f>
        <v>9.8000000000000007</v>
      </c>
      <c r="N11" s="157">
        <f>Quarter!AW11</f>
        <v>9.8000000000000007</v>
      </c>
      <c r="O11" s="157">
        <f>Quarter!BA11</f>
        <v>8.1999999999999993</v>
      </c>
      <c r="P11" s="157">
        <f>Quarter!BE11</f>
        <v>9.8000000000000007</v>
      </c>
      <c r="Q11" s="157">
        <f>Quarter!BI11</f>
        <v>9.8000000000000007</v>
      </c>
      <c r="R11" s="157">
        <f>Quarter!BM11</f>
        <v>9.8000000000000007</v>
      </c>
      <c r="S11" s="227"/>
      <c r="T11" s="91"/>
      <c r="U11" s="54"/>
      <c r="V11" s="54"/>
      <c r="X11" s="99"/>
    </row>
    <row r="12" spans="1:24" s="49" customFormat="1" ht="20.25" customHeight="1" x14ac:dyDescent="0.25">
      <c r="A12" s="274" t="s">
        <v>5</v>
      </c>
      <c r="B12" s="166">
        <v>27</v>
      </c>
      <c r="C12" s="166">
        <f>Quarter!E12</f>
        <v>95</v>
      </c>
      <c r="D12" s="166">
        <f>Quarter!I12</f>
        <v>1000</v>
      </c>
      <c r="E12" s="166">
        <f>Quarter!M12</f>
        <v>1754</v>
      </c>
      <c r="F12" s="166">
        <f>Quarter!Q12</f>
        <v>2937</v>
      </c>
      <c r="G12" s="166">
        <f>Quarter!U12</f>
        <v>5528</v>
      </c>
      <c r="H12" s="166">
        <f>Quarter!Y12</f>
        <v>9601.2199999999993</v>
      </c>
      <c r="I12" s="166">
        <f>Quarter!AC12</f>
        <v>11914.020000000002</v>
      </c>
      <c r="J12" s="166">
        <f>Quarter!AG12</f>
        <v>12760.02</v>
      </c>
      <c r="K12" s="166">
        <f>Quarter!AK12</f>
        <v>13059.07</v>
      </c>
      <c r="L12" s="166">
        <f>Quarter!AO12</f>
        <v>13344.84</v>
      </c>
      <c r="M12" s="166">
        <f>Quarter!AS12</f>
        <v>13772.240000000002</v>
      </c>
      <c r="N12" s="157">
        <f>Quarter!AW12</f>
        <v>14251.35</v>
      </c>
      <c r="O12" s="157">
        <f>Quarter!BA12</f>
        <v>14812.560000000001</v>
      </c>
      <c r="P12" s="157">
        <f>Quarter!BE12</f>
        <v>17574.21</v>
      </c>
      <c r="Q12" s="157">
        <f>Quarter!BI12</f>
        <v>19429.91</v>
      </c>
      <c r="R12" s="157">
        <f>Quarter!BM12</f>
        <v>21914.969999999998</v>
      </c>
      <c r="S12" s="227"/>
      <c r="T12" s="91"/>
      <c r="U12" s="54"/>
      <c r="V12" s="54"/>
    </row>
    <row r="13" spans="1:24" s="49" customFormat="1" ht="20.25" customHeight="1" x14ac:dyDescent="0.25">
      <c r="A13" s="274" t="s">
        <v>265</v>
      </c>
      <c r="B13" s="166">
        <v>175</v>
      </c>
      <c r="C13" s="166">
        <f>Quarter!E13</f>
        <v>188</v>
      </c>
      <c r="D13" s="166">
        <f>Quarter!I13</f>
        <v>202</v>
      </c>
      <c r="E13" s="166">
        <f>Quarter!M13</f>
        <v>216</v>
      </c>
      <c r="F13" s="166">
        <f>Quarter!Q13</f>
        <v>232</v>
      </c>
      <c r="G13" s="166">
        <f>Quarter!U13</f>
        <v>253</v>
      </c>
      <c r="H13" s="166">
        <f>Quarter!Y13</f>
        <v>300.2</v>
      </c>
      <c r="I13" s="166">
        <f>Quarter!AC13</f>
        <v>359.23999999999995</v>
      </c>
      <c r="J13" s="166">
        <f>Quarter!AG13</f>
        <v>396.46000000000004</v>
      </c>
      <c r="K13" s="166">
        <f>Quarter!AK13</f>
        <v>404.01000000000005</v>
      </c>
      <c r="L13" s="166">
        <f>Quarter!AO13</f>
        <v>406.74</v>
      </c>
      <c r="M13" s="166">
        <f>Quarter!AS13</f>
        <v>414.59000000000003</v>
      </c>
      <c r="N13" s="157">
        <f>Quarter!AW13</f>
        <v>419.48</v>
      </c>
      <c r="O13" s="157">
        <f>Quarter!BA13</f>
        <v>420.15</v>
      </c>
      <c r="P13" s="157">
        <f>Quarter!BE13</f>
        <v>418.77</v>
      </c>
      <c r="Q13" s="157">
        <f>Quarter!BI13</f>
        <v>418.77</v>
      </c>
      <c r="R13" s="157">
        <f>Quarter!BM13</f>
        <v>418.77</v>
      </c>
      <c r="S13" s="227"/>
      <c r="T13" s="91"/>
      <c r="U13" s="54"/>
      <c r="V13" s="54"/>
    </row>
    <row r="14" spans="1:24" s="49" customFormat="1" ht="20.25" customHeight="1" x14ac:dyDescent="0.25">
      <c r="A14" s="274" t="s">
        <v>266</v>
      </c>
      <c r="B14" s="166">
        <v>1464</v>
      </c>
      <c r="C14" s="166">
        <f>Quarter!E14</f>
        <v>1459</v>
      </c>
      <c r="D14" s="166">
        <f>Quarter!I14</f>
        <v>1477</v>
      </c>
      <c r="E14" s="166">
        <f>Quarter!M14</f>
        <v>1477</v>
      </c>
      <c r="F14" s="166">
        <f>Quarter!Q14</f>
        <v>1477</v>
      </c>
      <c r="G14" s="166">
        <f>Quarter!U14</f>
        <v>1477</v>
      </c>
      <c r="H14" s="166">
        <f>Quarter!Y14</f>
        <v>1476.78</v>
      </c>
      <c r="I14" s="166">
        <f>Quarter!AC14</f>
        <v>1473.28</v>
      </c>
      <c r="J14" s="166">
        <f>Quarter!AG14</f>
        <v>1473.18</v>
      </c>
      <c r="K14" s="166">
        <f>Quarter!AK14</f>
        <v>1473.18</v>
      </c>
      <c r="L14" s="166">
        <f>Quarter!AO14</f>
        <v>1473.18</v>
      </c>
      <c r="M14" s="166">
        <f>Quarter!AS14</f>
        <v>1470.68</v>
      </c>
      <c r="N14" s="157">
        <f>Quarter!AW14</f>
        <v>1470.68</v>
      </c>
      <c r="O14" s="157">
        <f>Quarter!BA14</f>
        <v>1470.68</v>
      </c>
      <c r="P14" s="157">
        <f>Quarter!BE14</f>
        <v>1477.0800000000002</v>
      </c>
      <c r="Q14" s="157">
        <f>Quarter!BI14</f>
        <v>1477.0800000000002</v>
      </c>
      <c r="R14" s="157">
        <f>Quarter!BM14</f>
        <v>1477.0800000000002</v>
      </c>
      <c r="S14" s="227"/>
      <c r="T14" s="91"/>
      <c r="U14" s="54"/>
      <c r="V14" s="54"/>
    </row>
    <row r="15" spans="1:24" s="49" customFormat="1" ht="20.25" customHeight="1" x14ac:dyDescent="0.25">
      <c r="A15" s="274" t="s">
        <v>6</v>
      </c>
      <c r="B15" s="166">
        <v>968</v>
      </c>
      <c r="C15" s="166">
        <f>Quarter!E15</f>
        <v>1021</v>
      </c>
      <c r="D15" s="166">
        <f>Quarter!I15</f>
        <v>1053</v>
      </c>
      <c r="E15" s="166">
        <f>Quarter!M15</f>
        <v>1042</v>
      </c>
      <c r="F15" s="166">
        <f>Quarter!Q15</f>
        <v>1050</v>
      </c>
      <c r="G15" s="166">
        <f>Quarter!U15</f>
        <v>1058</v>
      </c>
      <c r="H15" s="166">
        <f>Quarter!Y15</f>
        <v>1061.32</v>
      </c>
      <c r="I15" s="166">
        <f>Quarter!AC15</f>
        <v>1061.9100000000001</v>
      </c>
      <c r="J15" s="166">
        <f>Quarter!AG15</f>
        <v>1066.1200000000001</v>
      </c>
      <c r="K15" s="166">
        <f>Quarter!AK15</f>
        <v>1063.06</v>
      </c>
      <c r="L15" s="166">
        <f>Quarter!AO15</f>
        <v>1055.49</v>
      </c>
      <c r="M15" s="166">
        <f>Quarter!AS15</f>
        <v>1054.5600000000002</v>
      </c>
      <c r="N15" s="157">
        <f>Quarter!AW15</f>
        <v>1055.5600000000002</v>
      </c>
      <c r="O15" s="157">
        <f>Quarter!BA15</f>
        <v>1059.4100000000001</v>
      </c>
      <c r="P15" s="157">
        <f>Quarter!BE15</f>
        <v>1059.4100000000001</v>
      </c>
      <c r="Q15" s="157">
        <f>Quarter!BI15</f>
        <v>1060.23</v>
      </c>
      <c r="R15" s="157">
        <f>Quarter!BM15</f>
        <v>1060.23</v>
      </c>
      <c r="S15" s="227"/>
      <c r="T15" s="91"/>
      <c r="U15" s="54"/>
      <c r="V15" s="54"/>
    </row>
    <row r="16" spans="1:24" s="49" customFormat="1" ht="20.25" customHeight="1" x14ac:dyDescent="0.25">
      <c r="A16" s="274" t="s">
        <v>7</v>
      </c>
      <c r="B16" s="166">
        <v>157</v>
      </c>
      <c r="C16" s="166">
        <f>Quarter!E16</f>
        <v>193</v>
      </c>
      <c r="D16" s="166">
        <f>Quarter!I16</f>
        <v>199</v>
      </c>
      <c r="E16" s="166">
        <f>Quarter!M16</f>
        <v>212</v>
      </c>
      <c r="F16" s="166">
        <f>Quarter!Q16</f>
        <v>201</v>
      </c>
      <c r="G16" s="166">
        <f>Quarter!U16</f>
        <v>230</v>
      </c>
      <c r="H16" s="166">
        <f>Quarter!Y16</f>
        <v>231.29999999999995</v>
      </c>
      <c r="I16" s="166">
        <f>Quarter!AC16</f>
        <v>257.33</v>
      </c>
      <c r="J16" s="166">
        <f>Quarter!AG16</f>
        <v>245.48999999999998</v>
      </c>
      <c r="K16" s="166">
        <f>Quarter!AK16</f>
        <v>246.51</v>
      </c>
      <c r="L16" s="166">
        <f>Quarter!AO16</f>
        <v>246.51</v>
      </c>
      <c r="M16" s="166">
        <f>Quarter!AS16</f>
        <v>246.51</v>
      </c>
      <c r="N16" s="157">
        <f>Quarter!AW16</f>
        <v>256.96999999999997</v>
      </c>
      <c r="O16" s="157">
        <f>Quarter!BA16</f>
        <v>267.69</v>
      </c>
      <c r="P16" s="157">
        <f>Quarter!BE16</f>
        <v>276.76</v>
      </c>
      <c r="Q16" s="157">
        <f>Quarter!BI16</f>
        <v>276.76</v>
      </c>
      <c r="R16" s="157">
        <f>Quarter!BM16</f>
        <v>276.76</v>
      </c>
      <c r="S16" s="227"/>
      <c r="T16" s="91"/>
      <c r="U16" s="54"/>
      <c r="V16" s="54"/>
    </row>
    <row r="17" spans="1:23" s="49" customFormat="1" ht="20.25" customHeight="1" x14ac:dyDescent="0.25">
      <c r="A17" s="274" t="s">
        <v>41</v>
      </c>
      <c r="B17" s="166">
        <v>381</v>
      </c>
      <c r="C17" s="166">
        <f>Quarter!E17</f>
        <v>413</v>
      </c>
      <c r="D17" s="166">
        <f>Quarter!I17</f>
        <v>502</v>
      </c>
      <c r="E17" s="166">
        <f>Quarter!M17</f>
        <v>513</v>
      </c>
      <c r="F17" s="166">
        <f>Quarter!Q17</f>
        <v>545</v>
      </c>
      <c r="G17" s="166">
        <f>Quarter!U17</f>
        <v>680</v>
      </c>
      <c r="H17" s="166">
        <f>Quarter!Y17</f>
        <v>929.94</v>
      </c>
      <c r="I17" s="166">
        <f>Quarter!AC17</f>
        <v>1028.29</v>
      </c>
      <c r="J17" s="166">
        <f>Quarter!AG17</f>
        <v>1090.93</v>
      </c>
      <c r="K17" s="166">
        <f>Quarter!AK17</f>
        <v>1136.54</v>
      </c>
      <c r="L17" s="166">
        <f>Quarter!AO17</f>
        <v>1309.78</v>
      </c>
      <c r="M17" s="166">
        <f>Quarter!AS17</f>
        <v>1434.75</v>
      </c>
      <c r="N17" s="157">
        <f>Quarter!AW17</f>
        <v>1450.7199999999998</v>
      </c>
      <c r="O17" s="157">
        <f>Quarter!BA17</f>
        <v>1530.82</v>
      </c>
      <c r="P17" s="157">
        <f>Quarter!BE17</f>
        <v>1556.18</v>
      </c>
      <c r="Q17" s="157">
        <f>Quarter!BI17</f>
        <v>1578.18</v>
      </c>
      <c r="R17" s="157">
        <f>Quarter!BM17</f>
        <v>1628.0800000000002</v>
      </c>
      <c r="S17" s="227"/>
      <c r="T17" s="91"/>
      <c r="U17" s="54"/>
      <c r="V17" s="54"/>
    </row>
    <row r="18" spans="1:23" s="49" customFormat="1" ht="20.25" customHeight="1" x14ac:dyDescent="0.25">
      <c r="A18" s="274" t="s">
        <v>277</v>
      </c>
      <c r="B18" s="166">
        <v>111</v>
      </c>
      <c r="C18" s="166">
        <f>Quarter!E18</f>
        <v>111</v>
      </c>
      <c r="D18" s="166">
        <f>Quarter!I18</f>
        <v>111</v>
      </c>
      <c r="E18" s="166">
        <f>Quarter!M18</f>
        <v>111</v>
      </c>
      <c r="F18" s="166">
        <f>Quarter!Q18</f>
        <v>111</v>
      </c>
      <c r="G18" s="166">
        <f>Quarter!U18</f>
        <v>111</v>
      </c>
      <c r="H18" s="166">
        <f>Quarter!Y18</f>
        <v>110.52</v>
      </c>
      <c r="I18" s="166">
        <f>Quarter!AC18</f>
        <v>129.32</v>
      </c>
      <c r="J18" s="166">
        <f>Quarter!AG18</f>
        <v>129.32</v>
      </c>
      <c r="K18" s="166">
        <f>Quarter!AK18</f>
        <v>129.32</v>
      </c>
      <c r="L18" s="166">
        <f>Quarter!AO18</f>
        <v>129.32</v>
      </c>
      <c r="M18" s="166">
        <f>Quarter!AS18</f>
        <v>129.32</v>
      </c>
      <c r="N18" s="157">
        <f>Quarter!AW18</f>
        <v>129.32</v>
      </c>
      <c r="O18" s="157">
        <f>Quarter!BA18</f>
        <v>129.32</v>
      </c>
      <c r="P18" s="157">
        <f>Quarter!BE18</f>
        <v>129.32</v>
      </c>
      <c r="Q18" s="157">
        <f>Quarter!BI18</f>
        <v>129.32</v>
      </c>
      <c r="R18" s="157">
        <f>Quarter!BM18</f>
        <v>129.32</v>
      </c>
      <c r="S18" s="227"/>
      <c r="T18" s="91"/>
      <c r="U18" s="54"/>
      <c r="V18" s="54"/>
    </row>
    <row r="19" spans="1:23" s="49" customFormat="1" ht="20.25" customHeight="1" x14ac:dyDescent="0.25">
      <c r="A19" s="274" t="s">
        <v>269</v>
      </c>
      <c r="B19" s="166">
        <v>12</v>
      </c>
      <c r="C19" s="166">
        <f>Quarter!E19</f>
        <v>30</v>
      </c>
      <c r="D19" s="166">
        <f>Quarter!I19</f>
        <v>74</v>
      </c>
      <c r="E19" s="166">
        <f>Quarter!M19</f>
        <v>121</v>
      </c>
      <c r="F19" s="166">
        <f>Quarter!Q19</f>
        <v>163</v>
      </c>
      <c r="G19" s="166">
        <f>Quarter!U19</f>
        <v>243</v>
      </c>
      <c r="H19" s="166">
        <f>Quarter!Y19</f>
        <v>335.74</v>
      </c>
      <c r="I19" s="166">
        <f>Quarter!AC19</f>
        <v>454.38</v>
      </c>
      <c r="J19" s="166">
        <f>Quarter!AG19</f>
        <v>507.44999999999993</v>
      </c>
      <c r="K19" s="166">
        <f>Quarter!AK19</f>
        <v>527.54999999999995</v>
      </c>
      <c r="L19" s="166">
        <f>Quarter!AO19</f>
        <v>541.65</v>
      </c>
      <c r="M19" s="166">
        <f>Quarter!AS19</f>
        <v>547.20999999999992</v>
      </c>
      <c r="N19" s="157">
        <f>Quarter!AW19</f>
        <v>614.15</v>
      </c>
      <c r="O19" s="157">
        <f>Quarter!BA19</f>
        <v>625.08000000000004</v>
      </c>
      <c r="P19" s="157">
        <f>Quarter!BE19</f>
        <v>636.31000000000006</v>
      </c>
      <c r="Q19" s="157">
        <f>Quarter!BI19</f>
        <v>636.31000000000006</v>
      </c>
      <c r="R19" s="157">
        <f>Quarter!BM19</f>
        <v>640.31000000000006</v>
      </c>
      <c r="S19" s="227"/>
      <c r="T19" s="91"/>
      <c r="U19" s="54"/>
      <c r="V19" s="54"/>
    </row>
    <row r="20" spans="1:23" s="49" customFormat="1" ht="20.25" customHeight="1" x14ac:dyDescent="0.25">
      <c r="A20" s="274" t="s">
        <v>279</v>
      </c>
      <c r="B20" s="166">
        <v>285</v>
      </c>
      <c r="C20" s="166">
        <f>Quarter!E20</f>
        <v>321</v>
      </c>
      <c r="D20" s="166">
        <f>Quarter!I20</f>
        <v>1164</v>
      </c>
      <c r="E20" s="166">
        <f>Quarter!M20</f>
        <v>1166</v>
      </c>
      <c r="F20" s="166">
        <f>Quarter!Q20</f>
        <v>1955</v>
      </c>
      <c r="G20" s="166">
        <f>Quarter!U20</f>
        <v>2258</v>
      </c>
      <c r="H20" s="166">
        <f>Quarter!Y20</f>
        <v>2604.0699999999997</v>
      </c>
      <c r="I20" s="166">
        <f>Quarter!AC20</f>
        <v>2833.5500000000006</v>
      </c>
      <c r="J20" s="166">
        <f>Quarter!AG20</f>
        <v>3020.1900000000005</v>
      </c>
      <c r="K20" s="166">
        <f>Quarter!AK20</f>
        <v>4463.2699999999995</v>
      </c>
      <c r="L20" s="166">
        <f>Quarter!AO20</f>
        <v>4554.4900000000007</v>
      </c>
      <c r="M20" s="166">
        <f>Quarter!AS20</f>
        <v>4564.1000000000004</v>
      </c>
      <c r="N20" s="157">
        <f>Quarter!AW20</f>
        <v>4572.8500000000004</v>
      </c>
      <c r="O20" s="157">
        <f>Quarter!BA20</f>
        <v>4570.6099999999997</v>
      </c>
      <c r="P20" s="157">
        <f>Quarter!BE20</f>
        <v>4635.4699999999993</v>
      </c>
      <c r="Q20" s="157">
        <f>Quarter!BI20</f>
        <v>4635.4699999999993</v>
      </c>
      <c r="R20" s="157">
        <f>Quarter!BM20</f>
        <v>4635.4699999999993</v>
      </c>
      <c r="S20" s="227"/>
      <c r="T20" s="91"/>
      <c r="V20" s="54"/>
    </row>
    <row r="21" spans="1:23" s="49" customFormat="1" ht="20.25" customHeight="1" x14ac:dyDescent="0.25">
      <c r="A21" s="274" t="s">
        <v>299</v>
      </c>
      <c r="B21" s="166">
        <v>0</v>
      </c>
      <c r="C21" s="166" t="str">
        <f>Quarter!E21</f>
        <v>[x]</v>
      </c>
      <c r="D21" s="166" t="str">
        <f>Quarter!I21</f>
        <v>[x]</v>
      </c>
      <c r="E21" s="166" t="str">
        <f>Quarter!M21</f>
        <v>[x]</v>
      </c>
      <c r="F21" s="166" t="str">
        <f>Quarter!Q21</f>
        <v>[x]</v>
      </c>
      <c r="G21" s="166" t="str">
        <f>Quarter!U21</f>
        <v>[x]</v>
      </c>
      <c r="H21" s="166" t="str">
        <f>Quarter!Y21</f>
        <v>[x]</v>
      </c>
      <c r="I21" s="166" t="str">
        <f>Quarter!AC21</f>
        <v>[x]</v>
      </c>
      <c r="J21" s="166" t="str">
        <f>Quarter!AG21</f>
        <v>[x]</v>
      </c>
      <c r="K21" s="166">
        <f>Quarter!AK21</f>
        <v>45.44</v>
      </c>
      <c r="L21" s="166">
        <f>Quarter!AO21</f>
        <v>47.29</v>
      </c>
      <c r="M21" s="166">
        <f>Quarter!AS21</f>
        <v>46.07</v>
      </c>
      <c r="N21" s="266">
        <f>Quarter!AW21</f>
        <v>36.46</v>
      </c>
      <c r="O21" s="266">
        <f>Quarter!BA21</f>
        <v>36.29</v>
      </c>
      <c r="P21" s="157">
        <f>Quarter!BE21</f>
        <v>35.5</v>
      </c>
      <c r="Q21" s="157">
        <f>Quarter!BI21</f>
        <v>35.5</v>
      </c>
      <c r="R21" s="157">
        <f>Quarter!BM21</f>
        <v>35.5</v>
      </c>
      <c r="S21" s="227"/>
      <c r="T21" s="91"/>
    </row>
    <row r="22" spans="1:23" s="49" customFormat="1" ht="17.5" customHeight="1" x14ac:dyDescent="0.25">
      <c r="A22" s="275" t="s">
        <v>91</v>
      </c>
      <c r="B22" s="167">
        <f>SUM(B8:B20)</f>
        <v>8004</v>
      </c>
      <c r="C22" s="167">
        <f>Quarter!E22</f>
        <v>9256</v>
      </c>
      <c r="D22" s="167">
        <f>Quarter!I22</f>
        <v>12382</v>
      </c>
      <c r="E22" s="167">
        <f>Quarter!M22</f>
        <v>15651</v>
      </c>
      <c r="F22" s="167">
        <f>Quarter!Q22</f>
        <v>19961</v>
      </c>
      <c r="G22" s="167">
        <f>Quarter!U22</f>
        <v>24921</v>
      </c>
      <c r="H22" s="167">
        <f>Quarter!Y22</f>
        <v>30965.77</v>
      </c>
      <c r="I22" s="167">
        <f>Quarter!AC22</f>
        <v>35650.740000000005</v>
      </c>
      <c r="J22" s="167">
        <f>Quarter!AG22</f>
        <v>40292.559999999998</v>
      </c>
      <c r="K22" s="167">
        <f>Quarter!AK22</f>
        <v>44173.700000000004</v>
      </c>
      <c r="L22" s="167">
        <f>Quarter!AO22</f>
        <v>47018.319999999992</v>
      </c>
      <c r="M22" s="167">
        <f>Quarter!AS22</f>
        <v>48147.749999999993</v>
      </c>
      <c r="N22" s="321">
        <f>Quarter!AW22</f>
        <v>50015.570000000007</v>
      </c>
      <c r="O22" s="321">
        <f>Quarter!BA22</f>
        <v>53618.650000000016</v>
      </c>
      <c r="P22" s="232">
        <f>Quarter!BE22</f>
        <v>58075.380000000005</v>
      </c>
      <c r="Q22" s="232">
        <f>Quarter!BI22</f>
        <v>62026.280000000006</v>
      </c>
      <c r="R22" s="232">
        <f>Quarter!BM22</f>
        <v>65306.66</v>
      </c>
      <c r="S22" s="221"/>
      <c r="T22" s="91"/>
      <c r="U22" s="54"/>
      <c r="V22" s="54"/>
    </row>
    <row r="23" spans="1:23" s="49" customFormat="1" ht="17.5" customHeight="1" x14ac:dyDescent="0.25">
      <c r="A23" s="272" t="s">
        <v>280</v>
      </c>
      <c r="B23" s="224">
        <v>208</v>
      </c>
      <c r="C23" s="224">
        <f>Quarter!E23</f>
        <v>278</v>
      </c>
      <c r="D23" s="224">
        <f>Quarter!I23</f>
        <v>353</v>
      </c>
      <c r="E23" s="224">
        <f>Quarter!M23</f>
        <v>208</v>
      </c>
      <c r="F23" s="224">
        <f>Quarter!Q23</f>
        <v>39</v>
      </c>
      <c r="G23" s="224">
        <f>Quarter!U23</f>
        <v>14</v>
      </c>
      <c r="H23" s="224">
        <f>Quarter!Y23</f>
        <v>21</v>
      </c>
      <c r="I23" s="224">
        <f>Quarter!AC23</f>
        <v>13</v>
      </c>
      <c r="J23" s="224">
        <f>Quarter!AG23</f>
        <v>6</v>
      </c>
      <c r="K23" s="224">
        <f>Quarter!AK23</f>
        <v>0.12</v>
      </c>
      <c r="L23" s="224">
        <f>Quarter!AO23</f>
        <v>0.19</v>
      </c>
      <c r="M23" s="224">
        <f>Quarter!AS23</f>
        <v>0</v>
      </c>
      <c r="N23" s="224">
        <f>Quarter!AW23</f>
        <v>0</v>
      </c>
      <c r="O23" s="224">
        <f>Quarter!BA23</f>
        <v>0</v>
      </c>
      <c r="P23" s="224">
        <f>Quarter!BE23</f>
        <v>0</v>
      </c>
      <c r="Q23" s="224">
        <f>Quarter!BI23</f>
        <v>0</v>
      </c>
      <c r="R23" s="267">
        <v>0</v>
      </c>
      <c r="S23" s="221"/>
    </row>
    <row r="24" spans="1:23" s="49" customFormat="1" ht="17.5" customHeight="1" x14ac:dyDescent="0.25">
      <c r="A24" s="272"/>
      <c r="B24" s="155"/>
      <c r="C24" s="99"/>
      <c r="D24" s="99"/>
      <c r="E24" s="99"/>
      <c r="F24" s="99"/>
      <c r="G24" s="99"/>
      <c r="H24" s="99"/>
      <c r="I24" s="99"/>
      <c r="J24" s="99"/>
      <c r="K24" s="99"/>
      <c r="L24" s="99"/>
      <c r="M24" s="99"/>
      <c r="N24" s="268"/>
      <c r="O24" s="99"/>
      <c r="R24" s="361"/>
    </row>
    <row r="25" spans="1:23" s="49" customFormat="1" ht="30" customHeight="1" x14ac:dyDescent="0.25">
      <c r="A25" s="305" t="s">
        <v>281</v>
      </c>
      <c r="B25" s="247" t="s">
        <v>104</v>
      </c>
      <c r="C25" s="247" t="s">
        <v>105</v>
      </c>
      <c r="D25" s="247" t="s">
        <v>106</v>
      </c>
      <c r="E25" s="247" t="s">
        <v>107</v>
      </c>
      <c r="F25" s="247" t="s">
        <v>108</v>
      </c>
      <c r="G25" s="247" t="s">
        <v>109</v>
      </c>
      <c r="H25" s="247" t="s">
        <v>110</v>
      </c>
      <c r="I25" s="247" t="s">
        <v>111</v>
      </c>
      <c r="J25" s="247" t="s">
        <v>112</v>
      </c>
      <c r="K25" s="247" t="s">
        <v>113</v>
      </c>
      <c r="L25" s="247" t="s">
        <v>100</v>
      </c>
      <c r="M25" s="247" t="s">
        <v>101</v>
      </c>
      <c r="N25" s="247" t="s">
        <v>248</v>
      </c>
      <c r="O25" s="247" t="s">
        <v>263</v>
      </c>
      <c r="P25" s="264" t="s">
        <v>308</v>
      </c>
      <c r="Q25" s="264" t="s">
        <v>360</v>
      </c>
      <c r="R25" s="362" t="s">
        <v>375</v>
      </c>
      <c r="S25" s="221"/>
    </row>
    <row r="26" spans="1:23" s="49" customFormat="1" ht="20.25" customHeight="1" x14ac:dyDescent="0.25">
      <c r="A26" s="274" t="s">
        <v>329</v>
      </c>
      <c r="B26" s="166">
        <v>7527</v>
      </c>
      <c r="C26" s="166">
        <f>SUM(Quarter!B26:E26)</f>
        <v>7225.9699999999993</v>
      </c>
      <c r="D26" s="166">
        <f>SUM(Quarter!F26:I26)</f>
        <v>10813.95</v>
      </c>
      <c r="E26" s="166">
        <f>SUM(Quarter!J26:M26)</f>
        <v>12243.949999999999</v>
      </c>
      <c r="F26" s="166">
        <f>SUM(Quarter!N26:Q26)</f>
        <v>16925.38</v>
      </c>
      <c r="G26" s="166">
        <f>SUM(Quarter!R26:U26)</f>
        <v>18554.649999999998</v>
      </c>
      <c r="H26" s="166">
        <f>SUM(Quarter!V26:Y26)</f>
        <v>22851.989999999998</v>
      </c>
      <c r="I26" s="166">
        <f>SUM(Quarter!Z26:AC26)</f>
        <v>20753.68</v>
      </c>
      <c r="J26" s="166">
        <f>SUM(Quarter!AD26:AG26)</f>
        <v>28725.23</v>
      </c>
      <c r="K26" s="166">
        <f>SUM(Quarter!AH26:AK26)</f>
        <v>30382.410000000003</v>
      </c>
      <c r="L26" s="166">
        <f>SUM(Quarter!AL26:AO26)</f>
        <v>31859.739999999998</v>
      </c>
      <c r="M26" s="166">
        <f>SUM(Quarter!AP26:AS26)</f>
        <v>34872.9</v>
      </c>
      <c r="N26" s="233">
        <f>SUM(Quarter!AT26:AW26)</f>
        <v>29326.62</v>
      </c>
      <c r="O26" s="233">
        <f>SUM(Quarter!AX26:BA26)</f>
        <v>35101.710000000006</v>
      </c>
      <c r="P26" s="233">
        <f>SUM(Quarter!BB26:BE26)</f>
        <v>33332.44</v>
      </c>
      <c r="Q26" s="233">
        <f>SUM(Quarter!BF26:BI26)</f>
        <v>34813.269999999997</v>
      </c>
      <c r="R26" s="233">
        <f>SUM(Quarter!BJ26:BM26)</f>
        <v>34419.449999999997</v>
      </c>
      <c r="S26" s="221"/>
      <c r="V26" s="155"/>
      <c r="W26" s="91"/>
    </row>
    <row r="27" spans="1:23" s="49" customFormat="1" ht="20.25" customHeight="1" x14ac:dyDescent="0.25">
      <c r="A27" s="274" t="s">
        <v>338</v>
      </c>
      <c r="B27" s="166">
        <v>1754</v>
      </c>
      <c r="C27" s="166">
        <f>SUM(Quarter!B27:E27)</f>
        <v>3059.67</v>
      </c>
      <c r="D27" s="166">
        <f>SUM(Quarter!F27:I27)</f>
        <v>5149.0300000000007</v>
      </c>
      <c r="E27" s="166">
        <f>SUM(Quarter!J27:M27)</f>
        <v>7603.17</v>
      </c>
      <c r="F27" s="166">
        <f>SUM(Quarter!N27:Q27)</f>
        <v>11471.779999999999</v>
      </c>
      <c r="G27" s="166">
        <f>SUM(Quarter!R27:U27)</f>
        <v>13404.59</v>
      </c>
      <c r="H27" s="166">
        <f>SUM(Quarter!V27:Y27)</f>
        <v>17422.740000000002</v>
      </c>
      <c r="I27" s="166">
        <f>SUM(Quarter!Z27:AC27)</f>
        <v>16405.740000000002</v>
      </c>
      <c r="J27" s="166">
        <f>SUM(Quarter!AD27:AG27)</f>
        <v>20915.919999999998</v>
      </c>
      <c r="K27" s="166">
        <f>SUM(Quarter!AH27:AK27)</f>
        <v>26525.199999999997</v>
      </c>
      <c r="L27" s="166">
        <f>SUM(Quarter!AL27:AO27)</f>
        <v>31975.15</v>
      </c>
      <c r="M27" s="166">
        <f>SUM(Quarter!AP27:AS27)</f>
        <v>40750.26</v>
      </c>
      <c r="N27" s="233">
        <f>SUM(Quarter!AT27:AW27)</f>
        <v>35597.29</v>
      </c>
      <c r="O27" s="233">
        <f>SUM(Quarter!AX27:BA27)</f>
        <v>45112.69</v>
      </c>
      <c r="P27" s="233">
        <f>SUM(Quarter!BB27:BE27)</f>
        <v>49434.979999999996</v>
      </c>
      <c r="Q27" s="233">
        <f>SUM(Quarter!BF27:BI27)</f>
        <v>48804.710000000006</v>
      </c>
      <c r="R27" s="233">
        <f>SUM(Quarter!BJ27:BM27)</f>
        <v>52020.69</v>
      </c>
      <c r="S27" s="221"/>
      <c r="V27" s="155"/>
      <c r="W27" s="91"/>
    </row>
    <row r="28" spans="1:23" s="49" customFormat="1" ht="20.25" customHeight="1" x14ac:dyDescent="0.25">
      <c r="A28" s="274" t="s">
        <v>330</v>
      </c>
      <c r="B28" s="166">
        <v>1</v>
      </c>
      <c r="C28" s="166">
        <f>SUM(Quarter!B28:E28)</f>
        <v>1.89</v>
      </c>
      <c r="D28" s="166">
        <f>SUM(Quarter!F28:I28)</f>
        <v>0.94</v>
      </c>
      <c r="E28" s="166">
        <f>SUM(Quarter!J28:M28)</f>
        <v>4.21</v>
      </c>
      <c r="F28" s="166">
        <f>SUM(Quarter!N28:Q28)</f>
        <v>4.76</v>
      </c>
      <c r="G28" s="166">
        <f>SUM(Quarter!R28:U28)</f>
        <v>2.2199999999999998</v>
      </c>
      <c r="H28" s="166">
        <f>SUM(Quarter!V28:Y28)</f>
        <v>2</v>
      </c>
      <c r="I28" s="166">
        <f>SUM(Quarter!Z28:AC28)</f>
        <v>0.01</v>
      </c>
      <c r="J28" s="166">
        <f>SUM(Quarter!AD28:AG28)</f>
        <v>4.1900000000000004</v>
      </c>
      <c r="K28" s="166">
        <f>SUM(Quarter!AH28:AK28)</f>
        <v>9.2999999999999989</v>
      </c>
      <c r="L28" s="166">
        <f>SUM(Quarter!AL28:AO28)</f>
        <v>13.99</v>
      </c>
      <c r="M28" s="166">
        <f>SUM(Quarter!AP28:AS28)</f>
        <v>11.280000000000001</v>
      </c>
      <c r="N28" s="233">
        <f>SUM(Quarter!AT28:AW28)</f>
        <v>5.4799999999999995</v>
      </c>
      <c r="O28" s="233">
        <f>SUM(Quarter!AX28:BA28)</f>
        <v>11.219999999999999</v>
      </c>
      <c r="P28" s="233">
        <f>SUM(Quarter!BB28:BE28)</f>
        <v>12.639999999999999</v>
      </c>
      <c r="Q28" s="233">
        <f>SUM(Quarter!BF28:BI28)</f>
        <v>13.01</v>
      </c>
      <c r="R28" s="233">
        <f>SUM(Quarter!BJ28:BM28)</f>
        <v>15.980000000000002</v>
      </c>
      <c r="S28" s="227"/>
      <c r="V28" s="155"/>
      <c r="W28" s="91"/>
    </row>
    <row r="29" spans="1:23" s="49" customFormat="1" ht="20.25" customHeight="1" x14ac:dyDescent="0.25">
      <c r="A29" s="274" t="s">
        <v>331</v>
      </c>
      <c r="B29" s="166">
        <v>20</v>
      </c>
      <c r="C29" s="166">
        <f>SUM(Quarter!B29:E29)</f>
        <v>40.28</v>
      </c>
      <c r="D29" s="166">
        <f>SUM(Quarter!F29:I29)</f>
        <v>243.66000000000003</v>
      </c>
      <c r="E29" s="166">
        <f>SUM(Quarter!J29:M29)</f>
        <v>1353.76</v>
      </c>
      <c r="F29" s="166">
        <f>SUM(Quarter!N29:Q29)</f>
        <v>2010.2600000000002</v>
      </c>
      <c r="G29" s="166">
        <f>SUM(Quarter!R29:U29)</f>
        <v>4054.07</v>
      </c>
      <c r="H29" s="166">
        <f>SUM(Quarter!V29:Y29)</f>
        <v>7532.8600000000006</v>
      </c>
      <c r="I29" s="166">
        <f>SUM(Quarter!Z29:AC29)</f>
        <v>10395.129999999999</v>
      </c>
      <c r="J29" s="166">
        <f>SUM(Quarter!AD29:AG29)</f>
        <v>11457.240000000002</v>
      </c>
      <c r="K29" s="166">
        <f>SUM(Quarter!AH29:AK29)</f>
        <v>12668.4</v>
      </c>
      <c r="L29" s="166">
        <f>SUM(Quarter!AL29:AO29)</f>
        <v>12418.050000000001</v>
      </c>
      <c r="M29" s="166">
        <f>SUM(Quarter!AP29:AS29)</f>
        <v>12547.1</v>
      </c>
      <c r="N29" s="233">
        <f>SUM(Quarter!AT29:AW29)</f>
        <v>12128.360000000002</v>
      </c>
      <c r="O29" s="233">
        <f>SUM(Quarter!AX29:BA29)</f>
        <v>13983.25</v>
      </c>
      <c r="P29" s="233">
        <f>SUM(Quarter!BB29:BE29)</f>
        <v>14891.53</v>
      </c>
      <c r="Q29" s="233">
        <f>SUM(Quarter!BF29:BI29)</f>
        <v>14991.71</v>
      </c>
      <c r="R29" s="233">
        <f>SUM(Quarter!BJ29:BM29)</f>
        <v>20124.560000000001</v>
      </c>
      <c r="S29" s="221"/>
      <c r="V29" s="155"/>
      <c r="W29" s="91"/>
    </row>
    <row r="30" spans="1:23" s="49" customFormat="1" ht="20.25" customHeight="1" x14ac:dyDescent="0.25">
      <c r="A30" s="274" t="s">
        <v>332</v>
      </c>
      <c r="B30" s="166">
        <v>5228</v>
      </c>
      <c r="C30" s="166">
        <f>SUM(Quarter!B30:E30)</f>
        <v>3591.37</v>
      </c>
      <c r="D30" s="166">
        <f>SUM(Quarter!F30:I30)</f>
        <v>5691.74</v>
      </c>
      <c r="E30" s="166">
        <f>SUM(Quarter!J30:M30)</f>
        <v>5309.64</v>
      </c>
      <c r="F30" s="166">
        <f>SUM(Quarter!N30:Q30)</f>
        <v>4701.4800000000005</v>
      </c>
      <c r="G30" s="166">
        <f>SUM(Quarter!R30:U30)</f>
        <v>5887.8</v>
      </c>
      <c r="H30" s="166">
        <f>SUM(Quarter!V30:Y30)</f>
        <v>6297.2699999999995</v>
      </c>
      <c r="I30" s="166">
        <f>SUM(Quarter!Z30:AC30)</f>
        <v>5370.39</v>
      </c>
      <c r="J30" s="166">
        <f>SUM(Quarter!AD30:AG30)</f>
        <v>5881.8600000000006</v>
      </c>
      <c r="K30" s="166">
        <f>SUM(Quarter!AH30:AK30)</f>
        <v>5443.28</v>
      </c>
      <c r="L30" s="166">
        <f>SUM(Quarter!AL30:AO30)</f>
        <v>5932.8899999999994</v>
      </c>
      <c r="M30" s="166">
        <f>SUM(Quarter!AP30:AS30)</f>
        <v>6878.0300000000007</v>
      </c>
      <c r="N30" s="233">
        <f>SUM(Quarter!AT30:AW30)</f>
        <v>5418</v>
      </c>
      <c r="O30" s="233">
        <f>SUM(Quarter!AX30:BA30)</f>
        <v>5067.99</v>
      </c>
      <c r="P30" s="233">
        <f>SUM(Quarter!BB30:BE30)</f>
        <v>5608.99</v>
      </c>
      <c r="Q30" s="233">
        <f>SUM(Quarter!BF30:BI30)</f>
        <v>5731</v>
      </c>
      <c r="R30" s="233">
        <f>SUM(Quarter!BJ30:BM30)</f>
        <v>5386.02</v>
      </c>
      <c r="S30" s="221"/>
      <c r="V30" s="155"/>
      <c r="W30" s="91"/>
    </row>
    <row r="31" spans="1:23" s="49" customFormat="1" ht="20.25" customHeight="1" x14ac:dyDescent="0.25">
      <c r="A31" s="274" t="s">
        <v>333</v>
      </c>
      <c r="B31" s="166">
        <v>4918</v>
      </c>
      <c r="C31" s="166">
        <f>SUM(Quarter!B31:E31)</f>
        <v>5216.8599999999997</v>
      </c>
      <c r="D31" s="166">
        <f>SUM(Quarter!F31:I31)</f>
        <v>5318.02</v>
      </c>
      <c r="E31" s="166">
        <f>SUM(Quarter!J31:M31)</f>
        <v>5208.5</v>
      </c>
      <c r="F31" s="166">
        <f>SUM(Quarter!N31:Q31)</f>
        <v>5174.6499999999996</v>
      </c>
      <c r="G31" s="166">
        <f>SUM(Quarter!R31:U31)</f>
        <v>5033.2100000000009</v>
      </c>
      <c r="H31" s="166">
        <f>SUM(Quarter!V31:Y31)</f>
        <v>4872.18</v>
      </c>
      <c r="I31" s="166">
        <f>SUM(Quarter!Z31:AC31)</f>
        <v>4702.8600000000006</v>
      </c>
      <c r="J31" s="166">
        <f>SUM(Quarter!AD31:AG31)</f>
        <v>4283.8</v>
      </c>
      <c r="K31" s="166">
        <f>SUM(Quarter!AH31:AK31)</f>
        <v>3915.79</v>
      </c>
      <c r="L31" s="166">
        <f>SUM(Quarter!AL31:AO31)</f>
        <v>3624.3199999999997</v>
      </c>
      <c r="M31" s="166">
        <f>SUM(Quarter!AP31:AS31)</f>
        <v>3496.0899999999997</v>
      </c>
      <c r="N31" s="233">
        <f>SUM(Quarter!AT31:AW31)</f>
        <v>3312.88</v>
      </c>
      <c r="O31" s="233">
        <f>SUM(Quarter!AX31:BA31)</f>
        <v>3108.51</v>
      </c>
      <c r="P31" s="233">
        <f>SUM(Quarter!BB31:BE31)</f>
        <v>3001.08</v>
      </c>
      <c r="Q31" s="233">
        <f>SUM(Quarter!BF31:BI31)</f>
        <v>2899.5999999999995</v>
      </c>
      <c r="R31" s="233">
        <f>SUM(Quarter!BJ31:BM31)</f>
        <v>2680.17</v>
      </c>
      <c r="S31" s="221"/>
      <c r="V31" s="155"/>
      <c r="W31" s="91"/>
    </row>
    <row r="32" spans="1:23" s="49" customFormat="1" ht="20.25" customHeight="1" x14ac:dyDescent="0.25">
      <c r="A32" s="274" t="s">
        <v>334</v>
      </c>
      <c r="B32" s="166">
        <v>603</v>
      </c>
      <c r="C32" s="166">
        <f>SUM(Quarter!B32:E32)</f>
        <v>723.45999999999992</v>
      </c>
      <c r="D32" s="166">
        <f>SUM(Quarter!F32:I32)</f>
        <v>775</v>
      </c>
      <c r="E32" s="166">
        <f>SUM(Quarter!J32:M32)</f>
        <v>738.54</v>
      </c>
      <c r="F32" s="166">
        <f>SUM(Quarter!N32:Q32)</f>
        <v>765.98</v>
      </c>
      <c r="G32" s="166">
        <f>SUM(Quarter!R32:U32)</f>
        <v>840.1400000000001</v>
      </c>
      <c r="H32" s="166">
        <f>SUM(Quarter!V32:Y32)</f>
        <v>894.37</v>
      </c>
      <c r="I32" s="166">
        <f>SUM(Quarter!Z32:AC32)</f>
        <v>950.3</v>
      </c>
      <c r="J32" s="166">
        <f>SUM(Quarter!AD32:AG32)</f>
        <v>967.33999999999992</v>
      </c>
      <c r="K32" s="166">
        <f>SUM(Quarter!AH32:AK32)</f>
        <v>992.03</v>
      </c>
      <c r="L32" s="166">
        <f>SUM(Quarter!AL32:AO32)</f>
        <v>1048.6199999999999</v>
      </c>
      <c r="M32" s="166">
        <f>SUM(Quarter!AP32:AS32)</f>
        <v>1066.78</v>
      </c>
      <c r="N32" s="233">
        <f>SUM(Quarter!AT32:AW32)</f>
        <v>1046.71</v>
      </c>
      <c r="O32" s="233">
        <f>SUM(Quarter!AX32:BA32)</f>
        <v>1000.5699999999999</v>
      </c>
      <c r="P32" s="233">
        <f>SUM(Quarter!BB32:BE32)</f>
        <v>1046.1199999999999</v>
      </c>
      <c r="Q32" s="233">
        <f>SUM(Quarter!BF32:BI32)</f>
        <v>1018.9699999999998</v>
      </c>
      <c r="R32" s="233">
        <f>SUM(Quarter!BJ32:BM32)</f>
        <v>956.84999999999991</v>
      </c>
      <c r="S32" s="221"/>
      <c r="V32" s="155"/>
      <c r="W32" s="91"/>
    </row>
    <row r="33" spans="1:42" s="49" customFormat="1" ht="20.25" customHeight="1" x14ac:dyDescent="0.25">
      <c r="A33" s="274" t="s">
        <v>337</v>
      </c>
      <c r="B33" s="166">
        <v>1509</v>
      </c>
      <c r="C33" s="166">
        <f>SUM(Quarter!B33:E33)</f>
        <v>1528.76</v>
      </c>
      <c r="D33" s="166">
        <f>SUM(Quarter!F33:I33)</f>
        <v>1504.03</v>
      </c>
      <c r="E33" s="166">
        <f>SUM(Quarter!J33:M33)</f>
        <v>1772.9</v>
      </c>
      <c r="F33" s="166">
        <f>SUM(Quarter!N33:Q33)</f>
        <v>1648.17</v>
      </c>
      <c r="G33" s="166">
        <f>SUM(Quarter!R33:U33)</f>
        <v>1899.87</v>
      </c>
      <c r="H33" s="166">
        <f>SUM(Quarter!V33:Y33)</f>
        <v>2582.4299999999998</v>
      </c>
      <c r="I33" s="166">
        <f>SUM(Quarter!Z33:AC33)</f>
        <v>2739.75</v>
      </c>
      <c r="J33" s="166">
        <f>SUM(Quarter!AD33:AG33)</f>
        <v>3385.5999999999995</v>
      </c>
      <c r="K33" s="166">
        <f>SUM(Quarter!AH33:AK33)</f>
        <v>3490.44</v>
      </c>
      <c r="L33" s="166">
        <f>SUM(Quarter!AL33:AO33)</f>
        <v>3791.5699999999997</v>
      </c>
      <c r="M33" s="166">
        <f>SUM(Quarter!AP33:AS33)</f>
        <v>4358.22</v>
      </c>
      <c r="N33" s="233">
        <f>SUM(Quarter!AT33:AW33)</f>
        <v>4635.74</v>
      </c>
      <c r="O33" s="233">
        <f>SUM(Quarter!AX33:BA33)</f>
        <v>4894.32</v>
      </c>
      <c r="P33" s="233">
        <f>SUM(Quarter!BB33:BE33)</f>
        <v>5329.98</v>
      </c>
      <c r="Q33" s="233">
        <f>SUM(Quarter!BF33:BI33)</f>
        <v>5454.33</v>
      </c>
      <c r="R33" s="233">
        <f>SUM(Quarter!BJ33:BM33)</f>
        <v>5347.8799999999992</v>
      </c>
      <c r="S33" s="221"/>
      <c r="V33" s="155"/>
      <c r="W33" s="91"/>
    </row>
    <row r="34" spans="1:42" s="49" customFormat="1" ht="20.25" customHeight="1" x14ac:dyDescent="0.25">
      <c r="A34" s="274" t="s">
        <v>9</v>
      </c>
      <c r="B34" s="166">
        <v>1625</v>
      </c>
      <c r="C34" s="166">
        <f>SUM(Quarter!B34:E34)</f>
        <v>2432.44</v>
      </c>
      <c r="D34" s="166">
        <f>SUM(Quarter!F34:I34)</f>
        <v>3093.04</v>
      </c>
      <c r="E34" s="166">
        <f>SUM(Quarter!J34:M34)</f>
        <v>1828.5</v>
      </c>
      <c r="F34" s="166">
        <f>SUM(Quarter!N34:Q34)</f>
        <v>337.26</v>
      </c>
      <c r="G34" s="166">
        <f>SUM(Quarter!R34:U34)</f>
        <v>123.84</v>
      </c>
      <c r="H34" s="166">
        <f>SUM(Quarter!V34:Y34)</f>
        <v>183.31</v>
      </c>
      <c r="I34" s="166">
        <f>SUM(Quarter!Z34:AC34)</f>
        <v>117.46</v>
      </c>
      <c r="J34" s="166">
        <f>SUM(Quarter!AD34:AG34)</f>
        <v>53.879999999999995</v>
      </c>
      <c r="K34" s="166">
        <f>SUM(Quarter!AH34:AK34)</f>
        <v>1.08</v>
      </c>
      <c r="L34" s="166">
        <f>SUM(Quarter!AL34:AO34)</f>
        <v>1.68</v>
      </c>
      <c r="M34" s="166">
        <f>SUM(Quarter!AP34:AS34)</f>
        <v>0</v>
      </c>
      <c r="N34" s="233">
        <f>SUM(Quarter!AT34:AW34)</f>
        <v>0</v>
      </c>
      <c r="O34" s="233">
        <f>SUM(Quarter!AX34:BA34)</f>
        <v>0</v>
      </c>
      <c r="P34" s="233">
        <f>SUM(Quarter!BB34:BE34)</f>
        <v>0</v>
      </c>
      <c r="Q34" s="233">
        <f>SUM(Quarter!BF34:BI34)</f>
        <v>0</v>
      </c>
      <c r="R34" s="233">
        <f>SUM(Quarter!BJ34:BM34)</f>
        <v>0</v>
      </c>
      <c r="S34" s="221"/>
      <c r="V34" s="155"/>
      <c r="W34" s="91"/>
    </row>
    <row r="35" spans="1:42" s="49" customFormat="1" ht="20.25" customHeight="1" x14ac:dyDescent="0.25">
      <c r="A35" s="274" t="s">
        <v>335</v>
      </c>
      <c r="B35" s="166">
        <v>637</v>
      </c>
      <c r="C35" s="166">
        <f>SUM(Quarter!B35:E35)</f>
        <v>627.21</v>
      </c>
      <c r="D35" s="166">
        <f>SUM(Quarter!F35:I35)</f>
        <v>614.6099999999999</v>
      </c>
      <c r="E35" s="166">
        <f>SUM(Quarter!J35:M35)</f>
        <v>642.89</v>
      </c>
      <c r="F35" s="166">
        <f>SUM(Quarter!N35:Q35)</f>
        <v>628.24</v>
      </c>
      <c r="G35" s="166">
        <f>SUM(Quarter!R35:U35)</f>
        <v>613.9</v>
      </c>
      <c r="H35" s="166">
        <f>SUM(Quarter!V35:Y35)</f>
        <v>647.81000000000006</v>
      </c>
      <c r="I35" s="166">
        <f>SUM(Quarter!Z35:AC35)</f>
        <v>650.20000000000005</v>
      </c>
      <c r="J35" s="166">
        <f>SUM(Quarter!AD35:AG35)</f>
        <v>649.18000000000006</v>
      </c>
      <c r="K35" s="166">
        <f>SUM(Quarter!AH35:AK35)</f>
        <v>633.93999999999994</v>
      </c>
      <c r="L35" s="166">
        <f>SUM(Quarter!AL35:AO35)</f>
        <v>660.82999999999993</v>
      </c>
      <c r="M35" s="166">
        <f>SUM(Quarter!AP35:AS35)</f>
        <v>655.26</v>
      </c>
      <c r="N35" s="233">
        <f>SUM(Quarter!AT35:AW35)</f>
        <v>647.86</v>
      </c>
      <c r="O35" s="233">
        <f>SUM(Quarter!AX35:BA35)</f>
        <v>666.97</v>
      </c>
      <c r="P35" s="233">
        <f>SUM(Quarter!BB35:BE35)</f>
        <v>618.39</v>
      </c>
      <c r="Q35" s="233">
        <f>SUM(Quarter!BF35:BI35)</f>
        <v>625.75</v>
      </c>
      <c r="R35" s="233">
        <f>SUM(Quarter!BJ35:BM35)</f>
        <v>564.29999999999995</v>
      </c>
      <c r="S35" s="221"/>
      <c r="V35" s="155"/>
      <c r="W35" s="91"/>
    </row>
    <row r="36" spans="1:42" s="49" customFormat="1" ht="20.25" customHeight="1" x14ac:dyDescent="0.25">
      <c r="A36" s="274" t="s">
        <v>269</v>
      </c>
      <c r="B36" s="166">
        <v>43</v>
      </c>
      <c r="C36" s="166">
        <f>SUM(Quarter!B36:E36)</f>
        <v>117.49000000000001</v>
      </c>
      <c r="D36" s="166">
        <f>SUM(Quarter!F36:I36)</f>
        <v>237.18</v>
      </c>
      <c r="E36" s="166">
        <f>SUM(Quarter!J36:M36)</f>
        <v>494.63</v>
      </c>
      <c r="F36" s="166">
        <f>SUM(Quarter!N36:Q36)</f>
        <v>713.05</v>
      </c>
      <c r="G36" s="166">
        <f>SUM(Quarter!R36:U36)</f>
        <v>1022.56</v>
      </c>
      <c r="H36" s="166">
        <f>SUM(Quarter!V36:Y36)</f>
        <v>1484.67</v>
      </c>
      <c r="I36" s="166">
        <f>SUM(Quarter!Z36:AC36)</f>
        <v>2157.79</v>
      </c>
      <c r="J36" s="166">
        <f>SUM(Quarter!AD36:AG36)</f>
        <v>2631.8900000000003</v>
      </c>
      <c r="K36" s="166">
        <f>SUM(Quarter!AH36:AK36)</f>
        <v>2797.56</v>
      </c>
      <c r="L36" s="166">
        <f>SUM(Quarter!AL36:AO36)</f>
        <v>2949</v>
      </c>
      <c r="M36" s="166">
        <f>SUM(Quarter!AP36:AS36)</f>
        <v>2959.3499999999995</v>
      </c>
      <c r="N36" s="233">
        <f>SUM(Quarter!AT36:AW36)</f>
        <v>3249.84</v>
      </c>
      <c r="O36" s="233">
        <f>SUM(Quarter!AX36:BA36)</f>
        <v>3370.5600000000004</v>
      </c>
      <c r="P36" s="233">
        <f>SUM(Quarter!BB36:BE36)</f>
        <v>3380.41</v>
      </c>
      <c r="Q36" s="233">
        <f>SUM(Quarter!BF36:BI36)</f>
        <v>3507.75</v>
      </c>
      <c r="R36" s="233">
        <f>SUM(Quarter!BJ36:BM36)</f>
        <v>3578.73</v>
      </c>
      <c r="S36" s="221"/>
      <c r="V36" s="155"/>
      <c r="W36" s="91"/>
    </row>
    <row r="37" spans="1:42" s="49" customFormat="1" ht="20.25" customHeight="1" x14ac:dyDescent="0.25">
      <c r="A37" s="274" t="s">
        <v>339</v>
      </c>
      <c r="B37" s="166">
        <v>1379</v>
      </c>
      <c r="C37" s="166">
        <f>SUM(Quarter!B37:E37)</f>
        <v>1614.8700000000001</v>
      </c>
      <c r="D37" s="166">
        <f>SUM(Quarter!F37:I37)</f>
        <v>1771</v>
      </c>
      <c r="E37" s="166">
        <f>SUM(Quarter!J37:M37)</f>
        <v>4047.8199999999997</v>
      </c>
      <c r="F37" s="166">
        <f>SUM(Quarter!N37:Q37)</f>
        <v>8832.76</v>
      </c>
      <c r="G37" s="166">
        <f>SUM(Quarter!R37:U37)</f>
        <v>13085.48</v>
      </c>
      <c r="H37" s="166">
        <f>SUM(Quarter!V37:Y37)</f>
        <v>18592.199999999997</v>
      </c>
      <c r="I37" s="166">
        <f>SUM(Quarter!Z37:AC37)</f>
        <v>18747.18</v>
      </c>
      <c r="J37" s="166">
        <f>SUM(Quarter!AD37:AG37)</f>
        <v>19922.489999999998</v>
      </c>
      <c r="K37" s="166">
        <f>SUM(Quarter!AH37:AK37)</f>
        <v>23135.98</v>
      </c>
      <c r="L37" s="166">
        <f>SUM(Quarter!AL37:AO37)</f>
        <v>25305.659999999996</v>
      </c>
      <c r="M37" s="166">
        <f>SUM(Quarter!AP37:AS37)</f>
        <v>25882.080000000002</v>
      </c>
      <c r="N37" s="233">
        <f>SUM(Quarter!AT37:AW37)</f>
        <v>26960.17</v>
      </c>
      <c r="O37" s="233">
        <f>SUM(Quarter!AX37:BA37)</f>
        <v>22766.11</v>
      </c>
      <c r="P37" s="233">
        <f>SUM(Quarter!BB37:BE37)</f>
        <v>20639.12</v>
      </c>
      <c r="Q37" s="233">
        <f>SUM(Quarter!BF37:BI37)</f>
        <v>26535.03</v>
      </c>
      <c r="R37" s="233">
        <f>SUM(Quarter!BJ37:BM37)</f>
        <v>27814.43</v>
      </c>
      <c r="S37" s="221"/>
      <c r="V37" s="155"/>
      <c r="W37" s="91"/>
    </row>
    <row r="38" spans="1:42" s="49" customFormat="1" ht="20.25" customHeight="1" x14ac:dyDescent="0.25">
      <c r="A38" s="274" t="s">
        <v>299</v>
      </c>
      <c r="B38" s="166"/>
      <c r="C38" s="166">
        <f>SUM(Quarter!B38:E38)</f>
        <v>0</v>
      </c>
      <c r="D38" s="166">
        <f>SUM(Quarter!F38:I38)</f>
        <v>0</v>
      </c>
      <c r="E38" s="166">
        <f>SUM(Quarter!J38:M38)</f>
        <v>0</v>
      </c>
      <c r="F38" s="166">
        <f>SUM(Quarter!N38:Q38)</f>
        <v>0</v>
      </c>
      <c r="G38" s="166">
        <f>SUM(Quarter!R38:U38)</f>
        <v>0</v>
      </c>
      <c r="H38" s="166">
        <f>SUM(Quarter!V38:Y38)</f>
        <v>0</v>
      </c>
      <c r="I38" s="166">
        <f>SUM(Quarter!Z38:AC38)</f>
        <v>0</v>
      </c>
      <c r="J38" s="166">
        <f>SUM(Quarter!AD38:AG38)</f>
        <v>0</v>
      </c>
      <c r="K38" s="166">
        <f>SUM(Quarter!AH38:AK38)</f>
        <v>134.91999999999999</v>
      </c>
      <c r="L38" s="166">
        <f>SUM(Quarter!AL38:AO38)</f>
        <v>144.47999999999999</v>
      </c>
      <c r="M38" s="166">
        <f>SUM(Quarter!AP38:AS38)</f>
        <v>146.19999999999999</v>
      </c>
      <c r="N38" s="233">
        <f>SUM(Quarter!AT38:AW38)</f>
        <v>148.80000000000001</v>
      </c>
      <c r="O38" s="233">
        <f>SUM(Quarter!AX38:BA38)</f>
        <v>145.96</v>
      </c>
      <c r="P38" s="168">
        <f>SUM(Quarter!BB38:BE38)</f>
        <v>68.91</v>
      </c>
      <c r="Q38" s="168">
        <f>SUM(Quarter!BF38:BI38)</f>
        <v>89.6</v>
      </c>
      <c r="R38" s="168">
        <f>SUM(Quarter!BJ38:BM38)</f>
        <v>84.64</v>
      </c>
      <c r="S38" s="221"/>
      <c r="V38" s="155"/>
      <c r="W38" s="91"/>
    </row>
    <row r="39" spans="1:42" s="49" customFormat="1" ht="26.25" customHeight="1" x14ac:dyDescent="0.25">
      <c r="A39" s="275" t="s">
        <v>91</v>
      </c>
      <c r="B39" s="167">
        <f>SUM(B26:B37)</f>
        <v>25244</v>
      </c>
      <c r="C39" s="167">
        <f>SUM(Quarter!B39:E39)</f>
        <v>26180.26</v>
      </c>
      <c r="D39" s="167">
        <f>SUM(Quarter!F39:I39)</f>
        <v>35212.17</v>
      </c>
      <c r="E39" s="167">
        <f>SUM(Quarter!J39:M39)</f>
        <v>41248.54</v>
      </c>
      <c r="F39" s="167">
        <f>SUM(Quarter!N39:Q39)</f>
        <v>53213.77</v>
      </c>
      <c r="G39" s="167">
        <f>SUM(Quarter!R39:U39)</f>
        <v>64522.33</v>
      </c>
      <c r="H39" s="167">
        <f>SUM(Quarter!V39:Y39)</f>
        <v>83363.829999999987</v>
      </c>
      <c r="I39" s="167">
        <f>SUM(Quarter!Z39:AC39)</f>
        <v>82990.490000000005</v>
      </c>
      <c r="J39" s="167">
        <f>SUM(Quarter!AD39:AG39)</f>
        <v>98878.62</v>
      </c>
      <c r="K39" s="167">
        <f>SUM(Quarter!AH39:AK39)</f>
        <v>110130.33000000002</v>
      </c>
      <c r="L39" s="167">
        <f>SUM(Quarter!AL39:AO39)</f>
        <v>119725.98000000001</v>
      </c>
      <c r="M39" s="167">
        <f>SUM(Quarter!AP39:AS39)</f>
        <v>133623.55000000002</v>
      </c>
      <c r="N39" s="232">
        <f>SUM(Quarter!AT39:AW39)</f>
        <v>122477.75</v>
      </c>
      <c r="O39" s="232">
        <f>SUM(Quarter!AX39:BA39)</f>
        <v>135229.86000000002</v>
      </c>
      <c r="P39" s="232">
        <f>SUM(Quarter!BB39:BE39)</f>
        <v>137364.59</v>
      </c>
      <c r="Q39" s="232">
        <f>SUM(Quarter!BF39:BI39)</f>
        <v>144484.73000000001</v>
      </c>
      <c r="R39" s="232">
        <f>SUM(Quarter!BJ39:BM39)</f>
        <v>152993.70000000001</v>
      </c>
      <c r="S39" s="221"/>
      <c r="V39" s="155"/>
      <c r="W39" s="91"/>
    </row>
    <row r="40" spans="1:42" s="49" customFormat="1" ht="23.25" customHeight="1" thickBot="1" x14ac:dyDescent="0.3">
      <c r="A40" s="363" t="s">
        <v>284</v>
      </c>
      <c r="B40" s="364">
        <v>868</v>
      </c>
      <c r="C40" s="364">
        <f>SUM(Quarter!B40:E40)</f>
        <v>986.92</v>
      </c>
      <c r="D40" s="364">
        <f>SUM(Quarter!F40:I40)</f>
        <v>1085.46</v>
      </c>
      <c r="E40" s="364">
        <f>SUM(Quarter!J40:M40)</f>
        <v>1429.06</v>
      </c>
      <c r="F40" s="364">
        <f>SUM(Quarter!N40:Q40)</f>
        <v>1481.0900000000001</v>
      </c>
      <c r="G40" s="364">
        <f>SUM(Quarter!R40:U40)</f>
        <v>1923.3400000000001</v>
      </c>
      <c r="H40" s="364">
        <f>SUM(Quarter!V40:Y40)</f>
        <v>2583.9</v>
      </c>
      <c r="I40" s="364">
        <f>SUM(Quarter!Z40:AC40)</f>
        <v>2741.23</v>
      </c>
      <c r="J40" s="364">
        <f>SUM(Quarter!AD40:AG40)</f>
        <v>3387.0800000000004</v>
      </c>
      <c r="K40" s="364">
        <f>SUM(Quarter!AH40:AK40)</f>
        <v>3491.92</v>
      </c>
      <c r="L40" s="364">
        <f>SUM(Quarter!AL40:AO40)</f>
        <v>3793.04</v>
      </c>
      <c r="M40" s="364">
        <f>SUM(Quarter!AP40:AS40)</f>
        <v>4359.7000000000007</v>
      </c>
      <c r="N40" s="365">
        <f>SUM(Quarter!AT40:AW40)</f>
        <v>4637.2000000000007</v>
      </c>
      <c r="O40" s="365">
        <f>SUM(Quarter!AX40:BA40)</f>
        <v>4895.8</v>
      </c>
      <c r="P40" s="365">
        <f>SUM(Quarter!BB40:BE40)</f>
        <v>5347.39</v>
      </c>
      <c r="Q40" s="365">
        <f>SUM(Quarter!BF40:BI40)</f>
        <v>5471.75</v>
      </c>
      <c r="R40" s="365">
        <f>SUM(Quarter!BJ40:BM40)</f>
        <v>5365.31</v>
      </c>
      <c r="S40" s="221"/>
      <c r="AF40" s="244"/>
      <c r="AG40" s="244"/>
      <c r="AH40" s="244"/>
      <c r="AI40" s="244"/>
      <c r="AJ40" s="244"/>
      <c r="AK40" s="244"/>
      <c r="AL40" s="244"/>
      <c r="AM40" s="244"/>
      <c r="AN40" s="244"/>
      <c r="AO40" s="244"/>
      <c r="AP40" s="244"/>
    </row>
    <row r="41" spans="1:42" s="49" customFormat="1" ht="20.25" customHeight="1" thickTop="1" x14ac:dyDescent="0.25">
      <c r="A41" s="272"/>
      <c r="B41" s="155"/>
      <c r="C41" s="99"/>
      <c r="D41" s="99"/>
      <c r="E41" s="99"/>
      <c r="F41" s="99"/>
      <c r="G41" s="99"/>
      <c r="H41" s="99"/>
      <c r="I41" s="99"/>
      <c r="J41" s="99"/>
      <c r="K41" s="99"/>
      <c r="L41" s="99"/>
      <c r="M41" s="99"/>
      <c r="N41" s="99"/>
      <c r="O41" s="99"/>
      <c r="S41" s="221"/>
      <c r="AF41" s="244"/>
      <c r="AG41" s="244"/>
      <c r="AH41" s="244"/>
      <c r="AI41" s="244"/>
      <c r="AJ41" s="244"/>
      <c r="AK41" s="244"/>
      <c r="AL41" s="244"/>
      <c r="AM41" s="244"/>
      <c r="AN41" s="244"/>
      <c r="AO41" s="244"/>
      <c r="AP41" s="244"/>
    </row>
    <row r="42" spans="1:42" s="49" customFormat="1" ht="34.5" customHeight="1" x14ac:dyDescent="0.25">
      <c r="A42" s="306" t="s">
        <v>341</v>
      </c>
      <c r="B42" s="247" t="s">
        <v>104</v>
      </c>
      <c r="C42" s="247" t="s">
        <v>105</v>
      </c>
      <c r="D42" s="247" t="s">
        <v>106</v>
      </c>
      <c r="E42" s="247" t="s">
        <v>107</v>
      </c>
      <c r="F42" s="247" t="s">
        <v>108</v>
      </c>
      <c r="G42" s="247" t="s">
        <v>109</v>
      </c>
      <c r="H42" s="247" t="s">
        <v>110</v>
      </c>
      <c r="I42" s="247" t="s">
        <v>111</v>
      </c>
      <c r="J42" s="247" t="s">
        <v>112</v>
      </c>
      <c r="K42" s="247" t="s">
        <v>113</v>
      </c>
      <c r="L42" s="247" t="s">
        <v>100</v>
      </c>
      <c r="M42" s="247" t="s">
        <v>101</v>
      </c>
      <c r="N42" s="247" t="s">
        <v>248</v>
      </c>
      <c r="O42" s="247" t="s">
        <v>263</v>
      </c>
      <c r="P42" s="264" t="s">
        <v>308</v>
      </c>
      <c r="Q42" s="247" t="s">
        <v>360</v>
      </c>
      <c r="R42" s="264" t="s">
        <v>375</v>
      </c>
      <c r="S42" s="221"/>
      <c r="AF42" s="244"/>
      <c r="AG42" s="244"/>
      <c r="AH42" s="244"/>
      <c r="AI42" s="244"/>
      <c r="AJ42" s="244"/>
      <c r="AK42" s="244"/>
      <c r="AL42" s="244"/>
      <c r="AM42" s="244"/>
      <c r="AN42" s="244"/>
      <c r="AO42" s="244"/>
      <c r="AP42" s="244"/>
    </row>
    <row r="43" spans="1:42" s="49" customFormat="1" ht="20.25" customHeight="1" x14ac:dyDescent="0.25">
      <c r="A43" s="307" t="s">
        <v>85</v>
      </c>
      <c r="B43" s="163">
        <f>ROUND(100000*B26/(B8*24*365),2)</f>
        <v>24.76</v>
      </c>
      <c r="C43" s="163">
        <f>ROUND(100000*C26/((SUM(B8,C8)/2)*24*365),2)</f>
        <v>21.85</v>
      </c>
      <c r="D43" s="163">
        <f>ROUND(100000*D26/((SUM(C8,D8)/2)*24*365),2)</f>
        <v>27.94</v>
      </c>
      <c r="E43" s="163">
        <f>ROUND(100000*E26/((SUM(D8,E8)/2)*24*366),2)</f>
        <v>25.83</v>
      </c>
      <c r="F43" s="163">
        <f t="shared" ref="F43:H44" si="0">ROUND(100000*F26/((SUM(E8,F8)/2)*24*365),2)</f>
        <v>28.37</v>
      </c>
      <c r="G43" s="163">
        <f t="shared" si="0"/>
        <v>26.22</v>
      </c>
      <c r="H43" s="163">
        <f t="shared" si="0"/>
        <v>29.34</v>
      </c>
      <c r="I43" s="163">
        <f>ROUND(100000*I26/((SUM(H8,I8)/2)*24*366),2)</f>
        <v>23.57</v>
      </c>
      <c r="J43" s="163">
        <f t="shared" ref="J43:L44" si="1">ROUND(100000*J26/((SUM(I8,J8)/2)*24*365),2)</f>
        <v>27.99</v>
      </c>
      <c r="K43" s="163">
        <f t="shared" si="1"/>
        <v>26.66</v>
      </c>
      <c r="L43" s="163">
        <f t="shared" si="1"/>
        <v>26.52</v>
      </c>
      <c r="M43" s="163">
        <f>ROUND(100000*M26/((SUM(L8,M8)/2)*24*366),2)</f>
        <v>28.28</v>
      </c>
      <c r="N43" s="163">
        <f t="shared" ref="N43:P44" si="2">ROUND(100000*N26/((SUM(M8,N8)/2)*24*365),2)</f>
        <v>23.44</v>
      </c>
      <c r="O43" s="163">
        <f t="shared" si="2"/>
        <v>27.32</v>
      </c>
      <c r="P43" s="163">
        <f t="shared" si="2"/>
        <v>25.06</v>
      </c>
      <c r="Q43" s="163">
        <f>ROUND(100000*Q26/((SUM(P8,Q8)/2)*24*366),2)</f>
        <v>24.98</v>
      </c>
      <c r="R43" s="163">
        <f>ROUND(100000*R26/((SUM(Q8,R8)/2)*24*365),2)</f>
        <v>24.08</v>
      </c>
      <c r="S43" s="221"/>
      <c r="AF43" s="244"/>
      <c r="AG43" s="244"/>
      <c r="AH43" s="244"/>
      <c r="AI43" s="244"/>
      <c r="AJ43" s="244"/>
      <c r="AK43" s="244"/>
      <c r="AL43" s="244"/>
      <c r="AM43" s="244"/>
      <c r="AN43" s="244"/>
      <c r="AO43" s="244"/>
      <c r="AP43" s="244"/>
    </row>
    <row r="44" spans="1:42" s="49" customFormat="1" ht="20.25" customHeight="1" x14ac:dyDescent="0.25">
      <c r="A44" s="278" t="s">
        <v>86</v>
      </c>
      <c r="B44" s="153">
        <f>ROUND(100000*B27/(B9*24*365),2)</f>
        <v>21.05</v>
      </c>
      <c r="C44" s="153">
        <f>ROUND(100000*C27/((SUM(B9,C9)/2)*24*365),2)</f>
        <v>30.48</v>
      </c>
      <c r="D44" s="153">
        <f>ROUND(100000*D27/((SUM(C9,D9)/2)*24*365),2)</f>
        <v>36.979999999999997</v>
      </c>
      <c r="E44" s="153">
        <f>ROUND(100000*E27/((SUM(D9,E9)/2)*24*366),2)</f>
        <v>35.82</v>
      </c>
      <c r="F44" s="153">
        <f t="shared" si="0"/>
        <v>39.14</v>
      </c>
      <c r="G44" s="153">
        <f t="shared" si="0"/>
        <v>37.340000000000003</v>
      </c>
      <c r="H44" s="153">
        <f t="shared" si="0"/>
        <v>41.46</v>
      </c>
      <c r="I44" s="153">
        <f>ROUND(100000*I27/((SUM(H9,I9)/2)*24*366),2)</f>
        <v>35.96</v>
      </c>
      <c r="J44" s="153">
        <f t="shared" si="1"/>
        <v>38.979999999999997</v>
      </c>
      <c r="K44" s="153">
        <f t="shared" si="1"/>
        <v>40.08</v>
      </c>
      <c r="L44" s="153">
        <f t="shared" si="1"/>
        <v>40.54</v>
      </c>
      <c r="M44" s="153">
        <f>ROUND(100000*M27/((SUM(L9,M9)/2)*24*366),2)</f>
        <v>45.92</v>
      </c>
      <c r="N44" s="153">
        <f t="shared" si="2"/>
        <v>37.75</v>
      </c>
      <c r="O44" s="153">
        <f t="shared" si="2"/>
        <v>41.29</v>
      </c>
      <c r="P44" s="153">
        <f t="shared" si="2"/>
        <v>39.71</v>
      </c>
      <c r="Q44" s="153">
        <f>ROUND(100000*Q27/((SUM(P9,Q9)/2)*24*366),2)</f>
        <v>36.18</v>
      </c>
      <c r="R44" s="153">
        <f>ROUND(100000*R27/((SUM(Q9,R9)/2)*24*365),2)</f>
        <v>36.4</v>
      </c>
      <c r="S44" s="221"/>
      <c r="AF44" s="244"/>
      <c r="AG44" s="244"/>
      <c r="AH44" s="244"/>
      <c r="AI44" s="244"/>
      <c r="AJ44" s="244"/>
      <c r="AK44" s="244"/>
      <c r="AL44" s="244"/>
      <c r="AM44" s="244"/>
      <c r="AN44" s="244"/>
      <c r="AO44" s="244"/>
      <c r="AP44" s="244"/>
    </row>
    <row r="45" spans="1:42" s="49" customFormat="1" ht="20.25" customHeight="1" x14ac:dyDescent="0.25">
      <c r="A45" s="274" t="s">
        <v>5</v>
      </c>
      <c r="B45" s="153">
        <f>ROUND(100000*B29/((SUM(A12,B12)/2)*24*366),2)</f>
        <v>16.87</v>
      </c>
      <c r="C45" s="153">
        <f>ROUND(100000*C29/((SUM(B12,C12)/2)*24*365),2)</f>
        <v>7.54</v>
      </c>
      <c r="D45" s="153">
        <f>ROUND(100000*D29/((SUM(C12,D12)/2)*24*365),2)</f>
        <v>5.08</v>
      </c>
      <c r="E45" s="153">
        <f>ROUND(100000*E29/((SUM(D12,E12)/2)*24*366),2)</f>
        <v>11.19</v>
      </c>
      <c r="F45" s="153">
        <f>ROUND(100000*F29/((SUM(E12,F12)/2)*24*365),2)</f>
        <v>9.7799999999999994</v>
      </c>
      <c r="G45" s="153">
        <f>ROUND(100000*G29/((SUM(F12,G12)/2)*24*365),2)</f>
        <v>10.93</v>
      </c>
      <c r="H45" s="153">
        <f>ROUND(100000*H29/((SUM(G12,H12)/2)*24*365),2)</f>
        <v>11.37</v>
      </c>
      <c r="I45" s="153">
        <f>ROUND(100000*I29/((SUM(H12,I12)/2)*24*366),2)</f>
        <v>11</v>
      </c>
      <c r="J45" s="153">
        <f>ROUND(100000*J29/((SUM(I12,J12)/2)*24*365),2)</f>
        <v>10.6</v>
      </c>
      <c r="K45" s="153">
        <f>ROUND(100000*K29/((SUM(J12,K12)/2)*24*365),2)</f>
        <v>11.2</v>
      </c>
      <c r="L45" s="153">
        <f>ROUND(100000*L29/((SUM(K12,L12)/2)*24*365),2)</f>
        <v>10.74</v>
      </c>
      <c r="M45" s="153">
        <f>ROUND(100000*M29/((SUM(L12,M12)/2)*24*366),2)</f>
        <v>10.54</v>
      </c>
      <c r="N45" s="153">
        <f>ROUND(100000*N29/((SUM(M12,N12)/2)*24*365),2)</f>
        <v>9.8800000000000008</v>
      </c>
      <c r="O45" s="153">
        <f>ROUND(100000*O29/((SUM(N12,O12)/2)*24*365),2)</f>
        <v>10.98</v>
      </c>
      <c r="P45" s="153">
        <f>ROUND(100000*P29/((SUM(O12,P12)/2)*24*365),2)</f>
        <v>10.5</v>
      </c>
      <c r="Q45" s="153">
        <f>ROUND(100000*Q29/((SUM(P12,Q12)/2)*24*366),2)</f>
        <v>9.2200000000000006</v>
      </c>
      <c r="R45" s="153">
        <f>ROUND(100000*R29/((SUM(Q12,R12)/2)*24*365),2)</f>
        <v>11.11</v>
      </c>
      <c r="S45" s="221"/>
      <c r="AF45" s="244"/>
      <c r="AG45" s="244"/>
      <c r="AH45" s="244"/>
      <c r="AI45" s="244"/>
      <c r="AJ45" s="244"/>
      <c r="AK45" s="244"/>
      <c r="AL45" s="244"/>
      <c r="AM45" s="244"/>
      <c r="AN45" s="244"/>
      <c r="AO45" s="244"/>
      <c r="AP45" s="244"/>
    </row>
    <row r="46" spans="1:42" s="49" customFormat="1" ht="20.25" customHeight="1" x14ac:dyDescent="0.25">
      <c r="A46" s="278" t="s">
        <v>18</v>
      </c>
      <c r="B46" s="153">
        <f>ROUND(100000*B30/(SUM(B13,B14)*24*365),2)</f>
        <v>36.409999999999997</v>
      </c>
      <c r="C46" s="153">
        <f>ROUND(100000*C30/((SUM(B13,B14,C13,C14)/2)*24*365),2)</f>
        <v>24.95</v>
      </c>
      <c r="D46" s="153">
        <f>ROUND(100000*D30/((SUM(C13,C14,D13,D14)/2)*24*365),2)</f>
        <v>39.07</v>
      </c>
      <c r="E46" s="153">
        <f>ROUND(100000*E30/((SUM(D13,D14,E13,E14)/2)*24*366),2)</f>
        <v>35.85</v>
      </c>
      <c r="F46" s="153">
        <f>ROUND(100000*F30/((SUM(E13,E14,F13,F14)/2)*24*365),2)</f>
        <v>31.55</v>
      </c>
      <c r="G46" s="153">
        <f>ROUND(100000*G30/((SUM(F13,F14,G13,G14)/2)*24*365),2)</f>
        <v>39.090000000000003</v>
      </c>
      <c r="H46" s="153">
        <f>ROUND(100000*H30/((SUM(G13,G14,H13,H14)/2)*24*365),2)</f>
        <v>41</v>
      </c>
      <c r="I46" s="153">
        <f>ROUND(100000*I30/((SUM(H13,H14,I13,I14)/2)*24*366),2)</f>
        <v>33.880000000000003</v>
      </c>
      <c r="J46" s="153">
        <f>ROUND(100000*J30/((SUM(I13,I14,J13,J14)/2)*24*365),2)</f>
        <v>36.270000000000003</v>
      </c>
      <c r="K46" s="153">
        <f>ROUND(100000*K30/((SUM(J13,J14,K13,K14)/2)*24*365),2)</f>
        <v>33.17</v>
      </c>
      <c r="L46" s="153">
        <f>ROUND(100000*L30/((SUM(K13,K14,L13,L14)/2)*24*365),2)</f>
        <v>36.049999999999997</v>
      </c>
      <c r="M46" s="153">
        <f>ROUND(100000*M30/((SUM(L13,L14,M13,M14)/2)*24*366),2)</f>
        <v>41.59</v>
      </c>
      <c r="N46" s="153">
        <f>ROUND(100000*N30/((SUM(M13,M14,N13,N14)/2)*24*365),2)</f>
        <v>32.76</v>
      </c>
      <c r="O46" s="153">
        <f>ROUND(100000*O30/((SUM(N13,N14,O13,O14)/2)*24*365),2)</f>
        <v>30.6</v>
      </c>
      <c r="P46" s="153">
        <f>ROUND(100000*P30/((SUM(O13,O14,P13,P14)/2)*24*365),2)</f>
        <v>33.82</v>
      </c>
      <c r="Q46" s="153">
        <f>ROUND(100000*Q30/((SUM(P13,P14,Q13,Q14)/2)*24*366),2)</f>
        <v>34.409999999999997</v>
      </c>
      <c r="R46" s="153">
        <f>ROUND(100000*R30/((SUM(Q13,Q14,R13,R14)/2)*24*365),2)</f>
        <v>32.43</v>
      </c>
      <c r="S46" s="221"/>
      <c r="AF46" s="244"/>
      <c r="AG46" s="244"/>
      <c r="AH46" s="244"/>
      <c r="AI46" s="244"/>
      <c r="AJ46" s="244"/>
      <c r="AK46" s="244"/>
      <c r="AL46" s="244"/>
      <c r="AM46" s="244"/>
      <c r="AN46" s="244"/>
      <c r="AO46" s="244"/>
      <c r="AP46" s="244"/>
    </row>
    <row r="47" spans="1:42" s="49" customFormat="1" ht="20.25" customHeight="1" x14ac:dyDescent="0.25">
      <c r="A47" s="278" t="s">
        <v>6</v>
      </c>
      <c r="B47" s="153">
        <f>ROUND(100000*B31/(B15*24*365),2)</f>
        <v>58</v>
      </c>
      <c r="C47" s="153">
        <f t="shared" ref="C47:D48" si="3">ROUND(100000*C31/((SUM(B15,C15)/2)*24*365),2)</f>
        <v>59.88</v>
      </c>
      <c r="D47" s="153">
        <f t="shared" si="3"/>
        <v>58.54</v>
      </c>
      <c r="E47" s="153">
        <f>ROUND(100000*E31/((SUM(D15,E15)/2)*24*366),2)</f>
        <v>56.61</v>
      </c>
      <c r="F47" s="153">
        <f t="shared" ref="F47:H48" si="4">ROUND(100000*F31/((SUM(E15,F15)/2)*24*365),2)</f>
        <v>56.47</v>
      </c>
      <c r="G47" s="153">
        <f t="shared" si="4"/>
        <v>54.51</v>
      </c>
      <c r="H47" s="153">
        <f t="shared" si="4"/>
        <v>52.49</v>
      </c>
      <c r="I47" s="153">
        <f>ROUND(100000*I31/((SUM(H15,I15)/2)*24*366),2)</f>
        <v>50.43</v>
      </c>
      <c r="J47" s="153">
        <f t="shared" ref="J47:L48" si="5">ROUND(100000*J31/((SUM(I15,J15)/2)*24*365),2)</f>
        <v>45.96</v>
      </c>
      <c r="K47" s="153">
        <f t="shared" si="5"/>
        <v>41.99</v>
      </c>
      <c r="L47" s="153">
        <f t="shared" si="5"/>
        <v>39.06</v>
      </c>
      <c r="M47" s="153">
        <f>ROUND(100000*M31/((SUM(L15,M15)/2)*24*366),2)</f>
        <v>37.72</v>
      </c>
      <c r="N47" s="153">
        <f t="shared" ref="N47:P48" si="6">ROUND(100000*N31/((SUM(M15,N15)/2)*24*365),2)</f>
        <v>35.840000000000003</v>
      </c>
      <c r="O47" s="153">
        <f t="shared" si="6"/>
        <v>33.56</v>
      </c>
      <c r="P47" s="153">
        <f t="shared" si="6"/>
        <v>32.340000000000003</v>
      </c>
      <c r="Q47" s="153">
        <f>ROUND(100000*Q31/((SUM(P15,Q15)/2)*24*366),2)</f>
        <v>31.15</v>
      </c>
      <c r="R47" s="153">
        <f>ROUND(100000*R31/((SUM(Q15,R15)/2)*24*365),2)</f>
        <v>28.86</v>
      </c>
      <c r="S47" s="221"/>
      <c r="AF47" s="244"/>
      <c r="AG47" s="244"/>
      <c r="AH47" s="244"/>
      <c r="AI47" s="244"/>
      <c r="AJ47" s="244"/>
      <c r="AK47" s="244"/>
      <c r="AL47" s="244"/>
      <c r="AM47" s="244"/>
      <c r="AN47" s="244"/>
      <c r="AO47" s="244"/>
      <c r="AP47" s="244"/>
    </row>
    <row r="48" spans="1:42" s="49" customFormat="1" ht="20.25" customHeight="1" x14ac:dyDescent="0.25">
      <c r="A48" s="278" t="s">
        <v>7</v>
      </c>
      <c r="B48" s="153">
        <f>ROUND(100000*B32/(B16*24*365),2)</f>
        <v>43.84</v>
      </c>
      <c r="C48" s="153">
        <f t="shared" si="3"/>
        <v>47.19</v>
      </c>
      <c r="D48" s="153">
        <f t="shared" si="3"/>
        <v>45.14</v>
      </c>
      <c r="E48" s="153">
        <f>ROUND(100000*E32/((SUM(D16,E16)/2)*24*366),2)</f>
        <v>40.909999999999997</v>
      </c>
      <c r="F48" s="153">
        <f t="shared" si="4"/>
        <v>42.34</v>
      </c>
      <c r="G48" s="153">
        <f t="shared" si="4"/>
        <v>44.5</v>
      </c>
      <c r="H48" s="153">
        <f t="shared" si="4"/>
        <v>44.26</v>
      </c>
      <c r="I48" s="153">
        <f>ROUND(100000*I32/((SUM(H16,I16)/2)*24*366),2)</f>
        <v>44.28</v>
      </c>
      <c r="J48" s="153">
        <f t="shared" si="5"/>
        <v>43.92</v>
      </c>
      <c r="K48" s="153">
        <f t="shared" si="5"/>
        <v>46.03</v>
      </c>
      <c r="L48" s="153">
        <f t="shared" si="5"/>
        <v>48.56</v>
      </c>
      <c r="M48" s="153">
        <f>ROUND(100000*M32/((SUM(L16,M16)/2)*24*366),2)</f>
        <v>49.27</v>
      </c>
      <c r="N48" s="153">
        <f t="shared" si="6"/>
        <v>47.46</v>
      </c>
      <c r="O48" s="153">
        <f t="shared" si="6"/>
        <v>43.54</v>
      </c>
      <c r="P48" s="153">
        <f t="shared" si="6"/>
        <v>43.87</v>
      </c>
      <c r="Q48" s="153">
        <f>ROUND(100000*Q32/((SUM(P16,Q16)/2)*24*366),2)</f>
        <v>41.91</v>
      </c>
      <c r="R48" s="153">
        <f>ROUND(100000*R32/((SUM(Q16,R16)/2)*24*365),2)</f>
        <v>39.47</v>
      </c>
      <c r="S48" s="221"/>
      <c r="AF48" s="244"/>
      <c r="AG48" s="244"/>
      <c r="AH48" s="244"/>
      <c r="AI48" s="244"/>
      <c r="AJ48" s="244"/>
      <c r="AK48" s="244"/>
      <c r="AL48" s="244"/>
      <c r="AM48" s="244"/>
      <c r="AN48" s="244"/>
      <c r="AO48" s="244"/>
      <c r="AP48" s="244"/>
    </row>
    <row r="49" spans="1:42" s="49" customFormat="1" ht="20.25" customHeight="1" x14ac:dyDescent="0.25">
      <c r="A49" s="278" t="s">
        <v>41</v>
      </c>
      <c r="B49" s="153">
        <f>ROUND(100000*(B33+B40)/(B17*24*365),2)</f>
        <v>71.22</v>
      </c>
      <c r="C49" s="153">
        <f t="shared" ref="C49:Q49" si="7">ROUND(100000*(C33+C40)/(C17*24*365),2)</f>
        <v>69.53</v>
      </c>
      <c r="D49" s="153">
        <f t="shared" si="7"/>
        <v>58.89</v>
      </c>
      <c r="E49" s="153">
        <f t="shared" si="7"/>
        <v>71.25</v>
      </c>
      <c r="F49" s="153">
        <f t="shared" si="7"/>
        <v>65.55</v>
      </c>
      <c r="G49" s="153">
        <f t="shared" si="7"/>
        <v>64.180000000000007</v>
      </c>
      <c r="H49" s="153">
        <f t="shared" si="7"/>
        <v>63.42</v>
      </c>
      <c r="I49" s="153">
        <f t="shared" si="7"/>
        <v>60.85</v>
      </c>
      <c r="J49" s="153">
        <f t="shared" si="7"/>
        <v>70.87</v>
      </c>
      <c r="K49" s="153">
        <f t="shared" si="7"/>
        <v>70.13</v>
      </c>
      <c r="L49" s="153">
        <f t="shared" si="7"/>
        <v>66.099999999999994</v>
      </c>
      <c r="M49" s="153">
        <f t="shared" si="7"/>
        <v>69.36</v>
      </c>
      <c r="N49" s="153">
        <f t="shared" si="7"/>
        <v>72.97</v>
      </c>
      <c r="O49" s="153">
        <f t="shared" si="7"/>
        <v>73.010000000000005</v>
      </c>
      <c r="P49" s="153">
        <f t="shared" si="7"/>
        <v>78.319999999999993</v>
      </c>
      <c r="Q49" s="153">
        <f t="shared" si="7"/>
        <v>79.03</v>
      </c>
      <c r="R49" s="153">
        <f t="shared" ref="R49" si="8">ROUND(100000*(R33+R40)/(R17*24*365),2)</f>
        <v>75.12</v>
      </c>
      <c r="S49" s="221"/>
      <c r="AF49" s="244"/>
      <c r="AG49" s="244"/>
      <c r="AH49" s="244"/>
      <c r="AI49" s="244"/>
      <c r="AJ49" s="244"/>
      <c r="AK49" s="244"/>
      <c r="AL49" s="244"/>
      <c r="AM49" s="244"/>
      <c r="AN49" s="244"/>
      <c r="AO49" s="244"/>
      <c r="AP49" s="244"/>
    </row>
    <row r="50" spans="1:42" s="49" customFormat="1" ht="20.25" customHeight="1" x14ac:dyDescent="0.25">
      <c r="A50" s="278" t="s">
        <v>32</v>
      </c>
      <c r="B50" s="153">
        <f>ROUND(100000*B35/(B18*24*365),2)</f>
        <v>65.510000000000005</v>
      </c>
      <c r="C50" s="153">
        <f t="shared" ref="C50:D52" si="9">ROUND(100000*C35/((SUM(B18,C18)/2)*24*365),2)</f>
        <v>64.5</v>
      </c>
      <c r="D50" s="153">
        <f t="shared" si="9"/>
        <v>63.21</v>
      </c>
      <c r="E50" s="153">
        <f>ROUND(100000*E35/((SUM(D18,E18)/2)*24*366),2)</f>
        <v>65.94</v>
      </c>
      <c r="F50" s="153">
        <f t="shared" ref="F50:H52" si="10">ROUND(100000*F35/((SUM(E18,F18)/2)*24*365),2)</f>
        <v>64.61</v>
      </c>
      <c r="G50" s="153">
        <f t="shared" si="10"/>
        <v>63.14</v>
      </c>
      <c r="H50" s="153">
        <f t="shared" si="10"/>
        <v>66.77</v>
      </c>
      <c r="I50" s="153">
        <f>ROUND(100000*I35/((SUM(H18,I18)/2)*24*366),2)</f>
        <v>61.73</v>
      </c>
      <c r="J50" s="153">
        <f t="shared" ref="J50:L52" si="11">ROUND(100000*J35/((SUM(I18,J18)/2)*24*365),2)</f>
        <v>57.31</v>
      </c>
      <c r="K50" s="153">
        <f t="shared" si="11"/>
        <v>55.96</v>
      </c>
      <c r="L50" s="153">
        <f t="shared" si="11"/>
        <v>58.33</v>
      </c>
      <c r="M50" s="153">
        <f>ROUND(100000*M35/((SUM(L18,M18)/2)*24*366),2)</f>
        <v>57.68</v>
      </c>
      <c r="N50" s="153">
        <f t="shared" ref="N50:P52" si="12">ROUND(100000*N35/((SUM(M18,N18)/2)*24*365),2)</f>
        <v>57.19</v>
      </c>
      <c r="O50" s="153">
        <f t="shared" si="12"/>
        <v>58.88</v>
      </c>
      <c r="P50" s="153">
        <f t="shared" si="12"/>
        <v>54.59</v>
      </c>
      <c r="Q50" s="153">
        <f>ROUND(100000*Q35/((SUM(P18,Q18)/2)*24*366),2)</f>
        <v>55.09</v>
      </c>
      <c r="R50" s="153">
        <f>ROUND(100000*R35/((SUM(Q18,R18)/2)*24*365),2)</f>
        <v>49.81</v>
      </c>
      <c r="S50" s="221"/>
      <c r="AF50" s="244"/>
      <c r="AG50" s="244"/>
      <c r="AH50" s="244"/>
      <c r="AI50" s="244"/>
      <c r="AJ50" s="244"/>
      <c r="AK50" s="244"/>
      <c r="AL50" s="244"/>
      <c r="AM50" s="244"/>
      <c r="AN50" s="244"/>
      <c r="AO50" s="244"/>
      <c r="AP50" s="244"/>
    </row>
    <row r="51" spans="1:42" s="49" customFormat="1" ht="20.25" customHeight="1" x14ac:dyDescent="0.25">
      <c r="A51" s="274" t="s">
        <v>269</v>
      </c>
      <c r="B51" s="153">
        <f>ROUND(100000*B36/(B19*24*365),2)</f>
        <v>40.909999999999997</v>
      </c>
      <c r="C51" s="153">
        <f t="shared" si="9"/>
        <v>63.87</v>
      </c>
      <c r="D51" s="153">
        <f t="shared" si="9"/>
        <v>52.07</v>
      </c>
      <c r="E51" s="153">
        <f>ROUND(100000*E36/((SUM(D19,E19)/2)*24*366),2)</f>
        <v>57.75</v>
      </c>
      <c r="F51" s="153">
        <f t="shared" si="10"/>
        <v>57.32</v>
      </c>
      <c r="G51" s="153">
        <f t="shared" si="10"/>
        <v>57.5</v>
      </c>
      <c r="H51" s="153">
        <f t="shared" si="10"/>
        <v>58.57</v>
      </c>
      <c r="I51" s="153">
        <f>ROUND(100000*I36/((SUM(H19,I19)/2)*24*366),2)</f>
        <v>62.18</v>
      </c>
      <c r="J51" s="153">
        <f t="shared" si="11"/>
        <v>62.47</v>
      </c>
      <c r="K51" s="153">
        <f t="shared" si="11"/>
        <v>61.71</v>
      </c>
      <c r="L51" s="153">
        <f t="shared" si="11"/>
        <v>62.97</v>
      </c>
      <c r="M51" s="153">
        <f>ROUND(100000*M36/((SUM(L19,M19)/2)*24*366),2)</f>
        <v>61.88</v>
      </c>
      <c r="N51" s="153">
        <f t="shared" si="12"/>
        <v>63.89</v>
      </c>
      <c r="O51" s="153">
        <f t="shared" si="12"/>
        <v>62.1</v>
      </c>
      <c r="P51" s="153">
        <f t="shared" si="12"/>
        <v>61.19</v>
      </c>
      <c r="Q51" s="153">
        <f>ROUND(100000*Q36/((SUM(P19,Q19)/2)*24*366),2)</f>
        <v>62.76</v>
      </c>
      <c r="R51" s="153">
        <f>ROUND(100000*R36/((SUM(Q19,R19)/2)*24*365),2)</f>
        <v>64</v>
      </c>
      <c r="S51" s="221"/>
    </row>
    <row r="52" spans="1:42" s="49" customFormat="1" ht="19.5" customHeight="1" x14ac:dyDescent="0.25">
      <c r="A52" s="278" t="s">
        <v>271</v>
      </c>
      <c r="B52" s="153">
        <f>ROUND(100000*B37/(B20*24*365),2)</f>
        <v>55.24</v>
      </c>
      <c r="C52" s="153">
        <f t="shared" si="9"/>
        <v>60.84</v>
      </c>
      <c r="D52" s="153">
        <f t="shared" si="9"/>
        <v>27.23</v>
      </c>
      <c r="E52" s="153">
        <f>ROUND(100000*E37/((SUM(D20,E20)/2)*24*366),2)</f>
        <v>39.56</v>
      </c>
      <c r="F52" s="153">
        <f t="shared" si="10"/>
        <v>64.61</v>
      </c>
      <c r="G52" s="153">
        <f t="shared" si="10"/>
        <v>70.91</v>
      </c>
      <c r="H52" s="153">
        <f t="shared" si="10"/>
        <v>87.3</v>
      </c>
      <c r="I52" s="153">
        <f>ROUND(100000*I37/((SUM(H20,I20)/2)*24*366),2)</f>
        <v>78.5</v>
      </c>
      <c r="J52" s="153">
        <f t="shared" si="11"/>
        <v>77.7</v>
      </c>
      <c r="K52" s="153">
        <f t="shared" si="11"/>
        <v>70.58</v>
      </c>
      <c r="L52" s="153">
        <f t="shared" si="11"/>
        <v>64.069999999999993</v>
      </c>
      <c r="M52" s="153">
        <f>ROUND(100000*M37/((SUM(L20,M20)/2)*24*366),2)</f>
        <v>64.63</v>
      </c>
      <c r="N52" s="153">
        <f t="shared" si="12"/>
        <v>67.37</v>
      </c>
      <c r="O52" s="153">
        <f t="shared" si="12"/>
        <v>56.85</v>
      </c>
      <c r="P52" s="153">
        <f t="shared" si="12"/>
        <v>51.18</v>
      </c>
      <c r="Q52" s="153">
        <f>ROUND(100000*Q37/((SUM(P20,Q20)/2)*24*366),2)</f>
        <v>65.17</v>
      </c>
      <c r="R52" s="153">
        <f>ROUND(100000*R37/((SUM(Q20,R20)/2)*24*365),2)</f>
        <v>68.5</v>
      </c>
      <c r="S52" s="221"/>
    </row>
    <row r="53" spans="1:42" s="49" customFormat="1" ht="20.25" customHeight="1" x14ac:dyDescent="0.25">
      <c r="A53" s="274" t="s">
        <v>299</v>
      </c>
      <c r="B53" s="160"/>
      <c r="C53" s="160"/>
      <c r="D53" s="160"/>
      <c r="E53" s="160"/>
      <c r="F53" s="160"/>
      <c r="G53" s="160"/>
      <c r="H53" s="160"/>
      <c r="I53" s="160"/>
      <c r="J53" s="153"/>
      <c r="K53" s="153"/>
      <c r="L53" s="153"/>
      <c r="M53" s="153"/>
      <c r="N53" s="342"/>
      <c r="O53" s="342"/>
      <c r="P53" s="153"/>
      <c r="Q53" s="153"/>
      <c r="R53" s="366"/>
      <c r="S53" s="221"/>
    </row>
    <row r="54" spans="1:42" s="49" customFormat="1" ht="20.25" customHeight="1" x14ac:dyDescent="0.25">
      <c r="A54" s="279" t="s">
        <v>366</v>
      </c>
      <c r="B54" s="154">
        <f>ROUND(100000*(B39-B34+B40)/(B22*24*365),2)</f>
        <v>34.92</v>
      </c>
      <c r="C54" s="154">
        <f t="shared" ref="C54:P54" si="13">ROUND(100000*(C39-C34+C40)/(C22*24*365),2)</f>
        <v>30.51</v>
      </c>
      <c r="D54" s="154">
        <f t="shared" si="13"/>
        <v>30.61</v>
      </c>
      <c r="E54" s="154">
        <f>ROUND(100000*(E39-E34+E40)/(E22*24*366),2)</f>
        <v>29.71</v>
      </c>
      <c r="F54" s="154">
        <f t="shared" si="13"/>
        <v>31.09</v>
      </c>
      <c r="G54" s="154">
        <f t="shared" si="13"/>
        <v>30.38</v>
      </c>
      <c r="H54" s="154">
        <f t="shared" si="13"/>
        <v>31.62</v>
      </c>
      <c r="I54" s="154">
        <f>ROUND(100000*(I39-I34+I40)/(I22*24*366),2)</f>
        <v>27.34</v>
      </c>
      <c r="J54" s="154">
        <f t="shared" si="13"/>
        <v>28.96</v>
      </c>
      <c r="K54" s="154">
        <f t="shared" si="13"/>
        <v>29.36</v>
      </c>
      <c r="L54" s="154">
        <f t="shared" si="13"/>
        <v>29.99</v>
      </c>
      <c r="M54" s="154">
        <f>ROUND(100000*(M39-M34+M40)/(M22*24*366),2)</f>
        <v>32.630000000000003</v>
      </c>
      <c r="N54" s="154">
        <f t="shared" si="13"/>
        <v>29.01</v>
      </c>
      <c r="O54" s="154">
        <f t="shared" si="13"/>
        <v>29.83</v>
      </c>
      <c r="P54" s="154">
        <f t="shared" si="13"/>
        <v>28.05</v>
      </c>
      <c r="Q54" s="154">
        <f>ROUND(100000*(Q39-Q34+Q40)/(Q22*24*366),2)</f>
        <v>27.52</v>
      </c>
      <c r="R54" s="154">
        <f>ROUND(100000*(R39-R34+R40)/(R22*24*366),2)</f>
        <v>27.61</v>
      </c>
      <c r="S54" s="221"/>
    </row>
    <row r="55" spans="1:42" s="49" customFormat="1" ht="15.75" customHeight="1" x14ac:dyDescent="0.25">
      <c r="A55" s="272"/>
      <c r="B55" s="162"/>
      <c r="C55" s="162"/>
      <c r="D55" s="152"/>
      <c r="E55" s="152"/>
      <c r="F55" s="152"/>
      <c r="G55" s="152"/>
      <c r="H55" s="152"/>
      <c r="I55" s="152"/>
      <c r="J55" s="152"/>
      <c r="K55" s="152"/>
      <c r="L55" s="152"/>
      <c r="M55" s="152"/>
      <c r="N55" s="235"/>
      <c r="O55" s="152"/>
    </row>
    <row r="56" spans="1:42" s="49" customFormat="1" ht="20.25" customHeight="1" x14ac:dyDescent="0.25">
      <c r="A56" s="282" t="s">
        <v>213</v>
      </c>
      <c r="B56" s="243" t="s">
        <v>104</v>
      </c>
      <c r="C56" s="243" t="s">
        <v>105</v>
      </c>
      <c r="D56" s="243" t="s">
        <v>106</v>
      </c>
      <c r="E56" s="243" t="s">
        <v>107</v>
      </c>
      <c r="F56" s="243" t="s">
        <v>108</v>
      </c>
      <c r="G56" s="243" t="s">
        <v>109</v>
      </c>
      <c r="H56" s="243" t="s">
        <v>110</v>
      </c>
      <c r="I56" s="243" t="s">
        <v>111</v>
      </c>
      <c r="J56" s="243" t="s">
        <v>112</v>
      </c>
      <c r="K56" s="243" t="s">
        <v>113</v>
      </c>
      <c r="L56" s="243" t="s">
        <v>100</v>
      </c>
      <c r="M56" s="243" t="s">
        <v>101</v>
      </c>
      <c r="N56" s="243" t="s">
        <v>248</v>
      </c>
      <c r="O56" s="243" t="s">
        <v>263</v>
      </c>
      <c r="P56" s="243" t="s">
        <v>308</v>
      </c>
      <c r="Q56" s="243" t="s">
        <v>360</v>
      </c>
      <c r="R56" s="367" t="s">
        <v>375</v>
      </c>
      <c r="S56" s="221"/>
    </row>
    <row r="57" spans="1:42" s="49" customFormat="1" ht="20.25" customHeight="1" x14ac:dyDescent="0.25">
      <c r="A57" s="308" t="s">
        <v>85</v>
      </c>
      <c r="B57" s="164" t="s">
        <v>210</v>
      </c>
      <c r="C57" s="163">
        <f>C26/C$64*100</f>
        <v>1.8912735657695336</v>
      </c>
      <c r="D57" s="163">
        <f t="shared" ref="D57:R57" si="14">D26/D$64*100</f>
        <v>2.9387171111630463</v>
      </c>
      <c r="E57" s="163">
        <f t="shared" si="14"/>
        <v>3.3648965435742686</v>
      </c>
      <c r="F57" s="163">
        <f t="shared" si="14"/>
        <v>4.7240122361032029</v>
      </c>
      <c r="G57" s="163">
        <f t="shared" si="14"/>
        <v>5.4879827031375701</v>
      </c>
      <c r="H57" s="163">
        <f t="shared" si="14"/>
        <v>6.7434865363334557</v>
      </c>
      <c r="I57" s="163">
        <f t="shared" si="14"/>
        <v>6.1190511992687924</v>
      </c>
      <c r="J57" s="163">
        <f t="shared" si="14"/>
        <v>8.5690706309500122</v>
      </c>
      <c r="K57" s="163">
        <f t="shared" si="14"/>
        <v>9.1032865411183952</v>
      </c>
      <c r="L57" s="163">
        <f t="shared" si="14"/>
        <v>9.737873024557306</v>
      </c>
      <c r="M57" s="163">
        <f t="shared" si="14"/>
        <v>11.238584294619143</v>
      </c>
      <c r="N57" s="163">
        <f t="shared" si="14"/>
        <v>9.5253193850735052</v>
      </c>
      <c r="O57" s="163">
        <f t="shared" si="14"/>
        <v>10.806484683246886</v>
      </c>
      <c r="P57" s="163">
        <f t="shared" si="14"/>
        <v>11.330442633337954</v>
      </c>
      <c r="Q57" s="163">
        <f t="shared" si="14"/>
        <v>12.170769822402461</v>
      </c>
      <c r="R57" s="163">
        <f t="shared" si="14"/>
        <v>11.72425221783341</v>
      </c>
      <c r="S57" s="221"/>
    </row>
    <row r="58" spans="1:42" s="49" customFormat="1" ht="20.25" customHeight="1" x14ac:dyDescent="0.25">
      <c r="A58" s="278" t="s">
        <v>86</v>
      </c>
      <c r="B58" s="165" t="s">
        <v>210</v>
      </c>
      <c r="C58" s="153">
        <f t="shared" ref="C58:R61" si="15">C27/C$64*100</f>
        <v>0.80081608295883722</v>
      </c>
      <c r="D58" s="153">
        <f t="shared" si="15"/>
        <v>1.3992613769151754</v>
      </c>
      <c r="E58" s="153">
        <f t="shared" si="15"/>
        <v>2.0895120000659571</v>
      </c>
      <c r="F58" s="153">
        <f t="shared" si="15"/>
        <v>3.2018677920309027</v>
      </c>
      <c r="G58" s="153">
        <f t="shared" si="15"/>
        <v>3.9647289527234868</v>
      </c>
      <c r="H58" s="153">
        <f t="shared" si="15"/>
        <v>5.1413471043895242</v>
      </c>
      <c r="I58" s="153">
        <f t="shared" si="15"/>
        <v>4.8370969881915888</v>
      </c>
      <c r="J58" s="153">
        <f t="shared" si="15"/>
        <v>6.2394625140094604</v>
      </c>
      <c r="K58" s="153">
        <f t="shared" si="15"/>
        <v>7.9475754609484097</v>
      </c>
      <c r="L58" s="153">
        <f t="shared" si="15"/>
        <v>9.7731478863661021</v>
      </c>
      <c r="M58" s="153">
        <f t="shared" si="15"/>
        <v>13.132697081047079</v>
      </c>
      <c r="N58" s="153">
        <f t="shared" si="15"/>
        <v>11.562040101896613</v>
      </c>
      <c r="O58" s="153">
        <f t="shared" si="15"/>
        <v>13.888485589592783</v>
      </c>
      <c r="P58" s="153">
        <f t="shared" si="15"/>
        <v>16.804056497820412</v>
      </c>
      <c r="Q58" s="153">
        <f t="shared" si="15"/>
        <v>17.062197594741995</v>
      </c>
      <c r="R58" s="153">
        <f t="shared" si="15"/>
        <v>17.719739568927579</v>
      </c>
      <c r="S58" s="221"/>
    </row>
    <row r="59" spans="1:42" s="49" customFormat="1" ht="20.25" customHeight="1" x14ac:dyDescent="0.25">
      <c r="A59" s="278" t="s">
        <v>4</v>
      </c>
      <c r="B59" s="165" t="s">
        <v>210</v>
      </c>
      <c r="C59" s="153">
        <f t="shared" si="15"/>
        <v>4.9467504560694528E-4</v>
      </c>
      <c r="D59" s="153">
        <f t="shared" si="15"/>
        <v>2.5544727731247724E-4</v>
      </c>
      <c r="E59" s="153">
        <f t="shared" si="15"/>
        <v>1.1569970841474912E-3</v>
      </c>
      <c r="F59" s="153">
        <f t="shared" si="15"/>
        <v>1.3285550010606112E-3</v>
      </c>
      <c r="G59" s="153">
        <f t="shared" si="15"/>
        <v>6.5661823860678622E-4</v>
      </c>
      <c r="H59" s="153">
        <f t="shared" si="15"/>
        <v>5.9018812246403539E-4</v>
      </c>
      <c r="I59" s="153">
        <f t="shared" si="15"/>
        <v>2.9484174369407221E-6</v>
      </c>
      <c r="J59" s="153">
        <f t="shared" si="15"/>
        <v>1.2499257949781623E-3</v>
      </c>
      <c r="K59" s="153">
        <f t="shared" si="15"/>
        <v>2.7864993209031491E-3</v>
      </c>
      <c r="L59" s="153">
        <f t="shared" si="15"/>
        <v>4.2760186873325619E-3</v>
      </c>
      <c r="M59" s="153">
        <f t="shared" si="15"/>
        <v>3.6352362677983174E-3</v>
      </c>
      <c r="N59" s="153">
        <f t="shared" si="15"/>
        <v>1.7799102054789403E-3</v>
      </c>
      <c r="O59" s="153">
        <f t="shared" si="15"/>
        <v>3.4542122918236754E-3</v>
      </c>
      <c r="P59" s="153">
        <f t="shared" si="15"/>
        <v>4.2966189959508429E-3</v>
      </c>
      <c r="Q59" s="153">
        <f t="shared" si="15"/>
        <v>4.548314920990071E-3</v>
      </c>
      <c r="R59" s="153">
        <f t="shared" si="15"/>
        <v>5.4432464911838485E-3</v>
      </c>
      <c r="S59" s="221"/>
    </row>
    <row r="60" spans="1:42" s="49" customFormat="1" ht="17.5" customHeight="1" x14ac:dyDescent="0.25">
      <c r="A60" s="278" t="s">
        <v>5</v>
      </c>
      <c r="B60" s="165" t="s">
        <v>210</v>
      </c>
      <c r="C60" s="153">
        <f t="shared" si="15"/>
        <v>1.0542598326480296E-2</v>
      </c>
      <c r="D60" s="153">
        <f t="shared" si="15"/>
        <v>6.6215195308466174E-2</v>
      </c>
      <c r="E60" s="153">
        <f t="shared" si="15"/>
        <v>0.37204189373765018</v>
      </c>
      <c r="F60" s="153">
        <f t="shared" si="15"/>
        <v>0.56108003706556819</v>
      </c>
      <c r="G60" s="153">
        <f t="shared" si="15"/>
        <v>1.1990884245894657</v>
      </c>
      <c r="H60" s="153">
        <f t="shared" si="15"/>
        <v>2.2229022500922171</v>
      </c>
      <c r="I60" s="153">
        <f t="shared" si="15"/>
        <v>3.0649182551265608</v>
      </c>
      <c r="J60" s="153">
        <f t="shared" si="15"/>
        <v>3.4178281181994277</v>
      </c>
      <c r="K60" s="153">
        <f t="shared" si="15"/>
        <v>3.7957513975192967</v>
      </c>
      <c r="L60" s="153">
        <f t="shared" si="15"/>
        <v>3.7955549578434686</v>
      </c>
      <c r="M60" s="153">
        <f t="shared" si="15"/>
        <v>4.0435880297599525</v>
      </c>
      <c r="N60" s="153">
        <f t="shared" si="15"/>
        <v>3.9393050619931693</v>
      </c>
      <c r="O60" s="153">
        <f t="shared" si="15"/>
        <v>4.3049121238541366</v>
      </c>
      <c r="P60" s="153">
        <f t="shared" si="15"/>
        <v>5.0619644522762552</v>
      </c>
      <c r="Q60" s="153">
        <f t="shared" si="15"/>
        <v>5.2411236190742549</v>
      </c>
      <c r="R60" s="153">
        <f t="shared" si="15"/>
        <v>6.8550025410900401</v>
      </c>
      <c r="S60" s="221"/>
    </row>
    <row r="61" spans="1:42" ht="17.5" customHeight="1" x14ac:dyDescent="0.25">
      <c r="A61" s="278" t="s">
        <v>18</v>
      </c>
      <c r="B61" s="165" t="s">
        <v>210</v>
      </c>
      <c r="C61" s="153">
        <f t="shared" si="15"/>
        <v>0.93997942779969068</v>
      </c>
      <c r="D61" s="153">
        <f t="shared" si="15"/>
        <v>1.5467441342239565</v>
      </c>
      <c r="E61" s="153">
        <f t="shared" si="15"/>
        <v>1.4592014246728942</v>
      </c>
      <c r="F61" s="153">
        <f t="shared" si="15"/>
        <v>1.3122215895769838</v>
      </c>
      <c r="G61" s="153">
        <f t="shared" si="15"/>
        <v>1.7414580474184846</v>
      </c>
      <c r="H61" s="153">
        <f t="shared" si="15"/>
        <v>1.858286978974548</v>
      </c>
      <c r="I61" s="153">
        <f t="shared" si="15"/>
        <v>1.5834151519172086</v>
      </c>
      <c r="J61" s="153">
        <f t="shared" si="15"/>
        <v>1.7546273356683184</v>
      </c>
      <c r="K61" s="153">
        <f t="shared" si="15"/>
        <v>1.6309350562887843</v>
      </c>
      <c r="L61" s="153">
        <f t="shared" si="15"/>
        <v>1.8133773059248379</v>
      </c>
      <c r="M61" s="153">
        <f t="shared" si="15"/>
        <v>2.2166014279259629</v>
      </c>
      <c r="N61" s="153">
        <f t="shared" si="15"/>
        <v>1.7597725352709672</v>
      </c>
      <c r="O61" s="153">
        <f t="shared" si="15"/>
        <v>1.5602418318038742</v>
      </c>
      <c r="P61" s="153">
        <f t="shared" si="15"/>
        <v>1.9066212802292977</v>
      </c>
      <c r="Q61" s="153">
        <f t="shared" si="15"/>
        <v>2.0035659348342891</v>
      </c>
      <c r="R61" s="153">
        <f t="shared" si="15"/>
        <v>1.8346329453345454</v>
      </c>
      <c r="S61" s="271"/>
    </row>
    <row r="62" spans="1:42" s="113" customFormat="1" ht="17.5" customHeight="1" x14ac:dyDescent="0.25">
      <c r="A62" s="278" t="s">
        <v>90</v>
      </c>
      <c r="B62" s="165" t="s">
        <v>210</v>
      </c>
      <c r="C62" s="152">
        <f>C63-C57-C58-C59-C60-C61</f>
        <v>3.2091271471906904</v>
      </c>
      <c r="D62" s="152">
        <f t="shared" ref="D62:R62" si="16">D63-D57-D58-D59-D60-D61</f>
        <v>3.6177992401802257</v>
      </c>
      <c r="E62" s="152">
        <f t="shared" si="16"/>
        <v>4.0491627573356643</v>
      </c>
      <c r="F62" s="152">
        <f t="shared" si="16"/>
        <v>5.0518890042536082</v>
      </c>
      <c r="G62" s="152">
        <f t="shared" si="16"/>
        <v>6.6901116842553616</v>
      </c>
      <c r="H62" s="152">
        <f t="shared" si="16"/>
        <v>8.6335580966433021</v>
      </c>
      <c r="I62" s="152">
        <f t="shared" si="16"/>
        <v>8.8645762387038776</v>
      </c>
      <c r="J62" s="152">
        <f t="shared" si="16"/>
        <v>9.5144053202092138</v>
      </c>
      <c r="K62" s="152">
        <f t="shared" si="16"/>
        <v>10.517309104571934</v>
      </c>
      <c r="L62" s="152">
        <f t="shared" si="16"/>
        <v>11.469804247593409</v>
      </c>
      <c r="M62" s="152">
        <f t="shared" si="16"/>
        <v>12.42811868144052</v>
      </c>
      <c r="N62" s="152">
        <f t="shared" si="16"/>
        <v>12.992694897731493</v>
      </c>
      <c r="O62" s="152">
        <f t="shared" si="16"/>
        <v>11.068564574682405</v>
      </c>
      <c r="P62" s="152">
        <f t="shared" si="16"/>
        <v>11.585918103178685</v>
      </c>
      <c r="Q62" s="152">
        <f t="shared" si="16"/>
        <v>14.029866452244441</v>
      </c>
      <c r="R62" s="152">
        <f t="shared" si="16"/>
        <v>13.97497332877345</v>
      </c>
      <c r="S62" s="317"/>
    </row>
    <row r="63" spans="1:42" ht="17.5" customHeight="1" x14ac:dyDescent="0.25">
      <c r="A63" s="282" t="s">
        <v>87</v>
      </c>
      <c r="B63" s="165" t="s">
        <v>210</v>
      </c>
      <c r="C63" s="153">
        <f>C39/C$64*100</f>
        <v>6.8522334970908387</v>
      </c>
      <c r="D63" s="153">
        <f t="shared" ref="D63:R63" si="17">D39/D$64*100</f>
        <v>9.5689925050681826</v>
      </c>
      <c r="E63" s="153">
        <f t="shared" si="17"/>
        <v>11.335971616470582</v>
      </c>
      <c r="F63" s="153">
        <f t="shared" si="17"/>
        <v>14.852399214031326</v>
      </c>
      <c r="G63" s="153">
        <f t="shared" si="17"/>
        <v>19.084026430362975</v>
      </c>
      <c r="H63" s="153">
        <f t="shared" si="17"/>
        <v>24.600171154555511</v>
      </c>
      <c r="I63" s="153">
        <f t="shared" si="17"/>
        <v>24.469060781625465</v>
      </c>
      <c r="J63" s="153">
        <f t="shared" si="17"/>
        <v>29.496643844831411</v>
      </c>
      <c r="K63" s="153">
        <f t="shared" si="17"/>
        <v>32.997644059767723</v>
      </c>
      <c r="L63" s="153">
        <f t="shared" si="17"/>
        <v>36.594033440972453</v>
      </c>
      <c r="M63" s="153">
        <f t="shared" si="17"/>
        <v>43.063224751060453</v>
      </c>
      <c r="N63" s="153">
        <f t="shared" si="17"/>
        <v>39.780911892171225</v>
      </c>
      <c r="O63" s="153">
        <f t="shared" si="17"/>
        <v>41.632143015471911</v>
      </c>
      <c r="P63" s="153">
        <f t="shared" si="17"/>
        <v>46.693299585838552</v>
      </c>
      <c r="Q63" s="153">
        <f t="shared" si="17"/>
        <v>50.512071738218431</v>
      </c>
      <c r="R63" s="153">
        <f t="shared" si="17"/>
        <v>52.114043848450208</v>
      </c>
      <c r="S63" s="271"/>
    </row>
    <row r="64" spans="1:42" ht="48" customHeight="1" thickBot="1" x14ac:dyDescent="0.3">
      <c r="A64" s="302" t="s">
        <v>342</v>
      </c>
      <c r="B64" s="213"/>
      <c r="C64" s="213">
        <f>SUM(Quarter!B64:E64)</f>
        <v>382069</v>
      </c>
      <c r="D64" s="214">
        <f>SUM(Quarter!F64:I64)</f>
        <v>367982</v>
      </c>
      <c r="E64" s="213">
        <f>SUM(Quarter!J64:M64)</f>
        <v>363873</v>
      </c>
      <c r="F64" s="213">
        <f>SUM(Quarter!N64:Q64)</f>
        <v>358284</v>
      </c>
      <c r="G64" s="213">
        <f>SUM(Quarter!R64:U64)</f>
        <v>338096</v>
      </c>
      <c r="H64" s="213">
        <f>SUM(Quarter!V64:Y64)</f>
        <v>338875</v>
      </c>
      <c r="I64" s="213">
        <f>SUM(Quarter!Z64:AC64)</f>
        <v>339165</v>
      </c>
      <c r="J64" s="213">
        <f>SUM(Quarter!AD64:AG64)</f>
        <v>335219.89999999997</v>
      </c>
      <c r="K64" s="213">
        <f>SUM(Quarter!AH64:AK64)</f>
        <v>333752.09999999998</v>
      </c>
      <c r="L64" s="213">
        <f>SUM(Quarter!AL64:AO64)</f>
        <v>327173.5</v>
      </c>
      <c r="M64" s="213">
        <f>SUM(Quarter!AP64:AS64)</f>
        <v>310296.19999999995</v>
      </c>
      <c r="N64" s="234">
        <f>SUM(Quarter!AT64:AW64)</f>
        <v>307880.69999999995</v>
      </c>
      <c r="O64" s="270">
        <f>SUM(Quarter!AX64:BA64)</f>
        <v>324820.80000000005</v>
      </c>
      <c r="P64" s="270">
        <f>SUM(Quarter!BB64:BE64)</f>
        <v>294184.80000000005</v>
      </c>
      <c r="Q64" s="270">
        <f>SUM(Quarter!BF64:BI64)</f>
        <v>286040</v>
      </c>
      <c r="R64" s="270">
        <f>SUM(Quarter!BJ64:BM64)</f>
        <v>293574.8</v>
      </c>
      <c r="S64" s="271"/>
    </row>
    <row r="65" spans="1:16" ht="20.25" customHeight="1" thickTop="1" x14ac:dyDescent="0.25">
      <c r="A65" s="303"/>
      <c r="B65" s="111"/>
      <c r="C65" s="111"/>
      <c r="D65" s="111"/>
      <c r="E65" s="111"/>
      <c r="F65" s="111"/>
      <c r="G65" s="111"/>
      <c r="H65" s="111"/>
      <c r="I65" s="111"/>
      <c r="J65" s="111"/>
      <c r="K65" s="111"/>
      <c r="L65" s="111"/>
      <c r="M65" s="111"/>
    </row>
    <row r="66" spans="1:16" ht="20.25" customHeight="1" x14ac:dyDescent="0.25">
      <c r="A66" s="303"/>
      <c r="B66" s="111"/>
      <c r="C66" s="240"/>
      <c r="D66" s="240"/>
      <c r="E66" s="240"/>
      <c r="F66" s="240"/>
      <c r="G66" s="240"/>
      <c r="H66" s="240"/>
      <c r="I66" s="240"/>
      <c r="J66" s="240"/>
      <c r="K66" s="240"/>
      <c r="L66" s="240"/>
      <c r="M66" s="240"/>
      <c r="N66" s="240"/>
      <c r="O66" s="113"/>
    </row>
    <row r="67" spans="1:16" ht="20.25" customHeight="1" x14ac:dyDescent="0.25">
      <c r="A67" s="303"/>
      <c r="B67" s="111"/>
      <c r="C67" s="112"/>
      <c r="D67" s="112"/>
      <c r="E67" s="111"/>
      <c r="F67" s="111"/>
      <c r="G67" s="111"/>
      <c r="H67" s="111"/>
      <c r="I67" s="111"/>
      <c r="J67" s="111"/>
      <c r="K67" s="114"/>
      <c r="L67" s="111"/>
      <c r="M67" s="111"/>
      <c r="N67" s="240"/>
      <c r="P67" s="343"/>
    </row>
    <row r="68" spans="1:16" ht="20.25" customHeight="1" x14ac:dyDescent="0.25">
      <c r="A68" s="303"/>
      <c r="B68" s="111"/>
      <c r="C68" s="112"/>
      <c r="D68" s="112"/>
      <c r="E68" s="111"/>
      <c r="F68" s="111"/>
      <c r="G68" s="111"/>
      <c r="H68" s="111"/>
      <c r="I68" s="111"/>
      <c r="J68" s="111"/>
      <c r="K68" s="111"/>
      <c r="L68" s="111"/>
      <c r="M68" s="111"/>
      <c r="P68" s="343"/>
    </row>
    <row r="69" spans="1:16" s="115" customFormat="1" ht="20.25" customHeight="1" x14ac:dyDescent="0.25">
      <c r="A69" s="107"/>
      <c r="B69" s="111"/>
      <c r="C69" s="112"/>
      <c r="D69" s="112"/>
      <c r="E69" s="111"/>
      <c r="F69" s="111"/>
      <c r="G69" s="111"/>
      <c r="H69" s="111"/>
      <c r="I69" s="111"/>
      <c r="J69" s="111"/>
      <c r="K69" s="111"/>
      <c r="L69" s="111"/>
      <c r="M69" s="111"/>
      <c r="N69" s="77"/>
      <c r="O69" s="77"/>
    </row>
    <row r="70" spans="1:16" s="115" customFormat="1" ht="20.25" customHeight="1" x14ac:dyDescent="0.25">
      <c r="A70" s="107"/>
      <c r="B70" s="111"/>
      <c r="C70" s="112"/>
      <c r="D70" s="112"/>
      <c r="E70" s="111"/>
      <c r="F70" s="111"/>
      <c r="G70" s="111"/>
      <c r="H70" s="111"/>
      <c r="I70" s="111"/>
      <c r="J70" s="111"/>
      <c r="K70" s="111"/>
      <c r="L70" s="111"/>
      <c r="M70" s="111"/>
      <c r="N70" s="77"/>
      <c r="O70" s="77"/>
    </row>
    <row r="71" spans="1:16" s="115" customFormat="1" ht="20.25" customHeight="1" x14ac:dyDescent="0.25">
      <c r="A71" s="107"/>
      <c r="B71" s="111"/>
      <c r="C71" s="112"/>
      <c r="D71" s="112"/>
      <c r="E71" s="111"/>
      <c r="F71" s="111"/>
      <c r="G71" s="111"/>
      <c r="H71" s="111"/>
      <c r="I71" s="111"/>
      <c r="J71" s="111"/>
      <c r="K71" s="111"/>
      <c r="L71" s="111"/>
      <c r="M71" s="111"/>
      <c r="N71" s="77"/>
      <c r="O71" s="77"/>
    </row>
    <row r="72" spans="1:16" s="115" customFormat="1" ht="20.25" customHeight="1" x14ac:dyDescent="0.25">
      <c r="A72" s="107"/>
      <c r="B72" s="111"/>
      <c r="C72" s="112"/>
      <c r="D72" s="112"/>
      <c r="E72" s="111"/>
      <c r="F72" s="111"/>
      <c r="G72" s="111"/>
      <c r="H72" s="111"/>
      <c r="I72" s="111"/>
      <c r="J72" s="111"/>
      <c r="K72" s="111"/>
      <c r="L72" s="111"/>
      <c r="M72" s="111"/>
      <c r="N72" s="77"/>
      <c r="O72" s="77"/>
    </row>
    <row r="73" spans="1:16" s="115" customFormat="1" ht="20.25" customHeight="1" x14ac:dyDescent="0.25">
      <c r="A73" s="107"/>
      <c r="B73" s="111"/>
      <c r="C73" s="112"/>
      <c r="D73" s="112"/>
      <c r="E73" s="112"/>
      <c r="F73" s="112"/>
      <c r="G73" s="112"/>
      <c r="H73" s="112"/>
      <c r="I73" s="112"/>
      <c r="J73" s="112"/>
      <c r="K73" s="112"/>
      <c r="L73" s="112"/>
      <c r="M73" s="112"/>
    </row>
    <row r="74" spans="1:16" s="115" customFormat="1" ht="20.25" customHeight="1" x14ac:dyDescent="0.25">
      <c r="A74" s="107"/>
      <c r="B74" s="111"/>
      <c r="C74" s="112"/>
      <c r="D74" s="112"/>
      <c r="E74" s="112"/>
      <c r="F74" s="112"/>
      <c r="G74" s="112"/>
      <c r="H74" s="112"/>
      <c r="I74" s="112"/>
      <c r="J74" s="112"/>
      <c r="K74" s="112"/>
      <c r="L74" s="112"/>
      <c r="M74" s="112"/>
    </row>
    <row r="75" spans="1:16" s="115" customFormat="1" ht="20.25" customHeight="1" x14ac:dyDescent="0.25">
      <c r="A75" s="107"/>
      <c r="B75" s="111"/>
      <c r="C75" s="112"/>
      <c r="D75" s="112"/>
      <c r="E75" s="112"/>
      <c r="F75" s="112"/>
      <c r="G75" s="112"/>
      <c r="H75" s="112"/>
      <c r="I75" s="112"/>
      <c r="J75" s="112"/>
      <c r="K75" s="112"/>
      <c r="L75" s="112"/>
      <c r="M75" s="112"/>
    </row>
    <row r="76" spans="1:16" s="115" customFormat="1" ht="20.25" customHeight="1" x14ac:dyDescent="0.25">
      <c r="A76" s="107"/>
      <c r="B76" s="111"/>
      <c r="C76" s="112"/>
      <c r="D76" s="112"/>
      <c r="E76" s="112"/>
      <c r="F76" s="112"/>
      <c r="G76" s="112"/>
      <c r="H76" s="112"/>
      <c r="I76" s="112"/>
      <c r="J76" s="112"/>
      <c r="K76" s="112"/>
      <c r="L76" s="112"/>
      <c r="M76" s="112"/>
    </row>
    <row r="77" spans="1:16" s="115" customFormat="1" ht="20.25" customHeight="1" x14ac:dyDescent="0.25">
      <c r="A77" s="107"/>
      <c r="B77" s="111"/>
      <c r="C77" s="111"/>
      <c r="D77" s="111"/>
      <c r="E77" s="112"/>
      <c r="F77" s="112"/>
      <c r="G77" s="112"/>
      <c r="H77" s="112"/>
      <c r="I77" s="112"/>
      <c r="J77" s="112"/>
      <c r="K77" s="112"/>
      <c r="L77" s="112"/>
      <c r="M77" s="112"/>
    </row>
    <row r="78" spans="1:16" s="115" customFormat="1" ht="20.25" customHeight="1" x14ac:dyDescent="0.25">
      <c r="A78" s="107"/>
      <c r="B78" s="111"/>
      <c r="C78" s="111"/>
      <c r="D78" s="111"/>
      <c r="E78" s="112"/>
      <c r="F78" s="112"/>
      <c r="G78" s="112"/>
      <c r="H78" s="112"/>
      <c r="I78" s="112"/>
      <c r="J78" s="112"/>
      <c r="K78" s="112"/>
      <c r="L78" s="112"/>
      <c r="M78" s="112"/>
    </row>
    <row r="79" spans="1:16" s="115" customFormat="1" ht="20.25" customHeight="1" x14ac:dyDescent="0.25">
      <c r="A79" s="107"/>
      <c r="B79" s="111"/>
      <c r="C79" s="111"/>
      <c r="D79" s="111"/>
      <c r="E79" s="112"/>
      <c r="F79" s="112"/>
      <c r="G79" s="112"/>
      <c r="H79" s="112"/>
      <c r="I79" s="112"/>
      <c r="J79" s="112"/>
      <c r="K79" s="112"/>
      <c r="L79" s="112"/>
      <c r="M79" s="112"/>
    </row>
    <row r="80" spans="1:16" s="115" customFormat="1" ht="20.25" customHeight="1" x14ac:dyDescent="0.25">
      <c r="A80" s="107"/>
      <c r="B80" s="111"/>
      <c r="C80" s="111"/>
      <c r="D80" s="111"/>
      <c r="E80" s="112"/>
      <c r="F80" s="112"/>
      <c r="G80" s="112"/>
      <c r="H80" s="112"/>
      <c r="I80" s="112"/>
      <c r="J80" s="112"/>
      <c r="K80" s="112"/>
      <c r="L80" s="112"/>
      <c r="M80" s="112"/>
    </row>
    <row r="81" spans="1:15" ht="20.25" customHeight="1" x14ac:dyDescent="0.25">
      <c r="A81" s="75"/>
      <c r="B81" s="111"/>
      <c r="C81" s="111"/>
      <c r="D81" s="111"/>
      <c r="E81" s="112"/>
      <c r="F81" s="112"/>
      <c r="G81" s="112"/>
      <c r="H81" s="112"/>
      <c r="I81" s="112"/>
      <c r="J81" s="112"/>
      <c r="K81" s="112"/>
      <c r="L81" s="112"/>
      <c r="M81" s="112"/>
      <c r="N81" s="115"/>
      <c r="O81" s="115"/>
    </row>
    <row r="82" spans="1:15" ht="20.25" customHeight="1" x14ac:dyDescent="0.25">
      <c r="A82" s="107"/>
      <c r="B82" s="111"/>
      <c r="C82" s="111"/>
      <c r="D82" s="111"/>
      <c r="E82" s="112"/>
      <c r="F82" s="112"/>
      <c r="G82" s="112"/>
      <c r="H82" s="112"/>
      <c r="I82" s="112"/>
      <c r="J82" s="112"/>
      <c r="K82" s="112"/>
      <c r="L82" s="112"/>
      <c r="M82" s="112"/>
      <c r="N82" s="115"/>
      <c r="O82" s="115"/>
    </row>
    <row r="83" spans="1:15" ht="20.25" customHeight="1" x14ac:dyDescent="0.25">
      <c r="A83" s="116"/>
      <c r="B83" s="111"/>
      <c r="C83" s="111"/>
      <c r="D83" s="111"/>
      <c r="E83" s="112"/>
      <c r="F83" s="112"/>
      <c r="G83" s="112"/>
      <c r="H83" s="112"/>
      <c r="I83" s="112"/>
      <c r="J83" s="112"/>
      <c r="K83" s="112"/>
      <c r="L83" s="112"/>
      <c r="M83" s="112"/>
      <c r="N83" s="115"/>
      <c r="O83" s="115"/>
    </row>
    <row r="84" spans="1:15" ht="20.25" customHeight="1" x14ac:dyDescent="0.25">
      <c r="E84" s="112"/>
      <c r="F84" s="112"/>
      <c r="G84" s="112"/>
      <c r="H84" s="112"/>
      <c r="I84" s="112"/>
      <c r="J84" s="112"/>
      <c r="K84" s="112"/>
      <c r="L84" s="112"/>
      <c r="M84" s="112"/>
      <c r="N84" s="115"/>
      <c r="O84" s="115"/>
    </row>
  </sheetData>
  <phoneticPr fontId="7" type="noConversion"/>
  <pageMargins left="0.7" right="0.7" top="0.75" bottom="0.75" header="0.3" footer="0.3"/>
  <pageSetup paperSize="9" orientation="portrait" r:id="rId1"/>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FH81"/>
  <sheetViews>
    <sheetView showGridLines="0" zoomScaleNormal="100" workbookViewId="0">
      <pane xSplit="1" ySplit="7" topLeftCell="BB8" activePane="bottomRight" state="frozen"/>
      <selection activeCell="A57" sqref="A57"/>
      <selection pane="topRight" activeCell="A57" sqref="A57"/>
      <selection pane="bottomLeft" activeCell="A57" sqref="A57"/>
      <selection pane="bottomRight" activeCell="BB8" sqref="BB8"/>
    </sheetView>
  </sheetViews>
  <sheetFormatPr defaultColWidth="9.1796875" defaultRowHeight="20.25" customHeight="1" x14ac:dyDescent="0.25"/>
  <cols>
    <col min="1" max="1" width="55.7265625" style="107" customWidth="1"/>
    <col min="2" max="47" width="13.54296875" style="107" customWidth="1"/>
    <col min="48" max="48" width="13.7265625" style="107" customWidth="1"/>
    <col min="49" max="49" width="14.26953125" style="107" customWidth="1"/>
    <col min="50" max="50" width="14" style="107" customWidth="1"/>
    <col min="51" max="51" width="13.54296875" style="107" customWidth="1"/>
    <col min="52" max="52" width="13" style="107" customWidth="1"/>
    <col min="53" max="53" width="13.26953125" style="107" customWidth="1"/>
    <col min="54" max="54" width="13.54296875" style="107" customWidth="1"/>
    <col min="55" max="59" width="14.26953125" style="107" customWidth="1"/>
    <col min="60" max="60" width="12.1796875" style="107" customWidth="1"/>
    <col min="61" max="61" width="12.26953125" style="107" customWidth="1"/>
    <col min="62" max="63" width="12.453125" style="107" customWidth="1"/>
    <col min="64" max="64" width="12" style="107" customWidth="1"/>
    <col min="65" max="65" width="12.453125" style="107" customWidth="1"/>
    <col min="66" max="66" width="12.90625" style="107" customWidth="1"/>
    <col min="67" max="16384" width="9.1796875" style="107"/>
  </cols>
  <sheetData>
    <row r="1" spans="1:67" ht="45" customHeight="1" x14ac:dyDescent="0.25">
      <c r="A1" s="37" t="s">
        <v>245</v>
      </c>
      <c r="P1" s="128"/>
    </row>
    <row r="2" spans="1:67" ht="20.25" customHeight="1" x14ac:dyDescent="0.25">
      <c r="A2" s="63" t="s">
        <v>221</v>
      </c>
      <c r="B2" s="129"/>
      <c r="C2" s="129"/>
      <c r="D2" s="129"/>
      <c r="E2" s="129"/>
      <c r="F2" s="129"/>
      <c r="G2" s="129"/>
      <c r="H2" s="129"/>
      <c r="P2" s="130"/>
    </row>
    <row r="3" spans="1:67" ht="20.25" customHeight="1" x14ac:dyDescent="0.25">
      <c r="A3" s="63" t="s">
        <v>240</v>
      </c>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row>
    <row r="4" spans="1:67" ht="20.25" customHeight="1" x14ac:dyDescent="0.25">
      <c r="A4" s="63" t="s">
        <v>238</v>
      </c>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row>
    <row r="5" spans="1:67" s="49" customFormat="1" ht="20.25" customHeight="1" x14ac:dyDescent="0.25">
      <c r="A5" s="63" t="s">
        <v>243</v>
      </c>
      <c r="B5" s="53"/>
      <c r="C5" s="53"/>
      <c r="D5" s="53"/>
      <c r="E5" s="53"/>
      <c r="F5" s="53"/>
      <c r="G5" s="53"/>
      <c r="H5" s="53"/>
      <c r="I5" s="53"/>
      <c r="J5" s="53"/>
      <c r="K5" s="53"/>
      <c r="L5" s="53"/>
      <c r="M5" s="53"/>
      <c r="N5" s="53"/>
      <c r="O5" s="53"/>
      <c r="P5" s="53"/>
      <c r="Q5" s="53"/>
      <c r="R5" s="53"/>
      <c r="S5" s="53"/>
      <c r="T5" s="53"/>
      <c r="U5" s="53"/>
      <c r="V5" s="53"/>
      <c r="W5" s="53"/>
      <c r="X5" s="53"/>
      <c r="Y5" s="53"/>
      <c r="Z5" s="117"/>
      <c r="AA5" s="117"/>
      <c r="AB5" s="117"/>
      <c r="AC5" s="117"/>
      <c r="AD5" s="117"/>
      <c r="AE5" s="117"/>
      <c r="AF5" s="117"/>
      <c r="AG5" s="117"/>
      <c r="AH5" s="117"/>
      <c r="AI5" s="117"/>
      <c r="AJ5" s="117"/>
      <c r="AK5" s="117"/>
      <c r="AL5" s="117"/>
      <c r="AM5" s="117"/>
      <c r="AN5" s="117"/>
      <c r="AO5" s="117"/>
      <c r="AP5" s="117"/>
      <c r="AQ5" s="117"/>
      <c r="AR5" s="117"/>
      <c r="AS5" s="117"/>
      <c r="AT5" s="117"/>
      <c r="AU5" s="117"/>
    </row>
    <row r="6" spans="1:67" s="49" customFormat="1" ht="20.25" customHeight="1" x14ac:dyDescent="0.25">
      <c r="A6" s="63" t="s">
        <v>241</v>
      </c>
      <c r="B6" s="56"/>
      <c r="C6" s="56"/>
      <c r="D6" s="56"/>
      <c r="E6" s="56"/>
      <c r="F6" s="56"/>
      <c r="G6" s="56"/>
      <c r="H6" s="56"/>
      <c r="I6" s="56"/>
      <c r="J6" s="56"/>
      <c r="K6" s="56"/>
      <c r="L6" s="56"/>
      <c r="M6" s="56"/>
      <c r="N6" s="56"/>
      <c r="O6" s="56"/>
      <c r="P6" s="56"/>
      <c r="Q6" s="56"/>
      <c r="R6" s="56"/>
      <c r="S6" s="56"/>
      <c r="T6" s="56"/>
      <c r="U6" s="56"/>
      <c r="V6" s="56"/>
      <c r="W6" s="56"/>
      <c r="X6" s="56"/>
      <c r="Y6" s="56"/>
      <c r="Z6" s="57"/>
      <c r="AA6" s="57"/>
      <c r="AB6" s="57"/>
      <c r="AC6" s="57"/>
      <c r="AD6" s="57"/>
      <c r="AE6" s="57"/>
      <c r="AF6" s="57"/>
      <c r="AG6" s="57"/>
      <c r="AH6" s="57"/>
      <c r="AI6" s="57"/>
      <c r="AJ6" s="57"/>
      <c r="AK6" s="57"/>
      <c r="AL6" s="57"/>
      <c r="AM6" s="57"/>
      <c r="AN6" s="57"/>
      <c r="AO6" s="58"/>
      <c r="AP6" s="57"/>
      <c r="AQ6" s="57"/>
      <c r="AR6" s="57"/>
      <c r="AS6" s="57"/>
      <c r="AT6" s="57"/>
      <c r="AU6" s="57"/>
    </row>
    <row r="7" spans="1:67" s="49" customFormat="1" ht="45" customHeight="1" x14ac:dyDescent="0.25">
      <c r="A7" s="300" t="s">
        <v>242</v>
      </c>
      <c r="B7" s="216" t="s">
        <v>114</v>
      </c>
      <c r="C7" s="216" t="s">
        <v>115</v>
      </c>
      <c r="D7" s="216" t="s">
        <v>116</v>
      </c>
      <c r="E7" s="216" t="s">
        <v>117</v>
      </c>
      <c r="F7" s="216" t="s">
        <v>118</v>
      </c>
      <c r="G7" s="216" t="s">
        <v>119</v>
      </c>
      <c r="H7" s="216" t="s">
        <v>120</v>
      </c>
      <c r="I7" s="216" t="s">
        <v>121</v>
      </c>
      <c r="J7" s="216" t="s">
        <v>122</v>
      </c>
      <c r="K7" s="216" t="s">
        <v>123</v>
      </c>
      <c r="L7" s="216" t="s">
        <v>124</v>
      </c>
      <c r="M7" s="216" t="s">
        <v>125</v>
      </c>
      <c r="N7" s="217" t="s">
        <v>126</v>
      </c>
      <c r="O7" s="217" t="s">
        <v>127</v>
      </c>
      <c r="P7" s="217" t="s">
        <v>128</v>
      </c>
      <c r="Q7" s="217" t="s">
        <v>129</v>
      </c>
      <c r="R7" s="217" t="s">
        <v>130</v>
      </c>
      <c r="S7" s="217" t="s">
        <v>131</v>
      </c>
      <c r="T7" s="217" t="s">
        <v>132</v>
      </c>
      <c r="U7" s="217" t="s">
        <v>133</v>
      </c>
      <c r="V7" s="217" t="s">
        <v>134</v>
      </c>
      <c r="W7" s="217" t="s">
        <v>135</v>
      </c>
      <c r="X7" s="217" t="s">
        <v>136</v>
      </c>
      <c r="Y7" s="217" t="s">
        <v>137</v>
      </c>
      <c r="Z7" s="217" t="s">
        <v>138</v>
      </c>
      <c r="AA7" s="217" t="s">
        <v>139</v>
      </c>
      <c r="AB7" s="217" t="s">
        <v>140</v>
      </c>
      <c r="AC7" s="217" t="s">
        <v>141</v>
      </c>
      <c r="AD7" s="217" t="s">
        <v>142</v>
      </c>
      <c r="AE7" s="217" t="s">
        <v>143</v>
      </c>
      <c r="AF7" s="217" t="s">
        <v>144</v>
      </c>
      <c r="AG7" s="217" t="s">
        <v>145</v>
      </c>
      <c r="AH7" s="217" t="s">
        <v>146</v>
      </c>
      <c r="AI7" s="217" t="s">
        <v>147</v>
      </c>
      <c r="AJ7" s="217" t="s">
        <v>148</v>
      </c>
      <c r="AK7" s="217" t="s">
        <v>149</v>
      </c>
      <c r="AL7" s="217" t="s">
        <v>150</v>
      </c>
      <c r="AM7" s="217" t="s">
        <v>151</v>
      </c>
      <c r="AN7" s="217" t="s">
        <v>152</v>
      </c>
      <c r="AO7" s="217" t="s">
        <v>153</v>
      </c>
      <c r="AP7" s="217" t="s">
        <v>154</v>
      </c>
      <c r="AQ7" s="217" t="s">
        <v>155</v>
      </c>
      <c r="AR7" s="217" t="s">
        <v>156</v>
      </c>
      <c r="AS7" s="217" t="s">
        <v>157</v>
      </c>
      <c r="AT7" s="217" t="s">
        <v>158</v>
      </c>
      <c r="AU7" s="217" t="s">
        <v>159</v>
      </c>
      <c r="AV7" s="217" t="s">
        <v>246</v>
      </c>
      <c r="AW7" s="217" t="s">
        <v>251</v>
      </c>
      <c r="AX7" s="217" t="s">
        <v>256</v>
      </c>
      <c r="AY7" s="217" t="s">
        <v>259</v>
      </c>
      <c r="AZ7" s="217" t="s">
        <v>261</v>
      </c>
      <c r="BA7" s="217" t="s">
        <v>250</v>
      </c>
      <c r="BB7" s="217" t="s">
        <v>294</v>
      </c>
      <c r="BC7" s="217" t="s">
        <v>301</v>
      </c>
      <c r="BD7" s="217" t="s">
        <v>304</v>
      </c>
      <c r="BE7" s="217" t="s">
        <v>307</v>
      </c>
      <c r="BF7" s="217" t="s">
        <v>317</v>
      </c>
      <c r="BG7" s="217" t="s">
        <v>322</v>
      </c>
      <c r="BH7" s="217" t="s">
        <v>324</v>
      </c>
      <c r="BI7" s="217" t="s">
        <v>358</v>
      </c>
      <c r="BJ7" s="217" t="s">
        <v>365</v>
      </c>
      <c r="BK7" s="217" t="s">
        <v>370</v>
      </c>
      <c r="BL7" s="217" t="s">
        <v>372</v>
      </c>
      <c r="BM7" s="217" t="s">
        <v>374</v>
      </c>
      <c r="BN7" s="217" t="s">
        <v>380</v>
      </c>
    </row>
    <row r="8" spans="1:67" s="49" customFormat="1" ht="20.25" customHeight="1" x14ac:dyDescent="0.25">
      <c r="A8" s="274" t="s">
        <v>85</v>
      </c>
      <c r="B8" s="166">
        <v>3913</v>
      </c>
      <c r="C8" s="166">
        <v>3920</v>
      </c>
      <c r="D8" s="166">
        <v>4035</v>
      </c>
      <c r="E8" s="166">
        <v>4080</v>
      </c>
      <c r="F8" s="166">
        <v>4176</v>
      </c>
      <c r="G8" s="166">
        <v>4345</v>
      </c>
      <c r="H8" s="166">
        <v>4524</v>
      </c>
      <c r="I8" s="166">
        <v>4758</v>
      </c>
      <c r="J8" s="166">
        <v>5102</v>
      </c>
      <c r="K8" s="166">
        <v>5429</v>
      </c>
      <c r="L8" s="166">
        <v>5765</v>
      </c>
      <c r="M8" s="168">
        <v>6035</v>
      </c>
      <c r="N8" s="166">
        <v>6737</v>
      </c>
      <c r="O8" s="166">
        <v>7072</v>
      </c>
      <c r="P8" s="166">
        <v>7424</v>
      </c>
      <c r="Q8" s="155">
        <v>7586</v>
      </c>
      <c r="R8" s="166">
        <v>7668</v>
      </c>
      <c r="S8" s="166">
        <v>7998</v>
      </c>
      <c r="T8" s="166">
        <v>8281</v>
      </c>
      <c r="U8" s="166">
        <v>8573</v>
      </c>
      <c r="V8" s="166">
        <f>'England - Qtr'!S8+'Northern Ireland - Qtr'!S8+'Scotland - Qtr'!S8+'Wales - Qtr'!S8</f>
        <v>8689.07</v>
      </c>
      <c r="W8" s="166">
        <f>'England - Qtr'!T8+'Northern Ireland - Qtr'!T8+'Scotland - Qtr'!T8+'Wales - Qtr'!T8</f>
        <v>8791.5</v>
      </c>
      <c r="X8" s="166">
        <f>'England - Qtr'!U8+'Northern Ireland - Qtr'!U8+'Scotland - Qtr'!U8+'Wales - Qtr'!U8</f>
        <v>9003.3700000000008</v>
      </c>
      <c r="Y8" s="166">
        <f>'England - Qtr'!V8+'Northern Ireland - Qtr'!V8+'Scotland - Qtr'!V8+'Wales - Qtr'!V8</f>
        <v>9212.24</v>
      </c>
      <c r="Z8" s="166">
        <f>'England - Qtr'!W8+'Northern Ireland - Qtr'!W8+'Scotland - Qtr'!W8+'Wales - Qtr'!W8</f>
        <v>9391.77</v>
      </c>
      <c r="AA8" s="166">
        <f>'England - Qtr'!X8+'Northern Ireland - Qtr'!X8+'Scotland - Qtr'!X8+'Wales - Qtr'!X8</f>
        <v>9546.4000000000015</v>
      </c>
      <c r="AB8" s="166">
        <f>'England - Qtr'!Y8+'Northern Ireland - Qtr'!Y8+'Scotland - Qtr'!Y8+'Wales - Qtr'!Y8</f>
        <v>10182.83</v>
      </c>
      <c r="AC8" s="166">
        <f>'England - Qtr'!Z8+'Northern Ireland - Qtr'!Z8+'Scotland - Qtr'!Z8+'Wales - Qtr'!Z8</f>
        <v>10832.529999999999</v>
      </c>
      <c r="AD8" s="166">
        <f>'England - Qtr'!AA8+'Northern Ireland - Qtr'!AA8+'Scotland - Qtr'!AA8+'Wales - Qtr'!AA8</f>
        <v>11965.07</v>
      </c>
      <c r="AE8" s="166">
        <f>'England - Qtr'!AB8+'Northern Ireland - Qtr'!AB8+'Scotland - Qtr'!AB8+'Wales - Qtr'!AB8</f>
        <v>12313.76</v>
      </c>
      <c r="AF8" s="166">
        <f>'England - Qtr'!AC8+'Northern Ireland - Qtr'!AC8+'Scotland - Qtr'!AC8+'Wales - Qtr'!AC8</f>
        <v>12566.779999999999</v>
      </c>
      <c r="AG8" s="166">
        <f>'England - Qtr'!AD8+'Northern Ireland - Qtr'!AD8+'Scotland - Qtr'!AD8+'Wales - Qtr'!AD8</f>
        <v>12597.150000000001</v>
      </c>
      <c r="AH8" s="166">
        <f>'England - Qtr'!AE8+'Northern Ireland - Qtr'!AE8+'Scotland - Qtr'!AE8+'Wales - Qtr'!AE8</f>
        <v>13045.419999999998</v>
      </c>
      <c r="AI8" s="166">
        <f>'England - Qtr'!AF8+'Northern Ireland - Qtr'!AF8+'Scotland - Qtr'!AF8+'Wales - Qtr'!AF8</f>
        <v>13141.59</v>
      </c>
      <c r="AJ8" s="166">
        <f>'England - Qtr'!AG8+'Northern Ireland - Qtr'!AG8+'Scotland - Qtr'!AG8+'Wales - Qtr'!AG8</f>
        <v>13287.910000000002</v>
      </c>
      <c r="AK8" s="166">
        <f>'England - Qtr'!AH8+'Northern Ireland - Qtr'!AH8+'Scotland - Qtr'!AH8+'Wales - Qtr'!AH8</f>
        <v>13424.85</v>
      </c>
      <c r="AL8" s="166">
        <f>'England - Qtr'!AI8+'Northern Ireland - Qtr'!AI8+'Scotland - Qtr'!AI8+'Wales - Qtr'!AI8</f>
        <v>13664.34</v>
      </c>
      <c r="AM8" s="166">
        <f>'England - Qtr'!AJ8+'Northern Ireland - Qtr'!AJ8+'Scotland - Qtr'!AJ8+'Wales - Qtr'!AJ8</f>
        <v>13872.96</v>
      </c>
      <c r="AN8" s="166">
        <f>'England - Qtr'!AK8+'Northern Ireland - Qtr'!AK8+'Scotland - Qtr'!AK8+'Wales - Qtr'!AK8</f>
        <v>13960.349999999999</v>
      </c>
      <c r="AO8" s="166">
        <f>'England - Qtr'!AL8+'Northern Ireland - Qtr'!AL8+'Scotland - Qtr'!AL8+'Wales - Qtr'!AL8</f>
        <v>13998.33</v>
      </c>
      <c r="AP8" s="166">
        <f>'England - Qtr'!AM8+'Northern Ireland - Qtr'!AM8+'Scotland - Qtr'!AM8+'Wales - Qtr'!AM8</f>
        <v>13964.52</v>
      </c>
      <c r="AQ8" s="166">
        <f>'England - Qtr'!AN8+'Northern Ireland - Qtr'!AN8+'Scotland - Qtr'!AN8+'Wales - Qtr'!AN8</f>
        <v>13975.77</v>
      </c>
      <c r="AR8" s="166">
        <f>'England - Qtr'!AO8+'Northern Ireland - Qtr'!AO8+'Scotland - Qtr'!AO8+'Wales - Qtr'!AO8</f>
        <v>13978.070000000002</v>
      </c>
      <c r="AS8" s="166">
        <f>'England - Qtr'!AP8+'Northern Ireland - Qtr'!AP8+'Scotland - Qtr'!AP8+'Wales - Qtr'!AP8</f>
        <v>14075.07</v>
      </c>
      <c r="AT8" s="166">
        <f>'England - Qtr'!AQ8+'Northern Ireland - Qtr'!AQ8+'Scotland - Qtr'!AQ8+'Wales - Qtr'!AQ8</f>
        <v>14115.410000000002</v>
      </c>
      <c r="AU8" s="166">
        <f>'England - Qtr'!AR8+'Northern Ireland - Qtr'!AR8+'Scotland - Qtr'!AR8+'Wales - Qtr'!AR8</f>
        <v>14211.710000000001</v>
      </c>
      <c r="AV8" s="168">
        <f>'England - Qtr'!AS8+'Northern Ireland - Qtr'!AS8+'Scotland - Qtr'!AS8+'Wales - Qtr'!AS8</f>
        <v>14346.45</v>
      </c>
      <c r="AW8" s="168">
        <f>'England - Qtr'!AT8+'Northern Ireland - Qtr'!AT8+'Scotland - Qtr'!AT8+'Wales - Qtr'!AT8</f>
        <v>14492.750000000002</v>
      </c>
      <c r="AX8" s="168">
        <f>'England - Qtr'!AU8+'Northern Ireland - Qtr'!AU8+'Scotland - Qtr'!AU8+'Wales - Qtr'!AU8</f>
        <v>14632.809999999998</v>
      </c>
      <c r="AY8" s="168">
        <f>'England - Qtr'!AV8+'Northern Ireland - Qtr'!AV8+'Scotland - Qtr'!AV8+'Wales - Qtr'!AV8</f>
        <v>14624.71</v>
      </c>
      <c r="AZ8" s="168">
        <f>'England - Qtr'!AW8+'Northern Ireland - Qtr'!AW8+'Scotland - Qtr'!AW8+'Wales - Qtr'!AW8</f>
        <v>14686.73</v>
      </c>
      <c r="BA8" s="168">
        <f>'England - Qtr'!AX8+'Northern Ireland - Qtr'!AX8+'Scotland - Qtr'!AX8+'Wales - Qtr'!AX8</f>
        <v>14840.359999999999</v>
      </c>
      <c r="BB8" s="168">
        <f>'England - Qtr'!AY8+'Northern Ireland - Qtr'!AY8+'Scotland - Qtr'!AY8+'Wales - Qtr'!AY8</f>
        <v>15390.39</v>
      </c>
      <c r="BC8" s="168">
        <f>'England - Qtr'!AZ8+'Northern Ireland - Qtr'!AZ8+'Scotland - Qtr'!AZ8+'Wales - Qtr'!AZ8</f>
        <v>15445.289999999999</v>
      </c>
      <c r="BD8" s="168">
        <f>'England - Qtr'!BA8+'Northern Ireland - Qtr'!BA8+'Scotland - Qtr'!BA8+'Wales - Qtr'!BA8</f>
        <v>15476.46</v>
      </c>
      <c r="BE8" s="168">
        <f>'England - Qtr'!BB8+'Northern Ireland - Qtr'!BB8+'Scotland - Qtr'!BB8+'Wales - Qtr'!BB8</f>
        <v>15531.89</v>
      </c>
      <c r="BF8" s="168">
        <f>'England - Qtr'!BC8+'Northern Ireland - Qtr'!BC8+'Scotland - Qtr'!BC8+'Wales - Qtr'!BC8</f>
        <v>15561.72</v>
      </c>
      <c r="BG8" s="168">
        <f>'England - Qtr'!BD8+'Northern Ireland - Qtr'!BD8+'Scotland - Qtr'!BD8+'Wales - Qtr'!BD8</f>
        <v>15655.359999999999</v>
      </c>
      <c r="BH8" s="168">
        <f>'England - Qtr'!BE8+'Northern Ireland - Qtr'!BE8+'Scotland - Qtr'!BE8+'Wales - Qtr'!BE8</f>
        <v>16122.47</v>
      </c>
      <c r="BI8" s="168">
        <f>'England - Qtr'!BF8+'Northern Ireland - Qtr'!BF8+'Scotland - Qtr'!BF8+'Wales - Qtr'!BF8</f>
        <v>16199.269999999999</v>
      </c>
      <c r="BJ8" s="168">
        <f>'England - Qtr'!BG8+'Northern Ireland - Qtr'!BG8+'Scotland - Qtr'!BG8+'Wales - Qtr'!BG8</f>
        <v>16154.269999999999</v>
      </c>
      <c r="BK8" s="168">
        <f>'England - Qtr'!BH8+'Northern Ireland - Qtr'!BH8+'Scotland - Qtr'!BH8+'Wales - Qtr'!BH8</f>
        <v>16316.279999999999</v>
      </c>
      <c r="BL8" s="168">
        <f>'England - Qtr'!BI8+'Northern Ireland - Qtr'!BI8+'Scotland - Qtr'!BI8+'Wales - Qtr'!BI8</f>
        <v>16363.58</v>
      </c>
      <c r="BM8" s="168">
        <f>'England - Qtr'!BJ8+'Northern Ireland - Qtr'!BJ8+'Scotland - Qtr'!BJ8+'Wales - Qtr'!BJ8</f>
        <v>16430.689999999999</v>
      </c>
      <c r="BN8" s="168">
        <f>'England - Qtr'!BK8+'Northern Ireland - Qtr'!BK8+'Scotland - Qtr'!BK8+'Wales - Qtr'!BK8</f>
        <v>16637.210000000003</v>
      </c>
      <c r="BO8" s="97"/>
    </row>
    <row r="9" spans="1:67" s="49" customFormat="1" ht="20.25" customHeight="1" x14ac:dyDescent="0.25">
      <c r="A9" s="272" t="s">
        <v>291</v>
      </c>
      <c r="B9" s="166">
        <v>951</v>
      </c>
      <c r="C9" s="166">
        <v>1041</v>
      </c>
      <c r="D9" s="166">
        <v>1341</v>
      </c>
      <c r="E9" s="166">
        <v>1341</v>
      </c>
      <c r="F9" s="166">
        <v>1427</v>
      </c>
      <c r="G9" s="166">
        <v>1564</v>
      </c>
      <c r="H9" s="166">
        <v>1650</v>
      </c>
      <c r="I9" s="166">
        <v>1838</v>
      </c>
      <c r="J9" s="166">
        <v>2200</v>
      </c>
      <c r="K9" s="166">
        <v>2516</v>
      </c>
      <c r="L9" s="166">
        <v>2682</v>
      </c>
      <c r="M9" s="168">
        <v>2995</v>
      </c>
      <c r="N9" s="166">
        <v>3381</v>
      </c>
      <c r="O9" s="166">
        <v>3543</v>
      </c>
      <c r="P9" s="166">
        <v>3656</v>
      </c>
      <c r="Q9" s="155">
        <v>3696</v>
      </c>
      <c r="R9" s="166">
        <v>3764</v>
      </c>
      <c r="S9" s="166">
        <v>4085</v>
      </c>
      <c r="T9" s="166">
        <v>4426</v>
      </c>
      <c r="U9" s="166">
        <v>4501</v>
      </c>
      <c r="V9" s="166">
        <f>'England - Qtr'!S9+'Northern Ireland - Qtr'!S9+'Scotland - Qtr'!S9+'Wales - Qtr'!S9</f>
        <v>4738.6000000000004</v>
      </c>
      <c r="W9" s="166">
        <f>'England - Qtr'!T9+'Northern Ireland - Qtr'!T9+'Scotland - Qtr'!T9+'Wales - Qtr'!T9</f>
        <v>5014</v>
      </c>
      <c r="X9" s="166">
        <f>'England - Qtr'!U9+'Northern Ireland - Qtr'!U9+'Scotland - Qtr'!U9+'Wales - Qtr'!U9</f>
        <v>5093.5</v>
      </c>
      <c r="Y9" s="166">
        <f>'England - Qtr'!V9+'Northern Ireland - Qtr'!V9+'Scotland - Qtr'!V9+'Wales - Qtr'!V9</f>
        <v>5093.5</v>
      </c>
      <c r="Z9" s="166">
        <f>'England - Qtr'!W9+'Northern Ireland - Qtr'!W9+'Scotland - Qtr'!W9+'Wales - Qtr'!W9</f>
        <v>5087.1499999999996</v>
      </c>
      <c r="AA9" s="166">
        <f>'England - Qtr'!X9+'Northern Ireland - Qtr'!X9+'Scotland - Qtr'!X9+'Wales - Qtr'!X9</f>
        <v>5087.1499999999996</v>
      </c>
      <c r="AB9" s="166">
        <f>'England - Qtr'!Y9+'Northern Ireland - Qtr'!Y9+'Scotland - Qtr'!Y9+'Wales - Qtr'!Y9</f>
        <v>5087.1499999999996</v>
      </c>
      <c r="AC9" s="166">
        <f>'England - Qtr'!Z9+'Northern Ireland - Qtr'!Z9+'Scotland - Qtr'!Z9+'Wales - Qtr'!Z9</f>
        <v>5293.4</v>
      </c>
      <c r="AD9" s="166">
        <f>'England - Qtr'!AA9+'Northern Ireland - Qtr'!AA9+'Scotland - Qtr'!AA9+'Wales - Qtr'!AA9</f>
        <v>5447.9</v>
      </c>
      <c r="AE9" s="166">
        <f>'England - Qtr'!AB9+'Northern Ireland - Qtr'!AB9+'Scotland - Qtr'!AB9+'Wales - Qtr'!AB9</f>
        <v>5645.75</v>
      </c>
      <c r="AF9" s="166">
        <f>'England - Qtr'!AC9+'Northern Ireland - Qtr'!AC9+'Scotland - Qtr'!AC9+'Wales - Qtr'!AC9</f>
        <v>6130.8</v>
      </c>
      <c r="AG9" s="166">
        <f>'England - Qtr'!AD9+'Northern Ireland - Qtr'!AD9+'Scotland - Qtr'!AD9+'Wales - Qtr'!AD9</f>
        <v>6957.85</v>
      </c>
      <c r="AH9" s="166">
        <f>'England - Qtr'!AE9+'Northern Ireland - Qtr'!AE9+'Scotland - Qtr'!AE9+'Wales - Qtr'!AE9</f>
        <v>7609.9000000000005</v>
      </c>
      <c r="AI9" s="166">
        <f>'England - Qtr'!AF9+'Northern Ireland - Qtr'!AF9+'Scotland - Qtr'!AF9+'Wales - Qtr'!AF9</f>
        <v>7763.9000000000005</v>
      </c>
      <c r="AJ9" s="166">
        <f>'England - Qtr'!AG9+'Northern Ireland - Qtr'!AG9+'Scotland - Qtr'!AG9+'Wales - Qtr'!AG9</f>
        <v>7979.7</v>
      </c>
      <c r="AK9" s="166">
        <f>'England - Qtr'!AH9+'Northern Ireland - Qtr'!AH9+'Scotland - Qtr'!AH9+'Wales - Qtr'!AH9</f>
        <v>8150.5</v>
      </c>
      <c r="AL9" s="166">
        <f>'England - Qtr'!AI9+'Northern Ireland - Qtr'!AI9+'Scotland - Qtr'!AI9+'Wales - Qtr'!AI9</f>
        <v>8447.2999999999993</v>
      </c>
      <c r="AM9" s="166">
        <f>'England - Qtr'!AJ9+'Northern Ireland - Qtr'!AJ9+'Scotland - Qtr'!AJ9+'Wales - Qtr'!AJ9</f>
        <v>9124.2999999999993</v>
      </c>
      <c r="AN9" s="166">
        <f>'England - Qtr'!AK9+'Northern Ireland - Qtr'!AK9+'Scotland - Qtr'!AK9+'Wales - Qtr'!AK9</f>
        <v>9670.2999999999993</v>
      </c>
      <c r="AO9" s="166">
        <f>'England - Qtr'!AL9+'Northern Ireland - Qtr'!AL9+'Scotland - Qtr'!AL9+'Wales - Qtr'!AL9</f>
        <v>9856.2999999999993</v>
      </c>
      <c r="AP9" s="166">
        <f>'England - Qtr'!AM9+'Northern Ireland - Qtr'!AM9+'Scotland - Qtr'!AM9+'Wales - Qtr'!AM9</f>
        <v>10350.85</v>
      </c>
      <c r="AQ9" s="166">
        <f>'England - Qtr'!AN9+'Northern Ireland - Qtr'!AN9+'Scotland - Qtr'!AN9+'Wales - Qtr'!AN9</f>
        <v>10350.85</v>
      </c>
      <c r="AR9" s="166">
        <f>'England - Qtr'!AO9+'Northern Ireland - Qtr'!AO9+'Scotland - Qtr'!AO9+'Wales - Qtr'!AO9</f>
        <v>10350.85</v>
      </c>
      <c r="AS9" s="166">
        <f>'England - Qtr'!AP9+'Northern Ireland - Qtr'!AP9+'Scotland - Qtr'!AP9+'Wales - Qtr'!AP9</f>
        <v>10350.85</v>
      </c>
      <c r="AT9" s="166">
        <f>'England - Qtr'!AQ9+'Northern Ireland - Qtr'!AQ9+'Scotland - Qtr'!AQ9+'Wales - Qtr'!AQ9</f>
        <v>10360.35</v>
      </c>
      <c r="AU9" s="166">
        <f>'England - Qtr'!AR9+'Northern Ireland - Qtr'!AR9+'Scotland - Qtr'!AR9+'Wales - Qtr'!AR9</f>
        <v>10625.35</v>
      </c>
      <c r="AV9" s="168">
        <f>'England - Qtr'!AS9+'Northern Ireland - Qtr'!AS9+'Scotland - Qtr'!AS9+'Wales - Qtr'!AS9</f>
        <v>11025.35</v>
      </c>
      <c r="AW9" s="168">
        <f>'England - Qtr'!AT9+'Northern Ireland - Qtr'!AT9+'Scotland - Qtr'!AT9+'Wales - Qtr'!AT9</f>
        <v>11175.85</v>
      </c>
      <c r="AX9" s="168">
        <f>'England - Qtr'!AU9+'Northern Ireland - Qtr'!AU9+'Scotland - Qtr'!AU9+'Wales - Qtr'!AU9</f>
        <v>12537.85</v>
      </c>
      <c r="AY9" s="168">
        <f>'England - Qtr'!AV9+'Northern Ireland - Qtr'!AV9+'Scotland - Qtr'!AV9+'Wales - Qtr'!AV9</f>
        <v>12536.85</v>
      </c>
      <c r="AZ9" s="168">
        <f>'England - Qtr'!AW9+'Northern Ireland - Qtr'!AW9+'Scotland - Qtr'!AW9+'Wales - Qtr'!AW9</f>
        <v>12536.85</v>
      </c>
      <c r="BA9" s="168">
        <f>'England - Qtr'!AX9+'Northern Ireland - Qtr'!AX9+'Scotland - Qtr'!AX9+'Wales - Qtr'!AX9</f>
        <v>13767.85</v>
      </c>
      <c r="BB9" s="168">
        <f>'England - Qtr'!AY9+'Northern Ireland - Qtr'!AY9+'Scotland - Qtr'!AY9+'Wales - Qtr'!AY9</f>
        <v>14655.05</v>
      </c>
      <c r="BC9" s="168">
        <f>'England - Qtr'!AZ9+'Northern Ireland - Qtr'!AZ9+'Scotland - Qtr'!AZ9+'Wales - Qtr'!AZ9</f>
        <v>14655.05</v>
      </c>
      <c r="BD9" s="168">
        <f>'England - Qtr'!BA9+'Northern Ireland - Qtr'!BA9+'Scotland - Qtr'!BA9+'Wales - Qtr'!BA9</f>
        <v>14655.05</v>
      </c>
      <c r="BE9" s="168">
        <f>'England - Qtr'!BB9+'Northern Ireland - Qtr'!BB9+'Scotland - Qtr'!BB9+'Wales - Qtr'!BB9</f>
        <v>14655.05</v>
      </c>
      <c r="BF9" s="168">
        <f>'England - Qtr'!BC9+'Northern Ireland - Qtr'!BC9+'Scotland - Qtr'!BC9+'Wales - Qtr'!BC9</f>
        <v>14730.05</v>
      </c>
      <c r="BG9" s="168">
        <f>'England - Qtr'!BD9+'Northern Ireland - Qtr'!BD9+'Scotland - Qtr'!BD9+'Wales - Qtr'!BD9</f>
        <v>15612.05</v>
      </c>
      <c r="BH9" s="168">
        <f>'England - Qtr'!BE9+'Northern Ireland - Qtr'!BE9+'Scotland - Qtr'!BE9+'Wales - Qtr'!BE9</f>
        <v>15612.05</v>
      </c>
      <c r="BI9" s="168">
        <f>'England - Qtr'!BF9+'Northern Ireland - Qtr'!BF9+'Scotland - Qtr'!BF9+'Wales - Qtr'!BF9</f>
        <v>16060.05</v>
      </c>
      <c r="BJ9" s="168">
        <f>'England - Qtr'!BG9+'Northern Ireland - Qtr'!BG9+'Scotland - Qtr'!BG9+'Wales - Qtr'!BG9</f>
        <v>16235.05</v>
      </c>
      <c r="BK9" s="168">
        <f>'England - Qtr'!BH9+'Northern Ireland - Qtr'!BH9+'Scotland - Qtr'!BH9+'Wales - Qtr'!BH9</f>
        <v>16570.05</v>
      </c>
      <c r="BL9" s="168">
        <f>'England - Qtr'!BI9+'Northern Ireland - Qtr'!BI9+'Scotland - Qtr'!BI9+'Wales - Qtr'!BI9</f>
        <v>16570.05</v>
      </c>
      <c r="BM9" s="168">
        <f>'England - Qtr'!BJ9+'Northern Ireland - Qtr'!BJ9+'Scotland - Qtr'!BJ9+'Wales - Qtr'!BJ9</f>
        <v>16570.05</v>
      </c>
      <c r="BN9" s="168">
        <f>'England - Qtr'!BK9+'Northern Ireland - Qtr'!BK9+'Scotland - Qtr'!BK9+'Wales - Qtr'!BK9</f>
        <v>16653.05</v>
      </c>
      <c r="BO9" s="97"/>
    </row>
    <row r="10" spans="1:67" s="49" customFormat="1" ht="20.25" customHeight="1" x14ac:dyDescent="0.25">
      <c r="A10" s="272" t="s">
        <v>292</v>
      </c>
      <c r="B10" s="166">
        <v>0</v>
      </c>
      <c r="C10" s="166">
        <v>0</v>
      </c>
      <c r="D10" s="166">
        <v>0</v>
      </c>
      <c r="E10" s="166">
        <v>0</v>
      </c>
      <c r="F10" s="166">
        <v>0</v>
      </c>
      <c r="G10" s="166">
        <v>0</v>
      </c>
      <c r="H10" s="166">
        <v>0</v>
      </c>
      <c r="I10" s="166">
        <v>0</v>
      </c>
      <c r="J10" s="166">
        <v>0</v>
      </c>
      <c r="K10" s="166">
        <v>0</v>
      </c>
      <c r="L10" s="166">
        <v>0</v>
      </c>
      <c r="M10" s="166">
        <v>0</v>
      </c>
      <c r="N10" s="166">
        <v>0</v>
      </c>
      <c r="O10" s="166">
        <v>0</v>
      </c>
      <c r="P10" s="166">
        <v>0</v>
      </c>
      <c r="Q10" s="166">
        <v>0</v>
      </c>
      <c r="R10" s="166">
        <v>0</v>
      </c>
      <c r="S10" s="166">
        <v>0</v>
      </c>
      <c r="T10" s="166">
        <v>0</v>
      </c>
      <c r="U10" s="166">
        <v>0</v>
      </c>
      <c r="V10" s="166">
        <f>'England - Qtr'!S10+'Northern Ireland - Qtr'!S10+'Scotland - Qtr'!S10+'Wales - Qtr'!S10</f>
        <v>0</v>
      </c>
      <c r="W10" s="166">
        <f>'England - Qtr'!T10+'Northern Ireland - Qtr'!T10+'Scotland - Qtr'!T10+'Wales - Qtr'!T10</f>
        <v>0</v>
      </c>
      <c r="X10" s="166">
        <f>'England - Qtr'!U10+'Northern Ireland - Qtr'!U10+'Scotland - Qtr'!U10+'Wales - Qtr'!U10</f>
        <v>0</v>
      </c>
      <c r="Y10" s="166">
        <f>'England - Qtr'!V10+'Northern Ireland - Qtr'!V10+'Scotland - Qtr'!V10+'Wales - Qtr'!V10</f>
        <v>0</v>
      </c>
      <c r="Z10" s="166">
        <f>'England - Qtr'!W10+'Northern Ireland - Qtr'!W10+'Scotland - Qtr'!W10+'Wales - Qtr'!W10</f>
        <v>0</v>
      </c>
      <c r="AA10" s="166">
        <f>'England - Qtr'!X10+'Northern Ireland - Qtr'!X10+'Scotland - Qtr'!X10+'Wales - Qtr'!X10</f>
        <v>0</v>
      </c>
      <c r="AB10" s="166">
        <f>'England - Qtr'!Y10+'Northern Ireland - Qtr'!Y10+'Scotland - Qtr'!Y10+'Wales - Qtr'!Y10</f>
        <v>0</v>
      </c>
      <c r="AC10" s="166">
        <f>'England - Qtr'!Z10+'Northern Ireland - Qtr'!Z10+'Scotland - Qtr'!Z10+'Wales - Qtr'!Z10</f>
        <v>0</v>
      </c>
      <c r="AD10" s="166">
        <f>'England - Qtr'!AA10+'Northern Ireland - Qtr'!AA10+'Scotland - Qtr'!AA10+'Wales - Qtr'!AA10</f>
        <v>0</v>
      </c>
      <c r="AE10" s="166">
        <f>'England - Qtr'!AB10+'Northern Ireland - Qtr'!AB10+'Scotland - Qtr'!AB10+'Wales - Qtr'!AB10</f>
        <v>0</v>
      </c>
      <c r="AF10" s="166">
        <f>'England - Qtr'!AC10+'Northern Ireland - Qtr'!AC10+'Scotland - Qtr'!AC10+'Wales - Qtr'!AC10</f>
        <v>0</v>
      </c>
      <c r="AG10" s="166">
        <f>'England - Qtr'!AD10+'Northern Ireland - Qtr'!AD10+'Scotland - Qtr'!AD10+'Wales - Qtr'!AD10</f>
        <v>30</v>
      </c>
      <c r="AH10" s="166">
        <f>'England - Qtr'!AE10+'Northern Ireland - Qtr'!AE10+'Scotland - Qtr'!AE10+'Wales - Qtr'!AE10</f>
        <v>30</v>
      </c>
      <c r="AI10" s="166">
        <f>'England - Qtr'!AF10+'Northern Ireland - Qtr'!AF10+'Scotland - Qtr'!AF10+'Wales - Qtr'!AF10</f>
        <v>30</v>
      </c>
      <c r="AJ10" s="166">
        <f>'England - Qtr'!AG10+'Northern Ireland - Qtr'!AG10+'Scotland - Qtr'!AG10+'Wales - Qtr'!AG10</f>
        <v>30</v>
      </c>
      <c r="AK10" s="166">
        <f>'England - Qtr'!AH10+'Northern Ireland - Qtr'!AH10+'Scotland - Qtr'!AH10+'Wales - Qtr'!AH10</f>
        <v>30</v>
      </c>
      <c r="AL10" s="166">
        <f>'England - Qtr'!AI10+'Northern Ireland - Qtr'!AI10+'Scotland - Qtr'!AI10+'Wales - Qtr'!AI10</f>
        <v>32</v>
      </c>
      <c r="AM10" s="166">
        <f>'England - Qtr'!AJ10+'Northern Ireland - Qtr'!AJ10+'Scotland - Qtr'!AJ10+'Wales - Qtr'!AJ10</f>
        <v>32</v>
      </c>
      <c r="AN10" s="166">
        <f>'England - Qtr'!AK10+'Northern Ireland - Qtr'!AK10+'Scotland - Qtr'!AK10+'Wales - Qtr'!AK10</f>
        <v>32</v>
      </c>
      <c r="AO10" s="166">
        <f>'England - Qtr'!AL10+'Northern Ireland - Qtr'!AL10+'Scotland - Qtr'!AL10+'Wales - Qtr'!AL10</f>
        <v>32</v>
      </c>
      <c r="AP10" s="166">
        <f>'England - Qtr'!AM10+'Northern Ireland - Qtr'!AM10+'Scotland - Qtr'!AM10+'Wales - Qtr'!AM10</f>
        <v>32</v>
      </c>
      <c r="AQ10" s="166">
        <f>'England - Qtr'!AN10+'Northern Ireland - Qtr'!AN10+'Scotland - Qtr'!AN10+'Wales - Qtr'!AN10</f>
        <v>32</v>
      </c>
      <c r="AR10" s="166">
        <f>'England - Qtr'!AO10+'Northern Ireland - Qtr'!AO10+'Scotland - Qtr'!AO10+'Wales - Qtr'!AO10</f>
        <v>32</v>
      </c>
      <c r="AS10" s="166">
        <f>'England - Qtr'!AP10+'Northern Ireland - Qtr'!AP10+'Scotland - Qtr'!AP10+'Wales - Qtr'!AP10</f>
        <v>32</v>
      </c>
      <c r="AT10" s="166">
        <f>'England - Qtr'!AQ10+'Northern Ireland - Qtr'!AQ10+'Scotland - Qtr'!AQ10+'Wales - Qtr'!AQ10</f>
        <v>32</v>
      </c>
      <c r="AU10" s="166">
        <f>'England - Qtr'!AR10+'Northern Ireland - Qtr'!AR10+'Scotland - Qtr'!AR10+'Wales - Qtr'!AR10</f>
        <v>40</v>
      </c>
      <c r="AV10" s="168">
        <f>'England - Qtr'!AS10+'Northern Ireland - Qtr'!AS10+'Scotland - Qtr'!AS10+'Wales - Qtr'!AS10</f>
        <v>41.53</v>
      </c>
      <c r="AW10" s="168">
        <f>'England - Qtr'!AT10+'Northern Ireland - Qtr'!AT10+'Scotland - Qtr'!AT10+'Wales - Qtr'!AT10</f>
        <v>79.63</v>
      </c>
      <c r="AX10" s="168">
        <f>'England - Qtr'!AU10+'Northern Ireland - Qtr'!AU10+'Scotland - Qtr'!AU10+'Wales - Qtr'!AU10</f>
        <v>79.63</v>
      </c>
      <c r="AY10" s="168">
        <f>'England - Qtr'!AV10+'Northern Ireland - Qtr'!AV10+'Scotland - Qtr'!AV10+'Wales - Qtr'!AV10</f>
        <v>79.63</v>
      </c>
      <c r="AZ10" s="168">
        <f>'England - Qtr'!AW10+'Northern Ireland - Qtr'!AW10+'Scotland - Qtr'!AW10+'Wales - Qtr'!AW10</f>
        <v>79.63</v>
      </c>
      <c r="BA10" s="168">
        <f>'England - Qtr'!AX10+'Northern Ireland - Qtr'!AX10+'Scotland - Qtr'!AX10+'Wales - Qtr'!AX10</f>
        <v>79.63</v>
      </c>
      <c r="BB10" s="168">
        <f>'England - Qtr'!AY10+'Northern Ireland - Qtr'!AY10+'Scotland - Qtr'!AY10+'Wales - Qtr'!AY10</f>
        <v>79.63</v>
      </c>
      <c r="BC10" s="168">
        <f>'England - Qtr'!AZ10+'Northern Ireland - Qtr'!AZ10+'Scotland - Qtr'!AZ10+'Wales - Qtr'!AZ10</f>
        <v>79.63</v>
      </c>
      <c r="BD10" s="168">
        <f>'England - Qtr'!BA10+'Northern Ireland - Qtr'!BA10+'Scotland - Qtr'!BA10+'Wales - Qtr'!BA10</f>
        <v>79.63</v>
      </c>
      <c r="BE10" s="168">
        <f>'England - Qtr'!BB10+'Northern Ireland - Qtr'!BB10+'Scotland - Qtr'!BB10+'Wales - Qtr'!BB10</f>
        <v>79.63</v>
      </c>
      <c r="BF10" s="168">
        <f>'England - Qtr'!BC10+'Northern Ireland - Qtr'!BC10+'Scotland - Qtr'!BC10+'Wales - Qtr'!BC10</f>
        <v>79.63</v>
      </c>
      <c r="BG10" s="168">
        <f>'England - Qtr'!BD10+'Northern Ireland - Qtr'!BD10+'Scotland - Qtr'!BD10+'Wales - Qtr'!BD10</f>
        <v>79.63</v>
      </c>
      <c r="BH10" s="168">
        <f>'England - Qtr'!BE10+'Northern Ireland - Qtr'!BE10+'Scotland - Qtr'!BE10+'Wales - Qtr'!BE10</f>
        <v>79.63</v>
      </c>
      <c r="BI10" s="168">
        <f>'England - Qtr'!BF10+'Northern Ireland - Qtr'!BF10+'Scotland - Qtr'!BF10+'Wales - Qtr'!BF10</f>
        <v>79.63</v>
      </c>
      <c r="BJ10" s="168">
        <f>'England - Qtr'!BG10+'Northern Ireland - Qtr'!BG10+'Scotland - Qtr'!BG10+'Wales - Qtr'!BG10</f>
        <v>79.63</v>
      </c>
      <c r="BK10" s="168">
        <f>'England - Qtr'!BH10+'Northern Ireland - Qtr'!BH10+'Scotland - Qtr'!BH10+'Wales - Qtr'!BH10</f>
        <v>79.63</v>
      </c>
      <c r="BL10" s="168">
        <f>'England - Qtr'!BI10+'Northern Ireland - Qtr'!BI10+'Scotland - Qtr'!BI10+'Wales - Qtr'!BI10</f>
        <v>79.63</v>
      </c>
      <c r="BM10" s="168">
        <f>'England - Qtr'!BJ10+'Northern Ireland - Qtr'!BJ10+'Scotland - Qtr'!BJ10+'Wales - Qtr'!BJ10</f>
        <v>79.63</v>
      </c>
      <c r="BN10" s="168">
        <f>'England - Qtr'!BK10+'Northern Ireland - Qtr'!BK10+'Scotland - Qtr'!BK10+'Wales - Qtr'!BK10</f>
        <v>79.63</v>
      </c>
      <c r="BO10" s="97"/>
    </row>
    <row r="11" spans="1:67" s="49" customFormat="1" ht="20.25" customHeight="1" x14ac:dyDescent="0.25">
      <c r="A11" s="274" t="s">
        <v>363</v>
      </c>
      <c r="B11" s="166">
        <v>4</v>
      </c>
      <c r="C11" s="166">
        <v>4</v>
      </c>
      <c r="D11" s="166">
        <v>4</v>
      </c>
      <c r="E11" s="166">
        <v>4</v>
      </c>
      <c r="F11" s="166">
        <v>3</v>
      </c>
      <c r="G11" s="166">
        <v>3</v>
      </c>
      <c r="H11" s="166">
        <v>4</v>
      </c>
      <c r="I11" s="166">
        <v>4</v>
      </c>
      <c r="J11" s="166">
        <v>5</v>
      </c>
      <c r="K11" s="166">
        <v>7</v>
      </c>
      <c r="L11" s="166">
        <v>7</v>
      </c>
      <c r="M11" s="168">
        <v>9</v>
      </c>
      <c r="N11" s="166">
        <v>7</v>
      </c>
      <c r="O11" s="166">
        <v>7</v>
      </c>
      <c r="P11" s="166">
        <v>8</v>
      </c>
      <c r="Q11" s="155">
        <v>8</v>
      </c>
      <c r="R11" s="166">
        <v>7</v>
      </c>
      <c r="S11" s="166">
        <v>8</v>
      </c>
      <c r="T11" s="166">
        <v>8</v>
      </c>
      <c r="U11" s="166">
        <v>9</v>
      </c>
      <c r="V11" s="166">
        <f>'England - Qtr'!S11+'Northern Ireland - Qtr'!S11+'Scotland - Qtr'!S11+'Wales - Qtr'!S11</f>
        <v>8.94</v>
      </c>
      <c r="W11" s="166">
        <f>'England - Qtr'!T11+'Northern Ireland - Qtr'!T11+'Scotland - Qtr'!T11+'Wales - Qtr'!T11</f>
        <v>8.94</v>
      </c>
      <c r="X11" s="166">
        <f>'England - Qtr'!U11+'Northern Ireland - Qtr'!U11+'Scotland - Qtr'!U11+'Wales - Qtr'!U11</f>
        <v>8.94</v>
      </c>
      <c r="Y11" s="166">
        <f>'England - Qtr'!V11+'Northern Ireland - Qtr'!V11+'Scotland - Qtr'!V11+'Wales - Qtr'!V11</f>
        <v>8.94</v>
      </c>
      <c r="Z11" s="166">
        <f>'England - Qtr'!W11+'Northern Ireland - Qtr'!W11+'Scotland - Qtr'!W11+'Wales - Qtr'!W11</f>
        <v>7.7899999999999991</v>
      </c>
      <c r="AA11" s="166">
        <f>'England - Qtr'!X11+'Northern Ireland - Qtr'!X11+'Scotland - Qtr'!X11+'Wales - Qtr'!X11</f>
        <v>7.7899999999999991</v>
      </c>
      <c r="AB11" s="166">
        <f>'England - Qtr'!Y11+'Northern Ireland - Qtr'!Y11+'Scotland - Qtr'!Y11+'Wales - Qtr'!Y11</f>
        <v>7.7899999999999991</v>
      </c>
      <c r="AC11" s="166">
        <f>'England - Qtr'!Z11+'Northern Ireland - Qtr'!Z11+'Scotland - Qtr'!Z11+'Wales - Qtr'!Z11</f>
        <v>13.49</v>
      </c>
      <c r="AD11" s="166">
        <f>'England - Qtr'!AA11+'Northern Ireland - Qtr'!AA11+'Scotland - Qtr'!AA11+'Wales - Qtr'!AA11</f>
        <v>18.400000000000002</v>
      </c>
      <c r="AE11" s="166">
        <f>'England - Qtr'!AB11+'Northern Ireland - Qtr'!AB11+'Scotland - Qtr'!AB11+'Wales - Qtr'!AB11</f>
        <v>18.400000000000002</v>
      </c>
      <c r="AF11" s="166">
        <f>'England - Qtr'!AC11+'Northern Ireland - Qtr'!AC11+'Scotland - Qtr'!AC11+'Wales - Qtr'!AC11</f>
        <v>18.400000000000002</v>
      </c>
      <c r="AG11" s="166">
        <f>'England - Qtr'!AD11+'Northern Ireland - Qtr'!AD11+'Scotland - Qtr'!AD11+'Wales - Qtr'!AD11</f>
        <v>18.400000000000002</v>
      </c>
      <c r="AH11" s="166">
        <f>'England - Qtr'!AE11+'Northern Ireland - Qtr'!AE11+'Scotland - Qtr'!AE11+'Wales - Qtr'!AE11</f>
        <v>18.400000000000002</v>
      </c>
      <c r="AI11" s="166">
        <f>'England - Qtr'!AF11+'Northern Ireland - Qtr'!AF11+'Scotland - Qtr'!AF11+'Wales - Qtr'!AF11</f>
        <v>20.400000000000002</v>
      </c>
      <c r="AJ11" s="166">
        <f>'England - Qtr'!AG11+'Northern Ireland - Qtr'!AG11+'Scotland - Qtr'!AG11+'Wales - Qtr'!AG11</f>
        <v>20.400000000000002</v>
      </c>
      <c r="AK11" s="166">
        <f>'England - Qtr'!AH11+'Northern Ireland - Qtr'!AH11+'Scotland - Qtr'!AH11+'Wales - Qtr'!AH11</f>
        <v>20.400000000000002</v>
      </c>
      <c r="AL11" s="166">
        <f>'England - Qtr'!AI11+'Northern Ireland - Qtr'!AI11+'Scotland - Qtr'!AI11+'Wales - Qtr'!AI11</f>
        <v>22.400000000000002</v>
      </c>
      <c r="AM11" s="166">
        <f>'England - Qtr'!AJ11+'Northern Ireland - Qtr'!AJ11+'Scotland - Qtr'!AJ11+'Wales - Qtr'!AJ11</f>
        <v>22.400000000000002</v>
      </c>
      <c r="AN11" s="166">
        <f>'England - Qtr'!AK11+'Northern Ireland - Qtr'!AK11+'Scotland - Qtr'!AK11+'Wales - Qtr'!AK11</f>
        <v>22.400000000000002</v>
      </c>
      <c r="AO11" s="166">
        <f>'England - Qtr'!AL11+'Northern Ireland - Qtr'!AL11+'Scotland - Qtr'!AL11+'Wales - Qtr'!AL11</f>
        <v>22.400000000000002</v>
      </c>
      <c r="AP11" s="166">
        <f>'England - Qtr'!AM11+'Northern Ireland - Qtr'!AM11+'Scotland - Qtr'!AM11+'Wales - Qtr'!AM11</f>
        <v>9.8000000000000007</v>
      </c>
      <c r="AQ11" s="166">
        <f>'England - Qtr'!AN11+'Northern Ireland - Qtr'!AN11+'Scotland - Qtr'!AN11+'Wales - Qtr'!AN11</f>
        <v>9.8000000000000007</v>
      </c>
      <c r="AR11" s="166">
        <f>'England - Qtr'!AO11+'Northern Ireland - Qtr'!AO11+'Scotland - Qtr'!AO11+'Wales - Qtr'!AO11</f>
        <v>9.8000000000000007</v>
      </c>
      <c r="AS11" s="166">
        <f>'England - Qtr'!AP11+'Northern Ireland - Qtr'!AP11+'Scotland - Qtr'!AP11+'Wales - Qtr'!AP11</f>
        <v>9.8000000000000007</v>
      </c>
      <c r="AT11" s="166">
        <f>'England - Qtr'!AQ11+'Northern Ireland - Qtr'!AQ11+'Scotland - Qtr'!AQ11+'Wales - Qtr'!AQ11</f>
        <v>9.8000000000000007</v>
      </c>
      <c r="AU11" s="166">
        <f>'England - Qtr'!AR11+'Northern Ireland - Qtr'!AR11+'Scotland - Qtr'!AR11+'Wales - Qtr'!AR11</f>
        <v>9.8000000000000007</v>
      </c>
      <c r="AV11" s="168">
        <f>'England - Qtr'!AS11+'Northern Ireland - Qtr'!AS11+'Scotland - Qtr'!AS11+'Wales - Qtr'!AS11</f>
        <v>9.8000000000000007</v>
      </c>
      <c r="AW11" s="168">
        <f>'England - Qtr'!AT11+'Northern Ireland - Qtr'!AT11+'Scotland - Qtr'!AT11+'Wales - Qtr'!AT11</f>
        <v>9.8000000000000007</v>
      </c>
      <c r="AX11" s="168">
        <f>'England - Qtr'!AU11+'Northern Ireland - Qtr'!AU11+'Scotland - Qtr'!AU11+'Wales - Qtr'!AU11</f>
        <v>8.1999999999999993</v>
      </c>
      <c r="AY11" s="168">
        <f>'England - Qtr'!AV11+'Northern Ireland - Qtr'!AV11+'Scotland - Qtr'!AV11+'Wales - Qtr'!AV11</f>
        <v>8.1999999999999993</v>
      </c>
      <c r="AZ11" s="168">
        <f>'England - Qtr'!AW11+'Northern Ireland - Qtr'!AW11+'Scotland - Qtr'!AW11+'Wales - Qtr'!AW11</f>
        <v>8.1999999999999993</v>
      </c>
      <c r="BA11" s="168">
        <f>'England - Qtr'!AX11+'Northern Ireland - Qtr'!AX11+'Scotland - Qtr'!AX11+'Wales - Qtr'!AX11</f>
        <v>8.1999999999999993</v>
      </c>
      <c r="BB11" s="168">
        <f>'England - Qtr'!AY11+'Northern Ireland - Qtr'!AY11+'Scotland - Qtr'!AY11+'Wales - Qtr'!AY11</f>
        <v>9.8000000000000007</v>
      </c>
      <c r="BC11" s="168">
        <f>'England - Qtr'!AZ11+'Northern Ireland - Qtr'!AZ11+'Scotland - Qtr'!AZ11+'Wales - Qtr'!AZ11</f>
        <v>9.8000000000000007</v>
      </c>
      <c r="BD11" s="168">
        <f>'England - Qtr'!BA11+'Northern Ireland - Qtr'!BA11+'Scotland - Qtr'!BA11+'Wales - Qtr'!BA11</f>
        <v>9.8000000000000007</v>
      </c>
      <c r="BE11" s="168">
        <f>'England - Qtr'!BB11+'Northern Ireland - Qtr'!BB11+'Scotland - Qtr'!BB11+'Wales - Qtr'!BB11</f>
        <v>9.8000000000000007</v>
      </c>
      <c r="BF11" s="168">
        <f>'England - Qtr'!BC11+'Northern Ireland - Qtr'!BC11+'Scotland - Qtr'!BC11+'Wales - Qtr'!BC11</f>
        <v>9.8000000000000007</v>
      </c>
      <c r="BG11" s="168">
        <f>'England - Qtr'!BD11+'Northern Ireland - Qtr'!BD11+'Scotland - Qtr'!BD11+'Wales - Qtr'!BD11</f>
        <v>9.8000000000000007</v>
      </c>
      <c r="BH11" s="168">
        <f>'England - Qtr'!BE11+'Northern Ireland - Qtr'!BE11+'Scotland - Qtr'!BE11+'Wales - Qtr'!BE11</f>
        <v>9.8000000000000007</v>
      </c>
      <c r="BI11" s="168">
        <f>'England - Qtr'!BF11+'Northern Ireland - Qtr'!BF11+'Scotland - Qtr'!BF11+'Wales - Qtr'!BF11</f>
        <v>9.8000000000000007</v>
      </c>
      <c r="BJ11" s="168">
        <f>'England - Qtr'!BG11+'Northern Ireland - Qtr'!BG11+'Scotland - Qtr'!BG11+'Wales - Qtr'!BG11</f>
        <v>9.8000000000000007</v>
      </c>
      <c r="BK11" s="168">
        <f>'England - Qtr'!BH11+'Northern Ireland - Qtr'!BH11+'Scotland - Qtr'!BH11+'Wales - Qtr'!BH11</f>
        <v>9.8000000000000007</v>
      </c>
      <c r="BL11" s="168">
        <f>'England - Qtr'!BI11+'Northern Ireland - Qtr'!BI11+'Scotland - Qtr'!BI11+'Wales - Qtr'!BI11</f>
        <v>9.8000000000000007</v>
      </c>
      <c r="BM11" s="168">
        <f>'England - Qtr'!BJ11+'Northern Ireland - Qtr'!BJ11+'Scotland - Qtr'!BJ11+'Wales - Qtr'!BJ11</f>
        <v>9.8000000000000007</v>
      </c>
      <c r="BN11" s="168">
        <f>'England - Qtr'!BK11+'Northern Ireland - Qtr'!BK11+'Scotland - Qtr'!BK11+'Wales - Qtr'!BK11</f>
        <v>9.8000000000000007</v>
      </c>
      <c r="BO11" s="97"/>
    </row>
    <row r="12" spans="1:67" s="49" customFormat="1" ht="20.25" customHeight="1" x14ac:dyDescent="0.25">
      <c r="A12" s="274" t="s">
        <v>5</v>
      </c>
      <c r="B12" s="166">
        <v>35</v>
      </c>
      <c r="C12" s="166">
        <v>48</v>
      </c>
      <c r="D12" s="166">
        <v>67</v>
      </c>
      <c r="E12" s="166">
        <v>95</v>
      </c>
      <c r="F12" s="166">
        <v>137</v>
      </c>
      <c r="G12" s="166">
        <v>214</v>
      </c>
      <c r="H12" s="166">
        <v>492</v>
      </c>
      <c r="I12" s="166">
        <v>1000</v>
      </c>
      <c r="J12" s="166">
        <v>1310</v>
      </c>
      <c r="K12" s="166">
        <v>1428</v>
      </c>
      <c r="L12" s="166">
        <v>1657</v>
      </c>
      <c r="M12" s="168">
        <v>1754</v>
      </c>
      <c r="N12" s="166">
        <v>2287</v>
      </c>
      <c r="O12" s="166">
        <v>2535</v>
      </c>
      <c r="P12" s="166">
        <v>2677</v>
      </c>
      <c r="Q12" s="155">
        <v>2937</v>
      </c>
      <c r="R12" s="166">
        <v>4984</v>
      </c>
      <c r="S12" s="166">
        <v>5152</v>
      </c>
      <c r="T12" s="166">
        <v>5317</v>
      </c>
      <c r="U12" s="166">
        <v>5528</v>
      </c>
      <c r="V12" s="166">
        <f>'England - Qtr'!S12+'Northern Ireland - Qtr'!S12+'Scotland - Qtr'!S12+'Wales - Qtr'!S12</f>
        <v>7916.9</v>
      </c>
      <c r="W12" s="166">
        <f>'England - Qtr'!T12+'Northern Ireland - Qtr'!T12+'Scotland - Qtr'!T12+'Wales - Qtr'!T12</f>
        <v>8239.2699999999986</v>
      </c>
      <c r="X12" s="166">
        <f>'England - Qtr'!U12+'Northern Ireland - Qtr'!U12+'Scotland - Qtr'!U12+'Wales - Qtr'!U12</f>
        <v>8630.4699999999993</v>
      </c>
      <c r="Y12" s="166">
        <f>'England - Qtr'!V12+'Northern Ireland - Qtr'!V12+'Scotland - Qtr'!V12+'Wales - Qtr'!V12</f>
        <v>9601.2199999999993</v>
      </c>
      <c r="Z12" s="166">
        <f>'England - Qtr'!W12+'Northern Ireland - Qtr'!W12+'Scotland - Qtr'!W12+'Wales - Qtr'!W12</f>
        <v>10955.930000000002</v>
      </c>
      <c r="AA12" s="166">
        <f>'England - Qtr'!X12+'Northern Ireland - Qtr'!X12+'Scotland - Qtr'!X12+'Wales - Qtr'!X12</f>
        <v>11439.54</v>
      </c>
      <c r="AB12" s="166">
        <f>'England - Qtr'!Y12+'Northern Ireland - Qtr'!Y12+'Scotland - Qtr'!Y12+'Wales - Qtr'!Y12</f>
        <v>11724.73</v>
      </c>
      <c r="AC12" s="166">
        <f>'England - Qtr'!Z12+'Northern Ireland - Qtr'!Z12+'Scotland - Qtr'!Z12+'Wales - Qtr'!Z12</f>
        <v>11914.020000000002</v>
      </c>
      <c r="AD12" s="166">
        <f>'England - Qtr'!AA12+'Northern Ireland - Qtr'!AA12+'Scotland - Qtr'!AA12+'Wales - Qtr'!AA12</f>
        <v>12214.920000000002</v>
      </c>
      <c r="AE12" s="166">
        <f>'England - Qtr'!AB12+'Northern Ireland - Qtr'!AB12+'Scotland - Qtr'!AB12+'Wales - Qtr'!AB12</f>
        <v>12390.119999999999</v>
      </c>
      <c r="AF12" s="166">
        <f>'England - Qtr'!AC12+'Northern Ireland - Qtr'!AC12+'Scotland - Qtr'!AC12+'Wales - Qtr'!AC12</f>
        <v>12532.010000000002</v>
      </c>
      <c r="AG12" s="166">
        <f>'England - Qtr'!AD12+'Northern Ireland - Qtr'!AD12+'Scotland - Qtr'!AD12+'Wales - Qtr'!AD12</f>
        <v>12760.02</v>
      </c>
      <c r="AH12" s="166">
        <f>'England - Qtr'!AE12+'Northern Ireland - Qtr'!AE12+'Scotland - Qtr'!AE12+'Wales - Qtr'!AE12</f>
        <v>13005.8</v>
      </c>
      <c r="AI12" s="166">
        <f>'England - Qtr'!AF12+'Northern Ireland - Qtr'!AF12+'Scotland - Qtr'!AF12+'Wales - Qtr'!AF12</f>
        <v>13022.630000000001</v>
      </c>
      <c r="AJ12" s="166">
        <f>'England - Qtr'!AG12+'Northern Ireland - Qtr'!AG12+'Scotland - Qtr'!AG12+'Wales - Qtr'!AG12</f>
        <v>13043.12</v>
      </c>
      <c r="AK12" s="166">
        <f>'England - Qtr'!AH12+'Northern Ireland - Qtr'!AH12+'Scotland - Qtr'!AH12+'Wales - Qtr'!AH12</f>
        <v>13059.07</v>
      </c>
      <c r="AL12" s="166">
        <f>'England - Qtr'!AI12+'Northern Ireland - Qtr'!AI12+'Scotland - Qtr'!AI12+'Wales - Qtr'!AI12</f>
        <v>13188.230000000001</v>
      </c>
      <c r="AM12" s="166">
        <f>'England - Qtr'!AJ12+'Northern Ireland - Qtr'!AJ12+'Scotland - Qtr'!AJ12+'Wales - Qtr'!AJ12</f>
        <v>13221.42</v>
      </c>
      <c r="AN12" s="166">
        <f>'England - Qtr'!AK12+'Northern Ireland - Qtr'!AK12+'Scotland - Qtr'!AK12+'Wales - Qtr'!AK12</f>
        <v>13282.490000000002</v>
      </c>
      <c r="AO12" s="166">
        <f>'England - Qtr'!AL12+'Northern Ireland - Qtr'!AL12+'Scotland - Qtr'!AL12+'Wales - Qtr'!AL12</f>
        <v>13344.84</v>
      </c>
      <c r="AP12" s="166">
        <f>'England - Qtr'!AM12+'Northern Ireland - Qtr'!AM12+'Scotland - Qtr'!AM12+'Wales - Qtr'!AM12</f>
        <v>13522.82</v>
      </c>
      <c r="AQ12" s="166">
        <f>'England - Qtr'!AN12+'Northern Ireland - Qtr'!AN12+'Scotland - Qtr'!AN12+'Wales - Qtr'!AN12</f>
        <v>13551.03</v>
      </c>
      <c r="AR12" s="166">
        <f>'England - Qtr'!AO12+'Northern Ireland - Qtr'!AO12+'Scotland - Qtr'!AO12+'Wales - Qtr'!AO12</f>
        <v>13667.789999999999</v>
      </c>
      <c r="AS12" s="166">
        <f>'England - Qtr'!AP12+'Northern Ireland - Qtr'!AP12+'Scotland - Qtr'!AP12+'Wales - Qtr'!AP12</f>
        <v>13772.240000000002</v>
      </c>
      <c r="AT12" s="166">
        <f>'England - Qtr'!AQ12+'Northern Ireland - Qtr'!AQ12+'Scotland - Qtr'!AQ12+'Wales - Qtr'!AQ12</f>
        <v>14008.06</v>
      </c>
      <c r="AU12" s="166">
        <f>'England - Qtr'!AR12+'Northern Ireland - Qtr'!AR12+'Scotland - Qtr'!AR12+'Wales - Qtr'!AR12</f>
        <v>14075.259999999998</v>
      </c>
      <c r="AV12" s="168">
        <f>'England - Qtr'!AS12+'Northern Ireland - Qtr'!AS12+'Scotland - Qtr'!AS12+'Wales - Qtr'!AS12</f>
        <v>14150.350000000002</v>
      </c>
      <c r="AW12" s="168">
        <f>'England - Qtr'!AT12+'Northern Ireland - Qtr'!AT12+'Scotland - Qtr'!AT12+'Wales - Qtr'!AT12</f>
        <v>14251.35</v>
      </c>
      <c r="AX12" s="168">
        <f>'England - Qtr'!AU12+'Northern Ireland - Qtr'!AU12+'Scotland - Qtr'!AU12+'Wales - Qtr'!AU12</f>
        <v>14178.810000000001</v>
      </c>
      <c r="AY12" s="168">
        <f>'England - Qtr'!AV12+'Northern Ireland - Qtr'!AV12+'Scotland - Qtr'!AV12+'Wales - Qtr'!AV12</f>
        <v>14366.99</v>
      </c>
      <c r="AZ12" s="168">
        <f>'England - Qtr'!AW12+'Northern Ireland - Qtr'!AW12+'Scotland - Qtr'!AW12+'Wales - Qtr'!AW12</f>
        <v>14564.970000000001</v>
      </c>
      <c r="BA12" s="168">
        <f>'England - Qtr'!AX12+'Northern Ireland - Qtr'!AX12+'Scotland - Qtr'!AX12+'Wales - Qtr'!AX12</f>
        <v>14812.560000000001</v>
      </c>
      <c r="BB12" s="168">
        <f>'England - Qtr'!AY12+'Northern Ireland - Qtr'!AY12+'Scotland - Qtr'!AY12+'Wales - Qtr'!AY12</f>
        <v>16428.23</v>
      </c>
      <c r="BC12" s="168">
        <f>'England - Qtr'!AZ12+'Northern Ireland - Qtr'!AZ12+'Scotland - Qtr'!AZ12+'Wales - Qtr'!AZ12</f>
        <v>16837.5</v>
      </c>
      <c r="BD12" s="168">
        <f>'England - Qtr'!BA12+'Northern Ireland - Qtr'!BA12+'Scotland - Qtr'!BA12+'Wales - Qtr'!BA12</f>
        <v>17199</v>
      </c>
      <c r="BE12" s="168">
        <f>'England - Qtr'!BB12+'Northern Ireland - Qtr'!BB12+'Scotland - Qtr'!BB12+'Wales - Qtr'!BB12</f>
        <v>17574.21</v>
      </c>
      <c r="BF12" s="168">
        <f>'England - Qtr'!BC12+'Northern Ireland - Qtr'!BC12+'Scotland - Qtr'!BC12+'Wales - Qtr'!BC12</f>
        <v>17972.8</v>
      </c>
      <c r="BG12" s="168">
        <f>'England - Qtr'!BD12+'Northern Ireland - Qtr'!BD12+'Scotland - Qtr'!BD12+'Wales - Qtr'!BD12</f>
        <v>18405.8</v>
      </c>
      <c r="BH12" s="168">
        <f>'England - Qtr'!BE12+'Northern Ireland - Qtr'!BE12+'Scotland - Qtr'!BE12+'Wales - Qtr'!BE12</f>
        <v>18740.400000000001</v>
      </c>
      <c r="BI12" s="168">
        <f>'England - Qtr'!BF12+'Northern Ireland - Qtr'!BF12+'Scotland - Qtr'!BF12+'Wales - Qtr'!BF12</f>
        <v>19429.91</v>
      </c>
      <c r="BJ12" s="168">
        <f>'England - Qtr'!BG12+'Northern Ireland - Qtr'!BG12+'Scotland - Qtr'!BG12+'Wales - Qtr'!BG12</f>
        <v>19908.370000000003</v>
      </c>
      <c r="BK12" s="168">
        <f>'England - Qtr'!BH12+'Northern Ireland - Qtr'!BH12+'Scotland - Qtr'!BH12+'Wales - Qtr'!BH12</f>
        <v>20371.149999999998</v>
      </c>
      <c r="BL12" s="168">
        <f>'England - Qtr'!BI12+'Northern Ireland - Qtr'!BI12+'Scotland - Qtr'!BI12+'Wales - Qtr'!BI12</f>
        <v>21246.14</v>
      </c>
      <c r="BM12" s="168">
        <f>'England - Qtr'!BJ12+'Northern Ireland - Qtr'!BJ12+'Scotland - Qtr'!BJ12+'Wales - Qtr'!BJ12</f>
        <v>21914.969999999998</v>
      </c>
      <c r="BN12" s="168">
        <f>'England - Qtr'!BK12+'Northern Ireland - Qtr'!BK12+'Scotland - Qtr'!BK12+'Wales - Qtr'!BK12</f>
        <v>22348.77</v>
      </c>
      <c r="BO12" s="97"/>
    </row>
    <row r="13" spans="1:67" s="49" customFormat="1" ht="20.25" customHeight="1" x14ac:dyDescent="0.25">
      <c r="A13" s="274" t="s">
        <v>265</v>
      </c>
      <c r="B13" s="166">
        <v>182</v>
      </c>
      <c r="C13" s="166">
        <v>185</v>
      </c>
      <c r="D13" s="166">
        <v>186</v>
      </c>
      <c r="E13" s="166">
        <v>188</v>
      </c>
      <c r="F13" s="166">
        <v>191</v>
      </c>
      <c r="G13" s="166">
        <v>195</v>
      </c>
      <c r="H13" s="166">
        <v>198</v>
      </c>
      <c r="I13" s="166">
        <v>202</v>
      </c>
      <c r="J13" s="166">
        <v>204</v>
      </c>
      <c r="K13" s="166">
        <v>210</v>
      </c>
      <c r="L13" s="166">
        <v>211</v>
      </c>
      <c r="M13" s="168">
        <v>216</v>
      </c>
      <c r="N13" s="166">
        <v>217</v>
      </c>
      <c r="O13" s="166">
        <v>222</v>
      </c>
      <c r="P13" s="166">
        <v>225</v>
      </c>
      <c r="Q13" s="155">
        <v>232</v>
      </c>
      <c r="R13" s="166">
        <v>240</v>
      </c>
      <c r="S13" s="166">
        <v>242</v>
      </c>
      <c r="T13" s="166">
        <v>246</v>
      </c>
      <c r="U13" s="166">
        <v>253</v>
      </c>
      <c r="V13" s="166">
        <f>'England - Qtr'!S13+'Northern Ireland - Qtr'!S13+'Scotland - Qtr'!S13+'Wales - Qtr'!S13</f>
        <v>260.78000000000003</v>
      </c>
      <c r="W13" s="166">
        <f>'England - Qtr'!T13+'Northern Ireland - Qtr'!T13+'Scotland - Qtr'!T13+'Wales - Qtr'!T13</f>
        <v>266.80999999999995</v>
      </c>
      <c r="X13" s="166">
        <f>'England - Qtr'!U13+'Northern Ireland - Qtr'!U13+'Scotland - Qtr'!U13+'Wales - Qtr'!U13</f>
        <v>272.45</v>
      </c>
      <c r="Y13" s="166">
        <f>'England - Qtr'!V13+'Northern Ireland - Qtr'!V13+'Scotland - Qtr'!V13+'Wales - Qtr'!V13</f>
        <v>300.2</v>
      </c>
      <c r="Z13" s="166">
        <f>'England - Qtr'!W13+'Northern Ireland - Qtr'!W13+'Scotland - Qtr'!W13+'Wales - Qtr'!W13</f>
        <v>307.2</v>
      </c>
      <c r="AA13" s="166">
        <f>'England - Qtr'!X13+'Northern Ireland - Qtr'!X13+'Scotland - Qtr'!X13+'Wales - Qtr'!X13</f>
        <v>311.06</v>
      </c>
      <c r="AB13" s="166">
        <f>'England - Qtr'!Y13+'Northern Ireland - Qtr'!Y13+'Scotland - Qtr'!Y13+'Wales - Qtr'!Y13</f>
        <v>342.58</v>
      </c>
      <c r="AC13" s="166">
        <f>'England - Qtr'!Z13+'Northern Ireland - Qtr'!Z13+'Scotland - Qtr'!Z13+'Wales - Qtr'!Z13</f>
        <v>359.23999999999995</v>
      </c>
      <c r="AD13" s="166">
        <f>'England - Qtr'!AA13+'Northern Ireland - Qtr'!AA13+'Scotland - Qtr'!AA13+'Wales - Qtr'!AA13</f>
        <v>360.21999999999997</v>
      </c>
      <c r="AE13" s="166">
        <f>'England - Qtr'!AB13+'Northern Ireland - Qtr'!AB13+'Scotland - Qtr'!AB13+'Wales - Qtr'!AB13</f>
        <v>364.73</v>
      </c>
      <c r="AF13" s="166">
        <f>'England - Qtr'!AC13+'Northern Ireland - Qtr'!AC13+'Scotland - Qtr'!AC13+'Wales - Qtr'!AC13</f>
        <v>396.10999999999996</v>
      </c>
      <c r="AG13" s="166">
        <f>'England - Qtr'!AD13+'Northern Ireland - Qtr'!AD13+'Scotland - Qtr'!AD13+'Wales - Qtr'!AD13</f>
        <v>396.46000000000004</v>
      </c>
      <c r="AH13" s="166">
        <f>'England - Qtr'!AE13+'Northern Ireland - Qtr'!AE13+'Scotland - Qtr'!AE13+'Wales - Qtr'!AE13</f>
        <v>400.28999999999996</v>
      </c>
      <c r="AI13" s="166">
        <f>'England - Qtr'!AF13+'Northern Ireland - Qtr'!AF13+'Scotland - Qtr'!AF13+'Wales - Qtr'!AF13</f>
        <v>400.53000000000003</v>
      </c>
      <c r="AJ13" s="166">
        <f>'England - Qtr'!AG13+'Northern Ireland - Qtr'!AG13+'Scotland - Qtr'!AG13+'Wales - Qtr'!AG13</f>
        <v>402.58</v>
      </c>
      <c r="AK13" s="166">
        <f>'England - Qtr'!AH13+'Northern Ireland - Qtr'!AH13+'Scotland - Qtr'!AH13+'Wales - Qtr'!AH13</f>
        <v>404.01000000000005</v>
      </c>
      <c r="AL13" s="166">
        <f>'England - Qtr'!AI13+'Northern Ireland - Qtr'!AI13+'Scotland - Qtr'!AI13+'Wales - Qtr'!AI13</f>
        <v>400.47999999999996</v>
      </c>
      <c r="AM13" s="166">
        <f>'England - Qtr'!AJ13+'Northern Ireland - Qtr'!AJ13+'Scotland - Qtr'!AJ13+'Wales - Qtr'!AJ13</f>
        <v>400.73999999999995</v>
      </c>
      <c r="AN13" s="166">
        <f>'England - Qtr'!AK13+'Northern Ireland - Qtr'!AK13+'Scotland - Qtr'!AK13+'Wales - Qtr'!AK13</f>
        <v>405.53999999999996</v>
      </c>
      <c r="AO13" s="166">
        <f>'England - Qtr'!AL13+'Northern Ireland - Qtr'!AL13+'Scotland - Qtr'!AL13+'Wales - Qtr'!AL13</f>
        <v>406.74</v>
      </c>
      <c r="AP13" s="166">
        <f>'England - Qtr'!AM13+'Northern Ireland - Qtr'!AM13+'Scotland - Qtr'!AM13+'Wales - Qtr'!AM13</f>
        <v>410.47</v>
      </c>
      <c r="AQ13" s="166">
        <f>'England - Qtr'!AN13+'Northern Ireland - Qtr'!AN13+'Scotland - Qtr'!AN13+'Wales - Qtr'!AN13</f>
        <v>414.47</v>
      </c>
      <c r="AR13" s="166">
        <f>'England - Qtr'!AO13+'Northern Ireland - Qtr'!AO13+'Scotland - Qtr'!AO13+'Wales - Qtr'!AO13</f>
        <v>414.49</v>
      </c>
      <c r="AS13" s="166">
        <f>'England - Qtr'!AP13+'Northern Ireland - Qtr'!AP13+'Scotland - Qtr'!AP13+'Wales - Qtr'!AP13</f>
        <v>414.59000000000003</v>
      </c>
      <c r="AT13" s="166">
        <f>'England - Qtr'!AQ13+'Northern Ireland - Qtr'!AQ13+'Scotland - Qtr'!AQ13+'Wales - Qtr'!AQ13</f>
        <v>416.58000000000004</v>
      </c>
      <c r="AU13" s="166">
        <f>'England - Qtr'!AR13+'Northern Ireland - Qtr'!AR13+'Scotland - Qtr'!AR13+'Wales - Qtr'!AR13</f>
        <v>417.78</v>
      </c>
      <c r="AV13" s="168">
        <f>'England - Qtr'!AS13+'Northern Ireland - Qtr'!AS13+'Scotland - Qtr'!AS13+'Wales - Qtr'!AS13</f>
        <v>419.48</v>
      </c>
      <c r="AW13" s="168">
        <f>'England - Qtr'!AT13+'Northern Ireland - Qtr'!AT13+'Scotland - Qtr'!AT13+'Wales - Qtr'!AT13</f>
        <v>419.48</v>
      </c>
      <c r="AX13" s="168">
        <f>'England - Qtr'!AU13+'Northern Ireland - Qtr'!AU13+'Scotland - Qtr'!AU13+'Wales - Qtr'!AU13</f>
        <v>419.49</v>
      </c>
      <c r="AY13" s="168">
        <f>'England - Qtr'!AV13+'Northern Ireland - Qtr'!AV13+'Scotland - Qtr'!AV13+'Wales - Qtr'!AV13</f>
        <v>419.49</v>
      </c>
      <c r="AZ13" s="168">
        <f>'England - Qtr'!AW13+'Northern Ireland - Qtr'!AW13+'Scotland - Qtr'!AW13+'Wales - Qtr'!AW13</f>
        <v>419.49</v>
      </c>
      <c r="BA13" s="168">
        <f>'England - Qtr'!AX13+'Northern Ireland - Qtr'!AX13+'Scotland - Qtr'!AX13+'Wales - Qtr'!AX13</f>
        <v>420.15</v>
      </c>
      <c r="BB13" s="168">
        <f>'England - Qtr'!AY13+'Northern Ireland - Qtr'!AY13+'Scotland - Qtr'!AY13+'Wales - Qtr'!AY13</f>
        <v>418.77</v>
      </c>
      <c r="BC13" s="168">
        <f>'England - Qtr'!AZ13+'Northern Ireland - Qtr'!AZ13+'Scotland - Qtr'!AZ13+'Wales - Qtr'!AZ13</f>
        <v>418.77</v>
      </c>
      <c r="BD13" s="168">
        <f>'England - Qtr'!BA13+'Northern Ireland - Qtr'!BA13+'Scotland - Qtr'!BA13+'Wales - Qtr'!BA13</f>
        <v>418.77</v>
      </c>
      <c r="BE13" s="168">
        <f>'England - Qtr'!BB13+'Northern Ireland - Qtr'!BB13+'Scotland - Qtr'!BB13+'Wales - Qtr'!BB13</f>
        <v>418.77</v>
      </c>
      <c r="BF13" s="168">
        <f>'England - Qtr'!BC13+'Northern Ireland - Qtr'!BC13+'Scotland - Qtr'!BC13+'Wales - Qtr'!BC13</f>
        <v>418.77</v>
      </c>
      <c r="BG13" s="168">
        <f>'England - Qtr'!BD13+'Northern Ireland - Qtr'!BD13+'Scotland - Qtr'!BD13+'Wales - Qtr'!BD13</f>
        <v>418.77</v>
      </c>
      <c r="BH13" s="168">
        <f>'England - Qtr'!BE13+'Northern Ireland - Qtr'!BE13+'Scotland - Qtr'!BE13+'Wales - Qtr'!BE13</f>
        <v>418.77</v>
      </c>
      <c r="BI13" s="168">
        <f>'England - Qtr'!BF13+'Northern Ireland - Qtr'!BF13+'Scotland - Qtr'!BF13+'Wales - Qtr'!BF13</f>
        <v>418.77</v>
      </c>
      <c r="BJ13" s="168">
        <f>'England - Qtr'!BG13+'Northern Ireland - Qtr'!BG13+'Scotland - Qtr'!BG13+'Wales - Qtr'!BG13</f>
        <v>418.77</v>
      </c>
      <c r="BK13" s="168">
        <f>'England - Qtr'!BH13+'Northern Ireland - Qtr'!BH13+'Scotland - Qtr'!BH13+'Wales - Qtr'!BH13</f>
        <v>418.77</v>
      </c>
      <c r="BL13" s="168">
        <f>'England - Qtr'!BI13+'Northern Ireland - Qtr'!BI13+'Scotland - Qtr'!BI13+'Wales - Qtr'!BI13</f>
        <v>418.77</v>
      </c>
      <c r="BM13" s="168">
        <f>'England - Qtr'!BJ13+'Northern Ireland - Qtr'!BJ13+'Scotland - Qtr'!BJ13+'Wales - Qtr'!BJ13</f>
        <v>418.77</v>
      </c>
      <c r="BN13" s="168">
        <f>'England - Qtr'!BK13+'Northern Ireland - Qtr'!BK13+'Scotland - Qtr'!BK13+'Wales - Qtr'!BK13</f>
        <v>418.77</v>
      </c>
      <c r="BO13" s="97"/>
    </row>
    <row r="14" spans="1:67" s="49" customFormat="1" ht="20.25" customHeight="1" x14ac:dyDescent="0.25">
      <c r="A14" s="274" t="s">
        <v>266</v>
      </c>
      <c r="B14" s="166">
        <v>1459</v>
      </c>
      <c r="C14" s="166">
        <v>1459</v>
      </c>
      <c r="D14" s="166">
        <v>1459</v>
      </c>
      <c r="E14" s="166">
        <v>1459</v>
      </c>
      <c r="F14" s="166">
        <v>1477</v>
      </c>
      <c r="G14" s="166">
        <v>1477</v>
      </c>
      <c r="H14" s="166">
        <v>1477</v>
      </c>
      <c r="I14" s="166">
        <v>1477</v>
      </c>
      <c r="J14" s="166">
        <v>1477</v>
      </c>
      <c r="K14" s="166">
        <v>1477</v>
      </c>
      <c r="L14" s="166">
        <v>1477</v>
      </c>
      <c r="M14" s="168">
        <v>1477</v>
      </c>
      <c r="N14" s="166">
        <v>1477</v>
      </c>
      <c r="O14" s="166">
        <v>1477</v>
      </c>
      <c r="P14" s="166">
        <v>1477</v>
      </c>
      <c r="Q14" s="155">
        <v>1477</v>
      </c>
      <c r="R14" s="166">
        <v>1477</v>
      </c>
      <c r="S14" s="166">
        <v>1477</v>
      </c>
      <c r="T14" s="166">
        <v>1477</v>
      </c>
      <c r="U14" s="166">
        <v>1477</v>
      </c>
      <c r="V14" s="166">
        <f>'England - Qtr'!S14+'Northern Ireland - Qtr'!S14+'Scotland - Qtr'!S14+'Wales - Qtr'!S14</f>
        <v>1476.78</v>
      </c>
      <c r="W14" s="166">
        <f>'England - Qtr'!T14+'Northern Ireland - Qtr'!T14+'Scotland - Qtr'!T14+'Wales - Qtr'!T14</f>
        <v>1476.78</v>
      </c>
      <c r="X14" s="166">
        <f>'England - Qtr'!U14+'Northern Ireland - Qtr'!U14+'Scotland - Qtr'!U14+'Wales - Qtr'!U14</f>
        <v>1476.78</v>
      </c>
      <c r="Y14" s="166">
        <f>'England - Qtr'!V14+'Northern Ireland - Qtr'!V14+'Scotland - Qtr'!V14+'Wales - Qtr'!V14</f>
        <v>1476.78</v>
      </c>
      <c r="Z14" s="166">
        <f>'England - Qtr'!W14+'Northern Ireland - Qtr'!W14+'Scotland - Qtr'!W14+'Wales - Qtr'!W14</f>
        <v>1473.28</v>
      </c>
      <c r="AA14" s="166">
        <f>'England - Qtr'!X14+'Northern Ireland - Qtr'!X14+'Scotland - Qtr'!X14+'Wales - Qtr'!X14</f>
        <v>1473.28</v>
      </c>
      <c r="AB14" s="166">
        <f>'England - Qtr'!Y14+'Northern Ireland - Qtr'!Y14+'Scotland - Qtr'!Y14+'Wales - Qtr'!Y14</f>
        <v>1473.28</v>
      </c>
      <c r="AC14" s="166">
        <f>'England - Qtr'!Z14+'Northern Ireland - Qtr'!Z14+'Scotland - Qtr'!Z14+'Wales - Qtr'!Z14</f>
        <v>1473.28</v>
      </c>
      <c r="AD14" s="166">
        <f>'England - Qtr'!AA14+'Northern Ireland - Qtr'!AA14+'Scotland - Qtr'!AA14+'Wales - Qtr'!AA14</f>
        <v>1473.18</v>
      </c>
      <c r="AE14" s="166">
        <f>'England - Qtr'!AB14+'Northern Ireland - Qtr'!AB14+'Scotland - Qtr'!AB14+'Wales - Qtr'!AB14</f>
        <v>1473.18</v>
      </c>
      <c r="AF14" s="166">
        <f>'England - Qtr'!AC14+'Northern Ireland - Qtr'!AC14+'Scotland - Qtr'!AC14+'Wales - Qtr'!AC14</f>
        <v>1473.18</v>
      </c>
      <c r="AG14" s="166">
        <f>'England - Qtr'!AD14+'Northern Ireland - Qtr'!AD14+'Scotland - Qtr'!AD14+'Wales - Qtr'!AD14</f>
        <v>1473.18</v>
      </c>
      <c r="AH14" s="166">
        <f>'England - Qtr'!AE14+'Northern Ireland - Qtr'!AE14+'Scotland - Qtr'!AE14+'Wales - Qtr'!AE14</f>
        <v>1476.68</v>
      </c>
      <c r="AI14" s="166">
        <f>'England - Qtr'!AF14+'Northern Ireland - Qtr'!AF14+'Scotland - Qtr'!AF14+'Wales - Qtr'!AF14</f>
        <v>1476.68</v>
      </c>
      <c r="AJ14" s="166">
        <f>'England - Qtr'!AG14+'Northern Ireland - Qtr'!AG14+'Scotland - Qtr'!AG14+'Wales - Qtr'!AG14</f>
        <v>1476.68</v>
      </c>
      <c r="AK14" s="166">
        <f>'England - Qtr'!AH14+'Northern Ireland - Qtr'!AH14+'Scotland - Qtr'!AH14+'Wales - Qtr'!AH14</f>
        <v>1473.18</v>
      </c>
      <c r="AL14" s="166">
        <f>'England - Qtr'!AI14+'Northern Ireland - Qtr'!AI14+'Scotland - Qtr'!AI14+'Wales - Qtr'!AI14</f>
        <v>1473.18</v>
      </c>
      <c r="AM14" s="166">
        <f>'England - Qtr'!AJ14+'Northern Ireland - Qtr'!AJ14+'Scotland - Qtr'!AJ14+'Wales - Qtr'!AJ14</f>
        <v>1473.18</v>
      </c>
      <c r="AN14" s="166">
        <f>'England - Qtr'!AK14+'Northern Ireland - Qtr'!AK14+'Scotland - Qtr'!AK14+'Wales - Qtr'!AK14</f>
        <v>1473.18</v>
      </c>
      <c r="AO14" s="166">
        <f>'England - Qtr'!AL14+'Northern Ireland - Qtr'!AL14+'Scotland - Qtr'!AL14+'Wales - Qtr'!AL14</f>
        <v>1473.18</v>
      </c>
      <c r="AP14" s="166">
        <f>'England - Qtr'!AM14+'Northern Ireland - Qtr'!AM14+'Scotland - Qtr'!AM14+'Wales - Qtr'!AM14</f>
        <v>1471.08</v>
      </c>
      <c r="AQ14" s="166">
        <f>'England - Qtr'!AN14+'Northern Ireland - Qtr'!AN14+'Scotland - Qtr'!AN14+'Wales - Qtr'!AN14</f>
        <v>1471.08</v>
      </c>
      <c r="AR14" s="166">
        <f>'England - Qtr'!AO14+'Northern Ireland - Qtr'!AO14+'Scotland - Qtr'!AO14+'Wales - Qtr'!AO14</f>
        <v>1471.08</v>
      </c>
      <c r="AS14" s="166">
        <f>'England - Qtr'!AP14+'Northern Ireland - Qtr'!AP14+'Scotland - Qtr'!AP14+'Wales - Qtr'!AP14</f>
        <v>1470.68</v>
      </c>
      <c r="AT14" s="166">
        <f>'England - Qtr'!AQ14+'Northern Ireland - Qtr'!AQ14+'Scotland - Qtr'!AQ14+'Wales - Qtr'!AQ14</f>
        <v>1470.68</v>
      </c>
      <c r="AU14" s="166">
        <f>'England - Qtr'!AR14+'Northern Ireland - Qtr'!AR14+'Scotland - Qtr'!AR14+'Wales - Qtr'!AR14</f>
        <v>1470.68</v>
      </c>
      <c r="AV14" s="168">
        <f>'England - Qtr'!AS14+'Northern Ireland - Qtr'!AS14+'Scotland - Qtr'!AS14+'Wales - Qtr'!AS14</f>
        <v>1470.68</v>
      </c>
      <c r="AW14" s="168">
        <f>'England - Qtr'!AT14+'Northern Ireland - Qtr'!AT14+'Scotland - Qtr'!AT14+'Wales - Qtr'!AT14</f>
        <v>1470.68</v>
      </c>
      <c r="AX14" s="168">
        <f>'England - Qtr'!AU14+'Northern Ireland - Qtr'!AU14+'Scotland - Qtr'!AU14+'Wales - Qtr'!AU14</f>
        <v>1470.68</v>
      </c>
      <c r="AY14" s="168">
        <f>'England - Qtr'!AV14+'Northern Ireland - Qtr'!AV14+'Scotland - Qtr'!AV14+'Wales - Qtr'!AV14</f>
        <v>1470.68</v>
      </c>
      <c r="AZ14" s="168">
        <f>'England - Qtr'!AW14+'Northern Ireland - Qtr'!AW14+'Scotland - Qtr'!AW14+'Wales - Qtr'!AW14</f>
        <v>1470.68</v>
      </c>
      <c r="BA14" s="168">
        <f>'England - Qtr'!AX14+'Northern Ireland - Qtr'!AX14+'Scotland - Qtr'!AX14+'Wales - Qtr'!AX14</f>
        <v>1470.68</v>
      </c>
      <c r="BB14" s="168">
        <f>'England - Qtr'!AY14+'Northern Ireland - Qtr'!AY14+'Scotland - Qtr'!AY14+'Wales - Qtr'!AY14</f>
        <v>1477.0800000000002</v>
      </c>
      <c r="BC14" s="168">
        <f>'England - Qtr'!AZ14+'Northern Ireland - Qtr'!AZ14+'Scotland - Qtr'!AZ14+'Wales - Qtr'!AZ14</f>
        <v>1477.0800000000002</v>
      </c>
      <c r="BD14" s="168">
        <f>'England - Qtr'!BA14+'Northern Ireland - Qtr'!BA14+'Scotland - Qtr'!BA14+'Wales - Qtr'!BA14</f>
        <v>1477.0800000000002</v>
      </c>
      <c r="BE14" s="168">
        <f>'England - Qtr'!BB14+'Northern Ireland - Qtr'!BB14+'Scotland - Qtr'!BB14+'Wales - Qtr'!BB14</f>
        <v>1477.0800000000002</v>
      </c>
      <c r="BF14" s="168">
        <f>'England - Qtr'!BC14+'Northern Ireland - Qtr'!BC14+'Scotland - Qtr'!BC14+'Wales - Qtr'!BC14</f>
        <v>1477.0800000000002</v>
      </c>
      <c r="BG14" s="168">
        <f>'England - Qtr'!BD14+'Northern Ireland - Qtr'!BD14+'Scotland - Qtr'!BD14+'Wales - Qtr'!BD14</f>
        <v>1477.0800000000002</v>
      </c>
      <c r="BH14" s="168">
        <f>'England - Qtr'!BE14+'Northern Ireland - Qtr'!BE14+'Scotland - Qtr'!BE14+'Wales - Qtr'!BE14</f>
        <v>1477.0800000000002</v>
      </c>
      <c r="BI14" s="168">
        <f>'England - Qtr'!BF14+'Northern Ireland - Qtr'!BF14+'Scotland - Qtr'!BF14+'Wales - Qtr'!BF14</f>
        <v>1477.0800000000002</v>
      </c>
      <c r="BJ14" s="168">
        <f>'England - Qtr'!BG14+'Northern Ireland - Qtr'!BG14+'Scotland - Qtr'!BG14+'Wales - Qtr'!BG14</f>
        <v>1477.0800000000002</v>
      </c>
      <c r="BK14" s="168">
        <f>'England - Qtr'!BH14+'Northern Ireland - Qtr'!BH14+'Scotland - Qtr'!BH14+'Wales - Qtr'!BH14</f>
        <v>1477.0800000000002</v>
      </c>
      <c r="BL14" s="168">
        <f>'England - Qtr'!BI14+'Northern Ireland - Qtr'!BI14+'Scotland - Qtr'!BI14+'Wales - Qtr'!BI14</f>
        <v>1477.0800000000002</v>
      </c>
      <c r="BM14" s="168">
        <f>'England - Qtr'!BJ14+'Northern Ireland - Qtr'!BJ14+'Scotland - Qtr'!BJ14+'Wales - Qtr'!BJ14</f>
        <v>1477.0800000000002</v>
      </c>
      <c r="BN14" s="168">
        <f>'England - Qtr'!BK14+'Northern Ireland - Qtr'!BK14+'Scotland - Qtr'!BK14+'Wales - Qtr'!BK14</f>
        <v>1477.0800000000002</v>
      </c>
      <c r="BO14" s="97"/>
    </row>
    <row r="15" spans="1:67" s="49" customFormat="1" ht="20.25" customHeight="1" x14ac:dyDescent="0.25">
      <c r="A15" s="274" t="s">
        <v>6</v>
      </c>
      <c r="B15" s="166">
        <v>1011</v>
      </c>
      <c r="C15" s="166">
        <v>1019</v>
      </c>
      <c r="D15" s="166">
        <v>1021</v>
      </c>
      <c r="E15" s="166">
        <v>1021</v>
      </c>
      <c r="F15" s="166">
        <v>1053</v>
      </c>
      <c r="G15" s="166">
        <v>1053</v>
      </c>
      <c r="H15" s="166">
        <v>1053</v>
      </c>
      <c r="I15" s="166">
        <v>1053</v>
      </c>
      <c r="J15" s="166">
        <v>1039</v>
      </c>
      <c r="K15" s="166">
        <v>1039</v>
      </c>
      <c r="L15" s="166">
        <v>1041</v>
      </c>
      <c r="M15" s="168">
        <v>1042</v>
      </c>
      <c r="N15" s="166">
        <v>1050</v>
      </c>
      <c r="O15" s="166">
        <v>1050</v>
      </c>
      <c r="P15" s="166">
        <v>1050</v>
      </c>
      <c r="Q15" s="155">
        <v>1050</v>
      </c>
      <c r="R15" s="166">
        <v>1053</v>
      </c>
      <c r="S15" s="166">
        <v>1054</v>
      </c>
      <c r="T15" s="166">
        <v>1057</v>
      </c>
      <c r="U15" s="166">
        <v>1058</v>
      </c>
      <c r="V15" s="166">
        <f>'England - Qtr'!S15+'Northern Ireland - Qtr'!S15+'Scotland - Qtr'!S15+'Wales - Qtr'!S15</f>
        <v>1061.32</v>
      </c>
      <c r="W15" s="166">
        <f>'England - Qtr'!T15+'Northern Ireland - Qtr'!T15+'Scotland - Qtr'!T15+'Wales - Qtr'!T15</f>
        <v>1061.32</v>
      </c>
      <c r="X15" s="166">
        <f>'England - Qtr'!U15+'Northern Ireland - Qtr'!U15+'Scotland - Qtr'!U15+'Wales - Qtr'!U15</f>
        <v>1061.32</v>
      </c>
      <c r="Y15" s="166">
        <f>'England - Qtr'!V15+'Northern Ireland - Qtr'!V15+'Scotland - Qtr'!V15+'Wales - Qtr'!V15</f>
        <v>1061.32</v>
      </c>
      <c r="Z15" s="166">
        <f>'England - Qtr'!W15+'Northern Ireland - Qtr'!W15+'Scotland - Qtr'!W15+'Wales - Qtr'!W15</f>
        <v>1061.5700000000002</v>
      </c>
      <c r="AA15" s="166">
        <f>'England - Qtr'!X15+'Northern Ireland - Qtr'!X15+'Scotland - Qtr'!X15+'Wales - Qtr'!X15</f>
        <v>1061.9100000000001</v>
      </c>
      <c r="AB15" s="166">
        <f>'England - Qtr'!Y15+'Northern Ireland - Qtr'!Y15+'Scotland - Qtr'!Y15+'Wales - Qtr'!Y15</f>
        <v>1061.9100000000001</v>
      </c>
      <c r="AC15" s="166">
        <f>'England - Qtr'!Z15+'Northern Ireland - Qtr'!Z15+'Scotland - Qtr'!Z15+'Wales - Qtr'!Z15</f>
        <v>1061.9100000000001</v>
      </c>
      <c r="AD15" s="166">
        <f>'England - Qtr'!AA15+'Northern Ireland - Qtr'!AA15+'Scotland - Qtr'!AA15+'Wales - Qtr'!AA15</f>
        <v>1066.1200000000001</v>
      </c>
      <c r="AE15" s="166">
        <f>'England - Qtr'!AB15+'Northern Ireland - Qtr'!AB15+'Scotland - Qtr'!AB15+'Wales - Qtr'!AB15</f>
        <v>1066.1200000000001</v>
      </c>
      <c r="AF15" s="166">
        <f>'England - Qtr'!AC15+'Northern Ireland - Qtr'!AC15+'Scotland - Qtr'!AC15+'Wales - Qtr'!AC15</f>
        <v>1066.1200000000001</v>
      </c>
      <c r="AG15" s="166">
        <f>'England - Qtr'!AD15+'Northern Ireland - Qtr'!AD15+'Scotland - Qtr'!AD15+'Wales - Qtr'!AD15</f>
        <v>1066.1200000000001</v>
      </c>
      <c r="AH15" s="166">
        <f>'England - Qtr'!AE15+'Northern Ireland - Qtr'!AE15+'Scotland - Qtr'!AE15+'Wales - Qtr'!AE15</f>
        <v>1063.06</v>
      </c>
      <c r="AI15" s="166">
        <f>'England - Qtr'!AF15+'Northern Ireland - Qtr'!AF15+'Scotland - Qtr'!AF15+'Wales - Qtr'!AF15</f>
        <v>1063.06</v>
      </c>
      <c r="AJ15" s="166">
        <f>'England - Qtr'!AG15+'Northern Ireland - Qtr'!AG15+'Scotland - Qtr'!AG15+'Wales - Qtr'!AG15</f>
        <v>1063.06</v>
      </c>
      <c r="AK15" s="166">
        <f>'England - Qtr'!AH15+'Northern Ireland - Qtr'!AH15+'Scotland - Qtr'!AH15+'Wales - Qtr'!AH15</f>
        <v>1063.06</v>
      </c>
      <c r="AL15" s="166">
        <f>'England - Qtr'!AI15+'Northern Ireland - Qtr'!AI15+'Scotland - Qtr'!AI15+'Wales - Qtr'!AI15</f>
        <v>1055.49</v>
      </c>
      <c r="AM15" s="166">
        <f>'England - Qtr'!AJ15+'Northern Ireland - Qtr'!AJ15+'Scotland - Qtr'!AJ15+'Wales - Qtr'!AJ15</f>
        <v>1055.49</v>
      </c>
      <c r="AN15" s="166">
        <f>'England - Qtr'!AK15+'Northern Ireland - Qtr'!AK15+'Scotland - Qtr'!AK15+'Wales - Qtr'!AK15</f>
        <v>1055.49</v>
      </c>
      <c r="AO15" s="166">
        <f>'England - Qtr'!AL15+'Northern Ireland - Qtr'!AL15+'Scotland - Qtr'!AL15+'Wales - Qtr'!AL15</f>
        <v>1055.49</v>
      </c>
      <c r="AP15" s="166">
        <f>'England - Qtr'!AM15+'Northern Ireland - Qtr'!AM15+'Scotland - Qtr'!AM15+'Wales - Qtr'!AM15</f>
        <v>1054.5600000000002</v>
      </c>
      <c r="AQ15" s="166">
        <f>'England - Qtr'!AN15+'Northern Ireland - Qtr'!AN15+'Scotland - Qtr'!AN15+'Wales - Qtr'!AN15</f>
        <v>1054.5600000000002</v>
      </c>
      <c r="AR15" s="166">
        <f>'England - Qtr'!AO15+'Northern Ireland - Qtr'!AO15+'Scotland - Qtr'!AO15+'Wales - Qtr'!AO15</f>
        <v>1054.5600000000002</v>
      </c>
      <c r="AS15" s="166">
        <f>'England - Qtr'!AP15+'Northern Ireland - Qtr'!AP15+'Scotland - Qtr'!AP15+'Wales - Qtr'!AP15</f>
        <v>1054.5600000000002</v>
      </c>
      <c r="AT15" s="166">
        <f>'England - Qtr'!AQ15+'Northern Ireland - Qtr'!AQ15+'Scotland - Qtr'!AQ15+'Wales - Qtr'!AQ15</f>
        <v>1054.5600000000002</v>
      </c>
      <c r="AU15" s="166">
        <f>'England - Qtr'!AR15+'Northern Ireland - Qtr'!AR15+'Scotland - Qtr'!AR15+'Wales - Qtr'!AR15</f>
        <v>1054.5600000000002</v>
      </c>
      <c r="AV15" s="168">
        <f>'England - Qtr'!AS15+'Northern Ireland - Qtr'!AS15+'Scotland - Qtr'!AS15+'Wales - Qtr'!AS15</f>
        <v>1055.5600000000002</v>
      </c>
      <c r="AW15" s="168">
        <f>'England - Qtr'!AT15+'Northern Ireland - Qtr'!AT15+'Scotland - Qtr'!AT15+'Wales - Qtr'!AT15</f>
        <v>1055.5600000000002</v>
      </c>
      <c r="AX15" s="168">
        <f>'England - Qtr'!AU15+'Northern Ireland - Qtr'!AU15+'Scotland - Qtr'!AU15+'Wales - Qtr'!AU15</f>
        <v>1059.4100000000001</v>
      </c>
      <c r="AY15" s="168">
        <f>'England - Qtr'!AV15+'Northern Ireland - Qtr'!AV15+'Scotland - Qtr'!AV15+'Wales - Qtr'!AV15</f>
        <v>1059.4100000000001</v>
      </c>
      <c r="AZ15" s="168">
        <f>'England - Qtr'!AW15+'Northern Ireland - Qtr'!AW15+'Scotland - Qtr'!AW15+'Wales - Qtr'!AW15</f>
        <v>1059.4100000000001</v>
      </c>
      <c r="BA15" s="168">
        <f>'England - Qtr'!AX15+'Northern Ireland - Qtr'!AX15+'Scotland - Qtr'!AX15+'Wales - Qtr'!AX15</f>
        <v>1059.4100000000001</v>
      </c>
      <c r="BB15" s="168">
        <f>'England - Qtr'!AY15+'Northern Ireland - Qtr'!AY15+'Scotland - Qtr'!AY15+'Wales - Qtr'!AY15</f>
        <v>1059.4100000000001</v>
      </c>
      <c r="BC15" s="168">
        <f>'England - Qtr'!AZ15+'Northern Ireland - Qtr'!AZ15+'Scotland - Qtr'!AZ15+'Wales - Qtr'!AZ15</f>
        <v>1059.4100000000001</v>
      </c>
      <c r="BD15" s="168">
        <f>'England - Qtr'!BA15+'Northern Ireland - Qtr'!BA15+'Scotland - Qtr'!BA15+'Wales - Qtr'!BA15</f>
        <v>1059.4100000000001</v>
      </c>
      <c r="BE15" s="168">
        <f>'England - Qtr'!BB15+'Northern Ireland - Qtr'!BB15+'Scotland - Qtr'!BB15+'Wales - Qtr'!BB15</f>
        <v>1059.4100000000001</v>
      </c>
      <c r="BF15" s="168">
        <f>'England - Qtr'!BC15+'Northern Ireland - Qtr'!BC15+'Scotland - Qtr'!BC15+'Wales - Qtr'!BC15</f>
        <v>1059.4100000000001</v>
      </c>
      <c r="BG15" s="168">
        <f>'England - Qtr'!BD15+'Northern Ireland - Qtr'!BD15+'Scotland - Qtr'!BD15+'Wales - Qtr'!BD15</f>
        <v>1059.4100000000001</v>
      </c>
      <c r="BH15" s="168">
        <f>'England - Qtr'!BE15+'Northern Ireland - Qtr'!BE15+'Scotland - Qtr'!BE15+'Wales - Qtr'!BE15</f>
        <v>1060.23</v>
      </c>
      <c r="BI15" s="168">
        <f>'England - Qtr'!BF15+'Northern Ireland - Qtr'!BF15+'Scotland - Qtr'!BF15+'Wales - Qtr'!BF15</f>
        <v>1060.23</v>
      </c>
      <c r="BJ15" s="168">
        <f>'England - Qtr'!BG15+'Northern Ireland - Qtr'!BG15+'Scotland - Qtr'!BG15+'Wales - Qtr'!BG15</f>
        <v>1060.23</v>
      </c>
      <c r="BK15" s="168">
        <f>'England - Qtr'!BH15+'Northern Ireland - Qtr'!BH15+'Scotland - Qtr'!BH15+'Wales - Qtr'!BH15</f>
        <v>1060.23</v>
      </c>
      <c r="BL15" s="168">
        <f>'England - Qtr'!BI15+'Northern Ireland - Qtr'!BI15+'Scotland - Qtr'!BI15+'Wales - Qtr'!BI15</f>
        <v>1060.23</v>
      </c>
      <c r="BM15" s="168">
        <f>'England - Qtr'!BJ15+'Northern Ireland - Qtr'!BJ15+'Scotland - Qtr'!BJ15+'Wales - Qtr'!BJ15</f>
        <v>1060.23</v>
      </c>
      <c r="BN15" s="168">
        <f>'England - Qtr'!BK15+'Northern Ireland - Qtr'!BK15+'Scotland - Qtr'!BK15+'Wales - Qtr'!BK15</f>
        <v>1060.23</v>
      </c>
      <c r="BO15" s="97"/>
    </row>
    <row r="16" spans="1:67" s="49" customFormat="1" ht="20.25" customHeight="1" x14ac:dyDescent="0.25">
      <c r="A16" s="274" t="s">
        <v>7</v>
      </c>
      <c r="B16" s="166">
        <v>184</v>
      </c>
      <c r="C16" s="166">
        <v>186</v>
      </c>
      <c r="D16" s="166">
        <v>186</v>
      </c>
      <c r="E16" s="166">
        <v>193</v>
      </c>
      <c r="F16" s="166">
        <v>194</v>
      </c>
      <c r="G16" s="166">
        <v>198</v>
      </c>
      <c r="H16" s="166">
        <v>199</v>
      </c>
      <c r="I16" s="166">
        <v>199</v>
      </c>
      <c r="J16" s="166">
        <v>206</v>
      </c>
      <c r="K16" s="166">
        <v>206</v>
      </c>
      <c r="L16" s="166">
        <v>212</v>
      </c>
      <c r="M16" s="168">
        <v>212</v>
      </c>
      <c r="N16" s="166">
        <v>197</v>
      </c>
      <c r="O16" s="166">
        <v>199</v>
      </c>
      <c r="P16" s="166">
        <v>201</v>
      </c>
      <c r="Q16" s="155">
        <v>201</v>
      </c>
      <c r="R16" s="166">
        <v>215</v>
      </c>
      <c r="S16" s="166">
        <v>224</v>
      </c>
      <c r="T16" s="166">
        <v>225</v>
      </c>
      <c r="U16" s="166">
        <v>230</v>
      </c>
      <c r="V16" s="166">
        <f>'England - Qtr'!S16+'Northern Ireland - Qtr'!S16+'Scotland - Qtr'!S16+'Wales - Qtr'!S16</f>
        <v>231.2</v>
      </c>
      <c r="W16" s="166">
        <f>'England - Qtr'!T16+'Northern Ireland - Qtr'!T16+'Scotland - Qtr'!T16+'Wales - Qtr'!T16</f>
        <v>231.2</v>
      </c>
      <c r="X16" s="166">
        <f>'England - Qtr'!U16+'Northern Ireland - Qtr'!U16+'Scotland - Qtr'!U16+'Wales - Qtr'!U16</f>
        <v>231.2</v>
      </c>
      <c r="Y16" s="166">
        <f>'England - Qtr'!V16+'Northern Ireland - Qtr'!V16+'Scotland - Qtr'!V16+'Wales - Qtr'!V16</f>
        <v>231.29999999999995</v>
      </c>
      <c r="Z16" s="166">
        <f>'England - Qtr'!W16+'Northern Ireland - Qtr'!W16+'Scotland - Qtr'!W16+'Wales - Qtr'!W16</f>
        <v>256.76</v>
      </c>
      <c r="AA16" s="166">
        <f>'England - Qtr'!X16+'Northern Ireland - Qtr'!X16+'Scotland - Qtr'!X16+'Wales - Qtr'!X16</f>
        <v>257.33</v>
      </c>
      <c r="AB16" s="166">
        <f>'England - Qtr'!Y16+'Northern Ireland - Qtr'!Y16+'Scotland - Qtr'!Y16+'Wales - Qtr'!Y16</f>
        <v>257.33</v>
      </c>
      <c r="AC16" s="166">
        <f>'England - Qtr'!Z16+'Northern Ireland - Qtr'!Z16+'Scotland - Qtr'!Z16+'Wales - Qtr'!Z16</f>
        <v>257.33</v>
      </c>
      <c r="AD16" s="166">
        <f>'England - Qtr'!AA16+'Northern Ireland - Qtr'!AA16+'Scotland - Qtr'!AA16+'Wales - Qtr'!AA16</f>
        <v>245.48999999999998</v>
      </c>
      <c r="AE16" s="166">
        <f>'England - Qtr'!AB16+'Northern Ireland - Qtr'!AB16+'Scotland - Qtr'!AB16+'Wales - Qtr'!AB16</f>
        <v>245.48999999999998</v>
      </c>
      <c r="AF16" s="166">
        <f>'England - Qtr'!AC16+'Northern Ireland - Qtr'!AC16+'Scotland - Qtr'!AC16+'Wales - Qtr'!AC16</f>
        <v>245.48999999999998</v>
      </c>
      <c r="AG16" s="166">
        <f>'England - Qtr'!AD16+'Northern Ireland - Qtr'!AD16+'Scotland - Qtr'!AD16+'Wales - Qtr'!AD16</f>
        <v>245.48999999999998</v>
      </c>
      <c r="AH16" s="166">
        <f>'England - Qtr'!AE16+'Northern Ireland - Qtr'!AE16+'Scotland - Qtr'!AE16+'Wales - Qtr'!AE16</f>
        <v>246.51</v>
      </c>
      <c r="AI16" s="166">
        <f>'England - Qtr'!AF16+'Northern Ireland - Qtr'!AF16+'Scotland - Qtr'!AF16+'Wales - Qtr'!AF16</f>
        <v>246.51</v>
      </c>
      <c r="AJ16" s="166">
        <f>'England - Qtr'!AG16+'Northern Ireland - Qtr'!AG16+'Scotland - Qtr'!AG16+'Wales - Qtr'!AG16</f>
        <v>246.51</v>
      </c>
      <c r="AK16" s="166">
        <f>'England - Qtr'!AH16+'Northern Ireland - Qtr'!AH16+'Scotland - Qtr'!AH16+'Wales - Qtr'!AH16</f>
        <v>246.51</v>
      </c>
      <c r="AL16" s="166">
        <f>'England - Qtr'!AI16+'Northern Ireland - Qtr'!AI16+'Scotland - Qtr'!AI16+'Wales - Qtr'!AI16</f>
        <v>246.51</v>
      </c>
      <c r="AM16" s="166">
        <f>'England - Qtr'!AJ16+'Northern Ireland - Qtr'!AJ16+'Scotland - Qtr'!AJ16+'Wales - Qtr'!AJ16</f>
        <v>246.51</v>
      </c>
      <c r="AN16" s="166">
        <f>'England - Qtr'!AK16+'Northern Ireland - Qtr'!AK16+'Scotland - Qtr'!AK16+'Wales - Qtr'!AK16</f>
        <v>246.51</v>
      </c>
      <c r="AO16" s="166">
        <f>'England - Qtr'!AL16+'Northern Ireland - Qtr'!AL16+'Scotland - Qtr'!AL16+'Wales - Qtr'!AL16</f>
        <v>246.51</v>
      </c>
      <c r="AP16" s="166">
        <f>'England - Qtr'!AM16+'Northern Ireland - Qtr'!AM16+'Scotland - Qtr'!AM16+'Wales - Qtr'!AM16</f>
        <v>246.51</v>
      </c>
      <c r="AQ16" s="166">
        <f>'England - Qtr'!AN16+'Northern Ireland - Qtr'!AN16+'Scotland - Qtr'!AN16+'Wales - Qtr'!AN16</f>
        <v>246.51</v>
      </c>
      <c r="AR16" s="166">
        <f>'England - Qtr'!AO16+'Northern Ireland - Qtr'!AO16+'Scotland - Qtr'!AO16+'Wales - Qtr'!AO16</f>
        <v>246.51</v>
      </c>
      <c r="AS16" s="166">
        <f>'England - Qtr'!AP16+'Northern Ireland - Qtr'!AP16+'Scotland - Qtr'!AP16+'Wales - Qtr'!AP16</f>
        <v>246.51</v>
      </c>
      <c r="AT16" s="166">
        <f>'England - Qtr'!AQ16+'Northern Ireland - Qtr'!AQ16+'Scotland - Qtr'!AQ16+'Wales - Qtr'!AQ16</f>
        <v>247.31</v>
      </c>
      <c r="AU16" s="166">
        <f>'England - Qtr'!AR16+'Northern Ireland - Qtr'!AR16+'Scotland - Qtr'!AR16+'Wales - Qtr'!AR16</f>
        <v>247.31</v>
      </c>
      <c r="AV16" s="168">
        <f>'England - Qtr'!AS16+'Northern Ireland - Qtr'!AS16+'Scotland - Qtr'!AS16+'Wales - Qtr'!AS16</f>
        <v>247.31</v>
      </c>
      <c r="AW16" s="168">
        <f>'England - Qtr'!AT16+'Northern Ireland - Qtr'!AT16+'Scotland - Qtr'!AT16+'Wales - Qtr'!AT16</f>
        <v>256.96999999999997</v>
      </c>
      <c r="AX16" s="168">
        <f>'England - Qtr'!AU16+'Northern Ireland - Qtr'!AU16+'Scotland - Qtr'!AU16+'Wales - Qtr'!AU16</f>
        <v>267.69</v>
      </c>
      <c r="AY16" s="168">
        <f>'England - Qtr'!AV16+'Northern Ireland - Qtr'!AV16+'Scotland - Qtr'!AV16+'Wales - Qtr'!AV16</f>
        <v>267.69</v>
      </c>
      <c r="AZ16" s="168">
        <f>'England - Qtr'!AW16+'Northern Ireland - Qtr'!AW16+'Scotland - Qtr'!AW16+'Wales - Qtr'!AW16</f>
        <v>267.69</v>
      </c>
      <c r="BA16" s="168">
        <f>'England - Qtr'!AX16+'Northern Ireland - Qtr'!AX16+'Scotland - Qtr'!AX16+'Wales - Qtr'!AX16</f>
        <v>267.69</v>
      </c>
      <c r="BB16" s="168">
        <f>'England - Qtr'!AY16+'Northern Ireland - Qtr'!AY16+'Scotland - Qtr'!AY16+'Wales - Qtr'!AY16</f>
        <v>276.76</v>
      </c>
      <c r="BC16" s="168">
        <f>'England - Qtr'!AZ16+'Northern Ireland - Qtr'!AZ16+'Scotland - Qtr'!AZ16+'Wales - Qtr'!AZ16</f>
        <v>276.76</v>
      </c>
      <c r="BD16" s="168">
        <f>'England - Qtr'!BA16+'Northern Ireland - Qtr'!BA16+'Scotland - Qtr'!BA16+'Wales - Qtr'!BA16</f>
        <v>276.76</v>
      </c>
      <c r="BE16" s="168">
        <f>'England - Qtr'!BB16+'Northern Ireland - Qtr'!BB16+'Scotland - Qtr'!BB16+'Wales - Qtr'!BB16</f>
        <v>276.76</v>
      </c>
      <c r="BF16" s="168">
        <f>'England - Qtr'!BC16+'Northern Ireland - Qtr'!BC16+'Scotland - Qtr'!BC16+'Wales - Qtr'!BC16</f>
        <v>276.76</v>
      </c>
      <c r="BG16" s="168">
        <f>'England - Qtr'!BD16+'Northern Ireland - Qtr'!BD16+'Scotland - Qtr'!BD16+'Wales - Qtr'!BD16</f>
        <v>277.37</v>
      </c>
      <c r="BH16" s="168">
        <f>'England - Qtr'!BE16+'Northern Ireland - Qtr'!BE16+'Scotland - Qtr'!BE16+'Wales - Qtr'!BE16</f>
        <v>276.76</v>
      </c>
      <c r="BI16" s="168">
        <f>'England - Qtr'!BF16+'Northern Ireland - Qtr'!BF16+'Scotland - Qtr'!BF16+'Wales - Qtr'!BF16</f>
        <v>276.76</v>
      </c>
      <c r="BJ16" s="168">
        <f>'England - Qtr'!BG16+'Northern Ireland - Qtr'!BG16+'Scotland - Qtr'!BG16+'Wales - Qtr'!BG16</f>
        <v>276.76</v>
      </c>
      <c r="BK16" s="168">
        <f>'England - Qtr'!BH16+'Northern Ireland - Qtr'!BH16+'Scotland - Qtr'!BH16+'Wales - Qtr'!BH16</f>
        <v>276.76</v>
      </c>
      <c r="BL16" s="168">
        <f>'England - Qtr'!BI16+'Northern Ireland - Qtr'!BI16+'Scotland - Qtr'!BI16+'Wales - Qtr'!BI16</f>
        <v>276.76</v>
      </c>
      <c r="BM16" s="168">
        <f>'England - Qtr'!BJ16+'Northern Ireland - Qtr'!BJ16+'Scotland - Qtr'!BJ16+'Wales - Qtr'!BJ16</f>
        <v>276.76</v>
      </c>
      <c r="BN16" s="168">
        <f>'England - Qtr'!BK16+'Northern Ireland - Qtr'!BK16+'Scotland - Qtr'!BK16+'Wales - Qtr'!BK16</f>
        <v>276.76</v>
      </c>
      <c r="BO16" s="97"/>
    </row>
    <row r="17" spans="1:72" s="49" customFormat="1" ht="20.25" customHeight="1" x14ac:dyDescent="0.25">
      <c r="A17" s="274" t="s">
        <v>41</v>
      </c>
      <c r="B17" s="166">
        <v>413</v>
      </c>
      <c r="C17" s="166">
        <v>413</v>
      </c>
      <c r="D17" s="166">
        <v>413</v>
      </c>
      <c r="E17" s="166">
        <v>413</v>
      </c>
      <c r="F17" s="166">
        <v>422</v>
      </c>
      <c r="G17" s="166">
        <v>422</v>
      </c>
      <c r="H17" s="166">
        <v>422</v>
      </c>
      <c r="I17" s="166">
        <v>502</v>
      </c>
      <c r="J17" s="166">
        <v>499</v>
      </c>
      <c r="K17" s="166">
        <v>499</v>
      </c>
      <c r="L17" s="166">
        <v>499</v>
      </c>
      <c r="M17" s="168">
        <v>513</v>
      </c>
      <c r="N17" s="166">
        <v>538</v>
      </c>
      <c r="O17" s="166">
        <v>545</v>
      </c>
      <c r="P17" s="166">
        <v>545</v>
      </c>
      <c r="Q17" s="155">
        <v>545</v>
      </c>
      <c r="R17" s="166">
        <v>595</v>
      </c>
      <c r="S17" s="166">
        <v>621</v>
      </c>
      <c r="T17" s="166">
        <v>629</v>
      </c>
      <c r="U17" s="166">
        <v>680</v>
      </c>
      <c r="V17" s="166">
        <f>'England - Qtr'!S17+'Northern Ireland - Qtr'!S17+'Scotland - Qtr'!S17+'Wales - Qtr'!S17</f>
        <v>830.44</v>
      </c>
      <c r="W17" s="166">
        <f>'England - Qtr'!T17+'Northern Ireland - Qtr'!T17+'Scotland - Qtr'!T17+'Wales - Qtr'!T17</f>
        <v>839.44</v>
      </c>
      <c r="X17" s="166">
        <f>'England - Qtr'!U17+'Northern Ireland - Qtr'!U17+'Scotland - Qtr'!U17+'Wales - Qtr'!U17</f>
        <v>907.44</v>
      </c>
      <c r="Y17" s="166">
        <f>'England - Qtr'!V17+'Northern Ireland - Qtr'!V17+'Scotland - Qtr'!V17+'Wales - Qtr'!V17</f>
        <v>929.94</v>
      </c>
      <c r="Z17" s="166">
        <f>'England - Qtr'!W17+'Northern Ireland - Qtr'!W17+'Scotland - Qtr'!W17+'Wales - Qtr'!W17</f>
        <v>939.29000000000008</v>
      </c>
      <c r="AA17" s="166">
        <f>'England - Qtr'!X17+'Northern Ireland - Qtr'!X17+'Scotland - Qtr'!X17+'Wales - Qtr'!X17</f>
        <v>939.29000000000008</v>
      </c>
      <c r="AB17" s="166">
        <f>'England - Qtr'!Y17+'Northern Ireland - Qtr'!Y17+'Scotland - Qtr'!Y17+'Wales - Qtr'!Y17</f>
        <v>988.29000000000008</v>
      </c>
      <c r="AC17" s="166">
        <f>'England - Qtr'!Z17+'Northern Ireland - Qtr'!Z17+'Scotland - Qtr'!Z17+'Wales - Qtr'!Z17</f>
        <v>1028.29</v>
      </c>
      <c r="AD17" s="166">
        <f>'England - Qtr'!AA17+'Northern Ireland - Qtr'!AA17+'Scotland - Qtr'!AA17+'Wales - Qtr'!AA17</f>
        <v>1077.0800000000002</v>
      </c>
      <c r="AE17" s="166">
        <f>'England - Qtr'!AB17+'Northern Ireland - Qtr'!AB17+'Scotland - Qtr'!AB17+'Wales - Qtr'!AB17</f>
        <v>1077.0800000000002</v>
      </c>
      <c r="AF17" s="166">
        <f>'England - Qtr'!AC17+'Northern Ireland - Qtr'!AC17+'Scotland - Qtr'!AC17+'Wales - Qtr'!AC17</f>
        <v>1077.0800000000002</v>
      </c>
      <c r="AG17" s="166">
        <f>'England - Qtr'!AD17+'Northern Ireland - Qtr'!AD17+'Scotland - Qtr'!AD17+'Wales - Qtr'!AD17</f>
        <v>1090.93</v>
      </c>
      <c r="AH17" s="166">
        <f>'England - Qtr'!AE17+'Northern Ireland - Qtr'!AE17+'Scotland - Qtr'!AE17+'Wales - Qtr'!AE17</f>
        <v>1136.54</v>
      </c>
      <c r="AI17" s="166">
        <f>'England - Qtr'!AF17+'Northern Ireland - Qtr'!AF17+'Scotland - Qtr'!AF17+'Wales - Qtr'!AF17</f>
        <v>1136.54</v>
      </c>
      <c r="AJ17" s="166">
        <f>'England - Qtr'!AG17+'Northern Ireland - Qtr'!AG17+'Scotland - Qtr'!AG17+'Wales - Qtr'!AG17</f>
        <v>1136.54</v>
      </c>
      <c r="AK17" s="166">
        <f>'England - Qtr'!AH17+'Northern Ireland - Qtr'!AH17+'Scotland - Qtr'!AH17+'Wales - Qtr'!AH17</f>
        <v>1136.54</v>
      </c>
      <c r="AL17" s="166">
        <f>'England - Qtr'!AI17+'Northern Ireland - Qtr'!AI17+'Scotland - Qtr'!AI17+'Wales - Qtr'!AI17</f>
        <v>1149.3399999999999</v>
      </c>
      <c r="AM17" s="166">
        <f>'England - Qtr'!AJ17+'Northern Ireland - Qtr'!AJ17+'Scotland - Qtr'!AJ17+'Wales - Qtr'!AJ17</f>
        <v>1149.3399999999999</v>
      </c>
      <c r="AN17" s="166">
        <f>'England - Qtr'!AK17+'Northern Ireland - Qtr'!AK17+'Scotland - Qtr'!AK17+'Wales - Qtr'!AK17</f>
        <v>1138.04</v>
      </c>
      <c r="AO17" s="166">
        <f>'England - Qtr'!AL17+'Northern Ireland - Qtr'!AL17+'Scotland - Qtr'!AL17+'Wales - Qtr'!AL17</f>
        <v>1309.78</v>
      </c>
      <c r="AP17" s="166">
        <f>'England - Qtr'!AM17+'Northern Ireland - Qtr'!AM17+'Scotland - Qtr'!AM17+'Wales - Qtr'!AM17</f>
        <v>1350.85</v>
      </c>
      <c r="AQ17" s="166">
        <f>'England - Qtr'!AN17+'Northern Ireland - Qtr'!AN17+'Scotland - Qtr'!AN17+'Wales - Qtr'!AN17</f>
        <v>1350.85</v>
      </c>
      <c r="AR17" s="166">
        <f>'England - Qtr'!AO17+'Northern Ireland - Qtr'!AO17+'Scotland - Qtr'!AO17+'Wales - Qtr'!AO17</f>
        <v>1400.75</v>
      </c>
      <c r="AS17" s="166">
        <f>'England - Qtr'!AP17+'Northern Ireland - Qtr'!AP17+'Scotland - Qtr'!AP17+'Wales - Qtr'!AP17</f>
        <v>1434.75</v>
      </c>
      <c r="AT17" s="166">
        <f>'England - Qtr'!AQ17+'Northern Ireland - Qtr'!AQ17+'Scotland - Qtr'!AQ17+'Wales - Qtr'!AQ17</f>
        <v>1441.7199999999998</v>
      </c>
      <c r="AU17" s="166">
        <f>'England - Qtr'!AR17+'Northern Ireland - Qtr'!AR17+'Scotland - Qtr'!AR17+'Wales - Qtr'!AR17</f>
        <v>1441.7199999999998</v>
      </c>
      <c r="AV17" s="168">
        <f>'England - Qtr'!AS17+'Northern Ireland - Qtr'!AS17+'Scotland - Qtr'!AS17+'Wales - Qtr'!AS17</f>
        <v>1450.7199999999998</v>
      </c>
      <c r="AW17" s="168">
        <f>'England - Qtr'!AT17+'Northern Ireland - Qtr'!AT17+'Scotland - Qtr'!AT17+'Wales - Qtr'!AT17</f>
        <v>1450.7199999999998</v>
      </c>
      <c r="AX17" s="168">
        <f>'England - Qtr'!AU17+'Northern Ireland - Qtr'!AU17+'Scotland - Qtr'!AU17+'Wales - Qtr'!AU17</f>
        <v>1530.82</v>
      </c>
      <c r="AY17" s="168">
        <f>'England - Qtr'!AV17+'Northern Ireland - Qtr'!AV17+'Scotland - Qtr'!AV17+'Wales - Qtr'!AV17</f>
        <v>1530.82</v>
      </c>
      <c r="AZ17" s="168">
        <f>'England - Qtr'!AW17+'Northern Ireland - Qtr'!AW17+'Scotland - Qtr'!AW17+'Wales - Qtr'!AW17</f>
        <v>1530.82</v>
      </c>
      <c r="BA17" s="168">
        <f>'England - Qtr'!AX17+'Northern Ireland - Qtr'!AX17+'Scotland - Qtr'!AX17+'Wales - Qtr'!AX17</f>
        <v>1530.82</v>
      </c>
      <c r="BB17" s="168">
        <f>'England - Qtr'!AY17+'Northern Ireland - Qtr'!AY17+'Scotland - Qtr'!AY17+'Wales - Qtr'!AY17</f>
        <v>1503.08</v>
      </c>
      <c r="BC17" s="168">
        <f>'England - Qtr'!AZ17+'Northern Ireland - Qtr'!AZ17+'Scotland - Qtr'!AZ17+'Wales - Qtr'!AZ17</f>
        <v>1545.08</v>
      </c>
      <c r="BD17" s="168">
        <f>'England - Qtr'!BA17+'Northern Ireland - Qtr'!BA17+'Scotland - Qtr'!BA17+'Wales - Qtr'!BA17</f>
        <v>1545.08</v>
      </c>
      <c r="BE17" s="168">
        <f>'England - Qtr'!BB17+'Northern Ireland - Qtr'!BB17+'Scotland - Qtr'!BB17+'Wales - Qtr'!BB17</f>
        <v>1556.18</v>
      </c>
      <c r="BF17" s="168">
        <f>'England - Qtr'!BC17+'Northern Ireland - Qtr'!BC17+'Scotland - Qtr'!BC17+'Wales - Qtr'!BC17</f>
        <v>1556.18</v>
      </c>
      <c r="BG17" s="168">
        <f>'England - Qtr'!BD17+'Northern Ireland - Qtr'!BD17+'Scotland - Qtr'!BD17+'Wales - Qtr'!BD17</f>
        <v>1578.18</v>
      </c>
      <c r="BH17" s="168">
        <f>'England - Qtr'!BE17+'Northern Ireland - Qtr'!BE17+'Scotland - Qtr'!BE17+'Wales - Qtr'!BE17</f>
        <v>1578.18</v>
      </c>
      <c r="BI17" s="168">
        <f>'England - Qtr'!BF17+'Northern Ireland - Qtr'!BF17+'Scotland - Qtr'!BF17+'Wales - Qtr'!BF17</f>
        <v>1578.18</v>
      </c>
      <c r="BJ17" s="168">
        <f>'England - Qtr'!BG17+'Northern Ireland - Qtr'!BG17+'Scotland - Qtr'!BG17+'Wales - Qtr'!BG17</f>
        <v>1578.18</v>
      </c>
      <c r="BK17" s="168">
        <f>'England - Qtr'!BH17+'Northern Ireland - Qtr'!BH17+'Scotland - Qtr'!BH17+'Wales - Qtr'!BH17</f>
        <v>1578.18</v>
      </c>
      <c r="BL17" s="168">
        <f>'England - Qtr'!BI17+'Northern Ireland - Qtr'!BI17+'Scotland - Qtr'!BI17+'Wales - Qtr'!BI17</f>
        <v>1628.0800000000002</v>
      </c>
      <c r="BM17" s="168">
        <f>'England - Qtr'!BJ17+'Northern Ireland - Qtr'!BJ17+'Scotland - Qtr'!BJ17+'Wales - Qtr'!BJ17</f>
        <v>1628.0800000000002</v>
      </c>
      <c r="BN17" s="168">
        <f>'England - Qtr'!BK17+'Northern Ireland - Qtr'!BK17+'Scotland - Qtr'!BK17+'Wales - Qtr'!BK17</f>
        <v>1628.0800000000002</v>
      </c>
      <c r="BO17" s="97"/>
    </row>
    <row r="18" spans="1:72" s="49" customFormat="1" ht="20.25" customHeight="1" x14ac:dyDescent="0.25">
      <c r="A18" s="274" t="s">
        <v>277</v>
      </c>
      <c r="B18" s="166">
        <v>111</v>
      </c>
      <c r="C18" s="166">
        <v>111</v>
      </c>
      <c r="D18" s="166">
        <v>111</v>
      </c>
      <c r="E18" s="166">
        <v>111</v>
      </c>
      <c r="F18" s="166">
        <v>111</v>
      </c>
      <c r="G18" s="166">
        <v>111</v>
      </c>
      <c r="H18" s="166">
        <v>111</v>
      </c>
      <c r="I18" s="166">
        <v>111</v>
      </c>
      <c r="J18" s="166">
        <v>111</v>
      </c>
      <c r="K18" s="166">
        <v>111</v>
      </c>
      <c r="L18" s="166">
        <v>111</v>
      </c>
      <c r="M18" s="168">
        <v>111</v>
      </c>
      <c r="N18" s="166">
        <v>111</v>
      </c>
      <c r="O18" s="166">
        <v>111</v>
      </c>
      <c r="P18" s="166">
        <v>111</v>
      </c>
      <c r="Q18" s="155">
        <v>111</v>
      </c>
      <c r="R18" s="166">
        <v>111</v>
      </c>
      <c r="S18" s="166">
        <v>111</v>
      </c>
      <c r="T18" s="166">
        <v>111</v>
      </c>
      <c r="U18" s="166">
        <v>111</v>
      </c>
      <c r="V18" s="166">
        <f>'England - Qtr'!S18+'Northern Ireland - Qtr'!S18+'Scotland - Qtr'!S18+'Wales - Qtr'!S18</f>
        <v>110.52</v>
      </c>
      <c r="W18" s="166">
        <f>'England - Qtr'!T18+'Northern Ireland - Qtr'!T18+'Scotland - Qtr'!T18+'Wales - Qtr'!T18</f>
        <v>110.52</v>
      </c>
      <c r="X18" s="166">
        <f>'England - Qtr'!U18+'Northern Ireland - Qtr'!U18+'Scotland - Qtr'!U18+'Wales - Qtr'!U18</f>
        <v>110.52</v>
      </c>
      <c r="Y18" s="166">
        <f>'England - Qtr'!V18+'Northern Ireland - Qtr'!V18+'Scotland - Qtr'!V18+'Wales - Qtr'!V18</f>
        <v>110.52</v>
      </c>
      <c r="Z18" s="166">
        <f>'England - Qtr'!W18+'Northern Ireland - Qtr'!W18+'Scotland - Qtr'!W18+'Wales - Qtr'!W18</f>
        <v>129.32</v>
      </c>
      <c r="AA18" s="166">
        <f>'England - Qtr'!X18+'Northern Ireland - Qtr'!X18+'Scotland - Qtr'!X18+'Wales - Qtr'!X18</f>
        <v>129.32</v>
      </c>
      <c r="AB18" s="166">
        <f>'England - Qtr'!Y18+'Northern Ireland - Qtr'!Y18+'Scotland - Qtr'!Y18+'Wales - Qtr'!Y18</f>
        <v>129.32</v>
      </c>
      <c r="AC18" s="166">
        <f>'England - Qtr'!Z18+'Northern Ireland - Qtr'!Z18+'Scotland - Qtr'!Z18+'Wales - Qtr'!Z18</f>
        <v>129.32</v>
      </c>
      <c r="AD18" s="166">
        <f>'England - Qtr'!AA18+'Northern Ireland - Qtr'!AA18+'Scotland - Qtr'!AA18+'Wales - Qtr'!AA18</f>
        <v>129.32</v>
      </c>
      <c r="AE18" s="166">
        <f>'England - Qtr'!AB18+'Northern Ireland - Qtr'!AB18+'Scotland - Qtr'!AB18+'Wales - Qtr'!AB18</f>
        <v>129.32</v>
      </c>
      <c r="AF18" s="166">
        <f>'England - Qtr'!AC18+'Northern Ireland - Qtr'!AC18+'Scotland - Qtr'!AC18+'Wales - Qtr'!AC18</f>
        <v>129.32</v>
      </c>
      <c r="AG18" s="166">
        <f>'England - Qtr'!AD18+'Northern Ireland - Qtr'!AD18+'Scotland - Qtr'!AD18+'Wales - Qtr'!AD18</f>
        <v>129.32</v>
      </c>
      <c r="AH18" s="166">
        <f>'England - Qtr'!AE18+'Northern Ireland - Qtr'!AE18+'Scotland - Qtr'!AE18+'Wales - Qtr'!AE18</f>
        <v>129.32</v>
      </c>
      <c r="AI18" s="166">
        <f>'England - Qtr'!AF18+'Northern Ireland - Qtr'!AF18+'Scotland - Qtr'!AF18+'Wales - Qtr'!AF18</f>
        <v>129.32</v>
      </c>
      <c r="AJ18" s="166">
        <f>'England - Qtr'!AG18+'Northern Ireland - Qtr'!AG18+'Scotland - Qtr'!AG18+'Wales - Qtr'!AG18</f>
        <v>129.32</v>
      </c>
      <c r="AK18" s="166">
        <f>'England - Qtr'!AH18+'Northern Ireland - Qtr'!AH18+'Scotland - Qtr'!AH18+'Wales - Qtr'!AH18</f>
        <v>129.32</v>
      </c>
      <c r="AL18" s="166">
        <f>'England - Qtr'!AI18+'Northern Ireland - Qtr'!AI18+'Scotland - Qtr'!AI18+'Wales - Qtr'!AI18</f>
        <v>129.32</v>
      </c>
      <c r="AM18" s="166">
        <f>'England - Qtr'!AJ18+'Northern Ireland - Qtr'!AJ18+'Scotland - Qtr'!AJ18+'Wales - Qtr'!AJ18</f>
        <v>129.32</v>
      </c>
      <c r="AN18" s="166">
        <f>'England - Qtr'!AK18+'Northern Ireland - Qtr'!AK18+'Scotland - Qtr'!AK18+'Wales - Qtr'!AK18</f>
        <v>129.32</v>
      </c>
      <c r="AO18" s="166">
        <f>'England - Qtr'!AL18+'Northern Ireland - Qtr'!AL18+'Scotland - Qtr'!AL18+'Wales - Qtr'!AL18</f>
        <v>129.32</v>
      </c>
      <c r="AP18" s="166">
        <f>'England - Qtr'!AM18+'Northern Ireland - Qtr'!AM18+'Scotland - Qtr'!AM18+'Wales - Qtr'!AM18</f>
        <v>129.32</v>
      </c>
      <c r="AQ18" s="166">
        <f>'England - Qtr'!AN18+'Northern Ireland - Qtr'!AN18+'Scotland - Qtr'!AN18+'Wales - Qtr'!AN18</f>
        <v>129.32</v>
      </c>
      <c r="AR18" s="166">
        <f>'England - Qtr'!AO18+'Northern Ireland - Qtr'!AO18+'Scotland - Qtr'!AO18+'Wales - Qtr'!AO18</f>
        <v>129.32</v>
      </c>
      <c r="AS18" s="166">
        <f>'England - Qtr'!AP18+'Northern Ireland - Qtr'!AP18+'Scotland - Qtr'!AP18+'Wales - Qtr'!AP18</f>
        <v>129.32</v>
      </c>
      <c r="AT18" s="166">
        <f>'England - Qtr'!AQ18+'Northern Ireland - Qtr'!AQ18+'Scotland - Qtr'!AQ18+'Wales - Qtr'!AQ18</f>
        <v>129.32</v>
      </c>
      <c r="AU18" s="166">
        <f>'England - Qtr'!AR18+'Northern Ireland - Qtr'!AR18+'Scotland - Qtr'!AR18+'Wales - Qtr'!AR18</f>
        <v>129.32</v>
      </c>
      <c r="AV18" s="168">
        <f>'England - Qtr'!AS18+'Northern Ireland - Qtr'!AS18+'Scotland - Qtr'!AS18+'Wales - Qtr'!AS18</f>
        <v>129.32</v>
      </c>
      <c r="AW18" s="168">
        <f>'England - Qtr'!AT18+'Northern Ireland - Qtr'!AT18+'Scotland - Qtr'!AT18+'Wales - Qtr'!AT18</f>
        <v>129.32</v>
      </c>
      <c r="AX18" s="168">
        <f>'England - Qtr'!AU18+'Northern Ireland - Qtr'!AU18+'Scotland - Qtr'!AU18+'Wales - Qtr'!AU18</f>
        <v>129.32</v>
      </c>
      <c r="AY18" s="168">
        <f>'England - Qtr'!AV18+'Northern Ireland - Qtr'!AV18+'Scotland - Qtr'!AV18+'Wales - Qtr'!AV18</f>
        <v>129.32</v>
      </c>
      <c r="AZ18" s="168">
        <f>'England - Qtr'!AW18+'Northern Ireland - Qtr'!AW18+'Scotland - Qtr'!AW18+'Wales - Qtr'!AW18</f>
        <v>129.32</v>
      </c>
      <c r="BA18" s="168">
        <f>'England - Qtr'!AX18+'Northern Ireland - Qtr'!AX18+'Scotland - Qtr'!AX18+'Wales - Qtr'!AX18</f>
        <v>129.32</v>
      </c>
      <c r="BB18" s="168">
        <f>'England - Qtr'!AY18+'Northern Ireland - Qtr'!AY18+'Scotland - Qtr'!AY18+'Wales - Qtr'!AY18</f>
        <v>129.32</v>
      </c>
      <c r="BC18" s="168">
        <f>'England - Qtr'!AZ18+'Northern Ireland - Qtr'!AZ18+'Scotland - Qtr'!AZ18+'Wales - Qtr'!AZ18</f>
        <v>129.32</v>
      </c>
      <c r="BD18" s="168">
        <f>'England - Qtr'!BA18+'Northern Ireland - Qtr'!BA18+'Scotland - Qtr'!BA18+'Wales - Qtr'!BA18</f>
        <v>129.32</v>
      </c>
      <c r="BE18" s="168">
        <f>'England - Qtr'!BB18+'Northern Ireland - Qtr'!BB18+'Scotland - Qtr'!BB18+'Wales - Qtr'!BB18</f>
        <v>129.32</v>
      </c>
      <c r="BF18" s="168">
        <f>'England - Qtr'!BC18+'Northern Ireland - Qtr'!BC18+'Scotland - Qtr'!BC18+'Wales - Qtr'!BC18</f>
        <v>129.32</v>
      </c>
      <c r="BG18" s="168">
        <f>'England - Qtr'!BD18+'Northern Ireland - Qtr'!BD18+'Scotland - Qtr'!BD18+'Wales - Qtr'!BD18</f>
        <v>129.32</v>
      </c>
      <c r="BH18" s="168">
        <f>'England - Qtr'!BE18+'Northern Ireland - Qtr'!BE18+'Scotland - Qtr'!BE18+'Wales - Qtr'!BE18</f>
        <v>129.32</v>
      </c>
      <c r="BI18" s="168">
        <f>'England - Qtr'!BF18+'Northern Ireland - Qtr'!BF18+'Scotland - Qtr'!BF18+'Wales - Qtr'!BF18</f>
        <v>129.32</v>
      </c>
      <c r="BJ18" s="168">
        <f>'England - Qtr'!BG18+'Northern Ireland - Qtr'!BG18+'Scotland - Qtr'!BG18+'Wales - Qtr'!BG18</f>
        <v>129.32</v>
      </c>
      <c r="BK18" s="168">
        <f>'England - Qtr'!BH18+'Northern Ireland - Qtr'!BH18+'Scotland - Qtr'!BH18+'Wales - Qtr'!BH18</f>
        <v>129.32</v>
      </c>
      <c r="BL18" s="168">
        <f>'England - Qtr'!BI18+'Northern Ireland - Qtr'!BI18+'Scotland - Qtr'!BI18+'Wales - Qtr'!BI18</f>
        <v>129.32</v>
      </c>
      <c r="BM18" s="168">
        <f>'England - Qtr'!BJ18+'Northern Ireland - Qtr'!BJ18+'Scotland - Qtr'!BJ18+'Wales - Qtr'!BJ18</f>
        <v>129.32</v>
      </c>
      <c r="BN18" s="168">
        <f>'England - Qtr'!BK18+'Northern Ireland - Qtr'!BK18+'Scotland - Qtr'!BK18+'Wales - Qtr'!BK18</f>
        <v>129.32</v>
      </c>
      <c r="BO18" s="97"/>
    </row>
    <row r="19" spans="1:72" s="49" customFormat="1" ht="20.25" customHeight="1" x14ac:dyDescent="0.25">
      <c r="A19" s="274" t="s">
        <v>269</v>
      </c>
      <c r="B19" s="166">
        <v>27</v>
      </c>
      <c r="C19" s="166">
        <v>27</v>
      </c>
      <c r="D19" s="166">
        <v>30</v>
      </c>
      <c r="E19" s="166">
        <v>30</v>
      </c>
      <c r="F19" s="166">
        <v>42</v>
      </c>
      <c r="G19" s="166">
        <v>46</v>
      </c>
      <c r="H19" s="166">
        <v>60</v>
      </c>
      <c r="I19" s="166">
        <v>74</v>
      </c>
      <c r="J19" s="166">
        <v>77</v>
      </c>
      <c r="K19" s="166">
        <v>90</v>
      </c>
      <c r="L19" s="166">
        <v>99</v>
      </c>
      <c r="M19" s="168">
        <v>121</v>
      </c>
      <c r="N19" s="166">
        <v>127</v>
      </c>
      <c r="O19" s="166">
        <v>133</v>
      </c>
      <c r="P19" s="166">
        <v>141</v>
      </c>
      <c r="Q19" s="155">
        <v>163</v>
      </c>
      <c r="R19" s="166">
        <v>191</v>
      </c>
      <c r="S19" s="166">
        <v>196</v>
      </c>
      <c r="T19" s="166">
        <v>210</v>
      </c>
      <c r="U19" s="166">
        <v>243</v>
      </c>
      <c r="V19" s="166">
        <f>'England - Qtr'!S19+'Northern Ireland - Qtr'!S19+'Scotland - Qtr'!S19+'Wales - Qtr'!S19</f>
        <v>265.51</v>
      </c>
      <c r="W19" s="166">
        <f>'England - Qtr'!T19+'Northern Ireland - Qtr'!T19+'Scotland - Qtr'!T19+'Wales - Qtr'!T19</f>
        <v>268.58000000000004</v>
      </c>
      <c r="X19" s="166">
        <f>'England - Qtr'!U19+'Northern Ireland - Qtr'!U19+'Scotland - Qtr'!U19+'Wales - Qtr'!U19</f>
        <v>301.88</v>
      </c>
      <c r="Y19" s="166">
        <f>'England - Qtr'!V19+'Northern Ireland - Qtr'!V19+'Scotland - Qtr'!V19+'Wales - Qtr'!V19</f>
        <v>335.74</v>
      </c>
      <c r="Z19" s="166">
        <f>'England - Qtr'!W19+'Northern Ireland - Qtr'!W19+'Scotland - Qtr'!W19+'Wales - Qtr'!W19</f>
        <v>372.42</v>
      </c>
      <c r="AA19" s="166">
        <f>'England - Qtr'!X19+'Northern Ireland - Qtr'!X19+'Scotland - Qtr'!X19+'Wales - Qtr'!X19</f>
        <v>378.3</v>
      </c>
      <c r="AB19" s="166">
        <f>'England - Qtr'!Y19+'Northern Ireland - Qtr'!Y19+'Scotland - Qtr'!Y19+'Wales - Qtr'!Y19</f>
        <v>399.45</v>
      </c>
      <c r="AC19" s="166">
        <f>'England - Qtr'!Z19+'Northern Ireland - Qtr'!Z19+'Scotland - Qtr'!Z19+'Wales - Qtr'!Z19</f>
        <v>454.38</v>
      </c>
      <c r="AD19" s="166">
        <f>'England - Qtr'!AA19+'Northern Ireland - Qtr'!AA19+'Scotland - Qtr'!AA19+'Wales - Qtr'!AA19</f>
        <v>481.36999999999995</v>
      </c>
      <c r="AE19" s="166">
        <f>'England - Qtr'!AB19+'Northern Ireland - Qtr'!AB19+'Scotland - Qtr'!AB19+'Wales - Qtr'!AB19</f>
        <v>484.78</v>
      </c>
      <c r="AF19" s="166">
        <f>'England - Qtr'!AC19+'Northern Ireland - Qtr'!AC19+'Scotland - Qtr'!AC19+'Wales - Qtr'!AC19</f>
        <v>495.28</v>
      </c>
      <c r="AG19" s="166">
        <f>'England - Qtr'!AD19+'Northern Ireland - Qtr'!AD19+'Scotland - Qtr'!AD19+'Wales - Qtr'!AD19</f>
        <v>507.44999999999993</v>
      </c>
      <c r="AH19" s="166">
        <f>'England - Qtr'!AE19+'Northern Ireland - Qtr'!AE19+'Scotland - Qtr'!AE19+'Wales - Qtr'!AE19</f>
        <v>525.55999999999995</v>
      </c>
      <c r="AI19" s="166">
        <f>'England - Qtr'!AF19+'Northern Ireland - Qtr'!AF19+'Scotland - Qtr'!AF19+'Wales - Qtr'!AF19</f>
        <v>525.55999999999995</v>
      </c>
      <c r="AJ19" s="166">
        <f>'England - Qtr'!AG19+'Northern Ireland - Qtr'!AG19+'Scotland - Qtr'!AG19+'Wales - Qtr'!AG19</f>
        <v>525.55999999999995</v>
      </c>
      <c r="AK19" s="166">
        <f>'England - Qtr'!AH19+'Northern Ireland - Qtr'!AH19+'Scotland - Qtr'!AH19+'Wales - Qtr'!AH19</f>
        <v>527.54999999999995</v>
      </c>
      <c r="AL19" s="166">
        <f>'England - Qtr'!AI19+'Northern Ireland - Qtr'!AI19+'Scotland - Qtr'!AI19+'Wales - Qtr'!AI19</f>
        <v>536.51</v>
      </c>
      <c r="AM19" s="166">
        <f>'England - Qtr'!AJ19+'Northern Ireland - Qtr'!AJ19+'Scotland - Qtr'!AJ19+'Wales - Qtr'!AJ19</f>
        <v>536.51</v>
      </c>
      <c r="AN19" s="166">
        <f>'England - Qtr'!AK19+'Northern Ireland - Qtr'!AK19+'Scotland - Qtr'!AK19+'Wales - Qtr'!AK19</f>
        <v>537.36</v>
      </c>
      <c r="AO19" s="166">
        <f>'England - Qtr'!AL19+'Northern Ireland - Qtr'!AL19+'Scotland - Qtr'!AL19+'Wales - Qtr'!AL19</f>
        <v>541.65</v>
      </c>
      <c r="AP19" s="166">
        <f>'England - Qtr'!AM19+'Northern Ireland - Qtr'!AM19+'Scotland - Qtr'!AM19+'Wales - Qtr'!AM19</f>
        <v>546.4799999999999</v>
      </c>
      <c r="AQ19" s="166">
        <f>'England - Qtr'!AN19+'Northern Ireland - Qtr'!AN19+'Scotland - Qtr'!AN19+'Wales - Qtr'!AN19</f>
        <v>546.4799999999999</v>
      </c>
      <c r="AR19" s="166">
        <f>'England - Qtr'!AO19+'Northern Ireland - Qtr'!AO19+'Scotland - Qtr'!AO19+'Wales - Qtr'!AO19</f>
        <v>546.9799999999999</v>
      </c>
      <c r="AS19" s="166">
        <f>'England - Qtr'!AP19+'Northern Ireland - Qtr'!AP19+'Scotland - Qtr'!AP19+'Wales - Qtr'!AP19</f>
        <v>547.20999999999992</v>
      </c>
      <c r="AT19" s="166">
        <f>'England - Qtr'!AQ19+'Northern Ireland - Qtr'!AQ19+'Scotland - Qtr'!AQ19+'Wales - Qtr'!AQ19</f>
        <v>568.05999999999995</v>
      </c>
      <c r="AU19" s="166">
        <f>'England - Qtr'!AR19+'Northern Ireland - Qtr'!AR19+'Scotland - Qtr'!AR19+'Wales - Qtr'!AR19</f>
        <v>568.05999999999995</v>
      </c>
      <c r="AV19" s="168">
        <f>'England - Qtr'!AS19+'Northern Ireland - Qtr'!AS19+'Scotland - Qtr'!AS19+'Wales - Qtr'!AS19</f>
        <v>613.65</v>
      </c>
      <c r="AW19" s="168">
        <f>'England - Qtr'!AT19+'Northern Ireland - Qtr'!AT19+'Scotland - Qtr'!AT19+'Wales - Qtr'!AT19</f>
        <v>614.15</v>
      </c>
      <c r="AX19" s="168">
        <f>'England - Qtr'!AU19+'Northern Ireland - Qtr'!AU19+'Scotland - Qtr'!AU19+'Wales - Qtr'!AU19</f>
        <v>614.56000000000006</v>
      </c>
      <c r="AY19" s="168">
        <f>'England - Qtr'!AV19+'Northern Ireland - Qtr'!AV19+'Scotland - Qtr'!AV19+'Wales - Qtr'!AV19</f>
        <v>614.56000000000006</v>
      </c>
      <c r="AZ19" s="168">
        <f>'England - Qtr'!AW19+'Northern Ireland - Qtr'!AW19+'Scotland - Qtr'!AW19+'Wales - Qtr'!AW19</f>
        <v>620.56000000000006</v>
      </c>
      <c r="BA19" s="168">
        <f>'England - Qtr'!AX19+'Northern Ireland - Qtr'!AX19+'Scotland - Qtr'!AX19+'Wales - Qtr'!AX19</f>
        <v>625.08000000000004</v>
      </c>
      <c r="BB19" s="168">
        <f>'England - Qtr'!AY19+'Northern Ireland - Qtr'!AY19+'Scotland - Qtr'!AY19+'Wales - Qtr'!AY19</f>
        <v>636.06000000000006</v>
      </c>
      <c r="BC19" s="168">
        <f>'England - Qtr'!AZ19+'Northern Ireland - Qtr'!AZ19+'Scotland - Qtr'!AZ19+'Wales - Qtr'!AZ19</f>
        <v>636.06000000000006</v>
      </c>
      <c r="BD19" s="168">
        <f>'England - Qtr'!BA19+'Northern Ireland - Qtr'!BA19+'Scotland - Qtr'!BA19+'Wales - Qtr'!BA19</f>
        <v>636.31000000000006</v>
      </c>
      <c r="BE19" s="168">
        <f>'England - Qtr'!BB19+'Northern Ireland - Qtr'!BB19+'Scotland - Qtr'!BB19+'Wales - Qtr'!BB19</f>
        <v>636.31000000000006</v>
      </c>
      <c r="BF19" s="168">
        <f>'England - Qtr'!BC19+'Northern Ireland - Qtr'!BC19+'Scotland - Qtr'!BC19+'Wales - Qtr'!BC19</f>
        <v>636.31000000000006</v>
      </c>
      <c r="BG19" s="168">
        <f>'England - Qtr'!BD19+'Northern Ireland - Qtr'!BD19+'Scotland - Qtr'!BD19+'Wales - Qtr'!BD19</f>
        <v>636.31000000000006</v>
      </c>
      <c r="BH19" s="168">
        <f>'England - Qtr'!BE19+'Northern Ireland - Qtr'!BE19+'Scotland - Qtr'!BE19+'Wales - Qtr'!BE19</f>
        <v>636.31000000000006</v>
      </c>
      <c r="BI19" s="168">
        <f>'England - Qtr'!BF19+'Northern Ireland - Qtr'!BF19+'Scotland - Qtr'!BF19+'Wales - Qtr'!BF19</f>
        <v>636.31000000000006</v>
      </c>
      <c r="BJ19" s="168">
        <f>'England - Qtr'!BG19+'Northern Ireland - Qtr'!BG19+'Scotland - Qtr'!BG19+'Wales - Qtr'!BG19</f>
        <v>640.31000000000006</v>
      </c>
      <c r="BK19" s="168">
        <f>'England - Qtr'!BH19+'Northern Ireland - Qtr'!BH19+'Scotland - Qtr'!BH19+'Wales - Qtr'!BH19</f>
        <v>640.31000000000006</v>
      </c>
      <c r="BL19" s="168">
        <f>'England - Qtr'!BI19+'Northern Ireland - Qtr'!BI19+'Scotland - Qtr'!BI19+'Wales - Qtr'!BI19</f>
        <v>640.31000000000006</v>
      </c>
      <c r="BM19" s="168">
        <f>'England - Qtr'!BJ19+'Northern Ireland - Qtr'!BJ19+'Scotland - Qtr'!BJ19+'Wales - Qtr'!BJ19</f>
        <v>640.31000000000006</v>
      </c>
      <c r="BN19" s="168">
        <f>'England - Qtr'!BK19+'Northern Ireland - Qtr'!BK19+'Scotland - Qtr'!BK19+'Wales - Qtr'!BK19</f>
        <v>640.31000000000006</v>
      </c>
      <c r="BO19" s="97"/>
    </row>
    <row r="20" spans="1:72" s="49" customFormat="1" ht="20.25" customHeight="1" x14ac:dyDescent="0.25">
      <c r="A20" s="274" t="s">
        <v>279</v>
      </c>
      <c r="B20" s="166">
        <v>319</v>
      </c>
      <c r="C20" s="166">
        <v>319</v>
      </c>
      <c r="D20" s="166">
        <v>319</v>
      </c>
      <c r="E20" s="166">
        <v>321</v>
      </c>
      <c r="F20" s="166">
        <v>321</v>
      </c>
      <c r="G20" s="166">
        <v>321</v>
      </c>
      <c r="H20" s="166">
        <v>324</v>
      </c>
      <c r="I20" s="166">
        <v>1164</v>
      </c>
      <c r="J20" s="166">
        <v>1148</v>
      </c>
      <c r="K20" s="166">
        <v>1153</v>
      </c>
      <c r="L20" s="166">
        <v>1156</v>
      </c>
      <c r="M20" s="168">
        <v>1166</v>
      </c>
      <c r="N20" s="166">
        <v>2124</v>
      </c>
      <c r="O20" s="166">
        <v>2773</v>
      </c>
      <c r="P20" s="166">
        <v>1955</v>
      </c>
      <c r="Q20" s="155">
        <v>1955</v>
      </c>
      <c r="R20" s="166">
        <v>2043</v>
      </c>
      <c r="S20" s="166">
        <v>2169</v>
      </c>
      <c r="T20" s="166">
        <v>2255</v>
      </c>
      <c r="U20" s="166">
        <v>2258</v>
      </c>
      <c r="V20" s="166">
        <f>'England - Qtr'!S20+'Northern Ireland - Qtr'!S20+'Scotland - Qtr'!S20+'Wales - Qtr'!S20</f>
        <v>2294.06</v>
      </c>
      <c r="W20" s="166">
        <f>'England - Qtr'!T20+'Northern Ireland - Qtr'!T20+'Scotland - Qtr'!T20+'Wales - Qtr'!T20</f>
        <v>2295.3999999999996</v>
      </c>
      <c r="X20" s="166">
        <f>'England - Qtr'!U20+'Northern Ireland - Qtr'!U20+'Scotland - Qtr'!U20+'Wales - Qtr'!U20</f>
        <v>2960.52</v>
      </c>
      <c r="Y20" s="166">
        <f>'England - Qtr'!V20+'Northern Ireland - Qtr'!V20+'Scotland - Qtr'!V20+'Wales - Qtr'!V20</f>
        <v>2604.0699999999997</v>
      </c>
      <c r="Z20" s="166">
        <f>'England - Qtr'!W20+'Northern Ireland - Qtr'!W20+'Scotland - Qtr'!W20+'Wales - Qtr'!W20</f>
        <v>2769.05</v>
      </c>
      <c r="AA20" s="166">
        <f>'England - Qtr'!X20+'Northern Ireland - Qtr'!X20+'Scotland - Qtr'!X20+'Wales - Qtr'!X20</f>
        <v>2769.9400000000005</v>
      </c>
      <c r="AB20" s="166">
        <f>'England - Qtr'!Y20+'Northern Ireland - Qtr'!Y20+'Scotland - Qtr'!Y20+'Wales - Qtr'!Y20</f>
        <v>2779.4700000000007</v>
      </c>
      <c r="AC20" s="166">
        <f>'England - Qtr'!Z20+'Northern Ireland - Qtr'!Z20+'Scotland - Qtr'!Z20+'Wales - Qtr'!Z20</f>
        <v>2833.5500000000006</v>
      </c>
      <c r="AD20" s="166">
        <f>'England - Qtr'!AA20+'Northern Ireland - Qtr'!AA20+'Scotland - Qtr'!AA20+'Wales - Qtr'!AA20</f>
        <v>2967.84</v>
      </c>
      <c r="AE20" s="166">
        <f>'England - Qtr'!AB20+'Northern Ireland - Qtr'!AB20+'Scotland - Qtr'!AB20+'Wales - Qtr'!AB20</f>
        <v>3020.1900000000005</v>
      </c>
      <c r="AF20" s="166">
        <f>'England - Qtr'!AC20+'Northern Ireland - Qtr'!AC20+'Scotland - Qtr'!AC20+'Wales - Qtr'!AC20</f>
        <v>3020.1900000000005</v>
      </c>
      <c r="AG20" s="166">
        <f>'England - Qtr'!AD20+'Northern Ireland - Qtr'!AD20+'Scotland - Qtr'!AD20+'Wales - Qtr'!AD20</f>
        <v>3020.1900000000005</v>
      </c>
      <c r="AH20" s="166">
        <f>'England - Qtr'!AE20+'Northern Ireland - Qtr'!AE20+'Scotland - Qtr'!AE20+'Wales - Qtr'!AE20</f>
        <v>3289.27</v>
      </c>
      <c r="AI20" s="166">
        <f>'England - Qtr'!AF20+'Northern Ireland - Qtr'!AF20+'Scotland - Qtr'!AF20+'Wales - Qtr'!AF20</f>
        <v>3731.27</v>
      </c>
      <c r="AJ20" s="166">
        <f>'England - Qtr'!AG20+'Northern Ireland - Qtr'!AG20+'Scotland - Qtr'!AG20+'Wales - Qtr'!AG20</f>
        <v>4463.2699999999995</v>
      </c>
      <c r="AK20" s="166">
        <f>'England - Qtr'!AH20+'Northern Ireland - Qtr'!AH20+'Scotland - Qtr'!AH20+'Wales - Qtr'!AH20</f>
        <v>4463.2699999999995</v>
      </c>
      <c r="AL20" s="166">
        <f>'England - Qtr'!AI20+'Northern Ireland - Qtr'!AI20+'Scotland - Qtr'!AI20+'Wales - Qtr'!AI20</f>
        <v>4530.4900000000007</v>
      </c>
      <c r="AM20" s="166">
        <f>'England - Qtr'!AJ20+'Northern Ireland - Qtr'!AJ20+'Scotland - Qtr'!AJ20+'Wales - Qtr'!AJ20</f>
        <v>4530.4900000000007</v>
      </c>
      <c r="AN20" s="166">
        <f>'England - Qtr'!AK20+'Northern Ireland - Qtr'!AK20+'Scotland - Qtr'!AK20+'Wales - Qtr'!AK20</f>
        <v>4530.4900000000007</v>
      </c>
      <c r="AO20" s="166">
        <f>'England - Qtr'!AL20+'Northern Ireland - Qtr'!AL20+'Scotland - Qtr'!AL20+'Wales - Qtr'!AL20</f>
        <v>4554.4900000000007</v>
      </c>
      <c r="AP20" s="166">
        <f>'England - Qtr'!AM20+'Northern Ireland - Qtr'!AM20+'Scotland - Qtr'!AM20+'Wales - Qtr'!AM20</f>
        <v>4563.62</v>
      </c>
      <c r="AQ20" s="166">
        <f>'England - Qtr'!AN20+'Northern Ireland - Qtr'!AN20+'Scotland - Qtr'!AN20+'Wales - Qtr'!AN20</f>
        <v>4563.62</v>
      </c>
      <c r="AR20" s="166">
        <f>'England - Qtr'!AO20+'Northern Ireland - Qtr'!AO20+'Scotland - Qtr'!AO20+'Wales - Qtr'!AO20</f>
        <v>4563.62</v>
      </c>
      <c r="AS20" s="166">
        <f>'England - Qtr'!AP20+'Northern Ireland - Qtr'!AP20+'Scotland - Qtr'!AP20+'Wales - Qtr'!AP20</f>
        <v>4564.1000000000004</v>
      </c>
      <c r="AT20" s="166">
        <f>'England - Qtr'!AQ20+'Northern Ireland - Qtr'!AQ20+'Scotland - Qtr'!AQ20+'Wales - Qtr'!AQ20</f>
        <v>4570.88</v>
      </c>
      <c r="AU20" s="166">
        <f>'England - Qtr'!AR20+'Northern Ireland - Qtr'!AR20+'Scotland - Qtr'!AR20+'Wales - Qtr'!AR20</f>
        <v>4571.45</v>
      </c>
      <c r="AV20" s="168">
        <f>'England - Qtr'!AS20+'Northern Ireland - Qtr'!AS20+'Scotland - Qtr'!AS20+'Wales - Qtr'!AS20</f>
        <v>4571.45</v>
      </c>
      <c r="AW20" s="168">
        <f>'England - Qtr'!AT20+'Northern Ireland - Qtr'!AT20+'Scotland - Qtr'!AT20+'Wales - Qtr'!AT20</f>
        <v>4572.8500000000004</v>
      </c>
      <c r="AX20" s="168">
        <f>'England - Qtr'!AU20+'Northern Ireland - Qtr'!AU20+'Scotland - Qtr'!AU20+'Wales - Qtr'!AU20</f>
        <v>4570.6099999999997</v>
      </c>
      <c r="AY20" s="168">
        <f>'England - Qtr'!AV20+'Northern Ireland - Qtr'!AV20+'Scotland - Qtr'!AV20+'Wales - Qtr'!AV20</f>
        <v>4570.6099999999997</v>
      </c>
      <c r="AZ20" s="168">
        <f>'England - Qtr'!AW20+'Northern Ireland - Qtr'!AW20+'Scotland - Qtr'!AW20+'Wales - Qtr'!AW20</f>
        <v>4570.6099999999997</v>
      </c>
      <c r="BA20" s="168">
        <f>'England - Qtr'!AX20+'Northern Ireland - Qtr'!AX20+'Scotland - Qtr'!AX20+'Wales - Qtr'!AX20</f>
        <v>4570.6099999999997</v>
      </c>
      <c r="BB20" s="168">
        <f>'England - Qtr'!AY20+'Northern Ireland - Qtr'!AY20+'Scotland - Qtr'!AY20+'Wales - Qtr'!AY20</f>
        <v>4635.1699999999992</v>
      </c>
      <c r="BC20" s="168">
        <f>'England - Qtr'!AZ20+'Northern Ireland - Qtr'!AZ20+'Scotland - Qtr'!AZ20+'Wales - Qtr'!AZ20</f>
        <v>4635.1699999999992</v>
      </c>
      <c r="BD20" s="168">
        <f>'England - Qtr'!BA20+'Northern Ireland - Qtr'!BA20+'Scotland - Qtr'!BA20+'Wales - Qtr'!BA20</f>
        <v>4635.4699999999993</v>
      </c>
      <c r="BE20" s="168">
        <f>'England - Qtr'!BB20+'Northern Ireland - Qtr'!BB20+'Scotland - Qtr'!BB20+'Wales - Qtr'!BB20</f>
        <v>4635.4699999999993</v>
      </c>
      <c r="BF20" s="168">
        <f>'England - Qtr'!BC20+'Northern Ireland - Qtr'!BC20+'Scotland - Qtr'!BC20+'Wales - Qtr'!BC20</f>
        <v>4635.4699999999993</v>
      </c>
      <c r="BG20" s="168">
        <f>'England - Qtr'!BD20+'Northern Ireland - Qtr'!BD20+'Scotland - Qtr'!BD20+'Wales - Qtr'!BD20</f>
        <v>4635.4699999999993</v>
      </c>
      <c r="BH20" s="168">
        <f>'England - Qtr'!BE20+'Northern Ireland - Qtr'!BE20+'Scotland - Qtr'!BE20+'Wales - Qtr'!BE20</f>
        <v>4635.4699999999993</v>
      </c>
      <c r="BI20" s="168">
        <f>'England - Qtr'!BF20+'Northern Ireland - Qtr'!BF20+'Scotland - Qtr'!BF20+'Wales - Qtr'!BF20</f>
        <v>4635.4699999999993</v>
      </c>
      <c r="BJ20" s="168">
        <f>'England - Qtr'!BG20+'Northern Ireland - Qtr'!BG20+'Scotland - Qtr'!BG20+'Wales - Qtr'!BG20</f>
        <v>4635.4699999999993</v>
      </c>
      <c r="BK20" s="168">
        <f>'England - Qtr'!BH20+'Northern Ireland - Qtr'!BH20+'Scotland - Qtr'!BH20+'Wales - Qtr'!BH20</f>
        <v>4635.4699999999993</v>
      </c>
      <c r="BL20" s="168">
        <f>'England - Qtr'!BI20+'Northern Ireland - Qtr'!BI20+'Scotland - Qtr'!BI20+'Wales - Qtr'!BI20</f>
        <v>4635.4699999999993</v>
      </c>
      <c r="BM20" s="168">
        <f>'England - Qtr'!BJ20+'Northern Ireland - Qtr'!BJ20+'Scotland - Qtr'!BJ20+'Wales - Qtr'!BJ20</f>
        <v>4635.4699999999993</v>
      </c>
      <c r="BN20" s="168">
        <f>'England - Qtr'!BK20+'Northern Ireland - Qtr'!BK20+'Scotland - Qtr'!BK20+'Wales - Qtr'!BK20</f>
        <v>4635.4699999999993</v>
      </c>
    </row>
    <row r="21" spans="1:72" s="49" customFormat="1" ht="20.25" customHeight="1" x14ac:dyDescent="0.25">
      <c r="A21" s="274" t="s">
        <v>299</v>
      </c>
      <c r="B21" s="323" t="s">
        <v>210</v>
      </c>
      <c r="C21" s="323" t="s">
        <v>210</v>
      </c>
      <c r="D21" s="323" t="s">
        <v>210</v>
      </c>
      <c r="E21" s="323" t="s">
        <v>210</v>
      </c>
      <c r="F21" s="323" t="s">
        <v>210</v>
      </c>
      <c r="G21" s="323" t="s">
        <v>210</v>
      </c>
      <c r="H21" s="323" t="s">
        <v>210</v>
      </c>
      <c r="I21" s="323" t="s">
        <v>210</v>
      </c>
      <c r="J21" s="323" t="s">
        <v>210</v>
      </c>
      <c r="K21" s="323" t="s">
        <v>210</v>
      </c>
      <c r="L21" s="323" t="s">
        <v>210</v>
      </c>
      <c r="M21" s="323" t="s">
        <v>210</v>
      </c>
      <c r="N21" s="323" t="s">
        <v>210</v>
      </c>
      <c r="O21" s="323" t="s">
        <v>210</v>
      </c>
      <c r="P21" s="323" t="s">
        <v>210</v>
      </c>
      <c r="Q21" s="323" t="s">
        <v>210</v>
      </c>
      <c r="R21" s="323" t="s">
        <v>210</v>
      </c>
      <c r="S21" s="323" t="s">
        <v>210</v>
      </c>
      <c r="T21" s="323" t="s">
        <v>210</v>
      </c>
      <c r="U21" s="323" t="s">
        <v>210</v>
      </c>
      <c r="V21" s="323" t="s">
        <v>210</v>
      </c>
      <c r="W21" s="323" t="s">
        <v>210</v>
      </c>
      <c r="X21" s="323" t="s">
        <v>210</v>
      </c>
      <c r="Y21" s="323" t="s">
        <v>210</v>
      </c>
      <c r="Z21" s="323" t="s">
        <v>210</v>
      </c>
      <c r="AA21" s="323" t="s">
        <v>210</v>
      </c>
      <c r="AB21" s="323" t="s">
        <v>210</v>
      </c>
      <c r="AC21" s="323" t="s">
        <v>210</v>
      </c>
      <c r="AD21" s="323" t="s">
        <v>210</v>
      </c>
      <c r="AE21" s="323" t="s">
        <v>210</v>
      </c>
      <c r="AF21" s="323" t="s">
        <v>210</v>
      </c>
      <c r="AG21" s="323" t="s">
        <v>210</v>
      </c>
      <c r="AH21" s="166">
        <f>'England - Qtr'!AE21+'Northern Ireland - Qtr'!AE21+'Scotland - Qtr'!AE21+'Wales - Qtr'!AE21</f>
        <v>45.44</v>
      </c>
      <c r="AI21" s="166">
        <f>'England - Qtr'!AF21+'Northern Ireland - Qtr'!AF21+'Scotland - Qtr'!AF21+'Wales - Qtr'!AF21</f>
        <v>45.44</v>
      </c>
      <c r="AJ21" s="166">
        <f>'England - Qtr'!AG21+'Northern Ireland - Qtr'!AG21+'Scotland - Qtr'!AG21+'Wales - Qtr'!AG21</f>
        <v>45.44</v>
      </c>
      <c r="AK21" s="166">
        <f>'England - Qtr'!AH21+'Northern Ireland - Qtr'!AH21+'Scotland - Qtr'!AH21+'Wales - Qtr'!AH21</f>
        <v>45.44</v>
      </c>
      <c r="AL21" s="166">
        <f>'England - Qtr'!AI21+'Northern Ireland - Qtr'!AI21+'Scotland - Qtr'!AI21+'Wales - Qtr'!AI21</f>
        <v>47.29</v>
      </c>
      <c r="AM21" s="166">
        <f>'England - Qtr'!AJ21+'Northern Ireland - Qtr'!AJ21+'Scotland - Qtr'!AJ21+'Wales - Qtr'!AJ21</f>
        <v>47.29</v>
      </c>
      <c r="AN21" s="166">
        <f>'England - Qtr'!AK21+'Northern Ireland - Qtr'!AK21+'Scotland - Qtr'!AK21+'Wales - Qtr'!AK21</f>
        <v>47.29</v>
      </c>
      <c r="AO21" s="166">
        <f>'England - Qtr'!AL21+'Northern Ireland - Qtr'!AL21+'Scotland - Qtr'!AL21+'Wales - Qtr'!AL21</f>
        <v>47.29</v>
      </c>
      <c r="AP21" s="166">
        <f>'England - Qtr'!AM21+'Northern Ireland - Qtr'!AM21+'Scotland - Qtr'!AM21+'Wales - Qtr'!AM21</f>
        <v>46.07</v>
      </c>
      <c r="AQ21" s="166">
        <f>'England - Qtr'!AN21+'Northern Ireland - Qtr'!AN21+'Scotland - Qtr'!AN21+'Wales - Qtr'!AN21</f>
        <v>46.07</v>
      </c>
      <c r="AR21" s="166">
        <f>'England - Qtr'!AO21+'Northern Ireland - Qtr'!AO21+'Scotland - Qtr'!AO21+'Wales - Qtr'!AO21</f>
        <v>46.07</v>
      </c>
      <c r="AS21" s="166">
        <f>'England - Qtr'!AP21+'Northern Ireland - Qtr'!AP21+'Scotland - Qtr'!AP21+'Wales - Qtr'!AP21</f>
        <v>46.07</v>
      </c>
      <c r="AT21" s="166">
        <f>'England - Qtr'!AQ21+'Northern Ireland - Qtr'!AQ21+'Scotland - Qtr'!AQ21+'Wales - Qtr'!AQ21</f>
        <v>36.46</v>
      </c>
      <c r="AU21" s="166">
        <f>'England - Qtr'!AR21+'Northern Ireland - Qtr'!AR21+'Scotland - Qtr'!AR21+'Wales - Qtr'!AR21</f>
        <v>36.46</v>
      </c>
      <c r="AV21" s="168">
        <f>'England - Qtr'!AS21+'Northern Ireland - Qtr'!AS21+'Scotland - Qtr'!AS21+'Wales - Qtr'!AS21</f>
        <v>36.46</v>
      </c>
      <c r="AW21" s="168">
        <f>'England - Qtr'!AT21+'Northern Ireland - Qtr'!AT21+'Scotland - Qtr'!AT21+'Wales - Qtr'!AT21</f>
        <v>36.46</v>
      </c>
      <c r="AX21" s="168">
        <f>'England - Qtr'!AU21+'Northern Ireland - Qtr'!AU21+'Scotland - Qtr'!AU21+'Wales - Qtr'!AU21</f>
        <v>36.29</v>
      </c>
      <c r="AY21" s="168">
        <f>'England - Qtr'!AV21+'Northern Ireland - Qtr'!AV21+'Scotland - Qtr'!AV21+'Wales - Qtr'!AV21</f>
        <v>36.29</v>
      </c>
      <c r="AZ21" s="168">
        <f>'England - Qtr'!AW21+'Northern Ireland - Qtr'!AW21+'Scotland - Qtr'!AW21+'Wales - Qtr'!AW21</f>
        <v>36.29</v>
      </c>
      <c r="BA21" s="168">
        <f>'England - Qtr'!AX21+'Northern Ireland - Qtr'!AX21+'Scotland - Qtr'!AX21+'Wales - Qtr'!AX21</f>
        <v>36.29</v>
      </c>
      <c r="BB21" s="168">
        <f>'England - Qtr'!AY21+'Northern Ireland - Qtr'!AY21+'Scotland - Qtr'!AY21+'Wales - Qtr'!AY21</f>
        <v>35.5</v>
      </c>
      <c r="BC21" s="168">
        <f>'England - Qtr'!AZ21+'Northern Ireland - Qtr'!AZ21+'Scotland - Qtr'!AZ21+'Wales - Qtr'!AZ21</f>
        <v>35.5</v>
      </c>
      <c r="BD21" s="168">
        <f>'England - Qtr'!BA21+'Northern Ireland - Qtr'!BA21+'Scotland - Qtr'!BA21+'Wales - Qtr'!BA21</f>
        <v>35.5</v>
      </c>
      <c r="BE21" s="168">
        <f>'England - Qtr'!BB21+'Northern Ireland - Qtr'!BB21+'Scotland - Qtr'!BB21+'Wales - Qtr'!BB21</f>
        <v>35.5</v>
      </c>
      <c r="BF21" s="168">
        <f>'England - Qtr'!BC21+'Northern Ireland - Qtr'!BC21+'Scotland - Qtr'!BC21+'Wales - Qtr'!BC21</f>
        <v>35.5</v>
      </c>
      <c r="BG21" s="168">
        <f>'England - Qtr'!BD21+'Northern Ireland - Qtr'!BD21+'Scotland - Qtr'!BD21+'Wales - Qtr'!BD21</f>
        <v>35.5</v>
      </c>
      <c r="BH21" s="168">
        <f>'England - Qtr'!BE21+'Northern Ireland - Qtr'!BE21+'Scotland - Qtr'!BE21+'Wales - Qtr'!BE21</f>
        <v>35.5</v>
      </c>
      <c r="BI21" s="168">
        <f>'England - Qtr'!BF21+'Northern Ireland - Qtr'!BF21+'Scotland - Qtr'!BF21+'Wales - Qtr'!BF21</f>
        <v>35.5</v>
      </c>
      <c r="BJ21" s="168">
        <f>'England - Qtr'!BG21+'Northern Ireland - Qtr'!BG21+'Scotland - Qtr'!BG21+'Wales - Qtr'!BG21</f>
        <v>35.5</v>
      </c>
      <c r="BK21" s="168">
        <f>'England - Qtr'!BH21+'Northern Ireland - Qtr'!BH21+'Scotland - Qtr'!BH21+'Wales - Qtr'!BH21</f>
        <v>35.5</v>
      </c>
      <c r="BL21" s="168">
        <f>'England - Qtr'!BI21+'Northern Ireland - Qtr'!BI21+'Scotland - Qtr'!BI21+'Wales - Qtr'!BI21</f>
        <v>35.5</v>
      </c>
      <c r="BM21" s="168">
        <f>'England - Qtr'!BJ21+'Northern Ireland - Qtr'!BJ21+'Scotland - Qtr'!BJ21+'Wales - Qtr'!BJ21</f>
        <v>35.5</v>
      </c>
      <c r="BN21" s="168">
        <f>'England - Qtr'!BK21+'Northern Ireland - Qtr'!BK21+'Scotland - Qtr'!BK21+'Wales - Qtr'!BK21</f>
        <v>35.5</v>
      </c>
    </row>
    <row r="22" spans="1:72" s="49" customFormat="1" ht="20.25" customHeight="1" x14ac:dyDescent="0.25">
      <c r="A22" s="275" t="s">
        <v>91</v>
      </c>
      <c r="B22" s="167">
        <f t="shared" ref="B22:AG22" si="0">SUM(B8:B21)</f>
        <v>8609</v>
      </c>
      <c r="C22" s="167">
        <f t="shared" si="0"/>
        <v>8732</v>
      </c>
      <c r="D22" s="167">
        <f t="shared" si="0"/>
        <v>9172</v>
      </c>
      <c r="E22" s="167">
        <f t="shared" si="0"/>
        <v>9256</v>
      </c>
      <c r="F22" s="167">
        <f t="shared" si="0"/>
        <v>9554</v>
      </c>
      <c r="G22" s="167">
        <f t="shared" si="0"/>
        <v>9949</v>
      </c>
      <c r="H22" s="167">
        <f t="shared" si="0"/>
        <v>10514</v>
      </c>
      <c r="I22" s="167">
        <f t="shared" si="0"/>
        <v>12382</v>
      </c>
      <c r="J22" s="167">
        <f t="shared" si="0"/>
        <v>13378</v>
      </c>
      <c r="K22" s="167">
        <f t="shared" si="0"/>
        <v>14165</v>
      </c>
      <c r="L22" s="167">
        <f t="shared" si="0"/>
        <v>14917</v>
      </c>
      <c r="M22" s="167">
        <f t="shared" si="0"/>
        <v>15651</v>
      </c>
      <c r="N22" s="156">
        <f t="shared" si="0"/>
        <v>18253</v>
      </c>
      <c r="O22" s="156">
        <f t="shared" si="0"/>
        <v>19667</v>
      </c>
      <c r="P22" s="156">
        <f t="shared" si="0"/>
        <v>19470</v>
      </c>
      <c r="Q22" s="156">
        <f t="shared" si="0"/>
        <v>19961</v>
      </c>
      <c r="R22" s="156">
        <f t="shared" si="0"/>
        <v>22348</v>
      </c>
      <c r="S22" s="156">
        <f t="shared" si="0"/>
        <v>23337</v>
      </c>
      <c r="T22" s="156">
        <f t="shared" si="0"/>
        <v>24242</v>
      </c>
      <c r="U22" s="156">
        <f t="shared" si="0"/>
        <v>24921</v>
      </c>
      <c r="V22" s="156">
        <f t="shared" si="0"/>
        <v>27884.12</v>
      </c>
      <c r="W22" s="156">
        <f t="shared" si="0"/>
        <v>28603.760000000002</v>
      </c>
      <c r="X22" s="156">
        <f t="shared" si="0"/>
        <v>30058.39</v>
      </c>
      <c r="Y22" s="156">
        <f t="shared" si="0"/>
        <v>30965.77</v>
      </c>
      <c r="Z22" s="156">
        <f t="shared" si="0"/>
        <v>32751.53</v>
      </c>
      <c r="AA22" s="156">
        <f t="shared" si="0"/>
        <v>33401.310000000005</v>
      </c>
      <c r="AB22" s="156">
        <f t="shared" si="0"/>
        <v>34434.130000000005</v>
      </c>
      <c r="AC22" s="156">
        <f t="shared" si="0"/>
        <v>35650.740000000005</v>
      </c>
      <c r="AD22" s="156">
        <f t="shared" si="0"/>
        <v>37446.910000000003</v>
      </c>
      <c r="AE22" s="156">
        <f t="shared" si="0"/>
        <v>38228.920000000006</v>
      </c>
      <c r="AF22" s="156">
        <f t="shared" si="0"/>
        <v>39150.76</v>
      </c>
      <c r="AG22" s="156">
        <f t="shared" si="0"/>
        <v>40292.559999999998</v>
      </c>
      <c r="AH22" s="156">
        <f t="shared" ref="AH22:BB22" si="1">SUM(AH8:AH21)</f>
        <v>42022.19</v>
      </c>
      <c r="AI22" s="156">
        <f t="shared" si="1"/>
        <v>42733.43</v>
      </c>
      <c r="AJ22" s="156">
        <f t="shared" si="1"/>
        <v>43850.090000000004</v>
      </c>
      <c r="AK22" s="156">
        <f t="shared" si="1"/>
        <v>44173.700000000004</v>
      </c>
      <c r="AL22" s="156">
        <f t="shared" si="1"/>
        <v>44922.880000000005</v>
      </c>
      <c r="AM22" s="156">
        <f t="shared" si="1"/>
        <v>45841.95</v>
      </c>
      <c r="AN22" s="156">
        <f t="shared" si="1"/>
        <v>46530.76</v>
      </c>
      <c r="AO22" s="156">
        <f t="shared" si="1"/>
        <v>47018.319999999992</v>
      </c>
      <c r="AP22" s="156">
        <f t="shared" si="1"/>
        <v>47698.950000000012</v>
      </c>
      <c r="AQ22" s="156">
        <f t="shared" si="1"/>
        <v>47742.410000000011</v>
      </c>
      <c r="AR22" s="156">
        <f t="shared" si="1"/>
        <v>47911.890000000007</v>
      </c>
      <c r="AS22" s="156">
        <f t="shared" si="1"/>
        <v>48147.749999999993</v>
      </c>
      <c r="AT22" s="156">
        <f t="shared" si="1"/>
        <v>48461.189999999995</v>
      </c>
      <c r="AU22" s="156">
        <f t="shared" si="1"/>
        <v>48899.459999999985</v>
      </c>
      <c r="AV22" s="156">
        <f t="shared" si="1"/>
        <v>49568.11</v>
      </c>
      <c r="AW22" s="156">
        <f t="shared" si="1"/>
        <v>50015.570000000007</v>
      </c>
      <c r="AX22" s="156">
        <f t="shared" si="1"/>
        <v>51536.170000000006</v>
      </c>
      <c r="AY22" s="156">
        <f t="shared" si="1"/>
        <v>51715.25</v>
      </c>
      <c r="AZ22" s="156">
        <f t="shared" si="1"/>
        <v>51981.250000000007</v>
      </c>
      <c r="BA22" s="156">
        <f t="shared" si="1"/>
        <v>53618.650000000016</v>
      </c>
      <c r="BB22" s="156">
        <f t="shared" si="1"/>
        <v>56734.25</v>
      </c>
      <c r="BC22" s="156">
        <f t="shared" ref="BC22:BH22" si="2">SUM(BC8:BC21)</f>
        <v>57240.42</v>
      </c>
      <c r="BD22" s="156">
        <f t="shared" si="2"/>
        <v>57633.640000000007</v>
      </c>
      <c r="BE22" s="156">
        <f t="shared" si="2"/>
        <v>58075.380000000005</v>
      </c>
      <c r="BF22" s="156">
        <f t="shared" si="2"/>
        <v>58578.8</v>
      </c>
      <c r="BG22" s="156">
        <f t="shared" si="2"/>
        <v>60010.05</v>
      </c>
      <c r="BH22" s="156">
        <f t="shared" si="2"/>
        <v>60811.97</v>
      </c>
      <c r="BI22" s="156">
        <f t="shared" ref="BI22:BJ22" si="3">SUM(BI8:BI21)</f>
        <v>62026.280000000006</v>
      </c>
      <c r="BJ22" s="156">
        <f t="shared" si="3"/>
        <v>62638.740000000005</v>
      </c>
      <c r="BK22" s="156">
        <f t="shared" ref="BK22" si="4">SUM(BK8:BK21)</f>
        <v>63598.530000000006</v>
      </c>
      <c r="BL22" s="156">
        <f t="shared" ref="BL22:BM22" si="5">SUM(BL8:BL21)</f>
        <v>64570.720000000001</v>
      </c>
      <c r="BM22" s="156">
        <f t="shared" si="5"/>
        <v>65306.66</v>
      </c>
      <c r="BN22" s="156">
        <f t="shared" ref="BN22" si="6">SUM(BN8:BN21)</f>
        <v>66029.98000000001</v>
      </c>
    </row>
    <row r="23" spans="1:72" s="49" customFormat="1" ht="15" customHeight="1" x14ac:dyDescent="0.25">
      <c r="A23" s="320" t="s">
        <v>280</v>
      </c>
      <c r="B23" s="224">
        <v>278</v>
      </c>
      <c r="C23" s="224">
        <v>278</v>
      </c>
      <c r="D23" s="224">
        <v>278</v>
      </c>
      <c r="E23" s="224">
        <v>278</v>
      </c>
      <c r="F23" s="224">
        <v>353</v>
      </c>
      <c r="G23" s="224">
        <v>353</v>
      </c>
      <c r="H23" s="224">
        <v>353</v>
      </c>
      <c r="I23" s="224">
        <v>353</v>
      </c>
      <c r="J23" s="224">
        <v>208</v>
      </c>
      <c r="K23" s="224">
        <v>208</v>
      </c>
      <c r="L23" s="224">
        <v>208</v>
      </c>
      <c r="M23" s="224">
        <v>208</v>
      </c>
      <c r="N23" s="158">
        <v>39</v>
      </c>
      <c r="O23" s="158">
        <v>39</v>
      </c>
      <c r="P23" s="158">
        <v>39</v>
      </c>
      <c r="Q23" s="158">
        <v>39</v>
      </c>
      <c r="R23" s="158">
        <v>14</v>
      </c>
      <c r="S23" s="158">
        <v>14</v>
      </c>
      <c r="T23" s="158">
        <v>14</v>
      </c>
      <c r="U23" s="158">
        <v>14</v>
      </c>
      <c r="V23" s="158">
        <v>21</v>
      </c>
      <c r="W23" s="158">
        <v>21</v>
      </c>
      <c r="X23" s="158">
        <v>21</v>
      </c>
      <c r="Y23" s="158">
        <v>21</v>
      </c>
      <c r="Z23" s="158">
        <v>13</v>
      </c>
      <c r="AA23" s="158">
        <v>13</v>
      </c>
      <c r="AB23" s="158">
        <v>13</v>
      </c>
      <c r="AC23" s="158">
        <v>13</v>
      </c>
      <c r="AD23" s="158">
        <v>6</v>
      </c>
      <c r="AE23" s="158">
        <v>6</v>
      </c>
      <c r="AF23" s="158">
        <v>6</v>
      </c>
      <c r="AG23" s="158">
        <v>6</v>
      </c>
      <c r="AH23" s="158">
        <v>0.12</v>
      </c>
      <c r="AI23" s="158">
        <v>0.12</v>
      </c>
      <c r="AJ23" s="158">
        <v>0.12</v>
      </c>
      <c r="AK23" s="158">
        <v>0.12</v>
      </c>
      <c r="AL23" s="158">
        <v>0.19</v>
      </c>
      <c r="AM23" s="158">
        <v>0.19</v>
      </c>
      <c r="AN23" s="158">
        <v>0.19</v>
      </c>
      <c r="AO23" s="158">
        <v>0.19</v>
      </c>
      <c r="AP23" s="158">
        <v>0</v>
      </c>
      <c r="AQ23" s="158">
        <v>0</v>
      </c>
      <c r="AR23" s="158">
        <v>0</v>
      </c>
      <c r="AS23" s="158">
        <v>0</v>
      </c>
      <c r="AT23" s="158">
        <v>0</v>
      </c>
      <c r="AU23" s="158">
        <v>0</v>
      </c>
      <c r="AV23" s="158">
        <v>0</v>
      </c>
      <c r="AW23" s="158">
        <v>0</v>
      </c>
      <c r="AX23" s="158">
        <v>0</v>
      </c>
      <c r="AY23" s="158">
        <v>0</v>
      </c>
      <c r="AZ23" s="158">
        <v>0</v>
      </c>
      <c r="BA23" s="158">
        <v>0</v>
      </c>
      <c r="BB23" s="158">
        <v>0</v>
      </c>
      <c r="BC23" s="158">
        <v>0</v>
      </c>
      <c r="BD23" s="158">
        <v>0</v>
      </c>
      <c r="BE23" s="158">
        <v>0</v>
      </c>
      <c r="BF23" s="158">
        <v>0</v>
      </c>
      <c r="BG23" s="158">
        <v>0</v>
      </c>
      <c r="BH23" s="158">
        <v>0</v>
      </c>
      <c r="BI23" s="158">
        <v>0</v>
      </c>
      <c r="BJ23" s="158">
        <v>0</v>
      </c>
      <c r="BK23" s="158">
        <v>0</v>
      </c>
      <c r="BL23" s="158">
        <v>0</v>
      </c>
      <c r="BM23" s="158">
        <v>0</v>
      </c>
      <c r="BN23" s="158">
        <v>0</v>
      </c>
    </row>
    <row r="24" spans="1:72" s="49" customFormat="1" ht="19.5" customHeight="1" x14ac:dyDescent="0.25">
      <c r="A24" s="274"/>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226"/>
      <c r="BD24" s="226"/>
      <c r="BE24" s="340"/>
      <c r="BF24" s="340"/>
      <c r="BG24" s="340"/>
      <c r="BH24" s="340"/>
      <c r="BI24" s="340"/>
      <c r="BJ24" s="340"/>
      <c r="BK24" s="340"/>
      <c r="BL24"/>
      <c r="BM24" s="361"/>
      <c r="BN24"/>
    </row>
    <row r="25" spans="1:72" s="49" customFormat="1" ht="32.25" customHeight="1" x14ac:dyDescent="0.25">
      <c r="A25" s="300" t="s">
        <v>282</v>
      </c>
      <c r="B25" s="216" t="s">
        <v>114</v>
      </c>
      <c r="C25" s="216" t="s">
        <v>115</v>
      </c>
      <c r="D25" s="216" t="s">
        <v>116</v>
      </c>
      <c r="E25" s="216" t="s">
        <v>117</v>
      </c>
      <c r="F25" s="216" t="s">
        <v>118</v>
      </c>
      <c r="G25" s="216" t="s">
        <v>119</v>
      </c>
      <c r="H25" s="216" t="s">
        <v>120</v>
      </c>
      <c r="I25" s="216" t="s">
        <v>121</v>
      </c>
      <c r="J25" s="216" t="s">
        <v>122</v>
      </c>
      <c r="K25" s="216" t="s">
        <v>123</v>
      </c>
      <c r="L25" s="216" t="s">
        <v>124</v>
      </c>
      <c r="M25" s="216" t="s">
        <v>125</v>
      </c>
      <c r="N25" s="217" t="s">
        <v>126</v>
      </c>
      <c r="O25" s="217" t="s">
        <v>127</v>
      </c>
      <c r="P25" s="217" t="s">
        <v>128</v>
      </c>
      <c r="Q25" s="217" t="s">
        <v>129</v>
      </c>
      <c r="R25" s="217" t="s">
        <v>130</v>
      </c>
      <c r="S25" s="217" t="s">
        <v>131</v>
      </c>
      <c r="T25" s="217" t="s">
        <v>132</v>
      </c>
      <c r="U25" s="217" t="s">
        <v>133</v>
      </c>
      <c r="V25" s="217" t="s">
        <v>134</v>
      </c>
      <c r="W25" s="217" t="s">
        <v>135</v>
      </c>
      <c r="X25" s="217" t="s">
        <v>136</v>
      </c>
      <c r="Y25" s="217" t="s">
        <v>137</v>
      </c>
      <c r="Z25" s="217" t="s">
        <v>138</v>
      </c>
      <c r="AA25" s="217" t="s">
        <v>139</v>
      </c>
      <c r="AB25" s="217" t="s">
        <v>140</v>
      </c>
      <c r="AC25" s="217" t="s">
        <v>141</v>
      </c>
      <c r="AD25" s="217" t="s">
        <v>142</v>
      </c>
      <c r="AE25" s="217" t="s">
        <v>143</v>
      </c>
      <c r="AF25" s="217" t="s">
        <v>144</v>
      </c>
      <c r="AG25" s="217" t="s">
        <v>145</v>
      </c>
      <c r="AH25" s="217" t="s">
        <v>146</v>
      </c>
      <c r="AI25" s="217" t="s">
        <v>147</v>
      </c>
      <c r="AJ25" s="217" t="s">
        <v>148</v>
      </c>
      <c r="AK25" s="217" t="s">
        <v>149</v>
      </c>
      <c r="AL25" s="217" t="s">
        <v>150</v>
      </c>
      <c r="AM25" s="217" t="s">
        <v>151</v>
      </c>
      <c r="AN25" s="217" t="s">
        <v>152</v>
      </c>
      <c r="AO25" s="246" t="s">
        <v>153</v>
      </c>
      <c r="AP25" s="229" t="s">
        <v>154</v>
      </c>
      <c r="AQ25" s="229" t="s">
        <v>155</v>
      </c>
      <c r="AR25" s="229" t="s">
        <v>156</v>
      </c>
      <c r="AS25" s="229" t="s">
        <v>157</v>
      </c>
      <c r="AT25" s="229" t="s">
        <v>158</v>
      </c>
      <c r="AU25" s="229" t="s">
        <v>159</v>
      </c>
      <c r="AV25" s="229" t="s">
        <v>246</v>
      </c>
      <c r="AW25" s="229" t="s">
        <v>251</v>
      </c>
      <c r="AX25" s="229" t="s">
        <v>256</v>
      </c>
      <c r="AY25" s="229" t="s">
        <v>259</v>
      </c>
      <c r="AZ25" s="229" t="s">
        <v>261</v>
      </c>
      <c r="BA25" s="229" t="s">
        <v>250</v>
      </c>
      <c r="BB25" s="229" t="s">
        <v>294</v>
      </c>
      <c r="BC25" s="229" t="s">
        <v>301</v>
      </c>
      <c r="BD25" s="229" t="s">
        <v>304</v>
      </c>
      <c r="BE25" s="229" t="s">
        <v>307</v>
      </c>
      <c r="BF25" s="229" t="s">
        <v>317</v>
      </c>
      <c r="BG25" s="217" t="s">
        <v>322</v>
      </c>
      <c r="BH25" s="217" t="s">
        <v>324</v>
      </c>
      <c r="BI25" s="217" t="s">
        <v>358</v>
      </c>
      <c r="BJ25" s="217" t="s">
        <v>365</v>
      </c>
      <c r="BK25" s="217" t="s">
        <v>370</v>
      </c>
      <c r="BL25" s="217" t="s">
        <v>372</v>
      </c>
      <c r="BM25" s="217" t="s">
        <v>374</v>
      </c>
      <c r="BN25" s="217" t="s">
        <v>380</v>
      </c>
      <c r="BO25" s="221"/>
    </row>
    <row r="26" spans="1:72" s="49" customFormat="1" ht="20.25" customHeight="1" x14ac:dyDescent="0.25">
      <c r="A26" s="274" t="s">
        <v>329</v>
      </c>
      <c r="B26" s="166">
        <v>1757.35</v>
      </c>
      <c r="C26" s="166">
        <v>1198.51</v>
      </c>
      <c r="D26" s="166">
        <v>1933.71</v>
      </c>
      <c r="E26" s="166">
        <v>2336.4</v>
      </c>
      <c r="F26" s="166">
        <v>2396.5700000000002</v>
      </c>
      <c r="G26" s="166">
        <v>2492.2399999999998</v>
      </c>
      <c r="H26" s="166">
        <v>1914.76</v>
      </c>
      <c r="I26" s="166">
        <v>4010.38</v>
      </c>
      <c r="J26" s="166">
        <v>3565.23</v>
      </c>
      <c r="K26" s="166">
        <v>2241.98</v>
      </c>
      <c r="L26" s="166">
        <v>2647.5</v>
      </c>
      <c r="M26" s="168">
        <v>3789.24</v>
      </c>
      <c r="N26" s="166">
        <v>3974.46</v>
      </c>
      <c r="O26" s="166">
        <v>3873.58</v>
      </c>
      <c r="P26" s="166">
        <v>2768.53</v>
      </c>
      <c r="Q26" s="155">
        <v>6308.81</v>
      </c>
      <c r="R26" s="166">
        <v>6666.15</v>
      </c>
      <c r="S26" s="166">
        <v>3036.41</v>
      </c>
      <c r="T26" s="166">
        <v>2884.04</v>
      </c>
      <c r="U26" s="166">
        <v>5968.05</v>
      </c>
      <c r="V26" s="166">
        <v>7160.87</v>
      </c>
      <c r="W26" s="166">
        <v>4757.43</v>
      </c>
      <c r="X26" s="166">
        <v>3809.02</v>
      </c>
      <c r="Y26" s="166">
        <v>7124.67</v>
      </c>
      <c r="Z26" s="166">
        <f>'England - Qtr'!W25+'Northern Ireland - Qtr'!W25+'Scotland - Qtr'!W25+'Wales - Qtr'!W25</f>
        <v>6324.27</v>
      </c>
      <c r="AA26" s="166">
        <f>'England - Qtr'!X25+'Northern Ireland - Qtr'!X25+'Scotland - Qtr'!X25+'Wales - Qtr'!X25</f>
        <v>3957.09</v>
      </c>
      <c r="AB26" s="166">
        <f>'England - Qtr'!Y25+'Northern Ireland - Qtr'!Y25+'Scotland - Qtr'!Y25+'Wales - Qtr'!Y25</f>
        <v>4599.3100000000004</v>
      </c>
      <c r="AC26" s="166">
        <f>'England - Qtr'!Z25+'Northern Ireland - Qtr'!Z25+'Scotland - Qtr'!Z25+'Wales - Qtr'!Z25</f>
        <v>5873.01</v>
      </c>
      <c r="AD26" s="166">
        <f>'England - Qtr'!AA25+'Northern Ireland - Qtr'!AA25+'Scotland - Qtr'!AA25+'Wales - Qtr'!AA25</f>
        <v>7745.42</v>
      </c>
      <c r="AE26" s="166">
        <f>'England - Qtr'!AB25+'Northern Ireland - Qtr'!AB25+'Scotland - Qtr'!AB25+'Wales - Qtr'!AB25</f>
        <v>6186.06</v>
      </c>
      <c r="AF26" s="166">
        <f>'England - Qtr'!AC25+'Northern Ireland - Qtr'!AC25+'Scotland - Qtr'!AC25+'Wales - Qtr'!AC25</f>
        <v>5629.92</v>
      </c>
      <c r="AG26" s="166">
        <f>'England - Qtr'!AD25+'Northern Ireland - Qtr'!AD25+'Scotland - Qtr'!AD25+'Wales - Qtr'!AD25</f>
        <v>9163.8299999999981</v>
      </c>
      <c r="AH26" s="166">
        <f>'England - Qtr'!AE25+'Northern Ireland - Qtr'!AE25+'Scotland - Qtr'!AE25+'Wales - Qtr'!AE25</f>
        <v>9561.36</v>
      </c>
      <c r="AI26" s="166">
        <f>'England - Qtr'!AF25+'Northern Ireland - Qtr'!AF25+'Scotland - Qtr'!AF25+'Wales - Qtr'!AF25</f>
        <v>5436.6299999999992</v>
      </c>
      <c r="AJ26" s="166">
        <f>'England - Qtr'!AG25+'Northern Ireland - Qtr'!AG25+'Scotland - Qtr'!AG25+'Wales - Qtr'!AG25</f>
        <v>5546.96</v>
      </c>
      <c r="AK26" s="166">
        <f>'England - Qtr'!AH25+'Northern Ireland - Qtr'!AH25+'Scotland - Qtr'!AH25+'Wales - Qtr'!AH25</f>
        <v>9837.4600000000009</v>
      </c>
      <c r="AL26" s="166">
        <f>'England - Qtr'!AI25+'Northern Ireland - Qtr'!AI25+'Scotland - Qtr'!AI25+'Wales - Qtr'!AI25</f>
        <v>9836.32</v>
      </c>
      <c r="AM26" s="166">
        <f>'England - Qtr'!AJ25+'Northern Ireland - Qtr'!AJ25+'Scotland - Qtr'!AJ25+'Wales - Qtr'!AJ25</f>
        <v>6051.68</v>
      </c>
      <c r="AN26" s="166">
        <f>'England - Qtr'!AK25+'Northern Ireland - Qtr'!AK25+'Scotland - Qtr'!AK25+'Wales - Qtr'!AK25</f>
        <v>6795.8599999999988</v>
      </c>
      <c r="AO26" s="166">
        <f>'England - Qtr'!AL25+'Northern Ireland - Qtr'!AL25+'Scotland - Qtr'!AL25+'Wales - Qtr'!AL25</f>
        <v>9175.8799999999992</v>
      </c>
      <c r="AP26" s="166">
        <f>'England - Qtr'!AM25+'Northern Ireland - Qtr'!AM25+'Scotland - Qtr'!AM25+'Wales - Qtr'!AM25</f>
        <v>12987.060000000001</v>
      </c>
      <c r="AQ26" s="166">
        <f>'England - Qtr'!AN25+'Northern Ireland - Qtr'!AN25+'Scotland - Qtr'!AN25+'Wales - Qtr'!AN25</f>
        <v>6119.5700000000006</v>
      </c>
      <c r="AR26" s="166">
        <f>'England - Qtr'!AO25+'Northern Ireland - Qtr'!AO25+'Scotland - Qtr'!AO25+'Wales - Qtr'!AO25</f>
        <v>6706.8799999999992</v>
      </c>
      <c r="AS26" s="166">
        <f>'England - Qtr'!AP25+'Northern Ireland - Qtr'!AP25+'Scotland - Qtr'!AP25+'Wales - Qtr'!AP25</f>
        <v>9059.39</v>
      </c>
      <c r="AT26" s="166">
        <f>'England - Qtr'!AQ25+'Northern Ireland - Qtr'!AQ25+'Scotland - Qtr'!AQ25+'Wales - Qtr'!AQ25</f>
        <v>10015.959999999999</v>
      </c>
      <c r="AU26" s="168">
        <f>'England - Qtr'!AR25+'Northern Ireland - Qtr'!AR25+'Scotland - Qtr'!AR25+'Wales - Qtr'!AR25</f>
        <v>5329.91</v>
      </c>
      <c r="AV26" s="168">
        <f>'England - Qtr'!AS25+'Northern Ireland - Qtr'!AS25+'Scotland - Qtr'!AS25+'Wales - Qtr'!AS25</f>
        <v>4023.72</v>
      </c>
      <c r="AW26" s="168">
        <f>'England - Qtr'!AT25+'Northern Ireland - Qtr'!AT25+'Scotland - Qtr'!AT25+'Wales - Qtr'!AT25</f>
        <v>9957.0299999999988</v>
      </c>
      <c r="AX26" s="168">
        <f>'England - Qtr'!AU25+'Northern Ireland - Qtr'!AU25+'Scotland - Qtr'!AU25+'Wales - Qtr'!AU25</f>
        <v>11781.58</v>
      </c>
      <c r="AY26" s="168">
        <f>'England - Qtr'!AV25+'Northern Ireland - Qtr'!AV25+'Scotland - Qtr'!AV25+'Wales - Qtr'!AV25</f>
        <v>7467.35</v>
      </c>
      <c r="AZ26" s="168">
        <f>'England - Qtr'!AW25+'Northern Ireland - Qtr'!AW25+'Scotland - Qtr'!AW25+'Wales - Qtr'!AW25</f>
        <v>5689.38</v>
      </c>
      <c r="BA26" s="168">
        <f>'England - Qtr'!AX25+'Northern Ireland - Qtr'!AX25+'Scotland - Qtr'!AX25+'Wales - Qtr'!AX25</f>
        <v>10163.400000000001</v>
      </c>
      <c r="BB26" s="168">
        <f>'England - Qtr'!AY25+'Northern Ireland - Qtr'!AY25+'Scotland - Qtr'!AY25+'Wales - Qtr'!AY25</f>
        <v>10473.76</v>
      </c>
      <c r="BC26" s="168">
        <f>'England - Qtr'!AZ25+'Northern Ireland - Qtr'!AZ25+'Scotland - Qtr'!AZ25+'Wales - Qtr'!AZ25</f>
        <v>5383.98</v>
      </c>
      <c r="BD26" s="168">
        <f>'England - Qtr'!BA25+'Northern Ireland - Qtr'!BA25+'Scotland - Qtr'!BA25+'Wales - Qtr'!BA25</f>
        <v>6873.9299999999994</v>
      </c>
      <c r="BE26" s="168">
        <f>'England - Qtr'!BB25+'Northern Ireland - Qtr'!BB25+'Scotland - Qtr'!BB25+'Wales - Qtr'!BB25</f>
        <v>10600.77</v>
      </c>
      <c r="BF26" s="168">
        <f>'England - Qtr'!BC25+'Northern Ireland - Qtr'!BC25+'Scotland - Qtr'!BC25+'Wales - Qtr'!BC25</f>
        <v>10898.599999999999</v>
      </c>
      <c r="BG26" s="168">
        <f>'England - Qtr'!BD25+'Northern Ireland - Qtr'!BD25+'Scotland - Qtr'!BD25+'Wales - Qtr'!BD25</f>
        <v>7297.88</v>
      </c>
      <c r="BH26" s="168">
        <f>'England - Qtr'!BE25+'Northern Ireland - Qtr'!BE25+'Scotland - Qtr'!BE25+'Wales - Qtr'!BE25</f>
        <v>6940.2899999999991</v>
      </c>
      <c r="BI26" s="168">
        <f>'England - Qtr'!BF25+'Northern Ireland - Qtr'!BF25+'Scotland - Qtr'!BF25+'Wales - Qtr'!BF25</f>
        <v>9676.5</v>
      </c>
      <c r="BJ26" s="168">
        <f>'England - Qtr'!BG25+'Northern Ireland - Qtr'!BG25+'Scotland - Qtr'!BG25+'Wales - Qtr'!BG25</f>
        <v>9538.68</v>
      </c>
      <c r="BK26" s="168">
        <f>'England - Qtr'!BH25+'Northern Ireland - Qtr'!BH25+'Scotland - Qtr'!BH25+'Wales - Qtr'!BH25</f>
        <v>7033.49</v>
      </c>
      <c r="BL26" s="168">
        <f>'England - Qtr'!BI25+'Northern Ireland - Qtr'!BI25+'Scotland - Qtr'!BI25+'Wales - Qtr'!BI25</f>
        <v>6968.6200000000008</v>
      </c>
      <c r="BM26" s="168">
        <f>'England - Qtr'!BJ25+'Northern Ireland - Qtr'!BJ25+'Scotland - Qtr'!BJ25+'Wales - Qtr'!BJ25</f>
        <v>10878.66</v>
      </c>
      <c r="BN26" s="168">
        <f>'England - Qtr'!BK25+'Northern Ireland - Qtr'!BK25+'Scotland - Qtr'!BK25+'Wales - Qtr'!BK25</f>
        <v>12415.519999999999</v>
      </c>
      <c r="BO26" s="221"/>
      <c r="BR26" s="155"/>
    </row>
    <row r="27" spans="1:72" s="49" customFormat="1" ht="20.25" customHeight="1" x14ac:dyDescent="0.25">
      <c r="A27" s="274" t="s">
        <v>338</v>
      </c>
      <c r="B27" s="166">
        <v>670.86</v>
      </c>
      <c r="C27" s="166">
        <v>460.44</v>
      </c>
      <c r="D27" s="166">
        <v>825.67</v>
      </c>
      <c r="E27" s="166">
        <v>1102.7</v>
      </c>
      <c r="F27" s="166">
        <v>998.07</v>
      </c>
      <c r="G27" s="166">
        <v>1128.6099999999999</v>
      </c>
      <c r="H27" s="166">
        <v>1098.45</v>
      </c>
      <c r="I27" s="166">
        <v>1923.9</v>
      </c>
      <c r="J27" s="166">
        <v>1507.04</v>
      </c>
      <c r="K27" s="166">
        <v>1649.95</v>
      </c>
      <c r="L27" s="166">
        <v>1707.44</v>
      </c>
      <c r="M27" s="168">
        <v>2738.74</v>
      </c>
      <c r="N27" s="166">
        <v>2804.62</v>
      </c>
      <c r="O27" s="166">
        <v>2614.92</v>
      </c>
      <c r="P27" s="166">
        <v>1965.32</v>
      </c>
      <c r="Q27" s="155">
        <v>4086.92</v>
      </c>
      <c r="R27" s="166">
        <v>4383.82</v>
      </c>
      <c r="S27" s="166">
        <v>2092.0700000000002</v>
      </c>
      <c r="T27" s="166">
        <v>2242.1</v>
      </c>
      <c r="U27" s="166">
        <v>4686.6000000000004</v>
      </c>
      <c r="V27" s="166">
        <v>4675.2700000000004</v>
      </c>
      <c r="W27" s="166">
        <v>3577.58</v>
      </c>
      <c r="X27" s="166">
        <v>3412.26</v>
      </c>
      <c r="Y27" s="166">
        <v>5757.63</v>
      </c>
      <c r="Z27" s="166">
        <f>'England - Qtr'!W26+'Northern Ireland - Qtr'!W26+'Scotland - Qtr'!W26+'Wales - Qtr'!W26</f>
        <v>5148.2899999999991</v>
      </c>
      <c r="AA27" s="166">
        <f>'England - Qtr'!X26+'Northern Ireland - Qtr'!X26+'Scotland - Qtr'!X26+'Wales - Qtr'!X26</f>
        <v>3252.21</v>
      </c>
      <c r="AB27" s="166">
        <f>'England - Qtr'!Y26+'Northern Ireland - Qtr'!Y26+'Scotland - Qtr'!Y26+'Wales - Qtr'!Y26</f>
        <v>3581.88</v>
      </c>
      <c r="AC27" s="166">
        <f>'England - Qtr'!Z26+'Northern Ireland - Qtr'!Z26+'Scotland - Qtr'!Z26+'Wales - Qtr'!Z26</f>
        <v>4423.3599999999997</v>
      </c>
      <c r="AD27" s="166">
        <f>'England - Qtr'!AA26+'Northern Ireland - Qtr'!AA26+'Scotland - Qtr'!AA26+'Wales - Qtr'!AA26</f>
        <v>5162.04</v>
      </c>
      <c r="AE27" s="166">
        <f>'England - Qtr'!AB26+'Northern Ireland - Qtr'!AB26+'Scotland - Qtr'!AB26+'Wales - Qtr'!AB26</f>
        <v>3991.54</v>
      </c>
      <c r="AF27" s="166">
        <f>'England - Qtr'!AC26+'Northern Ireland - Qtr'!AC26+'Scotland - Qtr'!AC26+'Wales - Qtr'!AC26</f>
        <v>3959.2299999999996</v>
      </c>
      <c r="AG27" s="166">
        <f>'England - Qtr'!AD26+'Northern Ireland - Qtr'!AD26+'Scotland - Qtr'!AD26+'Wales - Qtr'!AD26</f>
        <v>7803.11</v>
      </c>
      <c r="AH27" s="166">
        <f>'England - Qtr'!AE26+'Northern Ireland - Qtr'!AE26+'Scotland - Qtr'!AE26+'Wales - Qtr'!AE26</f>
        <v>7927.0199999999995</v>
      </c>
      <c r="AI27" s="166">
        <f>'England - Qtr'!AF26+'Northern Ireland - Qtr'!AF26+'Scotland - Qtr'!AF26+'Wales - Qtr'!AF26</f>
        <v>4727.01</v>
      </c>
      <c r="AJ27" s="166">
        <f>'England - Qtr'!AG26+'Northern Ireland - Qtr'!AG26+'Scotland - Qtr'!AG26+'Wales - Qtr'!AG26</f>
        <v>5018.0000000000009</v>
      </c>
      <c r="AK27" s="166">
        <f>'England - Qtr'!AH26+'Northern Ireland - Qtr'!AH26+'Scotland - Qtr'!AH26+'Wales - Qtr'!AH26</f>
        <v>8853.17</v>
      </c>
      <c r="AL27" s="166">
        <f>'England - Qtr'!AI26+'Northern Ireland - Qtr'!AI26+'Scotland - Qtr'!AI26+'Wales - Qtr'!AI26</f>
        <v>8600</v>
      </c>
      <c r="AM27" s="166">
        <f>'England - Qtr'!AJ26+'Northern Ireland - Qtr'!AJ26+'Scotland - Qtr'!AJ26+'Wales - Qtr'!AJ26</f>
        <v>5936.17</v>
      </c>
      <c r="AN27" s="166">
        <f>'England - Qtr'!AK26+'Northern Ireland - Qtr'!AK26+'Scotland - Qtr'!AK26+'Wales - Qtr'!AK26</f>
        <v>7188.31</v>
      </c>
      <c r="AO27" s="166">
        <f>'England - Qtr'!AL26+'Northern Ireland - Qtr'!AL26+'Scotland - Qtr'!AL26+'Wales - Qtr'!AL26</f>
        <v>10250.67</v>
      </c>
      <c r="AP27" s="166">
        <f>'England - Qtr'!AM26+'Northern Ireland - Qtr'!AM26+'Scotland - Qtr'!AM26+'Wales - Qtr'!AM26</f>
        <v>13374.650000000001</v>
      </c>
      <c r="AQ27" s="166">
        <f>'England - Qtr'!AN26+'Northern Ireland - Qtr'!AN26+'Scotland - Qtr'!AN26+'Wales - Qtr'!AN26</f>
        <v>7311.3300000000008</v>
      </c>
      <c r="AR27" s="166">
        <f>'England - Qtr'!AO26+'Northern Ireland - Qtr'!AO26+'Scotland - Qtr'!AO26+'Wales - Qtr'!AO26</f>
        <v>8032.05</v>
      </c>
      <c r="AS27" s="166">
        <f>'England - Qtr'!AP26+'Northern Ireland - Qtr'!AP26+'Scotland - Qtr'!AP26+'Wales - Qtr'!AP26</f>
        <v>12032.23</v>
      </c>
      <c r="AT27" s="166">
        <f>'England - Qtr'!AQ26+'Northern Ireland - Qtr'!AQ26+'Scotland - Qtr'!AQ26+'Wales - Qtr'!AQ26</f>
        <v>11219.16</v>
      </c>
      <c r="AU27" s="168">
        <f>'England - Qtr'!AR26+'Northern Ireland - Qtr'!AR26+'Scotland - Qtr'!AR26+'Wales - Qtr'!AR26</f>
        <v>6215.67</v>
      </c>
      <c r="AV27" s="168">
        <f>'England - Qtr'!AS26+'Northern Ireland - Qtr'!AS26+'Scotland - Qtr'!AS26+'Wales - Qtr'!AS26</f>
        <v>6151.31</v>
      </c>
      <c r="AW27" s="168">
        <f>'England - Qtr'!AT26+'Northern Ireland - Qtr'!AT26+'Scotland - Qtr'!AT26+'Wales - Qtr'!AT26</f>
        <v>12011.15</v>
      </c>
      <c r="AX27" s="168">
        <f>'England - Qtr'!AU26+'Northern Ireland - Qtr'!AU26+'Scotland - Qtr'!AU26+'Wales - Qtr'!AU26</f>
        <v>12649.24</v>
      </c>
      <c r="AY27" s="168">
        <f>'England - Qtr'!AV26+'Northern Ireland - Qtr'!AV26+'Scotland - Qtr'!AV26+'Wales - Qtr'!AV26</f>
        <v>8900.27</v>
      </c>
      <c r="AZ27" s="168">
        <f>'England - Qtr'!AW26+'Northern Ireland - Qtr'!AW26+'Scotland - Qtr'!AW26+'Wales - Qtr'!AW26</f>
        <v>7756.62</v>
      </c>
      <c r="BA27" s="168">
        <f>'England - Qtr'!AX26+'Northern Ireland - Qtr'!AX26+'Scotland - Qtr'!AX26+'Wales - Qtr'!AX26</f>
        <v>15806.56</v>
      </c>
      <c r="BB27" s="168">
        <f>'England - Qtr'!AY26+'Northern Ireland - Qtr'!AY26+'Scotland - Qtr'!AY26+'Wales - Qtr'!AY26</f>
        <v>15037.31</v>
      </c>
      <c r="BC27" s="168">
        <f>'England - Qtr'!AZ26+'Northern Ireland - Qtr'!AZ26+'Scotland - Qtr'!AZ26+'Wales - Qtr'!AZ26</f>
        <v>8578.14</v>
      </c>
      <c r="BD27" s="168">
        <f>'England - Qtr'!BA26+'Northern Ireland - Qtr'!BA26+'Scotland - Qtr'!BA26+'Wales - Qtr'!BA26</f>
        <v>9796.0299999999988</v>
      </c>
      <c r="BE27" s="168">
        <f>'England - Qtr'!BB26+'Northern Ireland - Qtr'!BB26+'Scotland - Qtr'!BB26+'Wales - Qtr'!BB26</f>
        <v>16023.5</v>
      </c>
      <c r="BF27" s="168">
        <f>'England - Qtr'!BC26+'Northern Ireland - Qtr'!BC26+'Scotland - Qtr'!BC26+'Wales - Qtr'!BC26</f>
        <v>15126.000000000002</v>
      </c>
      <c r="BG27" s="168">
        <f>'England - Qtr'!BD26+'Northern Ireland - Qtr'!BD26+'Scotland - Qtr'!BD26+'Wales - Qtr'!BD26</f>
        <v>9994.7000000000007</v>
      </c>
      <c r="BH27" s="168">
        <f>'England - Qtr'!BE26+'Northern Ireland - Qtr'!BE26+'Scotland - Qtr'!BE26+'Wales - Qtr'!BE26</f>
        <v>9837.6200000000008</v>
      </c>
      <c r="BI27" s="168">
        <f>'England - Qtr'!BF26+'Northern Ireland - Qtr'!BF26+'Scotland - Qtr'!BF26+'Wales - Qtr'!BF26</f>
        <v>13846.390000000001</v>
      </c>
      <c r="BJ27" s="168">
        <f>'England - Qtr'!BG26+'Northern Ireland - Qtr'!BG26+'Scotland - Qtr'!BG26+'Wales - Qtr'!BG26</f>
        <v>12976.9</v>
      </c>
      <c r="BK27" s="168">
        <f>'England - Qtr'!BH26+'Northern Ireland - Qtr'!BH26+'Scotland - Qtr'!BH26+'Wales - Qtr'!BH26</f>
        <v>10479.930000000002</v>
      </c>
      <c r="BL27" s="168">
        <f>'England - Qtr'!BI26+'Northern Ireland - Qtr'!BI26+'Scotland - Qtr'!BI26+'Wales - Qtr'!BI26</f>
        <v>10824.910000000002</v>
      </c>
      <c r="BM27" s="168">
        <f>'England - Qtr'!BJ26+'Northern Ireland - Qtr'!BJ26+'Scotland - Qtr'!BJ26+'Wales - Qtr'!BJ26</f>
        <v>17738.95</v>
      </c>
      <c r="BN27" s="168">
        <f>'England - Qtr'!BK26+'Northern Ireland - Qtr'!BK26+'Scotland - Qtr'!BK26+'Wales - Qtr'!BK26</f>
        <v>16897.86</v>
      </c>
      <c r="BO27" s="221"/>
      <c r="BR27" s="155"/>
    </row>
    <row r="28" spans="1:72" s="49" customFormat="1" ht="20.25" customHeight="1" x14ac:dyDescent="0.25">
      <c r="A28" s="274" t="s">
        <v>330</v>
      </c>
      <c r="B28" s="166">
        <v>0.55000000000000004</v>
      </c>
      <c r="C28" s="166">
        <v>0.62</v>
      </c>
      <c r="D28" s="166">
        <v>0.63</v>
      </c>
      <c r="E28" s="166">
        <v>0.09</v>
      </c>
      <c r="F28" s="166">
        <v>0.19</v>
      </c>
      <c r="G28" s="166">
        <v>0.32</v>
      </c>
      <c r="H28" s="166">
        <v>0.18</v>
      </c>
      <c r="I28" s="166">
        <v>0.25</v>
      </c>
      <c r="J28" s="166">
        <v>0.96</v>
      </c>
      <c r="K28" s="166">
        <v>0.86</v>
      </c>
      <c r="L28" s="166">
        <v>1.21</v>
      </c>
      <c r="M28" s="168">
        <v>1.18</v>
      </c>
      <c r="N28" s="166">
        <v>1.27</v>
      </c>
      <c r="O28" s="166">
        <v>1.1200000000000001</v>
      </c>
      <c r="P28" s="166">
        <v>1</v>
      </c>
      <c r="Q28" s="155">
        <v>1.37</v>
      </c>
      <c r="R28" s="166">
        <v>0.47</v>
      </c>
      <c r="S28" s="166">
        <v>0.94</v>
      </c>
      <c r="T28" s="166">
        <v>0.22</v>
      </c>
      <c r="U28" s="166">
        <v>0.59</v>
      </c>
      <c r="V28" s="166">
        <v>0.56999999999999995</v>
      </c>
      <c r="W28" s="166">
        <v>0.47</v>
      </c>
      <c r="X28" s="166">
        <v>0.48</v>
      </c>
      <c r="Y28" s="166">
        <v>0.48</v>
      </c>
      <c r="Z28" s="166">
        <f>'England - Qtr'!W27+'Northern Ireland - Qtr'!W27+'Scotland - Qtr'!W27+'Wales - Qtr'!W27</f>
        <v>0</v>
      </c>
      <c r="AA28" s="166">
        <f>'England - Qtr'!X27+'Northern Ireland - Qtr'!X27+'Scotland - Qtr'!X27+'Wales - Qtr'!X27</f>
        <v>0</v>
      </c>
      <c r="AB28" s="166">
        <f>'England - Qtr'!Y27+'Northern Ireland - Qtr'!Y27+'Scotland - Qtr'!Y27+'Wales - Qtr'!Y27</f>
        <v>0</v>
      </c>
      <c r="AC28" s="166">
        <f>'England - Qtr'!Z27+'Northern Ireland - Qtr'!Z27+'Scotland - Qtr'!Z27+'Wales - Qtr'!Z27</f>
        <v>0.01</v>
      </c>
      <c r="AD28" s="166">
        <f>'England - Qtr'!AA27+'Northern Ireland - Qtr'!AA27+'Scotland - Qtr'!AA27+'Wales - Qtr'!AA27</f>
        <v>0.33</v>
      </c>
      <c r="AE28" s="166">
        <f>'England - Qtr'!AB27+'Northern Ireland - Qtr'!AB27+'Scotland - Qtr'!AB27+'Wales - Qtr'!AB27</f>
        <v>0.1</v>
      </c>
      <c r="AF28" s="166">
        <f>'England - Qtr'!AC27+'Northern Ireland - Qtr'!AC27+'Scotland - Qtr'!AC27+'Wales - Qtr'!AC27</f>
        <v>2.44</v>
      </c>
      <c r="AG28" s="166">
        <f>'England - Qtr'!AD27+'Northern Ireland - Qtr'!AD27+'Scotland - Qtr'!AD27+'Wales - Qtr'!AD27</f>
        <v>1.32</v>
      </c>
      <c r="AH28" s="166">
        <f>'England - Qtr'!AE27+'Northern Ireland - Qtr'!AE27+'Scotland - Qtr'!AE27+'Wales - Qtr'!AE27</f>
        <v>3.14</v>
      </c>
      <c r="AI28" s="166">
        <f>'England - Qtr'!AF27+'Northern Ireland - Qtr'!AF27+'Scotland - Qtr'!AF27+'Wales - Qtr'!AF27</f>
        <v>3.11</v>
      </c>
      <c r="AJ28" s="166">
        <f>'England - Qtr'!AG27+'Northern Ireland - Qtr'!AG27+'Scotland - Qtr'!AG27+'Wales - Qtr'!AG27</f>
        <v>1.1399999999999999</v>
      </c>
      <c r="AK28" s="166">
        <f>'England - Qtr'!AH27+'Northern Ireland - Qtr'!AH27+'Scotland - Qtr'!AH27+'Wales - Qtr'!AH27</f>
        <v>1.91</v>
      </c>
      <c r="AL28" s="166">
        <f>'England - Qtr'!AI27+'Northern Ireland - Qtr'!AI27+'Scotland - Qtr'!AI27+'Wales - Qtr'!AI27</f>
        <v>3.16</v>
      </c>
      <c r="AM28" s="166">
        <f>'England - Qtr'!AJ27+'Northern Ireland - Qtr'!AJ27+'Scotland - Qtr'!AJ27+'Wales - Qtr'!AJ27</f>
        <v>3.92</v>
      </c>
      <c r="AN28" s="166">
        <f>'England - Qtr'!AK27+'Northern Ireland - Qtr'!AK27+'Scotland - Qtr'!AK27+'Wales - Qtr'!AK27</f>
        <v>3.98</v>
      </c>
      <c r="AO28" s="166">
        <f>'England - Qtr'!AL27+'Northern Ireland - Qtr'!AL27+'Scotland - Qtr'!AL27+'Wales - Qtr'!AL27</f>
        <v>2.93</v>
      </c>
      <c r="AP28" s="166">
        <f>'England - Qtr'!AM27+'Northern Ireland - Qtr'!AM27+'Scotland - Qtr'!AM27+'Wales - Qtr'!AM27</f>
        <v>2.93</v>
      </c>
      <c r="AQ28" s="166">
        <f>'England - Qtr'!AN27+'Northern Ireland - Qtr'!AN27+'Scotland - Qtr'!AN27+'Wales - Qtr'!AN27</f>
        <v>3.13</v>
      </c>
      <c r="AR28" s="166">
        <f>'England - Qtr'!AO27+'Northern Ireland - Qtr'!AO27+'Scotland - Qtr'!AO27+'Wales - Qtr'!AO27</f>
        <v>3.45</v>
      </c>
      <c r="AS28" s="166">
        <f>'England - Qtr'!AP27+'Northern Ireland - Qtr'!AP27+'Scotland - Qtr'!AP27+'Wales - Qtr'!AP27</f>
        <v>1.77</v>
      </c>
      <c r="AT28" s="166">
        <f>'England - Qtr'!AQ27+'Northern Ireland - Qtr'!AQ27+'Scotland - Qtr'!AQ27+'Wales - Qtr'!AQ27</f>
        <v>1.34</v>
      </c>
      <c r="AU28" s="168">
        <f>'England - Qtr'!AR27+'Northern Ireland - Qtr'!AR27+'Scotland - Qtr'!AR27+'Wales - Qtr'!AR27</f>
        <v>1.25</v>
      </c>
      <c r="AV28" s="168">
        <f>'England - Qtr'!AS27+'Northern Ireland - Qtr'!AS27+'Scotland - Qtr'!AS27+'Wales - Qtr'!AS27</f>
        <v>1.3</v>
      </c>
      <c r="AW28" s="168">
        <f>'England - Qtr'!AT27+'Northern Ireland - Qtr'!AT27+'Scotland - Qtr'!AT27+'Wales - Qtr'!AT27</f>
        <v>1.59</v>
      </c>
      <c r="AX28" s="168">
        <f>'England - Qtr'!AU27+'Northern Ireland - Qtr'!AU27+'Scotland - Qtr'!AU27+'Wales - Qtr'!AU27</f>
        <v>1.54</v>
      </c>
      <c r="AY28" s="168">
        <f>'England - Qtr'!AV27+'Northern Ireland - Qtr'!AV27+'Scotland - Qtr'!AV27+'Wales - Qtr'!AV27</f>
        <v>2.73</v>
      </c>
      <c r="AZ28" s="168">
        <f>'England - Qtr'!AW27+'Northern Ireland - Qtr'!AW27+'Scotland - Qtr'!AW27+'Wales - Qtr'!AW27</f>
        <v>3.43</v>
      </c>
      <c r="BA28" s="168">
        <f>'England - Qtr'!AX27+'Northern Ireland - Qtr'!AX27+'Scotland - Qtr'!AX27+'Wales - Qtr'!AX27</f>
        <v>3.52</v>
      </c>
      <c r="BB28" s="168">
        <f>'England - Qtr'!AY27+'Northern Ireland - Qtr'!AY27+'Scotland - Qtr'!AY27+'Wales - Qtr'!AY27</f>
        <v>3.19</v>
      </c>
      <c r="BC28" s="168">
        <f>'England - Qtr'!AZ27+'Northern Ireland - Qtr'!AZ27+'Scotland - Qtr'!AZ27+'Wales - Qtr'!AZ27</f>
        <v>3.16</v>
      </c>
      <c r="BD28" s="168">
        <f>'England - Qtr'!BA27+'Northern Ireland - Qtr'!BA27+'Scotland - Qtr'!BA27+'Wales - Qtr'!BA27</f>
        <v>3.35</v>
      </c>
      <c r="BE28" s="168">
        <f>'England - Qtr'!BB27+'Northern Ireland - Qtr'!BB27+'Scotland - Qtr'!BB27+'Wales - Qtr'!BB27</f>
        <v>2.94</v>
      </c>
      <c r="BF28" s="168">
        <f>'England - Qtr'!BC27+'Northern Ireland - Qtr'!BC27+'Scotland - Qtr'!BC27+'Wales - Qtr'!BC27</f>
        <v>2.94</v>
      </c>
      <c r="BG28" s="168">
        <f>'England - Qtr'!BD27+'Northern Ireland - Qtr'!BD27+'Scotland - Qtr'!BD27+'Wales - Qtr'!BD27</f>
        <v>3.3</v>
      </c>
      <c r="BH28" s="168">
        <f>'England - Qtr'!BE27+'Northern Ireland - Qtr'!BE27+'Scotland - Qtr'!BE27+'Wales - Qtr'!BE27</f>
        <v>3.16</v>
      </c>
      <c r="BI28" s="168">
        <f>'England - Qtr'!BF27+'Northern Ireland - Qtr'!BF27+'Scotland - Qtr'!BF27+'Wales - Qtr'!BF27</f>
        <v>3.61</v>
      </c>
      <c r="BJ28" s="168">
        <f>'England - Qtr'!BG27+'Northern Ireland - Qtr'!BG27+'Scotland - Qtr'!BG27+'Wales - Qtr'!BG27</f>
        <v>5.19</v>
      </c>
      <c r="BK28" s="168">
        <f>'England - Qtr'!BH27+'Northern Ireland - Qtr'!BH27+'Scotland - Qtr'!BH27+'Wales - Qtr'!BH27</f>
        <v>4.59</v>
      </c>
      <c r="BL28" s="168">
        <f>'England - Qtr'!BI27+'Northern Ireland - Qtr'!BI27+'Scotland - Qtr'!BI27+'Wales - Qtr'!BI27</f>
        <v>3.71</v>
      </c>
      <c r="BM28" s="168">
        <f>'England - Qtr'!BJ27+'Northern Ireland - Qtr'!BJ27+'Scotland - Qtr'!BJ27+'Wales - Qtr'!BJ27</f>
        <v>2.4900000000000002</v>
      </c>
      <c r="BN28" s="168">
        <f>'England - Qtr'!BK27+'Northern Ireland - Qtr'!BK27+'Scotland - Qtr'!BK27+'Wales - Qtr'!BK27</f>
        <v>1.81</v>
      </c>
      <c r="BO28" s="221"/>
      <c r="BR28" s="155"/>
    </row>
    <row r="29" spans="1:72" s="49" customFormat="1" ht="20.25" customHeight="1" x14ac:dyDescent="0.25">
      <c r="A29" s="274" t="s">
        <v>331</v>
      </c>
      <c r="B29" s="166">
        <v>5.74</v>
      </c>
      <c r="C29" s="166">
        <v>11.16</v>
      </c>
      <c r="D29" s="166">
        <v>14.52</v>
      </c>
      <c r="E29" s="166">
        <v>8.86</v>
      </c>
      <c r="F29" s="166">
        <v>15.34</v>
      </c>
      <c r="G29" s="166">
        <v>66.05</v>
      </c>
      <c r="H29" s="166">
        <v>105.16</v>
      </c>
      <c r="I29" s="166">
        <v>57.11</v>
      </c>
      <c r="J29" s="166">
        <v>178.23</v>
      </c>
      <c r="K29" s="166">
        <v>437.84</v>
      </c>
      <c r="L29" s="166">
        <v>554.1</v>
      </c>
      <c r="M29" s="168">
        <v>183.59</v>
      </c>
      <c r="N29" s="166">
        <v>140.22999999999999</v>
      </c>
      <c r="O29" s="166">
        <v>701.04</v>
      </c>
      <c r="P29" s="166">
        <v>859.57</v>
      </c>
      <c r="Q29" s="155">
        <v>309.42</v>
      </c>
      <c r="R29" s="166">
        <v>470.45</v>
      </c>
      <c r="S29" s="166">
        <v>1472.92</v>
      </c>
      <c r="T29" s="166">
        <v>1561.84</v>
      </c>
      <c r="U29" s="166">
        <v>548.86</v>
      </c>
      <c r="V29" s="166">
        <v>937.53</v>
      </c>
      <c r="W29" s="166">
        <v>3104.26</v>
      </c>
      <c r="X29" s="166">
        <v>2695.23</v>
      </c>
      <c r="Y29" s="166">
        <v>795.84</v>
      </c>
      <c r="Z29" s="166">
        <f>'England - Qtr'!W28+'Northern Ireland - Qtr'!W28+'Scotland - Qtr'!W28+'Wales - Qtr'!W28</f>
        <v>1457.1999999999998</v>
      </c>
      <c r="AA29" s="166">
        <f>'England - Qtr'!X28+'Northern Ireland - Qtr'!X28+'Scotland - Qtr'!X28+'Wales - Qtr'!X28</f>
        <v>3868.22</v>
      </c>
      <c r="AB29" s="166">
        <f>'England - Qtr'!Y28+'Northern Ireland - Qtr'!Y28+'Scotland - Qtr'!Y28+'Wales - Qtr'!Y28</f>
        <v>3739.22</v>
      </c>
      <c r="AC29" s="166">
        <f>'England - Qtr'!Z28+'Northern Ireland - Qtr'!Z28+'Scotland - Qtr'!Z28+'Wales - Qtr'!Z28</f>
        <v>1330.49</v>
      </c>
      <c r="AD29" s="166">
        <f>'England - Qtr'!AA28+'Northern Ireland - Qtr'!AA28+'Scotland - Qtr'!AA28+'Wales - Qtr'!AA28</f>
        <v>1605.77</v>
      </c>
      <c r="AE29" s="166">
        <f>'England - Qtr'!AB28+'Northern Ireland - Qtr'!AB28+'Scotland - Qtr'!AB28+'Wales - Qtr'!AB28</f>
        <v>4578.7299999999996</v>
      </c>
      <c r="AF29" s="166">
        <f>'England - Qtr'!AC28+'Northern Ireland - Qtr'!AC28+'Scotland - Qtr'!AC28+'Wales - Qtr'!AC28</f>
        <v>3956.8500000000004</v>
      </c>
      <c r="AG29" s="166">
        <f>'England - Qtr'!AD28+'Northern Ireland - Qtr'!AD28+'Scotland - Qtr'!AD28+'Wales - Qtr'!AD28</f>
        <v>1315.8900000000003</v>
      </c>
      <c r="AH29" s="166">
        <f>'England - Qtr'!AE28+'Northern Ireland - Qtr'!AE28+'Scotland - Qtr'!AE28+'Wales - Qtr'!AE28</f>
        <v>1793.14</v>
      </c>
      <c r="AI29" s="166">
        <f>'England - Qtr'!AF28+'Northern Ireland - Qtr'!AF28+'Scotland - Qtr'!AF28+'Wales - Qtr'!AF28</f>
        <v>4909.38</v>
      </c>
      <c r="AJ29" s="166">
        <f>'England - Qtr'!AG28+'Northern Ireland - Qtr'!AG28+'Scotland - Qtr'!AG28+'Wales - Qtr'!AG28</f>
        <v>4481</v>
      </c>
      <c r="AK29" s="166">
        <f>'England - Qtr'!AH28+'Northern Ireland - Qtr'!AH28+'Scotland - Qtr'!AH28+'Wales - Qtr'!AH28</f>
        <v>1484.8799999999999</v>
      </c>
      <c r="AL29" s="166">
        <f>'England - Qtr'!AI28+'Northern Ireland - Qtr'!AI28+'Scotland - Qtr'!AI28+'Wales - Qtr'!AI28</f>
        <v>1917.77</v>
      </c>
      <c r="AM29" s="166">
        <f>'England - Qtr'!AJ28+'Northern Ireland - Qtr'!AJ28+'Scotland - Qtr'!AJ28+'Wales - Qtr'!AJ28</f>
        <v>4620.82</v>
      </c>
      <c r="AN29" s="166">
        <f>'England - Qtr'!AK28+'Northern Ireland - Qtr'!AK28+'Scotland - Qtr'!AK28+'Wales - Qtr'!AK28</f>
        <v>4488.29</v>
      </c>
      <c r="AO29" s="166">
        <f>'England - Qtr'!AL28+'Northern Ireland - Qtr'!AL28+'Scotland - Qtr'!AL28+'Wales - Qtr'!AL28</f>
        <v>1391.1699999999998</v>
      </c>
      <c r="AP29" s="166">
        <f>'England - Qtr'!AM28+'Northern Ireland - Qtr'!AM28+'Scotland - Qtr'!AM28+'Wales - Qtr'!AM28</f>
        <v>1897.12</v>
      </c>
      <c r="AQ29" s="166">
        <f>'England - Qtr'!AN28+'Northern Ireland - Qtr'!AN28+'Scotland - Qtr'!AN28+'Wales - Qtr'!AN28</f>
        <v>5188.9599999999991</v>
      </c>
      <c r="AR29" s="166">
        <f>'England - Qtr'!AO28+'Northern Ireland - Qtr'!AO28+'Scotland - Qtr'!AO28+'Wales - Qtr'!AO28</f>
        <v>4099.0300000000007</v>
      </c>
      <c r="AS29" s="166">
        <f>'England - Qtr'!AP28+'Northern Ireland - Qtr'!AP28+'Scotland - Qtr'!AP28+'Wales - Qtr'!AP28</f>
        <v>1361.99</v>
      </c>
      <c r="AT29" s="166">
        <f>'England - Qtr'!AQ28+'Northern Ireland - Qtr'!AQ28+'Scotland - Qtr'!AQ28+'Wales - Qtr'!AQ28</f>
        <v>1733.9099999999999</v>
      </c>
      <c r="AU29" s="168">
        <f>'England - Qtr'!AR28+'Northern Ireland - Qtr'!AR28+'Scotland - Qtr'!AR28+'Wales - Qtr'!AR28</f>
        <v>4847.9100000000008</v>
      </c>
      <c r="AV29" s="168">
        <f>'England - Qtr'!AS28+'Northern Ireland - Qtr'!AS28+'Scotland - Qtr'!AS28+'Wales - Qtr'!AS28</f>
        <v>4086.2500000000005</v>
      </c>
      <c r="AW29" s="168">
        <f>'England - Qtr'!AT28+'Northern Ireland - Qtr'!AT28+'Scotland - Qtr'!AT28+'Wales - Qtr'!AT28</f>
        <v>1460.2900000000002</v>
      </c>
      <c r="AX29" s="168">
        <f>'England - Qtr'!AU28+'Northern Ireland - Qtr'!AU28+'Scotland - Qtr'!AU28+'Wales - Qtr'!AU28</f>
        <v>2162.6600000000003</v>
      </c>
      <c r="AY29" s="168">
        <f>'England - Qtr'!AV28+'Northern Ireland - Qtr'!AV28+'Scotland - Qtr'!AV28+'Wales - Qtr'!AV28</f>
        <v>5198.8999999999996</v>
      </c>
      <c r="AZ29" s="168">
        <f>'England - Qtr'!AW28+'Northern Ireland - Qtr'!AW28+'Scotland - Qtr'!AW28+'Wales - Qtr'!AW28</f>
        <v>4905.33</v>
      </c>
      <c r="BA29" s="168">
        <f>'England - Qtr'!AX28+'Northern Ireland - Qtr'!AX28+'Scotland - Qtr'!AX28+'Wales - Qtr'!AX28</f>
        <v>1716.36</v>
      </c>
      <c r="BB29" s="168">
        <f>'England - Qtr'!AY28+'Northern Ireland - Qtr'!AY28+'Scotland - Qtr'!AY28+'Wales - Qtr'!AY28</f>
        <v>2262.5899999999997</v>
      </c>
      <c r="BC29" s="168">
        <f>'England - Qtr'!AZ28+'Northern Ireland - Qtr'!AZ28+'Scotland - Qtr'!AZ28+'Wales - Qtr'!AZ28</f>
        <v>5745.9500000000007</v>
      </c>
      <c r="BD29" s="168">
        <f>'England - Qtr'!BA28+'Northern Ireland - Qtr'!BA28+'Scotland - Qtr'!BA28+'Wales - Qtr'!BA28</f>
        <v>4967.49</v>
      </c>
      <c r="BE29" s="168">
        <f>'England - Qtr'!BB28+'Northern Ireland - Qtr'!BB28+'Scotland - Qtr'!BB28+'Wales - Qtr'!BB28</f>
        <v>1915.5</v>
      </c>
      <c r="BF29" s="168">
        <f>'England - Qtr'!BC28+'Northern Ireland - Qtr'!BC28+'Scotland - Qtr'!BC28+'Wales - Qtr'!BC28</f>
        <v>1843.8</v>
      </c>
      <c r="BG29" s="168">
        <f>'England - Qtr'!BD28+'Northern Ireland - Qtr'!BD28+'Scotland - Qtr'!BD28+'Wales - Qtr'!BD28</f>
        <v>5768.28</v>
      </c>
      <c r="BH29" s="168">
        <f>'England - Qtr'!BE28+'Northern Ireland - Qtr'!BE28+'Scotland - Qtr'!BE28+'Wales - Qtr'!BE28</f>
        <v>5546.34</v>
      </c>
      <c r="BI29" s="168">
        <f>'England - Qtr'!BF28+'Northern Ireland - Qtr'!BF28+'Scotland - Qtr'!BF28+'Wales - Qtr'!BF28</f>
        <v>1833.29</v>
      </c>
      <c r="BJ29" s="168">
        <f>'England - Qtr'!BG28+'Northern Ireland - Qtr'!BG28+'Scotland - Qtr'!BG28+'Wales - Qtr'!BG28</f>
        <v>2652.7800000000007</v>
      </c>
      <c r="BK29" s="168">
        <f>'England - Qtr'!BH28+'Northern Ireland - Qtr'!BH28+'Scotland - Qtr'!BH28+'Wales - Qtr'!BH28</f>
        <v>8412.33</v>
      </c>
      <c r="BL29" s="168">
        <f>'England - Qtr'!BI28+'Northern Ireland - Qtr'!BI28+'Scotland - Qtr'!BI28+'Wales - Qtr'!BI28</f>
        <v>6937.52</v>
      </c>
      <c r="BM29" s="168">
        <f>'England - Qtr'!BJ28+'Northern Ireland - Qtr'!BJ28+'Scotland - Qtr'!BJ28+'Wales - Qtr'!BJ28</f>
        <v>2121.9300000000003</v>
      </c>
      <c r="BN29" s="168">
        <f>'England - Qtr'!BK28+'Northern Ireland - Qtr'!BK28+'Scotland - Qtr'!BK28+'Wales - Qtr'!BK28</f>
        <v>2699.7200000000003</v>
      </c>
      <c r="BO29" s="221"/>
      <c r="BP29" s="54"/>
      <c r="BQ29" s="152"/>
      <c r="BR29" s="155"/>
      <c r="BS29" s="152"/>
      <c r="BT29" s="152"/>
    </row>
    <row r="30" spans="1:72" s="49" customFormat="1" ht="20.25" customHeight="1" x14ac:dyDescent="0.25">
      <c r="A30" s="274" t="s">
        <v>332</v>
      </c>
      <c r="B30" s="166">
        <v>844.91</v>
      </c>
      <c r="C30" s="166">
        <v>653.63</v>
      </c>
      <c r="D30" s="166">
        <v>855.88</v>
      </c>
      <c r="E30" s="166">
        <v>1236.95</v>
      </c>
      <c r="F30" s="166">
        <v>1303.67</v>
      </c>
      <c r="G30" s="166">
        <v>1141.57</v>
      </c>
      <c r="H30" s="166">
        <v>1231.31</v>
      </c>
      <c r="I30" s="166">
        <v>2015.19</v>
      </c>
      <c r="J30" s="166">
        <v>1825.23</v>
      </c>
      <c r="K30" s="166">
        <v>795.59</v>
      </c>
      <c r="L30" s="166">
        <v>1053.6199999999999</v>
      </c>
      <c r="M30" s="168">
        <v>1635.2</v>
      </c>
      <c r="N30" s="166">
        <v>1253.02</v>
      </c>
      <c r="O30" s="166">
        <v>969.11</v>
      </c>
      <c r="P30" s="166">
        <v>743.05</v>
      </c>
      <c r="Q30" s="155">
        <v>1736.3</v>
      </c>
      <c r="R30" s="166">
        <v>2243.4699999999998</v>
      </c>
      <c r="S30" s="166">
        <v>1113.27</v>
      </c>
      <c r="T30" s="166">
        <v>778.6</v>
      </c>
      <c r="U30" s="166">
        <v>1752.46</v>
      </c>
      <c r="V30" s="166">
        <v>2010.55</v>
      </c>
      <c r="W30" s="166">
        <v>1425.33</v>
      </c>
      <c r="X30" s="166">
        <v>1028.44</v>
      </c>
      <c r="Y30" s="166">
        <v>1832.95</v>
      </c>
      <c r="Z30" s="166">
        <f>'England - Qtr'!W29+'Northern Ireland - Qtr'!W29+'Scotland - Qtr'!W29+'Wales - Qtr'!W29</f>
        <v>2081.56</v>
      </c>
      <c r="AA30" s="166">
        <f>'England - Qtr'!X29+'Northern Ireland - Qtr'!X29+'Scotland - Qtr'!X29+'Wales - Qtr'!X29</f>
        <v>932.57</v>
      </c>
      <c r="AB30" s="166">
        <f>'England - Qtr'!Y29+'Northern Ireland - Qtr'!Y29+'Scotland - Qtr'!Y29+'Wales - Qtr'!Y29</f>
        <v>1147.99</v>
      </c>
      <c r="AC30" s="166">
        <f>'England - Qtr'!Z29+'Northern Ireland - Qtr'!Z29+'Scotland - Qtr'!Z29+'Wales - Qtr'!Z29</f>
        <v>1208.2700000000002</v>
      </c>
      <c r="AD30" s="166">
        <f>'England - Qtr'!AA29+'Northern Ireland - Qtr'!AA29+'Scotland - Qtr'!AA29+'Wales - Qtr'!AA29</f>
        <v>1798.44</v>
      </c>
      <c r="AE30" s="166">
        <f>'England - Qtr'!AB29+'Northern Ireland - Qtr'!AB29+'Scotland - Qtr'!AB29+'Wales - Qtr'!AB29</f>
        <v>863.85</v>
      </c>
      <c r="AF30" s="166">
        <f>'England - Qtr'!AC29+'Northern Ireland - Qtr'!AC29+'Scotland - Qtr'!AC29+'Wales - Qtr'!AC29</f>
        <v>1263.8400000000001</v>
      </c>
      <c r="AG30" s="166">
        <f>'England - Qtr'!AD29+'Northern Ireland - Qtr'!AD29+'Scotland - Qtr'!AD29+'Wales - Qtr'!AD29</f>
        <v>1955.73</v>
      </c>
      <c r="AH30" s="166">
        <f>'England - Qtr'!AE29+'Northern Ireland - Qtr'!AE29+'Scotland - Qtr'!AE29+'Wales - Qtr'!AE29</f>
        <v>1564.5</v>
      </c>
      <c r="AI30" s="166">
        <f>'England - Qtr'!AF29+'Northern Ireland - Qtr'!AF29+'Scotland - Qtr'!AF29+'Wales - Qtr'!AF29</f>
        <v>953.56999999999994</v>
      </c>
      <c r="AJ30" s="166">
        <f>'England - Qtr'!AG29+'Northern Ireland - Qtr'!AG29+'Scotland - Qtr'!AG29+'Wales - Qtr'!AG29</f>
        <v>890.92000000000007</v>
      </c>
      <c r="AK30" s="166">
        <f>'England - Qtr'!AH29+'Northern Ireland - Qtr'!AH29+'Scotland - Qtr'!AH29+'Wales - Qtr'!AH29</f>
        <v>2034.29</v>
      </c>
      <c r="AL30" s="166">
        <f>'England - Qtr'!AI29+'Northern Ireland - Qtr'!AI29+'Scotland - Qtr'!AI29+'Wales - Qtr'!AI29</f>
        <v>1891.3</v>
      </c>
      <c r="AM30" s="166">
        <f>'England - Qtr'!AJ29+'Northern Ireland - Qtr'!AJ29+'Scotland - Qtr'!AJ29+'Wales - Qtr'!AJ29</f>
        <v>831.84</v>
      </c>
      <c r="AN30" s="166">
        <f>'England - Qtr'!AK29+'Northern Ireland - Qtr'!AK29+'Scotland - Qtr'!AK29+'Wales - Qtr'!AK29</f>
        <v>1406.06</v>
      </c>
      <c r="AO30" s="166">
        <f>'England - Qtr'!AL29+'Northern Ireland - Qtr'!AL29+'Scotland - Qtr'!AL29+'Wales - Qtr'!AL29</f>
        <v>1803.69</v>
      </c>
      <c r="AP30" s="166">
        <f>'England - Qtr'!AM29+'Northern Ireland - Qtr'!AM29+'Scotland - Qtr'!AM29+'Wales - Qtr'!AM29</f>
        <v>2476.4699999999998</v>
      </c>
      <c r="AQ30" s="166">
        <f>'England - Qtr'!AN29+'Northern Ireland - Qtr'!AN29+'Scotland - Qtr'!AN29+'Wales - Qtr'!AN29</f>
        <v>1011.8199999999999</v>
      </c>
      <c r="AR30" s="166">
        <f>'England - Qtr'!AO29+'Northern Ireland - Qtr'!AO29+'Scotland - Qtr'!AO29+'Wales - Qtr'!AO29</f>
        <v>1185.3100000000002</v>
      </c>
      <c r="AS30" s="166">
        <f>'England - Qtr'!AP29+'Northern Ireland - Qtr'!AP29+'Scotland - Qtr'!AP29+'Wales - Qtr'!AP29</f>
        <v>2204.4300000000003</v>
      </c>
      <c r="AT30" s="166">
        <f>'England - Qtr'!AQ29+'Northern Ireland - Qtr'!AQ29+'Scotland - Qtr'!AQ29+'Wales - Qtr'!AQ29</f>
        <v>1772.5</v>
      </c>
      <c r="AU30" s="168">
        <f>'England - Qtr'!AR29+'Northern Ireland - Qtr'!AR29+'Scotland - Qtr'!AR29+'Wales - Qtr'!AR29</f>
        <v>1001.1700000000001</v>
      </c>
      <c r="AV30" s="168">
        <f>'England - Qtr'!AS29+'Northern Ireland - Qtr'!AS29+'Scotland - Qtr'!AS29+'Wales - Qtr'!AS29</f>
        <v>564.45000000000005</v>
      </c>
      <c r="AW30" s="168">
        <f>'England - Qtr'!AT29+'Northern Ireland - Qtr'!AT29+'Scotland - Qtr'!AT29+'Wales - Qtr'!AT29</f>
        <v>2079.8799999999997</v>
      </c>
      <c r="AX30" s="168">
        <f>'England - Qtr'!AU29+'Northern Ireland - Qtr'!AU29+'Scotland - Qtr'!AU29+'Wales - Qtr'!AU29</f>
        <v>1856.0000000000002</v>
      </c>
      <c r="AY30" s="168">
        <f>'England - Qtr'!AV29+'Northern Ireland - Qtr'!AV29+'Scotland - Qtr'!AV29+'Wales - Qtr'!AV29</f>
        <v>880</v>
      </c>
      <c r="AZ30" s="168">
        <f>'England - Qtr'!AW29+'Northern Ireland - Qtr'!AW29+'Scotland - Qtr'!AW29+'Wales - Qtr'!AW29</f>
        <v>644.47</v>
      </c>
      <c r="BA30" s="168">
        <f>'England - Qtr'!AX29+'Northern Ireland - Qtr'!AX29+'Scotland - Qtr'!AX29+'Wales - Qtr'!AX29</f>
        <v>1687.5199999999998</v>
      </c>
      <c r="BB30" s="168">
        <f>'England - Qtr'!AY29+'Northern Ireland - Qtr'!AY29+'Scotland - Qtr'!AY29+'Wales - Qtr'!AY29</f>
        <v>1839.4099999999999</v>
      </c>
      <c r="BC30" s="168">
        <f>'England - Qtr'!AZ29+'Northern Ireland - Qtr'!AZ29+'Scotland - Qtr'!AZ29+'Wales - Qtr'!AZ29</f>
        <v>844.94</v>
      </c>
      <c r="BD30" s="168">
        <f>'England - Qtr'!BA29+'Northern Ireland - Qtr'!BA29+'Scotland - Qtr'!BA29+'Wales - Qtr'!BA29</f>
        <v>1060.17</v>
      </c>
      <c r="BE30" s="168">
        <f>'England - Qtr'!BB29+'Northern Ireland - Qtr'!BB29+'Scotland - Qtr'!BB29+'Wales - Qtr'!BB29</f>
        <v>1864.4700000000003</v>
      </c>
      <c r="BF30" s="168">
        <f>'England - Qtr'!BC29+'Northern Ireland - Qtr'!BC29+'Scotland - Qtr'!BC29+'Wales - Qtr'!BC29</f>
        <v>2043.64</v>
      </c>
      <c r="BG30" s="168">
        <f>'England - Qtr'!BD29+'Northern Ireland - Qtr'!BD29+'Scotland - Qtr'!BD29+'Wales - Qtr'!BD29</f>
        <v>1077.72</v>
      </c>
      <c r="BH30" s="168">
        <f>'England - Qtr'!BE29+'Northern Ireland - Qtr'!BE29+'Scotland - Qtr'!BE29+'Wales - Qtr'!BE29</f>
        <v>1116.3900000000003</v>
      </c>
      <c r="BI30" s="168">
        <f>'England - Qtr'!BF29+'Northern Ireland - Qtr'!BF29+'Scotland - Qtr'!BF29+'Wales - Qtr'!BF29</f>
        <v>1493.2499999999998</v>
      </c>
      <c r="BJ30" s="168">
        <f>'England - Qtr'!BG29+'Northern Ireland - Qtr'!BG29+'Scotland - Qtr'!BG29+'Wales - Qtr'!BG29</f>
        <v>1646.6100000000001</v>
      </c>
      <c r="BK30" s="168">
        <f>'England - Qtr'!BH29+'Northern Ireland - Qtr'!BH29+'Scotland - Qtr'!BH29+'Wales - Qtr'!BH29</f>
        <v>714.34999999999991</v>
      </c>
      <c r="BL30" s="168">
        <f>'England - Qtr'!BI29+'Northern Ireland - Qtr'!BI29+'Scotland - Qtr'!BI29+'Wales - Qtr'!BI29</f>
        <v>1057.04</v>
      </c>
      <c r="BM30" s="168">
        <f>'England - Qtr'!BJ29+'Northern Ireland - Qtr'!BJ29+'Scotland - Qtr'!BJ29+'Wales - Qtr'!BJ29</f>
        <v>1968.02</v>
      </c>
      <c r="BN30" s="168">
        <f>'England - Qtr'!BK29+'Northern Ireland - Qtr'!BK29+'Scotland - Qtr'!BK29+'Wales - Qtr'!BK29</f>
        <v>1573.7</v>
      </c>
      <c r="BO30" s="221"/>
      <c r="BP30" s="54"/>
      <c r="BR30" s="155"/>
    </row>
    <row r="31" spans="1:72" s="49" customFormat="1" ht="20.25" customHeight="1" x14ac:dyDescent="0.25">
      <c r="A31" s="274" t="s">
        <v>333</v>
      </c>
      <c r="B31" s="166">
        <v>1300.6300000000001</v>
      </c>
      <c r="C31" s="166">
        <v>1291.1199999999999</v>
      </c>
      <c r="D31" s="166">
        <v>1301.25</v>
      </c>
      <c r="E31" s="166">
        <v>1323.86</v>
      </c>
      <c r="F31" s="166">
        <v>1327.38</v>
      </c>
      <c r="G31" s="166">
        <v>1316.82</v>
      </c>
      <c r="H31" s="166">
        <v>1318.34</v>
      </c>
      <c r="I31" s="166">
        <v>1355.48</v>
      </c>
      <c r="J31" s="166">
        <v>1308.54</v>
      </c>
      <c r="K31" s="166">
        <v>1289.46</v>
      </c>
      <c r="L31" s="166">
        <v>1305.31</v>
      </c>
      <c r="M31" s="168">
        <v>1305.19</v>
      </c>
      <c r="N31" s="166">
        <v>1295.8800000000001</v>
      </c>
      <c r="O31" s="166">
        <v>1292.4100000000001</v>
      </c>
      <c r="P31" s="166">
        <v>1272.48</v>
      </c>
      <c r="Q31" s="155">
        <v>1313.88</v>
      </c>
      <c r="R31" s="166">
        <v>1268.69</v>
      </c>
      <c r="S31" s="166">
        <v>1261.99</v>
      </c>
      <c r="T31" s="166">
        <v>1238.55</v>
      </c>
      <c r="U31" s="166">
        <v>1263.98</v>
      </c>
      <c r="V31" s="166">
        <v>1239.76</v>
      </c>
      <c r="W31" s="166">
        <v>1211.6199999999999</v>
      </c>
      <c r="X31" s="166">
        <v>1200.67</v>
      </c>
      <c r="Y31" s="166">
        <v>1220.1300000000001</v>
      </c>
      <c r="Z31" s="166">
        <f>'England - Qtr'!W30+'Northern Ireland - Qtr'!W30+'Scotland - Qtr'!W30+'Wales - Qtr'!W30</f>
        <v>1217.93</v>
      </c>
      <c r="AA31" s="166">
        <f>'England - Qtr'!X30+'Northern Ireland - Qtr'!X30+'Scotland - Qtr'!X30+'Wales - Qtr'!X30</f>
        <v>1170.8</v>
      </c>
      <c r="AB31" s="166">
        <f>'England - Qtr'!Y30+'Northern Ireland - Qtr'!Y30+'Scotland - Qtr'!Y30+'Wales - Qtr'!Y30</f>
        <v>1158.17</v>
      </c>
      <c r="AC31" s="166">
        <f>'England - Qtr'!Z30+'Northern Ireland - Qtr'!Z30+'Scotland - Qtr'!Z30+'Wales - Qtr'!Z30</f>
        <v>1155.96</v>
      </c>
      <c r="AD31" s="166">
        <f>'England - Qtr'!AA30+'Northern Ireland - Qtr'!AA30+'Scotland - Qtr'!AA30+'Wales - Qtr'!AA30</f>
        <v>1095.8000000000002</v>
      </c>
      <c r="AE31" s="166">
        <f>'England - Qtr'!AB30+'Northern Ireland - Qtr'!AB30+'Scotland - Qtr'!AB30+'Wales - Qtr'!AB30</f>
        <v>1058.7500000000002</v>
      </c>
      <c r="AF31" s="166">
        <f>'England - Qtr'!AC30+'Northern Ireland - Qtr'!AC30+'Scotland - Qtr'!AC30+'Wales - Qtr'!AC30</f>
        <v>1063</v>
      </c>
      <c r="AG31" s="166">
        <f>'England - Qtr'!AD30+'Northern Ireland - Qtr'!AD30+'Scotland - Qtr'!AD30+'Wales - Qtr'!AD30</f>
        <v>1066.25</v>
      </c>
      <c r="AH31" s="166">
        <f>'England - Qtr'!AE30+'Northern Ireland - Qtr'!AE30+'Scotland - Qtr'!AE30+'Wales - Qtr'!AE30</f>
        <v>1005.41</v>
      </c>
      <c r="AI31" s="166">
        <f>'England - Qtr'!AF30+'Northern Ireland - Qtr'!AF30+'Scotland - Qtr'!AF30+'Wales - Qtr'!AF30</f>
        <v>976.51999999999987</v>
      </c>
      <c r="AJ31" s="166">
        <f>'England - Qtr'!AG30+'Northern Ireland - Qtr'!AG30+'Scotland - Qtr'!AG30+'Wales - Qtr'!AG30</f>
        <v>958.48000000000013</v>
      </c>
      <c r="AK31" s="166">
        <f>'England - Qtr'!AH30+'Northern Ireland - Qtr'!AH30+'Scotland - Qtr'!AH30+'Wales - Qtr'!AH30</f>
        <v>975.38</v>
      </c>
      <c r="AL31" s="166">
        <f>'England - Qtr'!AI30+'Northern Ireland - Qtr'!AI30+'Scotland - Qtr'!AI30+'Wales - Qtr'!AI30</f>
        <v>930.12</v>
      </c>
      <c r="AM31" s="166">
        <f>'England - Qtr'!AJ30+'Northern Ireland - Qtr'!AJ30+'Scotland - Qtr'!AJ30+'Wales - Qtr'!AJ30</f>
        <v>892.02</v>
      </c>
      <c r="AN31" s="166">
        <f>'England - Qtr'!AK30+'Northern Ireland - Qtr'!AK30+'Scotland - Qtr'!AK30+'Wales - Qtr'!AK30</f>
        <v>891.06000000000006</v>
      </c>
      <c r="AO31" s="166">
        <f>'England - Qtr'!AL30+'Northern Ireland - Qtr'!AL30+'Scotland - Qtr'!AL30+'Wales - Qtr'!AL30</f>
        <v>911.12000000000012</v>
      </c>
      <c r="AP31" s="166">
        <f>'England - Qtr'!AM30+'Northern Ireland - Qtr'!AM30+'Scotland - Qtr'!AM30+'Wales - Qtr'!AM30</f>
        <v>892.30000000000007</v>
      </c>
      <c r="AQ31" s="166">
        <f>'England - Qtr'!AN30+'Northern Ireland - Qtr'!AN30+'Scotland - Qtr'!AN30+'Wales - Qtr'!AN30</f>
        <v>867.4</v>
      </c>
      <c r="AR31" s="166">
        <f>'England - Qtr'!AO30+'Northern Ireland - Qtr'!AO30+'Scotland - Qtr'!AO30+'Wales - Qtr'!AO30</f>
        <v>854.71</v>
      </c>
      <c r="AS31" s="166">
        <f>'England - Qtr'!AP30+'Northern Ireland - Qtr'!AP30+'Scotland - Qtr'!AP30+'Wales - Qtr'!AP30</f>
        <v>881.68</v>
      </c>
      <c r="AT31" s="166">
        <f>'England - Qtr'!AQ30+'Northern Ireland - Qtr'!AQ30+'Scotland - Qtr'!AQ30+'Wales - Qtr'!AQ30</f>
        <v>836.92000000000007</v>
      </c>
      <c r="AU31" s="168">
        <f>'England - Qtr'!AR30+'Northern Ireland - Qtr'!AR30+'Scotland - Qtr'!AR30+'Wales - Qtr'!AR30</f>
        <v>822.70000000000016</v>
      </c>
      <c r="AV31" s="168">
        <f>'England - Qtr'!AS30+'Northern Ireland - Qtr'!AS30+'Scotland - Qtr'!AS30+'Wales - Qtr'!AS30</f>
        <v>821.76</v>
      </c>
      <c r="AW31" s="168">
        <f>'England - Qtr'!AT30+'Northern Ireland - Qtr'!AT30+'Scotland - Qtr'!AT30+'Wales - Qtr'!AT30</f>
        <v>831.5</v>
      </c>
      <c r="AX31" s="168">
        <f>'England - Qtr'!AU30+'Northern Ireland - Qtr'!AU30+'Scotland - Qtr'!AU30+'Wales - Qtr'!AU30</f>
        <v>793.91</v>
      </c>
      <c r="AY31" s="168">
        <f>'England - Qtr'!AV30+'Northern Ireland - Qtr'!AV30+'Scotland - Qtr'!AV30+'Wales - Qtr'!AV30</f>
        <v>782.07999999999993</v>
      </c>
      <c r="AZ31" s="168">
        <f>'England - Qtr'!AW30+'Northern Ireland - Qtr'!AW30+'Scotland - Qtr'!AW30+'Wales - Qtr'!AW30</f>
        <v>764.38</v>
      </c>
      <c r="BA31" s="168">
        <f>'England - Qtr'!AX30+'Northern Ireland - Qtr'!AX30+'Scotland - Qtr'!AX30+'Wales - Qtr'!AX30</f>
        <v>768.1400000000001</v>
      </c>
      <c r="BB31" s="168">
        <f>'England - Qtr'!AY30+'Northern Ireland - Qtr'!AY30+'Scotland - Qtr'!AY30+'Wales - Qtr'!AY30</f>
        <v>764.29</v>
      </c>
      <c r="BC31" s="168">
        <f>'England - Qtr'!AZ30+'Northern Ireland - Qtr'!AZ30+'Scotland - Qtr'!AZ30+'Wales - Qtr'!AZ30</f>
        <v>741.06</v>
      </c>
      <c r="BD31" s="168">
        <f>'England - Qtr'!BA30+'Northern Ireland - Qtr'!BA30+'Scotland - Qtr'!BA30+'Wales - Qtr'!BA30</f>
        <v>754.81000000000006</v>
      </c>
      <c r="BE31" s="168">
        <f>'England - Qtr'!BB30+'Northern Ireland - Qtr'!BB30+'Scotland - Qtr'!BB30+'Wales - Qtr'!BB30</f>
        <v>740.92</v>
      </c>
      <c r="BF31" s="168">
        <f>'England - Qtr'!BC30+'Northern Ireland - Qtr'!BC30+'Scotland - Qtr'!BC30+'Wales - Qtr'!BC30</f>
        <v>733.26</v>
      </c>
      <c r="BG31" s="168">
        <f>'England - Qtr'!BD30+'Northern Ireland - Qtr'!BD30+'Scotland - Qtr'!BD30+'Wales - Qtr'!BD30</f>
        <v>739.61</v>
      </c>
      <c r="BH31" s="168">
        <f>'England - Qtr'!BE30+'Northern Ireland - Qtr'!BE30+'Scotland - Qtr'!BE30+'Wales - Qtr'!BE30</f>
        <v>715.93</v>
      </c>
      <c r="BI31" s="168">
        <f>'England - Qtr'!BF30+'Northern Ireland - Qtr'!BF30+'Scotland - Qtr'!BF30+'Wales - Qtr'!BF30</f>
        <v>710.8</v>
      </c>
      <c r="BJ31" s="168">
        <f>'England - Qtr'!BG30+'Northern Ireland - Qtr'!BG30+'Scotland - Qtr'!BG30+'Wales - Qtr'!BG30</f>
        <v>684.16</v>
      </c>
      <c r="BK31" s="168">
        <f>'England - Qtr'!BH30+'Northern Ireland - Qtr'!BH30+'Scotland - Qtr'!BH30+'Wales - Qtr'!BH30</f>
        <v>669.75</v>
      </c>
      <c r="BL31" s="168">
        <f>'England - Qtr'!BI30+'Northern Ireland - Qtr'!BI30+'Scotland - Qtr'!BI30+'Wales - Qtr'!BI30</f>
        <v>663.15000000000009</v>
      </c>
      <c r="BM31" s="168">
        <f>'England - Qtr'!BJ30+'Northern Ireland - Qtr'!BJ30+'Scotland - Qtr'!BJ30+'Wales - Qtr'!BJ30</f>
        <v>663.1099999999999</v>
      </c>
      <c r="BN31" s="168">
        <f>'England - Qtr'!BK30+'Northern Ireland - Qtr'!BK30+'Scotland - Qtr'!BK30+'Wales - Qtr'!BK30</f>
        <v>639.59999999999991</v>
      </c>
      <c r="BO31" s="221"/>
      <c r="BP31" s="54"/>
      <c r="BR31" s="155"/>
    </row>
    <row r="32" spans="1:72" s="94" customFormat="1" ht="20.25" customHeight="1" x14ac:dyDescent="0.25">
      <c r="A32" s="274" t="s">
        <v>334</v>
      </c>
      <c r="B32" s="166">
        <v>174.97</v>
      </c>
      <c r="C32" s="166">
        <v>188.98</v>
      </c>
      <c r="D32" s="166">
        <v>180.14</v>
      </c>
      <c r="E32" s="166">
        <v>179.37</v>
      </c>
      <c r="F32" s="166">
        <v>189.48</v>
      </c>
      <c r="G32" s="166">
        <v>197.75</v>
      </c>
      <c r="H32" s="166">
        <v>190.42</v>
      </c>
      <c r="I32" s="166">
        <v>197.35</v>
      </c>
      <c r="J32" s="166">
        <v>191.02</v>
      </c>
      <c r="K32" s="166">
        <v>186.03</v>
      </c>
      <c r="L32" s="166">
        <v>174.72</v>
      </c>
      <c r="M32" s="168">
        <v>186.77</v>
      </c>
      <c r="N32" s="166">
        <v>180.01</v>
      </c>
      <c r="O32" s="166">
        <v>204.34</v>
      </c>
      <c r="P32" s="166">
        <v>184.22</v>
      </c>
      <c r="Q32" s="155">
        <v>197.41</v>
      </c>
      <c r="R32" s="166">
        <v>191.98</v>
      </c>
      <c r="S32" s="166">
        <v>224.78</v>
      </c>
      <c r="T32" s="166">
        <v>208.33</v>
      </c>
      <c r="U32" s="166">
        <v>215.05</v>
      </c>
      <c r="V32" s="166">
        <v>224.79</v>
      </c>
      <c r="W32" s="166">
        <v>232.75</v>
      </c>
      <c r="X32" s="166">
        <v>216.62</v>
      </c>
      <c r="Y32" s="166">
        <v>220.21</v>
      </c>
      <c r="Z32" s="166">
        <f>'England - Qtr'!W31+'Northern Ireland - Qtr'!W31+'Scotland - Qtr'!W31+'Wales - Qtr'!W31</f>
        <v>236.25</v>
      </c>
      <c r="AA32" s="166">
        <f>'England - Qtr'!X31+'Northern Ireland - Qtr'!X31+'Scotland - Qtr'!X31+'Wales - Qtr'!X31</f>
        <v>250.79000000000002</v>
      </c>
      <c r="AB32" s="166">
        <f>'England - Qtr'!Y31+'Northern Ireland - Qtr'!Y31+'Scotland - Qtr'!Y31+'Wales - Qtr'!Y31</f>
        <v>228.83999999999997</v>
      </c>
      <c r="AC32" s="166">
        <f>'England - Qtr'!Z31+'Northern Ireland - Qtr'!Z31+'Scotland - Qtr'!Z31+'Wales - Qtr'!Z31</f>
        <v>234.42</v>
      </c>
      <c r="AD32" s="166">
        <f>'England - Qtr'!AA31+'Northern Ireland - Qtr'!AA31+'Scotland - Qtr'!AA31+'Wales - Qtr'!AA31</f>
        <v>245.91</v>
      </c>
      <c r="AE32" s="166">
        <f>'England - Qtr'!AB31+'Northern Ireland - Qtr'!AB31+'Scotland - Qtr'!AB31+'Wales - Qtr'!AB31</f>
        <v>246.88</v>
      </c>
      <c r="AF32" s="166">
        <f>'England - Qtr'!AC31+'Northern Ireland - Qtr'!AC31+'Scotland - Qtr'!AC31+'Wales - Qtr'!AC31</f>
        <v>231.72000000000003</v>
      </c>
      <c r="AG32" s="166">
        <f>'England - Qtr'!AD31+'Northern Ireland - Qtr'!AD31+'Scotland - Qtr'!AD31+'Wales - Qtr'!AD31</f>
        <v>242.82999999999998</v>
      </c>
      <c r="AH32" s="166">
        <f>'England - Qtr'!AE31+'Northern Ireland - Qtr'!AE31+'Scotland - Qtr'!AE31+'Wales - Qtr'!AE31</f>
        <v>242.98000000000002</v>
      </c>
      <c r="AI32" s="166">
        <f>'England - Qtr'!AF31+'Northern Ireland - Qtr'!AF31+'Scotland - Qtr'!AF31+'Wales - Qtr'!AF31</f>
        <v>263.09999999999997</v>
      </c>
      <c r="AJ32" s="166">
        <f>'England - Qtr'!AG31+'Northern Ireland - Qtr'!AG31+'Scotland - Qtr'!AG31+'Wales - Qtr'!AG31</f>
        <v>227.98999999999998</v>
      </c>
      <c r="AK32" s="166">
        <f>'England - Qtr'!AH31+'Northern Ireland - Qtr'!AH31+'Scotland - Qtr'!AH31+'Wales - Qtr'!AH31</f>
        <v>257.95999999999998</v>
      </c>
      <c r="AL32" s="166">
        <f>'England - Qtr'!AI31+'Northern Ireland - Qtr'!AI31+'Scotland - Qtr'!AI31+'Wales - Qtr'!AI31</f>
        <v>263.14</v>
      </c>
      <c r="AM32" s="166">
        <f>'England - Qtr'!AJ31+'Northern Ireland - Qtr'!AJ31+'Scotland - Qtr'!AJ31+'Wales - Qtr'!AJ31</f>
        <v>269.83999999999997</v>
      </c>
      <c r="AN32" s="166">
        <f>'England - Qtr'!AK31+'Northern Ireland - Qtr'!AK31+'Scotland - Qtr'!AK31+'Wales - Qtr'!AK31</f>
        <v>254.4</v>
      </c>
      <c r="AO32" s="166">
        <f>'England - Qtr'!AL31+'Northern Ireland - Qtr'!AL31+'Scotland - Qtr'!AL31+'Wales - Qtr'!AL31</f>
        <v>261.24</v>
      </c>
      <c r="AP32" s="166">
        <f>'England - Qtr'!AM31+'Northern Ireland - Qtr'!AM31+'Scotland - Qtr'!AM31+'Wales - Qtr'!AM31</f>
        <v>268.60999999999996</v>
      </c>
      <c r="AQ32" s="166">
        <f>'England - Qtr'!AN31+'Northern Ireland - Qtr'!AN31+'Scotland - Qtr'!AN31+'Wales - Qtr'!AN31</f>
        <v>278.93000000000006</v>
      </c>
      <c r="AR32" s="166">
        <f>'England - Qtr'!AO31+'Northern Ireland - Qtr'!AO31+'Scotland - Qtr'!AO31+'Wales - Qtr'!AO31</f>
        <v>253.24</v>
      </c>
      <c r="AS32" s="166">
        <f>'England - Qtr'!AP31+'Northern Ireland - Qtr'!AP31+'Scotland - Qtr'!AP31+'Wales - Qtr'!AP31</f>
        <v>266</v>
      </c>
      <c r="AT32" s="166">
        <f>'England - Qtr'!AQ31+'Northern Ireland - Qtr'!AQ31+'Scotland - Qtr'!AQ31+'Wales - Qtr'!AQ31</f>
        <v>261.58999999999997</v>
      </c>
      <c r="AU32" s="168">
        <f>'England - Qtr'!AR31+'Northern Ireland - Qtr'!AR31+'Scotland - Qtr'!AR31+'Wales - Qtr'!AR31</f>
        <v>275.10999999999996</v>
      </c>
      <c r="AV32" s="168">
        <f>'England - Qtr'!AS31+'Northern Ireland - Qtr'!AS31+'Scotland - Qtr'!AS31+'Wales - Qtr'!AS31</f>
        <v>245.22000000000003</v>
      </c>
      <c r="AW32" s="168">
        <f>'England - Qtr'!AT31+'Northern Ireland - Qtr'!AT31+'Scotland - Qtr'!AT31+'Wales - Qtr'!AT31</f>
        <v>264.79000000000002</v>
      </c>
      <c r="AX32" s="168">
        <f>'England - Qtr'!AU31+'Northern Ireland - Qtr'!AU31+'Scotland - Qtr'!AU31+'Wales - Qtr'!AU31</f>
        <v>274.7</v>
      </c>
      <c r="AY32" s="168">
        <f>'England - Qtr'!AV31+'Northern Ireland - Qtr'!AV31+'Scotland - Qtr'!AV31+'Wales - Qtr'!AV31</f>
        <v>264.39999999999998</v>
      </c>
      <c r="AZ32" s="168">
        <f>'England - Qtr'!AW31+'Northern Ireland - Qtr'!AW31+'Scotland - Qtr'!AW31+'Wales - Qtr'!AW31</f>
        <v>227.95</v>
      </c>
      <c r="BA32" s="168">
        <f>'England - Qtr'!AX31+'Northern Ireland - Qtr'!AX31+'Scotland - Qtr'!AX31+'Wales - Qtr'!AX31</f>
        <v>233.52</v>
      </c>
      <c r="BB32" s="168">
        <f>'England - Qtr'!AY31+'Northern Ireland - Qtr'!AY31+'Scotland - Qtr'!AY31+'Wales - Qtr'!AY31</f>
        <v>272.06</v>
      </c>
      <c r="BC32" s="168">
        <f>'England - Qtr'!AZ31+'Northern Ireland - Qtr'!AZ31+'Scotland - Qtr'!AZ31+'Wales - Qtr'!AZ31</f>
        <v>277.46000000000004</v>
      </c>
      <c r="BD32" s="168">
        <f>'England - Qtr'!BA31+'Northern Ireland - Qtr'!BA31+'Scotland - Qtr'!BA31+'Wales - Qtr'!BA31</f>
        <v>246.53</v>
      </c>
      <c r="BE32" s="168">
        <f>'England - Qtr'!BB31+'Northern Ireland - Qtr'!BB31+'Scotland - Qtr'!BB31+'Wales - Qtr'!BB31</f>
        <v>250.07</v>
      </c>
      <c r="BF32" s="168">
        <f>'England - Qtr'!BC31+'Northern Ireland - Qtr'!BC31+'Scotland - Qtr'!BC31+'Wales - Qtr'!BC31</f>
        <v>259.10999999999996</v>
      </c>
      <c r="BG32" s="168">
        <f>'England - Qtr'!BD31+'Northern Ireland - Qtr'!BD31+'Scotland - Qtr'!BD31+'Wales - Qtr'!BD31</f>
        <v>267.05999999999995</v>
      </c>
      <c r="BH32" s="168">
        <f>'England - Qtr'!BE31+'Northern Ireland - Qtr'!BE31+'Scotland - Qtr'!BE31+'Wales - Qtr'!BE31</f>
        <v>245.32999999999998</v>
      </c>
      <c r="BI32" s="168">
        <f>'England - Qtr'!BF31+'Northern Ireland - Qtr'!BF31+'Scotland - Qtr'!BF31+'Wales - Qtr'!BF31</f>
        <v>247.46999999999997</v>
      </c>
      <c r="BJ32" s="168">
        <f>'England - Qtr'!BG31+'Northern Ireland - Qtr'!BG31+'Scotland - Qtr'!BG31+'Wales - Qtr'!BG31</f>
        <v>254.26</v>
      </c>
      <c r="BK32" s="168">
        <f>'England - Qtr'!BH31+'Northern Ireland - Qtr'!BH31+'Scotland - Qtr'!BH31+'Wales - Qtr'!BH31</f>
        <v>250.81</v>
      </c>
      <c r="BL32" s="168">
        <f>'England - Qtr'!BI31+'Northern Ireland - Qtr'!BI31+'Scotland - Qtr'!BI31+'Wales - Qtr'!BI31</f>
        <v>226.10999999999999</v>
      </c>
      <c r="BM32" s="168">
        <f>'England - Qtr'!BJ31+'Northern Ireland - Qtr'!BJ31+'Scotland - Qtr'!BJ31+'Wales - Qtr'!BJ31</f>
        <v>225.67000000000002</v>
      </c>
      <c r="BN32" s="168">
        <f>'England - Qtr'!BK31+'Northern Ireland - Qtr'!BK31+'Scotland - Qtr'!BK31+'Wales - Qtr'!BK31</f>
        <v>237.23999999999995</v>
      </c>
      <c r="BO32" s="222"/>
      <c r="BP32" s="54"/>
      <c r="BR32" s="155"/>
    </row>
    <row r="33" spans="1:164" s="49" customFormat="1" ht="20.25" customHeight="1" x14ac:dyDescent="0.25">
      <c r="A33" s="274" t="s">
        <v>337</v>
      </c>
      <c r="B33" s="166">
        <v>377.84</v>
      </c>
      <c r="C33" s="166">
        <v>383</v>
      </c>
      <c r="D33" s="166">
        <v>378.01</v>
      </c>
      <c r="E33" s="166">
        <v>389.91</v>
      </c>
      <c r="F33" s="166">
        <v>377.5</v>
      </c>
      <c r="G33" s="166">
        <v>368.41</v>
      </c>
      <c r="H33" s="166">
        <v>377.34</v>
      </c>
      <c r="I33" s="166">
        <v>380.78</v>
      </c>
      <c r="J33" s="166">
        <v>423.24</v>
      </c>
      <c r="K33" s="166">
        <v>431.17</v>
      </c>
      <c r="L33" s="166">
        <v>465.35</v>
      </c>
      <c r="M33" s="168">
        <v>453.14</v>
      </c>
      <c r="N33" s="166">
        <v>414.82</v>
      </c>
      <c r="O33" s="166">
        <v>401.33</v>
      </c>
      <c r="P33" s="166">
        <v>418.87</v>
      </c>
      <c r="Q33" s="155">
        <v>413.15</v>
      </c>
      <c r="R33" s="166">
        <v>468.81</v>
      </c>
      <c r="S33" s="166">
        <v>465.59</v>
      </c>
      <c r="T33" s="166">
        <v>485.21</v>
      </c>
      <c r="U33" s="166">
        <v>480.26</v>
      </c>
      <c r="V33" s="166">
        <v>608.51</v>
      </c>
      <c r="W33" s="166">
        <v>603.39</v>
      </c>
      <c r="X33" s="166">
        <v>684.91</v>
      </c>
      <c r="Y33" s="166">
        <v>685.62</v>
      </c>
      <c r="Z33" s="166">
        <v>727.83</v>
      </c>
      <c r="AA33" s="166">
        <v>625.37</v>
      </c>
      <c r="AB33" s="166">
        <v>677.1</v>
      </c>
      <c r="AC33" s="166">
        <v>709.45</v>
      </c>
      <c r="AD33" s="166">
        <v>844.66</v>
      </c>
      <c r="AE33" s="166">
        <v>822.21</v>
      </c>
      <c r="AF33" s="166">
        <v>867.74</v>
      </c>
      <c r="AG33" s="166">
        <v>850.99</v>
      </c>
      <c r="AH33" s="166">
        <v>872.61</v>
      </c>
      <c r="AI33" s="166">
        <v>872.61</v>
      </c>
      <c r="AJ33" s="166">
        <v>872.61</v>
      </c>
      <c r="AK33" s="166">
        <v>872.61</v>
      </c>
      <c r="AL33" s="166">
        <v>892.87</v>
      </c>
      <c r="AM33" s="166">
        <v>916.58</v>
      </c>
      <c r="AN33" s="166">
        <v>961.54</v>
      </c>
      <c r="AO33" s="166">
        <v>1020.58</v>
      </c>
      <c r="AP33" s="166">
        <v>1140.28</v>
      </c>
      <c r="AQ33" s="166">
        <v>1108.33</v>
      </c>
      <c r="AR33" s="166">
        <v>1072.47</v>
      </c>
      <c r="AS33" s="166">
        <v>1037.1400000000001</v>
      </c>
      <c r="AT33" s="166">
        <v>1166.56</v>
      </c>
      <c r="AU33" s="168">
        <v>1140.3599999999999</v>
      </c>
      <c r="AV33" s="168">
        <v>1152.54</v>
      </c>
      <c r="AW33" s="168">
        <v>1176.28</v>
      </c>
      <c r="AX33" s="350">
        <v>1236.8599999999999</v>
      </c>
      <c r="AY33" s="350">
        <v>1203.6600000000001</v>
      </c>
      <c r="AZ33" s="350">
        <v>1209.45</v>
      </c>
      <c r="BA33" s="350">
        <v>1244.3499999999999</v>
      </c>
      <c r="BB33" s="233">
        <v>1345.63</v>
      </c>
      <c r="BC33" s="233">
        <v>1313</v>
      </c>
      <c r="BD33" s="233">
        <v>1336.32</v>
      </c>
      <c r="BE33" s="233">
        <v>1335.03</v>
      </c>
      <c r="BF33" s="233">
        <v>1345.64</v>
      </c>
      <c r="BG33" s="233">
        <v>1352.16</v>
      </c>
      <c r="BH33" s="233">
        <v>1388.61</v>
      </c>
      <c r="BI33" s="233">
        <v>1367.92</v>
      </c>
      <c r="BJ33" s="168">
        <v>1332.6</v>
      </c>
      <c r="BK33" s="168">
        <v>1305.17</v>
      </c>
      <c r="BL33" s="168">
        <v>1340.76</v>
      </c>
      <c r="BM33" s="168">
        <v>1369.35</v>
      </c>
      <c r="BN33" s="168">
        <v>1349.16</v>
      </c>
      <c r="BO33" s="221"/>
      <c r="BP33" s="54"/>
      <c r="BR33" s="155"/>
    </row>
    <row r="34" spans="1:164" s="49" customFormat="1" ht="20.25" customHeight="1" x14ac:dyDescent="0.25">
      <c r="A34" s="274" t="s">
        <v>9</v>
      </c>
      <c r="B34" s="166">
        <v>578.55999999999995</v>
      </c>
      <c r="C34" s="166">
        <v>459.71</v>
      </c>
      <c r="D34" s="166">
        <v>677.83</v>
      </c>
      <c r="E34" s="166">
        <v>716.34</v>
      </c>
      <c r="F34" s="166">
        <v>828.47</v>
      </c>
      <c r="G34" s="166">
        <v>598.95000000000005</v>
      </c>
      <c r="H34" s="166">
        <v>792.04</v>
      </c>
      <c r="I34" s="166">
        <v>873.58</v>
      </c>
      <c r="J34" s="166">
        <v>658.4</v>
      </c>
      <c r="K34" s="166">
        <v>401.66</v>
      </c>
      <c r="L34" s="166">
        <v>421.44</v>
      </c>
      <c r="M34" s="168">
        <v>347</v>
      </c>
      <c r="N34" s="166">
        <v>126.31</v>
      </c>
      <c r="O34" s="166">
        <v>68.61</v>
      </c>
      <c r="P34" s="166">
        <v>70.33</v>
      </c>
      <c r="Q34" s="155">
        <v>72.010000000000005</v>
      </c>
      <c r="R34" s="166">
        <v>33.04</v>
      </c>
      <c r="S34" s="166">
        <v>37.1</v>
      </c>
      <c r="T34" s="166">
        <v>28.22</v>
      </c>
      <c r="U34" s="166">
        <v>25.48</v>
      </c>
      <c r="V34" s="166">
        <v>35.75</v>
      </c>
      <c r="W34" s="166">
        <v>35.659999999999997</v>
      </c>
      <c r="X34" s="166">
        <v>56.99</v>
      </c>
      <c r="Y34" s="166">
        <v>54.91</v>
      </c>
      <c r="Z34" s="166">
        <v>51</v>
      </c>
      <c r="AA34" s="166">
        <v>14.99</v>
      </c>
      <c r="AB34" s="166">
        <v>4.7699999999999996</v>
      </c>
      <c r="AC34" s="166">
        <v>46.7</v>
      </c>
      <c r="AD34" s="166">
        <v>51.41</v>
      </c>
      <c r="AE34" s="166">
        <v>0.68</v>
      </c>
      <c r="AF34" s="166">
        <v>1.79</v>
      </c>
      <c r="AG34" s="166">
        <v>0</v>
      </c>
      <c r="AH34" s="166">
        <v>0.27</v>
      </c>
      <c r="AI34" s="166">
        <v>0.27</v>
      </c>
      <c r="AJ34" s="166">
        <v>0.27</v>
      </c>
      <c r="AK34" s="166">
        <v>0.27</v>
      </c>
      <c r="AL34" s="166">
        <v>0.42</v>
      </c>
      <c r="AM34" s="166">
        <v>0.42</v>
      </c>
      <c r="AN34" s="166">
        <v>0.42</v>
      </c>
      <c r="AO34" s="166">
        <v>0.42</v>
      </c>
      <c r="AP34" s="166">
        <v>0</v>
      </c>
      <c r="AQ34" s="166">
        <v>0</v>
      </c>
      <c r="AR34" s="166">
        <v>0</v>
      </c>
      <c r="AS34" s="166">
        <v>0</v>
      </c>
      <c r="AT34" s="166">
        <v>0</v>
      </c>
      <c r="AU34" s="168">
        <v>0</v>
      </c>
      <c r="AV34" s="168">
        <v>0</v>
      </c>
      <c r="AW34" s="168">
        <v>0</v>
      </c>
      <c r="AX34" s="350">
        <v>0</v>
      </c>
      <c r="AY34" s="350">
        <v>0</v>
      </c>
      <c r="AZ34" s="350">
        <v>0</v>
      </c>
      <c r="BA34" s="350">
        <v>0</v>
      </c>
      <c r="BB34" s="233">
        <v>0</v>
      </c>
      <c r="BC34" s="233">
        <v>0</v>
      </c>
      <c r="BD34" s="233">
        <v>0</v>
      </c>
      <c r="BE34" s="233">
        <v>0</v>
      </c>
      <c r="BF34" s="233">
        <v>0</v>
      </c>
      <c r="BG34" s="233">
        <v>0</v>
      </c>
      <c r="BH34" s="233">
        <v>0</v>
      </c>
      <c r="BI34" s="233">
        <v>0</v>
      </c>
      <c r="BJ34" s="168">
        <v>0</v>
      </c>
      <c r="BK34" s="168">
        <v>0</v>
      </c>
      <c r="BL34" s="168">
        <v>0</v>
      </c>
      <c r="BM34" s="168">
        <v>0</v>
      </c>
      <c r="BN34" s="168">
        <v>0</v>
      </c>
      <c r="BO34" s="221"/>
      <c r="BP34" s="54"/>
      <c r="BQ34" s="155"/>
      <c r="BR34" s="155"/>
    </row>
    <row r="35" spans="1:164" s="49" customFormat="1" ht="20.25" customHeight="1" x14ac:dyDescent="0.25">
      <c r="A35" s="274" t="s">
        <v>335</v>
      </c>
      <c r="B35" s="166">
        <v>167.26</v>
      </c>
      <c r="C35" s="166">
        <v>160.6</v>
      </c>
      <c r="D35" s="166">
        <v>143.33000000000001</v>
      </c>
      <c r="E35" s="166">
        <v>156.02000000000001</v>
      </c>
      <c r="F35" s="166">
        <v>158.88999999999999</v>
      </c>
      <c r="G35" s="166">
        <v>153.9</v>
      </c>
      <c r="H35" s="166">
        <v>154.12</v>
      </c>
      <c r="I35" s="166">
        <v>147.69999999999999</v>
      </c>
      <c r="J35" s="166">
        <v>177.76</v>
      </c>
      <c r="K35" s="166">
        <v>141.4</v>
      </c>
      <c r="L35" s="166">
        <v>143.72</v>
      </c>
      <c r="M35" s="168">
        <v>180.01</v>
      </c>
      <c r="N35" s="166">
        <v>165.87</v>
      </c>
      <c r="O35" s="166">
        <v>167.25</v>
      </c>
      <c r="P35" s="166">
        <v>144.21</v>
      </c>
      <c r="Q35" s="155">
        <v>150.91</v>
      </c>
      <c r="R35" s="166">
        <v>158.94999999999999</v>
      </c>
      <c r="S35" s="166">
        <v>160.87</v>
      </c>
      <c r="T35" s="166">
        <v>131.99</v>
      </c>
      <c r="U35" s="166">
        <v>162.09</v>
      </c>
      <c r="V35" s="166">
        <v>169.76</v>
      </c>
      <c r="W35" s="166">
        <v>171.09</v>
      </c>
      <c r="X35" s="166">
        <v>141.84</v>
      </c>
      <c r="Y35" s="166">
        <v>165.12</v>
      </c>
      <c r="Z35" s="166">
        <v>171.32</v>
      </c>
      <c r="AA35" s="166">
        <v>165.11</v>
      </c>
      <c r="AB35" s="166">
        <v>140.5</v>
      </c>
      <c r="AC35" s="166">
        <v>173.27</v>
      </c>
      <c r="AD35" s="166">
        <v>174.25</v>
      </c>
      <c r="AE35" s="166">
        <v>165.75</v>
      </c>
      <c r="AF35" s="166">
        <v>140.72</v>
      </c>
      <c r="AG35" s="166">
        <v>168.46</v>
      </c>
      <c r="AH35" s="166">
        <v>171.87</v>
      </c>
      <c r="AI35" s="166">
        <v>163.15</v>
      </c>
      <c r="AJ35" s="166">
        <v>130.27000000000001</v>
      </c>
      <c r="AK35" s="166">
        <v>168.65</v>
      </c>
      <c r="AL35" s="166">
        <v>168.1</v>
      </c>
      <c r="AM35" s="166">
        <v>169.02</v>
      </c>
      <c r="AN35" s="166">
        <v>145.4</v>
      </c>
      <c r="AO35" s="166">
        <v>178.31</v>
      </c>
      <c r="AP35" s="166">
        <v>178.69</v>
      </c>
      <c r="AQ35" s="166">
        <v>163.18</v>
      </c>
      <c r="AR35" s="166">
        <v>144.37</v>
      </c>
      <c r="AS35" s="166">
        <v>169.02</v>
      </c>
      <c r="AT35" s="166">
        <v>170.45</v>
      </c>
      <c r="AU35" s="168">
        <v>170.45</v>
      </c>
      <c r="AV35" s="168">
        <v>139.43</v>
      </c>
      <c r="AW35" s="168">
        <v>167.53</v>
      </c>
      <c r="AX35" s="350">
        <v>177.87</v>
      </c>
      <c r="AY35" s="350">
        <v>175.57</v>
      </c>
      <c r="AZ35" s="350">
        <v>143.47</v>
      </c>
      <c r="BA35" s="350">
        <v>170.06</v>
      </c>
      <c r="BB35" s="233">
        <v>169.94</v>
      </c>
      <c r="BC35" s="233">
        <v>159.77000000000001</v>
      </c>
      <c r="BD35" s="233">
        <v>114.4</v>
      </c>
      <c r="BE35" s="233">
        <v>174.28</v>
      </c>
      <c r="BF35" s="233">
        <v>170.68</v>
      </c>
      <c r="BG35" s="233">
        <v>165.82</v>
      </c>
      <c r="BH35" s="233">
        <v>121.09</v>
      </c>
      <c r="BI35" s="233">
        <v>168.16</v>
      </c>
      <c r="BJ35" s="168">
        <v>161.44</v>
      </c>
      <c r="BK35" s="168">
        <v>147.51</v>
      </c>
      <c r="BL35" s="168">
        <v>106.94</v>
      </c>
      <c r="BM35" s="168">
        <v>148.41</v>
      </c>
      <c r="BN35" s="168">
        <v>187.24</v>
      </c>
      <c r="BO35" s="221"/>
      <c r="BP35" s="54"/>
      <c r="BQ35" s="155"/>
      <c r="BR35" s="155"/>
    </row>
    <row r="36" spans="1:164" s="49" customFormat="1" ht="20.25" customHeight="1" x14ac:dyDescent="0.25">
      <c r="A36" s="274" t="s">
        <v>269</v>
      </c>
      <c r="B36" s="166">
        <v>18.079999999999998</v>
      </c>
      <c r="C36" s="166">
        <v>24.05</v>
      </c>
      <c r="D36" s="166">
        <v>31.73</v>
      </c>
      <c r="E36" s="166">
        <v>43.63</v>
      </c>
      <c r="F36" s="166">
        <v>47.15</v>
      </c>
      <c r="G36" s="166">
        <v>52.29</v>
      </c>
      <c r="H36" s="166">
        <v>59.88</v>
      </c>
      <c r="I36" s="166">
        <v>77.86</v>
      </c>
      <c r="J36" s="166">
        <v>97.83</v>
      </c>
      <c r="K36" s="166">
        <v>116.6</v>
      </c>
      <c r="L36" s="166">
        <v>129.81</v>
      </c>
      <c r="M36" s="168">
        <v>150.38999999999999</v>
      </c>
      <c r="N36" s="166">
        <v>159.56</v>
      </c>
      <c r="O36" s="166">
        <v>167.44</v>
      </c>
      <c r="P36" s="166">
        <v>181.1</v>
      </c>
      <c r="Q36" s="155">
        <v>204.95</v>
      </c>
      <c r="R36" s="166">
        <v>228.77</v>
      </c>
      <c r="S36" s="166">
        <v>243.77</v>
      </c>
      <c r="T36" s="166">
        <v>258.83</v>
      </c>
      <c r="U36" s="166">
        <v>291.19</v>
      </c>
      <c r="V36" s="166">
        <v>329.21</v>
      </c>
      <c r="W36" s="166">
        <v>352.42</v>
      </c>
      <c r="X36" s="166">
        <v>374.13</v>
      </c>
      <c r="Y36" s="166">
        <v>428.91</v>
      </c>
      <c r="Z36" s="166">
        <v>508.11</v>
      </c>
      <c r="AA36" s="166">
        <v>518.47</v>
      </c>
      <c r="AB36" s="166">
        <v>550.82000000000005</v>
      </c>
      <c r="AC36" s="166">
        <v>580.39</v>
      </c>
      <c r="AD36" s="166">
        <v>647.21</v>
      </c>
      <c r="AE36" s="166">
        <v>653.73</v>
      </c>
      <c r="AF36" s="166">
        <v>661.95</v>
      </c>
      <c r="AG36" s="166">
        <v>669</v>
      </c>
      <c r="AH36" s="166">
        <v>686.55</v>
      </c>
      <c r="AI36" s="166">
        <v>698.46</v>
      </c>
      <c r="AJ36" s="166">
        <v>705.4</v>
      </c>
      <c r="AK36" s="166">
        <v>707.15</v>
      </c>
      <c r="AL36" s="166">
        <v>730.54</v>
      </c>
      <c r="AM36" s="166">
        <v>728.71</v>
      </c>
      <c r="AN36" s="166">
        <v>746.69</v>
      </c>
      <c r="AO36" s="166">
        <v>743.06</v>
      </c>
      <c r="AP36" s="166">
        <v>739.81</v>
      </c>
      <c r="AQ36" s="166">
        <v>729.74</v>
      </c>
      <c r="AR36" s="166">
        <v>747.06</v>
      </c>
      <c r="AS36" s="166">
        <v>742.74</v>
      </c>
      <c r="AT36" s="166">
        <v>763.49</v>
      </c>
      <c r="AU36" s="168">
        <v>776.32</v>
      </c>
      <c r="AV36" s="168">
        <v>852.74</v>
      </c>
      <c r="AW36" s="168">
        <v>857.29</v>
      </c>
      <c r="AX36" s="350">
        <v>834.97</v>
      </c>
      <c r="AY36" s="350">
        <v>847.08</v>
      </c>
      <c r="AZ36" s="350">
        <v>845.22</v>
      </c>
      <c r="BA36" s="350">
        <v>843.29</v>
      </c>
      <c r="BB36" s="233">
        <v>838.22</v>
      </c>
      <c r="BC36" s="233">
        <v>849.7</v>
      </c>
      <c r="BD36" s="233">
        <v>848.58</v>
      </c>
      <c r="BE36" s="233">
        <v>843.91</v>
      </c>
      <c r="BF36" s="233">
        <v>866.24</v>
      </c>
      <c r="BG36" s="233">
        <v>879.46</v>
      </c>
      <c r="BH36" s="233">
        <v>876.9</v>
      </c>
      <c r="BI36" s="233">
        <v>885.15</v>
      </c>
      <c r="BJ36" s="168">
        <v>903.55</v>
      </c>
      <c r="BK36" s="168">
        <v>909.52</v>
      </c>
      <c r="BL36" s="168">
        <v>885.56</v>
      </c>
      <c r="BM36" s="168">
        <v>880.1</v>
      </c>
      <c r="BN36" s="168">
        <v>891.01</v>
      </c>
      <c r="BO36" s="221"/>
      <c r="BR36" s="155"/>
    </row>
    <row r="37" spans="1:164" s="49" customFormat="1" ht="20.25" customHeight="1" x14ac:dyDescent="0.25">
      <c r="A37" s="274" t="s">
        <v>339</v>
      </c>
      <c r="B37" s="166">
        <v>351.95</v>
      </c>
      <c r="C37" s="166">
        <v>420.93</v>
      </c>
      <c r="D37" s="166">
        <v>414.07</v>
      </c>
      <c r="E37" s="166">
        <v>427.92</v>
      </c>
      <c r="F37" s="166">
        <v>432.76</v>
      </c>
      <c r="G37" s="166">
        <v>466.89</v>
      </c>
      <c r="H37" s="166">
        <v>456.02</v>
      </c>
      <c r="I37" s="166">
        <v>415.33</v>
      </c>
      <c r="J37" s="166">
        <v>1068.8599999999999</v>
      </c>
      <c r="K37" s="166">
        <v>441.52</v>
      </c>
      <c r="L37" s="166">
        <v>904.07</v>
      </c>
      <c r="M37" s="168">
        <v>1633.37</v>
      </c>
      <c r="N37" s="166">
        <v>1797.2</v>
      </c>
      <c r="O37" s="166">
        <v>2760.65</v>
      </c>
      <c r="P37" s="166">
        <v>2188.39</v>
      </c>
      <c r="Q37" s="155">
        <v>2086.52</v>
      </c>
      <c r="R37" s="166">
        <v>2218.4</v>
      </c>
      <c r="S37" s="166">
        <v>3055.2</v>
      </c>
      <c r="T37" s="166">
        <v>3563.48</v>
      </c>
      <c r="U37" s="166">
        <v>4248.3999999999996</v>
      </c>
      <c r="V37" s="166">
        <v>4352.01</v>
      </c>
      <c r="W37" s="166">
        <v>4411.04</v>
      </c>
      <c r="X37" s="166">
        <v>4384.2299999999996</v>
      </c>
      <c r="Y37" s="166">
        <v>5444.92</v>
      </c>
      <c r="Z37" s="166">
        <v>5615.82</v>
      </c>
      <c r="AA37" s="166">
        <v>4962.24</v>
      </c>
      <c r="AB37" s="166">
        <v>3462.42</v>
      </c>
      <c r="AC37" s="166">
        <v>4706.7</v>
      </c>
      <c r="AD37" s="166">
        <v>5906.57</v>
      </c>
      <c r="AE37" s="166">
        <v>4878.25</v>
      </c>
      <c r="AF37" s="166">
        <v>4798.4399999999996</v>
      </c>
      <c r="AG37" s="166">
        <v>4339.2299999999996</v>
      </c>
      <c r="AH37" s="166">
        <v>4762.76</v>
      </c>
      <c r="AI37" s="166">
        <v>5661.79</v>
      </c>
      <c r="AJ37" s="166">
        <v>5897.39</v>
      </c>
      <c r="AK37" s="166">
        <v>6814.04</v>
      </c>
      <c r="AL37" s="166">
        <v>5953.78</v>
      </c>
      <c r="AM37" s="166">
        <v>6107.56</v>
      </c>
      <c r="AN37" s="166">
        <v>6051.33</v>
      </c>
      <c r="AO37" s="166">
        <v>7192.99</v>
      </c>
      <c r="AP37" s="166">
        <v>6862.62</v>
      </c>
      <c r="AQ37" s="166">
        <v>6513.87</v>
      </c>
      <c r="AR37" s="166">
        <v>5892.6</v>
      </c>
      <c r="AS37" s="166">
        <v>6612.99</v>
      </c>
      <c r="AT37" s="166">
        <v>7086.79</v>
      </c>
      <c r="AU37" s="168">
        <v>6549.85</v>
      </c>
      <c r="AV37" s="168">
        <v>5984.11</v>
      </c>
      <c r="AW37" s="168">
        <v>7339.42</v>
      </c>
      <c r="AX37" s="350">
        <v>6708.2</v>
      </c>
      <c r="AY37" s="350">
        <v>4961.72</v>
      </c>
      <c r="AZ37" s="350">
        <v>6054.05</v>
      </c>
      <c r="BA37" s="350">
        <v>5042.1400000000003</v>
      </c>
      <c r="BB37" s="233">
        <v>5508.9</v>
      </c>
      <c r="BC37" s="233">
        <v>3983.04</v>
      </c>
      <c r="BD37" s="233">
        <v>4629.38</v>
      </c>
      <c r="BE37" s="233">
        <v>6517.8</v>
      </c>
      <c r="BF37" s="233">
        <v>6617.66</v>
      </c>
      <c r="BG37" s="233">
        <v>6276.51</v>
      </c>
      <c r="BH37" s="233">
        <v>6483.76</v>
      </c>
      <c r="BI37" s="233">
        <v>7157.1</v>
      </c>
      <c r="BJ37" s="168">
        <v>6857.82</v>
      </c>
      <c r="BK37" s="168">
        <v>6473.08</v>
      </c>
      <c r="BL37" s="168">
        <v>7019.33</v>
      </c>
      <c r="BM37" s="168">
        <v>7464.2</v>
      </c>
      <c r="BN37" s="168">
        <v>6745.65</v>
      </c>
      <c r="BO37" s="221"/>
      <c r="BR37" s="155"/>
    </row>
    <row r="38" spans="1:164" s="49" customFormat="1" ht="20.25" customHeight="1" x14ac:dyDescent="0.25">
      <c r="A38" s="274" t="s">
        <v>299</v>
      </c>
      <c r="B38" s="323" t="s">
        <v>210</v>
      </c>
      <c r="C38" s="323" t="s">
        <v>210</v>
      </c>
      <c r="D38" s="323" t="s">
        <v>210</v>
      </c>
      <c r="E38" s="323" t="s">
        <v>210</v>
      </c>
      <c r="F38" s="323" t="s">
        <v>210</v>
      </c>
      <c r="G38" s="323" t="s">
        <v>210</v>
      </c>
      <c r="H38" s="323" t="s">
        <v>210</v>
      </c>
      <c r="I38" s="323" t="s">
        <v>210</v>
      </c>
      <c r="J38" s="323" t="s">
        <v>210</v>
      </c>
      <c r="K38" s="323" t="s">
        <v>210</v>
      </c>
      <c r="L38" s="323" t="s">
        <v>210</v>
      </c>
      <c r="M38" s="323" t="s">
        <v>210</v>
      </c>
      <c r="N38" s="323" t="s">
        <v>210</v>
      </c>
      <c r="O38" s="323" t="s">
        <v>210</v>
      </c>
      <c r="P38" s="323" t="s">
        <v>210</v>
      </c>
      <c r="Q38" s="323" t="s">
        <v>210</v>
      </c>
      <c r="R38" s="323" t="s">
        <v>210</v>
      </c>
      <c r="S38" s="323" t="s">
        <v>210</v>
      </c>
      <c r="T38" s="323" t="s">
        <v>210</v>
      </c>
      <c r="U38" s="323" t="s">
        <v>210</v>
      </c>
      <c r="V38" s="323" t="s">
        <v>210</v>
      </c>
      <c r="W38" s="323" t="s">
        <v>210</v>
      </c>
      <c r="X38" s="323" t="s">
        <v>210</v>
      </c>
      <c r="Y38" s="323" t="s">
        <v>210</v>
      </c>
      <c r="Z38" s="323" t="s">
        <v>210</v>
      </c>
      <c r="AA38" s="323" t="s">
        <v>210</v>
      </c>
      <c r="AB38" s="323" t="s">
        <v>210</v>
      </c>
      <c r="AC38" s="323" t="s">
        <v>210</v>
      </c>
      <c r="AD38" s="323" t="s">
        <v>210</v>
      </c>
      <c r="AE38" s="323" t="s">
        <v>210</v>
      </c>
      <c r="AF38" s="323" t="s">
        <v>210</v>
      </c>
      <c r="AG38" s="323" t="s">
        <v>210</v>
      </c>
      <c r="AH38" s="166">
        <v>33.729999999999997</v>
      </c>
      <c r="AI38" s="166">
        <v>33.729999999999997</v>
      </c>
      <c r="AJ38" s="166">
        <v>33.729999999999997</v>
      </c>
      <c r="AK38" s="166">
        <v>33.729999999999997</v>
      </c>
      <c r="AL38" s="166">
        <v>36.119999999999997</v>
      </c>
      <c r="AM38" s="166">
        <v>36.119999999999997</v>
      </c>
      <c r="AN38" s="166">
        <v>36.119999999999997</v>
      </c>
      <c r="AO38" s="166">
        <v>36.119999999999997</v>
      </c>
      <c r="AP38" s="166">
        <v>36.549999999999997</v>
      </c>
      <c r="AQ38" s="166">
        <v>36.549999999999997</v>
      </c>
      <c r="AR38" s="166">
        <v>36.549999999999997</v>
      </c>
      <c r="AS38" s="166">
        <v>36.549999999999997</v>
      </c>
      <c r="AT38" s="166">
        <v>37.200000000000003</v>
      </c>
      <c r="AU38" s="168">
        <v>37.200000000000003</v>
      </c>
      <c r="AV38" s="168">
        <v>37.200000000000003</v>
      </c>
      <c r="AW38" s="168">
        <v>37.200000000000003</v>
      </c>
      <c r="AX38" s="233">
        <v>36.49</v>
      </c>
      <c r="AY38" s="233">
        <v>36.49</v>
      </c>
      <c r="AZ38" s="233">
        <v>36.49</v>
      </c>
      <c r="BA38" s="233">
        <v>36.49</v>
      </c>
      <c r="BB38" s="266">
        <v>22.97</v>
      </c>
      <c r="BC38" s="266">
        <v>22.97</v>
      </c>
      <c r="BD38" s="266">
        <v>22.97</v>
      </c>
      <c r="BE38" s="266">
        <v>0</v>
      </c>
      <c r="BF38" s="266">
        <v>22.4</v>
      </c>
      <c r="BG38" s="266">
        <v>22.4</v>
      </c>
      <c r="BH38" s="266">
        <v>22.4</v>
      </c>
      <c r="BI38" s="266">
        <v>22.4</v>
      </c>
      <c r="BJ38" s="168">
        <v>21.16</v>
      </c>
      <c r="BK38" s="168">
        <v>21.16</v>
      </c>
      <c r="BL38" s="266">
        <v>21.16</v>
      </c>
      <c r="BM38" s="168">
        <v>21.16</v>
      </c>
      <c r="BN38" s="168">
        <v>21.16</v>
      </c>
      <c r="BO38" s="221"/>
      <c r="BP38" s="155"/>
      <c r="BQ38" s="155"/>
      <c r="BR38" s="155"/>
    </row>
    <row r="39" spans="1:164" s="49" customFormat="1" ht="26.25" customHeight="1" x14ac:dyDescent="0.25">
      <c r="A39" s="275" t="s">
        <v>91</v>
      </c>
      <c r="B39" s="167">
        <v>6248.68</v>
      </c>
      <c r="C39" s="167">
        <v>5252.75</v>
      </c>
      <c r="D39" s="167">
        <v>6756.78</v>
      </c>
      <c r="E39" s="167">
        <v>7922.05</v>
      </c>
      <c r="F39" s="167">
        <v>8075.46</v>
      </c>
      <c r="G39" s="167">
        <v>7983.78</v>
      </c>
      <c r="H39" s="167">
        <v>7698.03</v>
      </c>
      <c r="I39" s="167">
        <v>11454.9</v>
      </c>
      <c r="J39" s="167">
        <v>11002.34</v>
      </c>
      <c r="K39" s="167">
        <v>8134.07</v>
      </c>
      <c r="L39" s="167">
        <v>9508.2999999999993</v>
      </c>
      <c r="M39" s="167">
        <v>12603.83</v>
      </c>
      <c r="N39" s="156">
        <v>12313.25</v>
      </c>
      <c r="O39" s="156">
        <v>13221.8</v>
      </c>
      <c r="P39" s="156">
        <f>SUM(P26:P38)</f>
        <v>10797.07</v>
      </c>
      <c r="Q39" s="156">
        <f t="shared" ref="Q39:BB39" si="7">SUM(Q26:Q38)</f>
        <v>16881.650000000001</v>
      </c>
      <c r="R39" s="156">
        <f t="shared" si="7"/>
        <v>18333</v>
      </c>
      <c r="S39" s="156">
        <f t="shared" si="7"/>
        <v>13164.91</v>
      </c>
      <c r="T39" s="156">
        <f t="shared" si="7"/>
        <v>13381.409999999998</v>
      </c>
      <c r="U39" s="156">
        <f t="shared" si="7"/>
        <v>19643.010000000002</v>
      </c>
      <c r="V39" s="156">
        <f t="shared" si="7"/>
        <v>21744.579999999994</v>
      </c>
      <c r="W39" s="156">
        <f t="shared" si="7"/>
        <v>19883.039999999997</v>
      </c>
      <c r="X39" s="156">
        <f t="shared" si="7"/>
        <v>18004.82</v>
      </c>
      <c r="Y39" s="156">
        <f t="shared" si="7"/>
        <v>23731.39</v>
      </c>
      <c r="Z39" s="156">
        <f t="shared" si="7"/>
        <v>23539.58</v>
      </c>
      <c r="AA39" s="156">
        <f t="shared" si="7"/>
        <v>19717.86</v>
      </c>
      <c r="AB39" s="156">
        <f t="shared" si="7"/>
        <v>19291.02</v>
      </c>
      <c r="AC39" s="156">
        <f t="shared" si="7"/>
        <v>20442.03</v>
      </c>
      <c r="AD39" s="156">
        <f t="shared" si="7"/>
        <v>25277.809999999998</v>
      </c>
      <c r="AE39" s="156">
        <f t="shared" si="7"/>
        <v>23446.530000000002</v>
      </c>
      <c r="AF39" s="156">
        <f t="shared" si="7"/>
        <v>22577.640000000003</v>
      </c>
      <c r="AG39" s="156">
        <f t="shared" si="7"/>
        <v>27576.639999999999</v>
      </c>
      <c r="AH39" s="156">
        <f t="shared" si="7"/>
        <v>28625.34</v>
      </c>
      <c r="AI39" s="156">
        <f t="shared" si="7"/>
        <v>24699.33</v>
      </c>
      <c r="AJ39" s="156">
        <f t="shared" si="7"/>
        <v>24764.160000000003</v>
      </c>
      <c r="AK39" s="156">
        <f t="shared" si="7"/>
        <v>32041.500000000007</v>
      </c>
      <c r="AL39" s="156">
        <f t="shared" si="7"/>
        <v>31223.639999999992</v>
      </c>
      <c r="AM39" s="156">
        <f t="shared" si="7"/>
        <v>26564.7</v>
      </c>
      <c r="AN39" s="156">
        <f t="shared" si="7"/>
        <v>28969.460000000003</v>
      </c>
      <c r="AO39" s="156">
        <f t="shared" si="7"/>
        <v>32968.18</v>
      </c>
      <c r="AP39" s="156">
        <f t="shared" si="7"/>
        <v>40857.090000000011</v>
      </c>
      <c r="AQ39" s="156">
        <f t="shared" si="7"/>
        <v>29332.81</v>
      </c>
      <c r="AR39" s="156">
        <f t="shared" si="7"/>
        <v>29027.720000000005</v>
      </c>
      <c r="AS39" s="156">
        <f t="shared" si="7"/>
        <v>34405.930000000008</v>
      </c>
      <c r="AT39" s="156">
        <f t="shared" si="7"/>
        <v>35065.870000000003</v>
      </c>
      <c r="AU39" s="156">
        <f t="shared" si="7"/>
        <v>27167.900000000005</v>
      </c>
      <c r="AV39" s="156">
        <f t="shared" si="7"/>
        <v>24060.030000000002</v>
      </c>
      <c r="AW39" s="156">
        <f t="shared" si="7"/>
        <v>36183.949999999997</v>
      </c>
      <c r="AX39" s="156">
        <f t="shared" si="7"/>
        <v>38514.019999999997</v>
      </c>
      <c r="AY39" s="156">
        <f t="shared" si="7"/>
        <v>30720.250000000007</v>
      </c>
      <c r="AZ39" s="156">
        <f t="shared" si="7"/>
        <v>28280.240000000009</v>
      </c>
      <c r="BA39" s="156">
        <f t="shared" si="7"/>
        <v>37715.35</v>
      </c>
      <c r="BB39" s="156">
        <f t="shared" si="7"/>
        <v>38538.270000000004</v>
      </c>
      <c r="BC39" s="156">
        <f>SUM(BC26:BC38)</f>
        <v>27903.170000000002</v>
      </c>
      <c r="BD39" s="156">
        <f>SUM(BD26:BD38)</f>
        <v>30653.96</v>
      </c>
      <c r="BE39" s="156">
        <f>SUM(BE26:BE38)</f>
        <v>40269.19</v>
      </c>
      <c r="BF39" s="156">
        <f t="shared" ref="BF39:BH39" si="8">SUM(BF26:BF38)</f>
        <v>39929.969999999994</v>
      </c>
      <c r="BG39" s="156">
        <f t="shared" si="8"/>
        <v>33844.9</v>
      </c>
      <c r="BH39" s="156">
        <f t="shared" si="8"/>
        <v>33297.820000000007</v>
      </c>
      <c r="BI39" s="156">
        <f t="shared" ref="BI39:BL39" si="9">SUM(BI26:BI38)</f>
        <v>37412.040000000008</v>
      </c>
      <c r="BJ39" s="156">
        <f t="shared" si="9"/>
        <v>37035.15</v>
      </c>
      <c r="BK39" s="156">
        <f t="shared" si="9"/>
        <v>36421.69000000001</v>
      </c>
      <c r="BL39" s="156">
        <f t="shared" si="9"/>
        <v>36054.810000000005</v>
      </c>
      <c r="BM39" s="156">
        <f t="shared" ref="BM39:BN39" si="10">SUM(BM26:BM38)</f>
        <v>43482.05</v>
      </c>
      <c r="BN39" s="156">
        <f t="shared" si="10"/>
        <v>43659.670000000006</v>
      </c>
      <c r="BO39" s="221"/>
      <c r="BR39" s="54"/>
    </row>
    <row r="40" spans="1:164" s="49" customFormat="1" ht="23.25" customHeight="1" thickBot="1" x14ac:dyDescent="0.3">
      <c r="A40" s="301" t="s">
        <v>284</v>
      </c>
      <c r="B40" s="260">
        <v>246.73</v>
      </c>
      <c r="C40" s="260">
        <v>246.73</v>
      </c>
      <c r="D40" s="260">
        <v>246.73</v>
      </c>
      <c r="E40" s="260">
        <v>246.73</v>
      </c>
      <c r="F40" s="260">
        <v>235.09</v>
      </c>
      <c r="G40" s="260">
        <v>230.2</v>
      </c>
      <c r="H40" s="260">
        <v>239.5</v>
      </c>
      <c r="I40" s="260">
        <v>380.67</v>
      </c>
      <c r="J40" s="260">
        <v>337.57</v>
      </c>
      <c r="K40" s="260">
        <v>349.02</v>
      </c>
      <c r="L40" s="260">
        <v>376.21</v>
      </c>
      <c r="M40" s="260">
        <v>366.26</v>
      </c>
      <c r="N40" s="261">
        <v>372.24</v>
      </c>
      <c r="O40" s="261">
        <v>360.43</v>
      </c>
      <c r="P40" s="261">
        <v>376.78</v>
      </c>
      <c r="Q40" s="261">
        <v>371.64</v>
      </c>
      <c r="R40" s="261">
        <v>474.68</v>
      </c>
      <c r="S40" s="261">
        <v>471.45</v>
      </c>
      <c r="T40" s="261">
        <v>491.08</v>
      </c>
      <c r="U40" s="261">
        <v>486.13</v>
      </c>
      <c r="V40" s="261">
        <v>608.24</v>
      </c>
      <c r="W40" s="261">
        <v>605.64</v>
      </c>
      <c r="X40" s="261">
        <v>684.65</v>
      </c>
      <c r="Y40" s="261">
        <v>685.37</v>
      </c>
      <c r="Z40" s="261">
        <v>728.2</v>
      </c>
      <c r="AA40" s="261">
        <v>625.74</v>
      </c>
      <c r="AB40" s="261">
        <v>677.47</v>
      </c>
      <c r="AC40" s="261">
        <v>709.82</v>
      </c>
      <c r="AD40" s="261">
        <v>845.03</v>
      </c>
      <c r="AE40" s="261">
        <v>822.58</v>
      </c>
      <c r="AF40" s="261">
        <v>868.11</v>
      </c>
      <c r="AG40" s="261">
        <v>851.36</v>
      </c>
      <c r="AH40" s="261">
        <v>872.98</v>
      </c>
      <c r="AI40" s="261">
        <v>872.98</v>
      </c>
      <c r="AJ40" s="261">
        <v>872.98</v>
      </c>
      <c r="AK40" s="261">
        <v>872.98</v>
      </c>
      <c r="AL40" s="261">
        <v>893.23</v>
      </c>
      <c r="AM40" s="261">
        <v>916.95</v>
      </c>
      <c r="AN40" s="261">
        <v>961.91</v>
      </c>
      <c r="AO40" s="261">
        <v>1020.95</v>
      </c>
      <c r="AP40" s="261">
        <v>1140.6400000000001</v>
      </c>
      <c r="AQ40" s="261">
        <v>1108.7</v>
      </c>
      <c r="AR40" s="261">
        <v>1072.8399999999999</v>
      </c>
      <c r="AS40" s="261">
        <v>1037.52</v>
      </c>
      <c r="AT40" s="261">
        <v>1166.92</v>
      </c>
      <c r="AU40" s="261">
        <v>1140.72</v>
      </c>
      <c r="AV40" s="261">
        <v>1152.9100000000001</v>
      </c>
      <c r="AW40" s="261">
        <v>1176.6500000000001</v>
      </c>
      <c r="AX40" s="260">
        <v>1237.23</v>
      </c>
      <c r="AY40" s="260">
        <v>1204.03</v>
      </c>
      <c r="AZ40" s="260">
        <v>1209.82</v>
      </c>
      <c r="BA40" s="260">
        <v>1244.72</v>
      </c>
      <c r="BB40" s="260">
        <v>1349.92</v>
      </c>
      <c r="BC40" s="260">
        <v>1317.34</v>
      </c>
      <c r="BD40" s="260">
        <v>1340.71</v>
      </c>
      <c r="BE40" s="260">
        <v>1339.42</v>
      </c>
      <c r="BF40" s="260">
        <v>1349.94</v>
      </c>
      <c r="BG40" s="260">
        <v>1356.5</v>
      </c>
      <c r="BH40" s="260">
        <v>1393</v>
      </c>
      <c r="BI40" s="260">
        <v>1372.31</v>
      </c>
      <c r="BJ40" s="260">
        <v>1336.9</v>
      </c>
      <c r="BK40" s="260">
        <v>1309.52</v>
      </c>
      <c r="BL40" s="260">
        <v>1345.15</v>
      </c>
      <c r="BM40" s="260">
        <v>1373.74</v>
      </c>
      <c r="BN40" s="260">
        <v>1353.46</v>
      </c>
      <c r="BO40" s="221"/>
      <c r="DL40" s="244"/>
      <c r="DM40" s="244"/>
      <c r="DN40" s="244"/>
      <c r="DO40" s="244"/>
      <c r="DP40" s="244"/>
      <c r="DQ40" s="244"/>
      <c r="DR40" s="244"/>
      <c r="DS40" s="244"/>
      <c r="DT40" s="244"/>
      <c r="DU40" s="244"/>
      <c r="DV40" s="244"/>
      <c r="DW40" s="244"/>
      <c r="DX40" s="244"/>
      <c r="DY40" s="244"/>
      <c r="DZ40" s="244"/>
      <c r="EA40" s="244"/>
      <c r="EB40" s="244"/>
      <c r="EC40" s="244"/>
      <c r="ED40" s="244"/>
      <c r="EE40" s="244"/>
      <c r="EF40" s="244"/>
      <c r="EG40" s="244"/>
      <c r="EH40" s="244"/>
      <c r="EI40" s="244"/>
      <c r="EJ40" s="244"/>
      <c r="EK40" s="244"/>
      <c r="EL40" s="244"/>
      <c r="EM40" s="244"/>
      <c r="EN40" s="244"/>
      <c r="EO40" s="244"/>
      <c r="EP40" s="244"/>
      <c r="EQ40" s="244"/>
      <c r="ER40" s="244"/>
      <c r="ES40" s="244"/>
      <c r="ET40" s="244"/>
      <c r="EU40" s="244"/>
      <c r="EV40" s="244"/>
      <c r="EW40" s="244"/>
      <c r="EX40" s="244"/>
      <c r="EY40" s="244"/>
      <c r="EZ40" s="244"/>
      <c r="FA40" s="244"/>
      <c r="FB40" s="244"/>
      <c r="FC40" s="244"/>
      <c r="FD40" s="244"/>
      <c r="FE40" s="244"/>
      <c r="FF40" s="244"/>
      <c r="FG40" s="244"/>
      <c r="FH40" s="244"/>
    </row>
    <row r="41" spans="1:164" s="49" customFormat="1" ht="20.25" customHeight="1" thickTop="1" x14ac:dyDescent="0.25">
      <c r="A41" s="274"/>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326"/>
      <c r="BD41" s="326"/>
      <c r="BE41" s="155"/>
      <c r="BF41" s="340"/>
      <c r="BG41"/>
      <c r="BH41"/>
      <c r="BI41"/>
      <c r="BJ41"/>
      <c r="BK41"/>
      <c r="BL41"/>
      <c r="BM41"/>
      <c r="BN41"/>
      <c r="DL41" s="244"/>
      <c r="DM41" s="244"/>
      <c r="DN41" s="244"/>
      <c r="DO41" s="244"/>
      <c r="DP41" s="244"/>
      <c r="DQ41" s="244"/>
      <c r="DR41" s="244"/>
      <c r="DS41" s="244"/>
      <c r="DT41" s="244"/>
      <c r="DU41" s="244"/>
      <c r="DV41" s="244"/>
      <c r="DW41" s="244"/>
      <c r="DX41" s="244"/>
      <c r="DY41" s="244"/>
      <c r="DZ41" s="244"/>
      <c r="EA41" s="244"/>
      <c r="EB41" s="244"/>
      <c r="EC41" s="244"/>
      <c r="ED41" s="244"/>
      <c r="EE41" s="244"/>
      <c r="EF41" s="244"/>
      <c r="EG41" s="244"/>
      <c r="EH41" s="244"/>
      <c r="EI41" s="244"/>
      <c r="EJ41" s="244"/>
      <c r="EK41" s="244"/>
      <c r="EL41" s="244"/>
      <c r="EM41" s="244"/>
      <c r="EN41" s="244"/>
      <c r="EO41" s="244"/>
      <c r="EP41" s="244"/>
      <c r="EQ41" s="244"/>
      <c r="ER41" s="244"/>
      <c r="ES41" s="244"/>
      <c r="ET41" s="244"/>
      <c r="EU41" s="244"/>
      <c r="EV41" s="244"/>
      <c r="EW41" s="244"/>
      <c r="EX41" s="244"/>
      <c r="EY41" s="244"/>
      <c r="EZ41" s="244"/>
      <c r="FA41" s="244"/>
      <c r="FB41" s="244"/>
      <c r="FC41" s="244"/>
      <c r="FD41" s="244"/>
      <c r="FE41" s="244"/>
      <c r="FF41" s="244"/>
      <c r="FG41" s="244"/>
      <c r="FH41" s="244"/>
    </row>
    <row r="42" spans="1:164" s="49" customFormat="1" ht="42" customHeight="1" x14ac:dyDescent="0.25">
      <c r="A42" s="300" t="s">
        <v>343</v>
      </c>
      <c r="B42" s="216" t="s">
        <v>114</v>
      </c>
      <c r="C42" s="216" t="s">
        <v>115</v>
      </c>
      <c r="D42" s="216" t="s">
        <v>116</v>
      </c>
      <c r="E42" s="216" t="s">
        <v>117</v>
      </c>
      <c r="F42" s="216" t="s">
        <v>118</v>
      </c>
      <c r="G42" s="216" t="s">
        <v>119</v>
      </c>
      <c r="H42" s="216" t="s">
        <v>120</v>
      </c>
      <c r="I42" s="216" t="s">
        <v>121</v>
      </c>
      <c r="J42" s="216" t="s">
        <v>122</v>
      </c>
      <c r="K42" s="216" t="s">
        <v>123</v>
      </c>
      <c r="L42" s="216" t="s">
        <v>124</v>
      </c>
      <c r="M42" s="216" t="s">
        <v>125</v>
      </c>
      <c r="N42" s="217" t="s">
        <v>126</v>
      </c>
      <c r="O42" s="217" t="s">
        <v>127</v>
      </c>
      <c r="P42" s="217" t="s">
        <v>128</v>
      </c>
      <c r="Q42" s="217" t="s">
        <v>129</v>
      </c>
      <c r="R42" s="217" t="s">
        <v>130</v>
      </c>
      <c r="S42" s="217" t="s">
        <v>131</v>
      </c>
      <c r="T42" s="217" t="s">
        <v>132</v>
      </c>
      <c r="U42" s="217" t="s">
        <v>133</v>
      </c>
      <c r="V42" s="217" t="s">
        <v>134</v>
      </c>
      <c r="W42" s="217" t="s">
        <v>135</v>
      </c>
      <c r="X42" s="217" t="s">
        <v>136</v>
      </c>
      <c r="Y42" s="217" t="s">
        <v>137</v>
      </c>
      <c r="Z42" s="217" t="s">
        <v>138</v>
      </c>
      <c r="AA42" s="217" t="s">
        <v>139</v>
      </c>
      <c r="AB42" s="217" t="s">
        <v>140</v>
      </c>
      <c r="AC42" s="217" t="s">
        <v>141</v>
      </c>
      <c r="AD42" s="217" t="s">
        <v>142</v>
      </c>
      <c r="AE42" s="217" t="s">
        <v>143</v>
      </c>
      <c r="AF42" s="217" t="s">
        <v>144</v>
      </c>
      <c r="AG42" s="217" t="s">
        <v>145</v>
      </c>
      <c r="AH42" s="217" t="s">
        <v>146</v>
      </c>
      <c r="AI42" s="217" t="s">
        <v>147</v>
      </c>
      <c r="AJ42" s="217" t="s">
        <v>148</v>
      </c>
      <c r="AK42" s="217" t="s">
        <v>149</v>
      </c>
      <c r="AL42" s="217" t="s">
        <v>150</v>
      </c>
      <c r="AM42" s="217" t="s">
        <v>151</v>
      </c>
      <c r="AN42" s="217" t="s">
        <v>152</v>
      </c>
      <c r="AO42" s="246" t="s">
        <v>153</v>
      </c>
      <c r="AP42" s="229" t="s">
        <v>154</v>
      </c>
      <c r="AQ42" s="229" t="s">
        <v>155</v>
      </c>
      <c r="AR42" s="229" t="s">
        <v>156</v>
      </c>
      <c r="AS42" s="229" t="s">
        <v>157</v>
      </c>
      <c r="AT42" s="229" t="s">
        <v>158</v>
      </c>
      <c r="AU42" s="229" t="s">
        <v>159</v>
      </c>
      <c r="AV42" s="229" t="s">
        <v>246</v>
      </c>
      <c r="AW42" s="229" t="s">
        <v>251</v>
      </c>
      <c r="AX42" s="229" t="s">
        <v>256</v>
      </c>
      <c r="AY42" s="229" t="s">
        <v>259</v>
      </c>
      <c r="AZ42" s="229" t="s">
        <v>261</v>
      </c>
      <c r="BA42" s="229" t="s">
        <v>250</v>
      </c>
      <c r="BB42" s="229" t="s">
        <v>294</v>
      </c>
      <c r="BC42" s="229" t="s">
        <v>301</v>
      </c>
      <c r="BD42" s="229" t="s">
        <v>304</v>
      </c>
      <c r="BE42" s="229" t="s">
        <v>307</v>
      </c>
      <c r="BF42" s="229" t="s">
        <v>317</v>
      </c>
      <c r="BG42" s="217" t="s">
        <v>322</v>
      </c>
      <c r="BH42" s="217" t="s">
        <v>324</v>
      </c>
      <c r="BI42" s="217" t="s">
        <v>358</v>
      </c>
      <c r="BJ42" s="217" t="s">
        <v>365</v>
      </c>
      <c r="BK42" s="217" t="s">
        <v>370</v>
      </c>
      <c r="BL42" s="217" t="s">
        <v>372</v>
      </c>
      <c r="BM42" s="217" t="s">
        <v>374</v>
      </c>
      <c r="BN42" s="217" t="s">
        <v>380</v>
      </c>
      <c r="BO42" s="269"/>
      <c r="BP42" s="162"/>
      <c r="BQ42" s="162"/>
      <c r="BR42" s="162"/>
      <c r="BS42" s="162"/>
      <c r="BT42" s="162"/>
      <c r="BU42" s="162"/>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row>
    <row r="43" spans="1:164" s="49" customFormat="1" ht="20.25" customHeight="1" x14ac:dyDescent="0.25">
      <c r="A43" s="274" t="s">
        <v>85</v>
      </c>
      <c r="B43" s="162">
        <f>ROUND(100000*B26/((SUM(Annual!B8,B8)/2)*24*90),2)</f>
        <v>22.04</v>
      </c>
      <c r="C43" s="162">
        <f>ROUND(100000*C26/((SUM(B8,C8)/2)*24*91),2)</f>
        <v>14.01</v>
      </c>
      <c r="D43" s="162">
        <f>ROUND(100000*D26/((SUM(C8,D8)/2)*24*92),2)</f>
        <v>22.02</v>
      </c>
      <c r="E43" s="162">
        <f>ROUND(100000*E26/((SUM(D8,E8)/2)*24*92),2)</f>
        <v>26.08</v>
      </c>
      <c r="F43" s="162">
        <f>ROUND(100000*F26/((SUM(E8,F8)/2)*24*90),2)</f>
        <v>26.88</v>
      </c>
      <c r="G43" s="162">
        <f>ROUND(100000*G26/((SUM(F8,G8)/2)*24*91),2)</f>
        <v>26.78</v>
      </c>
      <c r="H43" s="162">
        <f>ROUND(100000*H26/((SUM(G8,H8)/2)*24*92),2)</f>
        <v>19.559999999999999</v>
      </c>
      <c r="I43" s="162">
        <f>ROUND(100000*I26/((SUM(H8,I8)/2)*24*92),2)</f>
        <v>39.14</v>
      </c>
      <c r="J43" s="162">
        <f>ROUND(100000*J26/((SUM(I8,J8)/2)*24*91),2)</f>
        <v>33.11</v>
      </c>
      <c r="K43" s="162">
        <f>ROUND(100000*K26/((SUM(J8,K8)/2)*24*91),2)</f>
        <v>19.5</v>
      </c>
      <c r="L43" s="162">
        <f>ROUND(100000*L26/((SUM(K8,L8)/2)*24*92),2)</f>
        <v>21.42</v>
      </c>
      <c r="M43" s="162">
        <f>ROUND(100000*M26/((SUM(L8,M8)/2)*24*92),2)</f>
        <v>29.09</v>
      </c>
      <c r="N43" s="162">
        <f>ROUND(100000*N26/((SUM(M8,N8)/2)*24*90),2)</f>
        <v>28.81</v>
      </c>
      <c r="O43" s="162">
        <f>ROUND(100000*O26/((SUM(N8,O8)/2)*24*91),2)</f>
        <v>25.69</v>
      </c>
      <c r="P43" s="162">
        <f>ROUND(100000*P26/((SUM(O8,P8)/2)*24*92),2)</f>
        <v>17.3</v>
      </c>
      <c r="Q43" s="162">
        <f>ROUND(100000*Q26/((SUM(P8,Q8)/2)*24*92),2)</f>
        <v>38.07</v>
      </c>
      <c r="R43" s="162">
        <f>ROUND(100000*R26/((SUM(Q8,R8)/2)*24*90),2)</f>
        <v>40.46</v>
      </c>
      <c r="S43" s="162">
        <f>ROUND(100000*S26/((SUM(R8,S8)/2)*24*91),2)</f>
        <v>17.75</v>
      </c>
      <c r="T43" s="162">
        <f>ROUND(100000*T26/((SUM(S8,T8)/2)*24*92),2)</f>
        <v>16.05</v>
      </c>
      <c r="U43" s="162">
        <f>ROUND(100000*U26/((SUM(T8,U8)/2)*24*92),2)</f>
        <v>32.07</v>
      </c>
      <c r="V43" s="162">
        <f>ROUND(100000*V26/((SUM(U8,V8)/2)*24*90),2)</f>
        <v>38.409999999999997</v>
      </c>
      <c r="W43" s="162">
        <f>ROUND(100000*W26/((SUM(V8,W8)/2)*24*91),2)</f>
        <v>24.92</v>
      </c>
      <c r="X43" s="162">
        <f>ROUND(100000*X26/((SUM(W8,X8)/2)*24*92),2)</f>
        <v>19.39</v>
      </c>
      <c r="Y43" s="162">
        <f>ROUND(100000*Y26/((SUM(X8,Y8)/2)*24*92),2)</f>
        <v>35.43</v>
      </c>
      <c r="Z43" s="162">
        <f>ROUND(100000*Z26/((SUM(Y8,Z8)/2)*24*91),2)</f>
        <v>31.13</v>
      </c>
      <c r="AA43" s="162">
        <f>ROUND(100000*AA26/((SUM(Z8,AA8)/2)*24*91),2)</f>
        <v>19.13</v>
      </c>
      <c r="AB43" s="162">
        <f>ROUND(100000*AB26/((SUM(AA8,AB8)/2)*24*92),2)</f>
        <v>21.12</v>
      </c>
      <c r="AC43" s="162">
        <f>ROUND(100000*AC26/((SUM(AB8,AC8)/2)*24*92),2)</f>
        <v>25.31</v>
      </c>
      <c r="AD43" s="162">
        <f>ROUND(100000*AD26/((SUM(AC8,AD8)/2)*24*90),2)</f>
        <v>31.46</v>
      </c>
      <c r="AE43" s="162">
        <f>ROUND(100000*AE26/((SUM(AD8,AE8)/2)*24*91),2)</f>
        <v>23.33</v>
      </c>
      <c r="AF43" s="162">
        <f>ROUND(100000*AF26/((SUM(AE8,AF8)/2)*24*92),2)</f>
        <v>20.5</v>
      </c>
      <c r="AG43" s="162">
        <f>ROUND(100000*AG26/((SUM(AF8,AG8)/2)*24*92),2)</f>
        <v>32.99</v>
      </c>
      <c r="AH43" s="162">
        <f>ROUND(100000*AH26/((SUM(AG8,AH8)/2)*24*90),2)</f>
        <v>34.53</v>
      </c>
      <c r="AI43" s="162">
        <f>ROUND(100000*AI26/((SUM(AH8,AI8)/2)*24*91),2)</f>
        <v>19.010000000000002</v>
      </c>
      <c r="AJ43" s="162">
        <f>ROUND(100000*AJ26/((SUM(AI8,AJ8)/2)*24*92),2)</f>
        <v>19.010000000000002</v>
      </c>
      <c r="AK43" s="162">
        <f>ROUND(100000*AK26/((SUM(AJ8,AK8)/2)*24*92),2)</f>
        <v>33.36</v>
      </c>
      <c r="AL43" s="162">
        <f>ROUND(100000*AL26/((SUM(AK8,AL8)/2)*24*90),2)</f>
        <v>33.619999999999997</v>
      </c>
      <c r="AM43" s="162">
        <f>ROUND(100000*AM26/((SUM(AL8,AM8)/2)*24*91),2)</f>
        <v>20.12</v>
      </c>
      <c r="AN43" s="162">
        <f>ROUND(100000*AN26/((SUM(AM8,AN8)/2)*24*92),2)</f>
        <v>22.12</v>
      </c>
      <c r="AO43" s="162">
        <f>ROUND(100000*AO26/((SUM(AN8,AO8)/2)*24*92),2)</f>
        <v>29.73</v>
      </c>
      <c r="AP43" s="162">
        <f>ROUND(100000*AP26/((SUM(AO8,AP8)/2)*24*91),2)</f>
        <v>42.53</v>
      </c>
      <c r="AQ43" s="162">
        <f>ROUND(100000*AQ26/((SUM(AP8,AQ8)/2)*24*91),2)</f>
        <v>20.059999999999999</v>
      </c>
      <c r="AR43" s="162">
        <f>ROUND(100000*AR26/((SUM(AQ8,AR8)/2)*24*92),2)</f>
        <v>21.73</v>
      </c>
      <c r="AS43" s="162">
        <f>ROUND(100000*AS26/((SUM(AR8,AS8)/2)*24*92),2)</f>
        <v>29.25</v>
      </c>
      <c r="AT43" s="162">
        <f>ROUND(100000*AT26/((SUM(AS8,AT8)/2)*24*90),2)</f>
        <v>32.9</v>
      </c>
      <c r="AU43" s="162">
        <f>ROUND(100000*AU26/((SUM(AT8,AU8)/2)*24*91),2)</f>
        <v>17.23</v>
      </c>
      <c r="AV43" s="162">
        <f>ROUND(100000*AV26/((SUM(AU8,AV8)/2)*24*92),2)</f>
        <v>12.76</v>
      </c>
      <c r="AW43" s="162">
        <f>ROUND(100000*AW26/((SUM(AV8,AW8)/2)*24*92),2)</f>
        <v>31.27</v>
      </c>
      <c r="AX43" s="162">
        <f>ROUND(100000*AX26/((SUM(AW8,AX8)/2)*24*90),2)</f>
        <v>37.450000000000003</v>
      </c>
      <c r="AY43" s="162">
        <f>ROUND(100000*AY26/((SUM(AX8,AY8)/2)*24*91),2)</f>
        <v>23.37</v>
      </c>
      <c r="AZ43" s="162">
        <f>ROUND(100000*AZ26/((SUM(AY8,AZ8)/2)*24*92),2)</f>
        <v>17.579999999999998</v>
      </c>
      <c r="BA43" s="162">
        <f>ROUND(100000*BA26/((SUM(AZ8,BA8)/2)*24*92),2)</f>
        <v>31.18</v>
      </c>
      <c r="BB43" s="162">
        <f>ROUND(100000*BB26/((SUM(BA8,BB8)/2)*24*90),2)</f>
        <v>32.08</v>
      </c>
      <c r="BC43" s="162">
        <f>ROUND(100000*BC26/((SUM(BB8,BC8)/2)*24*91),2)</f>
        <v>15.99</v>
      </c>
      <c r="BD43" s="162">
        <f>ROUND(100000*BD26/((SUM(BC8,BD8)/2)*24*92),2)</f>
        <v>20.14</v>
      </c>
      <c r="BE43" s="162">
        <f>ROUND(100000*BE26/((SUM(BD8,BE8)/2)*24*92),2)</f>
        <v>30.97</v>
      </c>
      <c r="BF43" s="162">
        <f>ROUND(100000*BF26/((SUM(BE8,BF8)/2)*24*91),2)</f>
        <v>32.1</v>
      </c>
      <c r="BG43" s="162">
        <f>ROUND(100000*BG26/((SUM(BF8,BG8)/2)*24*91),2)</f>
        <v>21.41</v>
      </c>
      <c r="BH43" s="162">
        <f>ROUND(100000*BH26/((SUM(BG8,BH8)/2)*24*92),2)</f>
        <v>19.78</v>
      </c>
      <c r="BI43" s="162">
        <f>ROUND(100000*BI26/((SUM(BH8,BI8)/2)*24*92),2)</f>
        <v>27.12</v>
      </c>
      <c r="BJ43" s="162">
        <f>ROUND(100000*BJ26/((SUM(BI8,BJ8)/2)*24*90),2)</f>
        <v>27.3</v>
      </c>
      <c r="BK43" s="162">
        <f>ROUND(100000*BK26/((SUM(BJ8,BK8)/2)*24*91),2)</f>
        <v>19.84</v>
      </c>
      <c r="BL43" s="162">
        <f>ROUND(100000*BL26/((SUM(BK8,BL8)/2)*24*92),2)</f>
        <v>19.32</v>
      </c>
      <c r="BM43" s="162">
        <f>ROUND(100000*BM26/((SUM(BL8,BM8)/2)*24*92),2)</f>
        <v>30.05</v>
      </c>
      <c r="BN43" s="162">
        <f>ROUND(100000*BN26/((SUM(BM8,BN8)/2)*24*90),2)</f>
        <v>34.76</v>
      </c>
      <c r="BO43" s="221"/>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row>
    <row r="44" spans="1:164" s="49" customFormat="1" ht="20.25" customHeight="1" x14ac:dyDescent="0.25">
      <c r="A44" s="274" t="s">
        <v>86</v>
      </c>
      <c r="B44" s="162">
        <f>ROUND(100000*B27/((SUM(Annual!B9,B9)/2)*24*90),2)</f>
        <v>32.659999999999997</v>
      </c>
      <c r="C44" s="162">
        <f>ROUND(100000*C27/((SUM(B9:C10)/2)*24*91),2)</f>
        <v>21.17</v>
      </c>
      <c r="D44" s="162">
        <f>ROUND(100000*D27/((SUM(C9:D10)/2)*24*92),2)</f>
        <v>31.4</v>
      </c>
      <c r="E44" s="162">
        <f>ROUND(100000*E27/((SUM(D9:E10)/2)*24*92),2)</f>
        <v>37.24</v>
      </c>
      <c r="F44" s="162">
        <f>ROUND(100000*F27/((SUM(E9:F10)/2)*24*90),2)</f>
        <v>33.39</v>
      </c>
      <c r="G44" s="162">
        <f>ROUND(100000*G27/((SUM(F9:G10)/2)*24*91),2)</f>
        <v>34.549999999999997</v>
      </c>
      <c r="H44" s="162">
        <f>ROUND(100000*H27/((SUM(G9:H10)/2)*24*92),2)</f>
        <v>30.96</v>
      </c>
      <c r="I44" s="162">
        <f>ROUND(100000*I27/((SUM(H9:I10)/2)*24*92),2)</f>
        <v>49.96</v>
      </c>
      <c r="J44" s="162">
        <f>ROUND(100000*J27/((SUM(I9:J10)/2)*24*90),2)</f>
        <v>34.56</v>
      </c>
      <c r="K44" s="162">
        <f>ROUND(100000*K27/((SUM(J9:K10)/2)*24*91),2)</f>
        <v>32.04</v>
      </c>
      <c r="L44" s="162">
        <f>ROUND(100000*L27/((SUM(K9:L10)/2)*24*92),2)</f>
        <v>29.75</v>
      </c>
      <c r="M44" s="162">
        <f>ROUND(100000*M27/((SUM(L9:M10)/2)*24*92),2)</f>
        <v>43.7</v>
      </c>
      <c r="N44" s="162">
        <f>ROUND(100000*N27/((SUM(M9:N10)/2)*24*90),2)</f>
        <v>40.729999999999997</v>
      </c>
      <c r="O44" s="162">
        <f>ROUND(100000*O27/((SUM(N9:O10)/2)*24*91),2)</f>
        <v>34.58</v>
      </c>
      <c r="P44" s="162">
        <f>ROUND(100000*P27/((SUM(O9:P10)/2)*24*92),2)</f>
        <v>24.73</v>
      </c>
      <c r="Q44" s="162">
        <f>ROUND(100000*Q27/((SUM(P9:Q10)/2)*24*92),2)</f>
        <v>50.35</v>
      </c>
      <c r="R44" s="162">
        <f>ROUND(100000*R27/((SUM(Q9:R10)/2)*24*90),2)</f>
        <v>54.41</v>
      </c>
      <c r="S44" s="162">
        <f>ROUND(100000*S27/((SUM(R9:S10)/2)*24*91),2)</f>
        <v>24.41</v>
      </c>
      <c r="T44" s="162">
        <f>ROUND(100000*T27/((SUM(S9:T10)/2)*24*92),2)</f>
        <v>23.86</v>
      </c>
      <c r="U44" s="162">
        <f>ROUND(100000*U27/((SUM(T9:U10)/2)*24*92),2)</f>
        <v>47.55</v>
      </c>
      <c r="V44" s="162">
        <f>ROUND(100000*V27/((SUM(U9:V10)/2)*24*90),2)</f>
        <v>46.85</v>
      </c>
      <c r="W44" s="162">
        <f>ROUND(100000*W27/((SUM(V9:W10)/2)*24*91),2)</f>
        <v>33.590000000000003</v>
      </c>
      <c r="X44" s="162">
        <f>ROUND(100000*X27/((SUM(W9:X10)/2)*24*92),2)</f>
        <v>30.58</v>
      </c>
      <c r="Y44" s="162">
        <f>ROUND(100000*Y27/((SUM(X9:Y10)/2)*24*92),2)</f>
        <v>51.2</v>
      </c>
      <c r="Z44" s="162">
        <f>ROUND(100000*Z27/((SUM(Y9:Z10)/2)*24*91),2)</f>
        <v>46.31</v>
      </c>
      <c r="AA44" s="162">
        <f>ROUND(100000*AA27/((SUM(Z9:AA10)/2)*24*91),2)</f>
        <v>29.27</v>
      </c>
      <c r="AB44" s="162">
        <f>ROUND(100000*AB27/((SUM(AA9:AB10)/2)*24*92),2)</f>
        <v>31.89</v>
      </c>
      <c r="AC44" s="162">
        <f>ROUND(100000*AC27/((SUM(AB9:AC10)/2)*24*92),2)</f>
        <v>38.6</v>
      </c>
      <c r="AD44" s="162">
        <f>ROUND(100000*AD27/((SUM(AC9:AD10)/2)*24*90),2)</f>
        <v>44.5</v>
      </c>
      <c r="AE44" s="162">
        <f>ROUND(100000*AE27/((SUM(AD9:AE10)/2)*24*91),2)</f>
        <v>32.950000000000003</v>
      </c>
      <c r="AF44" s="162">
        <f>ROUND(100000*AF27/((SUM(AE9:AF10)/2)*24*92),2)</f>
        <v>30.45</v>
      </c>
      <c r="AG44" s="162">
        <f>ROUND(100000*AG27/((SUM(AF9:AG10)/2)*24*92),2)</f>
        <v>53.88</v>
      </c>
      <c r="AH44" s="162">
        <f>ROUND(100000*AH27/((SUM(AG9:AH10)/2)*24*90),2)</f>
        <v>50.18</v>
      </c>
      <c r="AI44" s="162">
        <f>ROUND(100000*AI27/((SUM(AH9:AI10)/2)*24*91),2)</f>
        <v>28.05</v>
      </c>
      <c r="AJ44" s="162">
        <f>ROUND(100000*AJ27/((SUM(AI9:AJ10)/2)*24*92),2)</f>
        <v>28.76</v>
      </c>
      <c r="AK44" s="162">
        <f>ROUND(100000*AK27/((SUM(AJ9:AK10)/2)*24*92),2)</f>
        <v>49.53</v>
      </c>
      <c r="AL44" s="162">
        <f>ROUND(100000*AL27/((SUM(AK9:AL10)/2)*24*90),2)</f>
        <v>47.8</v>
      </c>
      <c r="AM44" s="162">
        <f>ROUND(100000*AM27/((SUM(AL9:AM10)/2)*24*91),2)</f>
        <v>30.82</v>
      </c>
      <c r="AN44" s="162">
        <f>ROUND(100000*AN27/((SUM(AM9:AN10)/2)*24*92),2)</f>
        <v>34.53</v>
      </c>
      <c r="AO44" s="162">
        <f>ROUND(100000*AO27/((SUM(AN9:AO10)/2)*24*92),2)</f>
        <v>47.4</v>
      </c>
      <c r="AP44" s="162">
        <f>ROUND(100000*AP27/((SUM(AO9:AP10)/2)*24*91),2)</f>
        <v>60.42</v>
      </c>
      <c r="AQ44" s="162">
        <f>ROUND(100000*AQ27/((SUM(AP9:AQ10)/2)*24*91),2)</f>
        <v>32.24</v>
      </c>
      <c r="AR44" s="162">
        <f>ROUND(100000*AR27/((SUM(AQ9:AR10)/2)*24*92),2)</f>
        <v>35.04</v>
      </c>
      <c r="AS44" s="162">
        <f>ROUND(100000*AS27/((SUM(AR9:AS10)/2)*24*92),2)</f>
        <v>52.48</v>
      </c>
      <c r="AT44" s="162">
        <f>ROUND(100000*AT27/((SUM(AS9:AT10)/2)*24*90),2)</f>
        <v>50</v>
      </c>
      <c r="AU44" s="162">
        <f>ROUND(100000*AU27/((SUM(AT9:AU10)/2)*24*91),2)</f>
        <v>27.03</v>
      </c>
      <c r="AV44" s="162">
        <f>ROUND(100000*AV27/((SUM(AU9:AV10)/2)*24*92),2)</f>
        <v>25.64</v>
      </c>
      <c r="AW44" s="162">
        <f>ROUND(100000*AW27/((SUM(AV9:AW10)/2)*24*92),2)</f>
        <v>48.74</v>
      </c>
      <c r="AX44" s="162">
        <f>ROUND(100000*AX27/((SUM(AW9:AX10)/2)*24*90),2)</f>
        <v>49.06</v>
      </c>
      <c r="AY44" s="162">
        <f>ROUND(100000*AY27/((SUM(AX9:AY10)/2)*24*91),2)</f>
        <v>32.299999999999997</v>
      </c>
      <c r="AZ44" s="162">
        <f>ROUND(100000*AZ27/((SUM(AY9:AZ10)/2)*24*92),2)</f>
        <v>27.84</v>
      </c>
      <c r="BA44" s="162">
        <f>ROUND(100000*BA27/((SUM(AZ9:BA10)/2)*24*92),2)</f>
        <v>54.1</v>
      </c>
      <c r="BB44" s="162">
        <f>ROUND(100000*BB27/((SUM(BA9:BB10)/2)*24*90),2)</f>
        <v>48.71</v>
      </c>
      <c r="BC44" s="162">
        <f>ROUND(100000*BC27/((SUM(BB9:BC10)/2)*24*91),2)</f>
        <v>26.66</v>
      </c>
      <c r="BD44" s="162">
        <f>ROUND(100000*BD27/((SUM(BC9:BD10)/2)*24*92),2)</f>
        <v>30.11</v>
      </c>
      <c r="BE44" s="162">
        <f>ROUND(100000*BE27/((SUM(BD9:BE10)/2)*24*92),2)</f>
        <v>49.25</v>
      </c>
      <c r="BF44" s="162">
        <f>ROUND(100000*BF27/((SUM(BE9:BF10)/2)*24*91),2)</f>
        <v>46.88</v>
      </c>
      <c r="BG44" s="162">
        <f>ROUND(100000*BG27/((SUM(BF9:BG10)/2)*24*91),2)</f>
        <v>30.01</v>
      </c>
      <c r="BH44" s="162">
        <f>ROUND(100000*BH27/((SUM(BG9:BH10)/2)*24*92),2)</f>
        <v>28.39</v>
      </c>
      <c r="BI44" s="162">
        <f>ROUND(100000*BI27/((SUM(BH9:BI10)/2)*24*92),2)</f>
        <v>39.4</v>
      </c>
      <c r="BJ44" s="162">
        <f>ROUND(100000*BJ27/((SUM(BI9:BJ10)/2)*24*90),2)</f>
        <v>37.020000000000003</v>
      </c>
      <c r="BK44" s="162">
        <f>ROUND(100000*BK27/((SUM(BJ9:BK10)/2)*24*91),2)</f>
        <v>29.11</v>
      </c>
      <c r="BL44" s="162">
        <f>ROUND(100000*BL27/((SUM(BK9:BL10)/2)*24*92),2)</f>
        <v>29.45</v>
      </c>
      <c r="BM44" s="162">
        <f>ROUND(100000*BM27/((SUM(BL9:BM10)/2)*24*92),2)</f>
        <v>48.25</v>
      </c>
      <c r="BN44" s="162">
        <f>ROUND(100000*BN27/((SUM(BM9:BN10)/2)*24*90),2)</f>
        <v>46.87</v>
      </c>
      <c r="BO44" s="221"/>
      <c r="DL44" s="244"/>
      <c r="DM44" s="244"/>
      <c r="DN44" s="244"/>
      <c r="DO44" s="244"/>
      <c r="DP44" s="244"/>
      <c r="DQ44" s="244"/>
      <c r="DR44" s="244"/>
      <c r="DS44" s="244"/>
      <c r="DT44" s="244"/>
      <c r="DU44" s="244"/>
      <c r="DV44" s="244"/>
      <c r="DW44" s="244"/>
      <c r="DX44" s="244"/>
      <c r="DY44" s="244"/>
      <c r="DZ44" s="244"/>
      <c r="EA44" s="244"/>
      <c r="EB44" s="244"/>
      <c r="EC44" s="244"/>
      <c r="ED44" s="244"/>
      <c r="EE44" s="244"/>
      <c r="EF44" s="244"/>
      <c r="EG44" s="244"/>
      <c r="EH44" s="244"/>
      <c r="EI44" s="244"/>
      <c r="EJ44" s="244"/>
      <c r="EK44" s="244"/>
      <c r="EL44" s="244"/>
      <c r="EM44" s="244"/>
      <c r="EN44" s="244"/>
      <c r="EO44" s="244"/>
      <c r="EP44" s="244"/>
      <c r="EQ44" s="244"/>
      <c r="ER44" s="244"/>
      <c r="ES44" s="244"/>
      <c r="ET44" s="244"/>
      <c r="EU44" s="244"/>
      <c r="EV44" s="244"/>
      <c r="EW44" s="244"/>
      <c r="EX44" s="244"/>
      <c r="EY44" s="244"/>
      <c r="EZ44" s="244"/>
      <c r="FA44" s="244"/>
      <c r="FB44" s="244"/>
      <c r="FC44" s="244"/>
      <c r="FD44" s="244"/>
      <c r="FE44" s="244"/>
      <c r="FF44" s="244"/>
      <c r="FG44" s="244"/>
      <c r="FH44" s="244"/>
    </row>
    <row r="45" spans="1:164" s="49" customFormat="1" ht="20.25" customHeight="1" x14ac:dyDescent="0.25">
      <c r="A45" s="274" t="s">
        <v>5</v>
      </c>
      <c r="B45" s="162">
        <f>ROUND(100000*B29/((SUM(Annual!B12,B12)/2)*24*90),2)</f>
        <v>8.57</v>
      </c>
      <c r="C45" s="162">
        <f>ROUND(100000*C29/((SUM(B12,C12)/2)*24*91),2)</f>
        <v>12.31</v>
      </c>
      <c r="D45" s="162">
        <f>ROUND(100000*D29/((SUM(C12,D12)/2)*24*92),2)</f>
        <v>11.44</v>
      </c>
      <c r="E45" s="162">
        <f>ROUND(100000*E29/((SUM(D12,E12)/2)*24*92),2)</f>
        <v>4.95</v>
      </c>
      <c r="F45" s="162">
        <f>ROUND(100000*F29/((SUM(E12,F12)/2)*24*90),2)</f>
        <v>6.12</v>
      </c>
      <c r="G45" s="162">
        <f>ROUND(100000*G29/((SUM(F12,G12)/2)*24*91),2)</f>
        <v>17.23</v>
      </c>
      <c r="H45" s="162">
        <f>ROUND(100000*H29/((SUM(G12,H12)/2)*24*92),2)</f>
        <v>13.49</v>
      </c>
      <c r="I45" s="162">
        <f>ROUND(100000*I29/((SUM(H12,I12)/2)*24*92),2)</f>
        <v>3.47</v>
      </c>
      <c r="J45" s="162">
        <f>ROUND(100000*J29/((SUM(I12,J12)/2)*24*91),2)</f>
        <v>7.07</v>
      </c>
      <c r="K45" s="162">
        <f>ROUND(100000*K29/((SUM(J12,K12)/2)*24*91),2)</f>
        <v>14.64</v>
      </c>
      <c r="L45" s="162">
        <f>ROUND(100000*L29/((SUM(K12,L12)/2)*24*92),2)</f>
        <v>16.27</v>
      </c>
      <c r="M45" s="162">
        <f>ROUND(100000*M29/((SUM(L12,M12)/2)*24*92),2)</f>
        <v>4.88</v>
      </c>
      <c r="N45" s="162">
        <f>ROUND(100000*N29/((SUM(M12,N12)/2)*24*90),2)</f>
        <v>3.21</v>
      </c>
      <c r="O45" s="162">
        <f>ROUND(100000*O29/((SUM(N12,O12)/2)*24*91),2)</f>
        <v>13.31</v>
      </c>
      <c r="P45" s="162">
        <f>ROUND(100000*P29/((SUM(O12,P12)/2)*24*92),2)</f>
        <v>14.94</v>
      </c>
      <c r="Q45" s="162">
        <f>ROUND(100000*Q29/((SUM(P12,Q12)/2)*24*92),2)</f>
        <v>4.99</v>
      </c>
      <c r="R45" s="162">
        <f>ROUND(100000*R29/((SUM(Q12,R12)/2)*24*90),2)</f>
        <v>5.5</v>
      </c>
      <c r="S45" s="162">
        <f>ROUND(100000*S29/((SUM(R12,S12)/2)*24*91),2)</f>
        <v>13.31</v>
      </c>
      <c r="T45" s="162">
        <f>ROUND(100000*T29/((SUM(S12,T12)/2)*24*92),2)</f>
        <v>13.51</v>
      </c>
      <c r="U45" s="162">
        <f>ROUND(100000*U29/((SUM(T12,U12)/2)*24*92),2)</f>
        <v>4.58</v>
      </c>
      <c r="V45" s="162">
        <f>ROUND(100000*V29/((SUM(U12,V12)/2)*24*90),2)</f>
        <v>6.46</v>
      </c>
      <c r="W45" s="162">
        <f>ROUND(100000*W29/((SUM(V12,W12)/2)*24*91),2)</f>
        <v>17.600000000000001</v>
      </c>
      <c r="X45" s="162">
        <f>ROUND(100000*X29/((SUM(W12,X12)/2)*24*92),2)</f>
        <v>14.47</v>
      </c>
      <c r="Y45" s="162">
        <f>ROUND(100000*Y29/((SUM(X12,Y12)/2)*24*92),2)</f>
        <v>3.95</v>
      </c>
      <c r="Z45" s="162">
        <f>ROUND(100000*Z29/((SUM(Y12,Z12)/2)*24*91),2)</f>
        <v>6.49</v>
      </c>
      <c r="AA45" s="162">
        <f>ROUND(100000*AA29/((SUM(Z12,AA12)/2)*24*91),2)</f>
        <v>15.82</v>
      </c>
      <c r="AB45" s="162">
        <f>ROUND(100000*AB29/((SUM(AA12,AB12)/2)*24*92),2)</f>
        <v>14.62</v>
      </c>
      <c r="AC45" s="162">
        <f>ROUND(100000*AC29/((SUM(AB12,AC12)/2)*24*92),2)</f>
        <v>5.0999999999999996</v>
      </c>
      <c r="AD45" s="162">
        <f>ROUND(100000*AD29/((SUM(AC12,AD12)/2)*24*90),2)</f>
        <v>6.16</v>
      </c>
      <c r="AE45" s="162">
        <f>ROUND(100000*AE29/((SUM(AD12,AE12)/2)*24*91),2)</f>
        <v>17.04</v>
      </c>
      <c r="AF45" s="162">
        <f>ROUND(100000*AF29/((SUM(AE12,AF12)/2)*24*92),2)</f>
        <v>14.38</v>
      </c>
      <c r="AG45" s="162">
        <f>ROUND(100000*AG29/((SUM(AF12,AG12)/2)*24*92),2)</f>
        <v>4.71</v>
      </c>
      <c r="AH45" s="162">
        <f>ROUND(100000*AH29/((SUM(AG12,AH12)/2)*24*90),2)</f>
        <v>6.44</v>
      </c>
      <c r="AI45" s="162">
        <f>ROUND(100000*AI29/((SUM(AH12,AI12)/2)*24*91),2)</f>
        <v>17.27</v>
      </c>
      <c r="AJ45" s="162">
        <f>ROUND(100000*AJ29/((SUM(AI12,AJ12)/2)*24*92),2)</f>
        <v>15.57</v>
      </c>
      <c r="AK45" s="162">
        <f>ROUND(100000*AK29/((SUM(AJ12,AK12)/2)*24*92),2)</f>
        <v>5.15</v>
      </c>
      <c r="AL45" s="162">
        <f>ROUND(100000*AL29/((SUM(AK12,AL12)/2)*24*90),2)</f>
        <v>6.77</v>
      </c>
      <c r="AM45" s="162">
        <f>ROUND(100000*AM29/((SUM(AL12,AM12)/2)*24*91),2)</f>
        <v>16.02</v>
      </c>
      <c r="AN45" s="162">
        <f>ROUND(100000*AN29/((SUM(AM12,AN12)/2)*24*92),2)</f>
        <v>15.34</v>
      </c>
      <c r="AO45" s="162">
        <f>ROUND(100000*AO29/((SUM(AN12,AO12)/2)*24*92),2)</f>
        <v>4.7300000000000004</v>
      </c>
      <c r="AP45" s="162">
        <f>ROUND(100000*AP29/((SUM(AO12,AP12)/2)*24*91),2)</f>
        <v>6.47</v>
      </c>
      <c r="AQ45" s="162">
        <f>ROUND(100000*AQ29/((SUM(AP12,AQ12)/2)*24*91),2)</f>
        <v>17.55</v>
      </c>
      <c r="AR45" s="162">
        <f>ROUND(100000*AR29/((SUM(AQ12,AR12)/2)*24*92),2)</f>
        <v>13.64</v>
      </c>
      <c r="AS45" s="162">
        <f>ROUND(100000*AS29/((SUM(AR12,AS12)/2)*24*92),2)</f>
        <v>4.5</v>
      </c>
      <c r="AT45" s="162">
        <f>ROUND(100000*AT29/((SUM(AS12,AT12)/2)*24*90),2)</f>
        <v>5.78</v>
      </c>
      <c r="AU45" s="162">
        <f>ROUND(100000*AU29/((SUM(AT12,AU12)/2)*24*91),2)</f>
        <v>15.81</v>
      </c>
      <c r="AV45" s="162">
        <f>ROUND(100000*AV29/((SUM(AU12,AV12)/2)*24*92),2)</f>
        <v>13.11</v>
      </c>
      <c r="AW45" s="162">
        <f>ROUND(100000*AW29/((SUM(AV12,AW12)/2)*24*92),2)</f>
        <v>4.66</v>
      </c>
      <c r="AX45" s="162">
        <f>ROUND(100000*AX29/((SUM(AW12,AX12)/2)*24*90),2)</f>
        <v>7.04</v>
      </c>
      <c r="AY45" s="162">
        <f>ROUND(100000*AY29/((SUM(AX12,AY12)/2)*24*91),2)</f>
        <v>16.68</v>
      </c>
      <c r="AZ45" s="162">
        <f>ROUND(100000*AZ29/((SUM(AY12,AZ12)/2)*24*92),2)</f>
        <v>15.36</v>
      </c>
      <c r="BA45" s="162">
        <f>ROUND(100000*BA29/((SUM(AZ12,BA12)/2)*24*92),2)</f>
        <v>5.29</v>
      </c>
      <c r="BB45" s="162">
        <f>ROUND(100000*BB29/((SUM(BA12,BB12)/2)*24*90),2)</f>
        <v>6.71</v>
      </c>
      <c r="BC45" s="162">
        <f>ROUND(100000*BC29/((SUM(BB12,BC12)/2)*24*91),2)</f>
        <v>15.82</v>
      </c>
      <c r="BD45" s="162">
        <f>ROUND(100000*BD29/((SUM(BC12,BD12)/2)*24*92),2)</f>
        <v>13.22</v>
      </c>
      <c r="BE45" s="162">
        <f>ROUND(100000*BE29/((SUM(BD12,BE12)/2)*24*92),2)</f>
        <v>4.99</v>
      </c>
      <c r="BF45" s="162">
        <f>ROUND(100000*BF29/((SUM(BE12,BF12)/2)*24*91),2)</f>
        <v>4.75</v>
      </c>
      <c r="BG45" s="162">
        <f>ROUND(100000*BG29/((SUM(BF12,BG12)/2)*24*91),2)</f>
        <v>14.52</v>
      </c>
      <c r="BH45" s="162">
        <f>ROUND(100000*BH29/((SUM(BG12,BH12)/2)*24*92),2)</f>
        <v>13.52</v>
      </c>
      <c r="BI45" s="162">
        <f>ROUND(100000*BI29/((SUM(BH12,BI12)/2)*24*92),2)</f>
        <v>4.3499999999999996</v>
      </c>
      <c r="BJ45" s="162">
        <f>ROUND(100000*BJ29/((SUM(BI12,BJ12)/2)*24*90),2)</f>
        <v>6.24</v>
      </c>
      <c r="BK45" s="162">
        <f>ROUND(100000*BK29/((SUM(BJ12,BK12)/2)*24*91),2)</f>
        <v>19.13</v>
      </c>
      <c r="BL45" s="162">
        <f>ROUND(100000*BL29/((SUM(BK12,BL12)/2)*24*92),2)</f>
        <v>15.1</v>
      </c>
      <c r="BM45" s="162">
        <f>ROUND(100000*BM29/((SUM(BL12,BM12)/2)*24*92),2)</f>
        <v>4.45</v>
      </c>
      <c r="BN45" s="162">
        <f>ROUND(100000*BN29/((SUM(BM12,BN12)/2)*24*90),2)</f>
        <v>5.65</v>
      </c>
      <c r="BO45" s="221"/>
      <c r="BP45" s="152"/>
      <c r="DL45" s="244"/>
      <c r="DM45" s="244"/>
      <c r="DN45" s="244"/>
      <c r="DO45" s="244"/>
      <c r="DP45" s="244"/>
      <c r="DQ45" s="244"/>
      <c r="DR45" s="244"/>
      <c r="DS45" s="244"/>
      <c r="DT45" s="244"/>
      <c r="DU45" s="244"/>
      <c r="DV45" s="244"/>
      <c r="DW45" s="244"/>
      <c r="DX45" s="244"/>
      <c r="DY45" s="244"/>
      <c r="DZ45" s="244"/>
      <c r="EA45" s="244"/>
      <c r="EB45" s="244"/>
      <c r="EC45" s="244"/>
      <c r="ED45" s="244"/>
      <c r="EE45" s="244"/>
      <c r="EF45" s="244"/>
      <c r="EG45" s="244"/>
      <c r="EH45" s="244"/>
      <c r="EI45" s="244"/>
      <c r="EJ45" s="244"/>
      <c r="EK45" s="244"/>
      <c r="EL45" s="244"/>
      <c r="EM45" s="244"/>
      <c r="EN45" s="244"/>
      <c r="EO45" s="244"/>
      <c r="EP45" s="244"/>
      <c r="EQ45" s="244"/>
      <c r="ER45" s="244"/>
      <c r="ES45" s="244"/>
      <c r="ET45" s="244"/>
      <c r="EU45" s="244"/>
      <c r="EV45" s="244"/>
      <c r="EW45" s="244"/>
      <c r="EX45" s="244"/>
      <c r="EY45" s="244"/>
      <c r="EZ45" s="244"/>
      <c r="FA45" s="244"/>
      <c r="FB45" s="244"/>
      <c r="FC45" s="244"/>
      <c r="FD45" s="244"/>
      <c r="FE45" s="244"/>
      <c r="FF45" s="244"/>
      <c r="FG45" s="244"/>
      <c r="FH45" s="244"/>
    </row>
    <row r="46" spans="1:164" s="49" customFormat="1" ht="20.25" customHeight="1" x14ac:dyDescent="0.25">
      <c r="A46" s="274" t="s">
        <v>18</v>
      </c>
      <c r="B46" s="162">
        <f>ROUND(100000*B30/((SUM(Annual!B13,Annual!B14,B13,B14)/2)*24*90),2)</f>
        <v>23.85</v>
      </c>
      <c r="C46" s="162">
        <f>ROUND(100000*C30/((SUM(B13,B14,C13,C14)/2)*24*91),2)</f>
        <v>18.22</v>
      </c>
      <c r="D46" s="162">
        <f>ROUND(100000*D30/((SUM(C13,C14,D13,D14)/2)*24*92),2)</f>
        <v>23.57</v>
      </c>
      <c r="E46" s="162">
        <f>ROUND(100000*E30/((SUM(D13,D14,E13,E14)/2)*24*92),2)</f>
        <v>34.03</v>
      </c>
      <c r="F46" s="162">
        <f>ROUND(100000*F30/((SUM(E13,E14,F13,F14)/2)*24*90),2)</f>
        <v>36.409999999999997</v>
      </c>
      <c r="G46" s="162">
        <f>ROUND(100000*G30/((SUM(F13,F14,G13,G14)/2)*24*91),2)</f>
        <v>31.3</v>
      </c>
      <c r="H46" s="162">
        <f>ROUND(100000*H30/((SUM(G13,G14,H13,H14)/2)*24*92),2)</f>
        <v>33.32</v>
      </c>
      <c r="I46" s="162">
        <f>ROUND(100000*I30/((SUM(H13,H14,I13,I14)/2)*24*92),2)</f>
        <v>54.42</v>
      </c>
      <c r="J46" s="162">
        <f>ROUND(100000*J30/((SUM(I13,I14,J13,J14)/2)*24*91),2)</f>
        <v>49.75</v>
      </c>
      <c r="K46" s="162">
        <f>ROUND(100000*K30/((SUM(J13,J14,K13,K14)/2)*24*91),2)</f>
        <v>21.63</v>
      </c>
      <c r="L46" s="162">
        <f>ROUND(100000*L30/((SUM(K13,K14,L13,L14)/2)*24*92),2)</f>
        <v>28.28</v>
      </c>
      <c r="M46" s="162">
        <f>ROUND(100000*M30/((SUM(L13,L14,M13,M14)/2)*24*92),2)</f>
        <v>43.81</v>
      </c>
      <c r="N46" s="162">
        <f>ROUND(100000*N30/((SUM(M13,M14,N13,N14)/2)*24*90),2)</f>
        <v>34.25</v>
      </c>
      <c r="O46" s="162">
        <f>ROUND(100000*O30/((SUM(N13,N14,O13,O14)/2)*24*91),2)</f>
        <v>26.16</v>
      </c>
      <c r="P46" s="162">
        <f>ROUND(100000*P30/((SUM(O13,O14,P13,P14)/2)*24*92),2)</f>
        <v>19.79</v>
      </c>
      <c r="Q46" s="162">
        <f>ROUND(100000*Q30/((SUM(P13,P14,Q13,Q14)/2)*24*92),2)</f>
        <v>46.11</v>
      </c>
      <c r="R46" s="162">
        <f>ROUND(100000*R30/((SUM(Q13,Q14,R13,R14)/2)*24*90),2)</f>
        <v>60.63</v>
      </c>
      <c r="S46" s="162">
        <f>ROUND(100000*S30/((SUM(R13,R14,S13,S14)/2)*24*91),2)</f>
        <v>29.67</v>
      </c>
      <c r="T46" s="162">
        <f>ROUND(100000*T30/((SUM(S13,S14,T13,T14)/2)*24*92),2)</f>
        <v>20.49</v>
      </c>
      <c r="U46" s="162">
        <f>ROUND(100000*U30/((SUM(T13,T14,U13,U14)/2)*24*92),2)</f>
        <v>45.97</v>
      </c>
      <c r="V46" s="162">
        <f>ROUND(100000*V30/((SUM(U13,U14,V13,V14)/2)*24*90),2)</f>
        <v>53.69</v>
      </c>
      <c r="W46" s="162">
        <f>ROUND(100000*W30/((SUM(V13,V14,W13,W14)/2)*24*91),2)</f>
        <v>37.49</v>
      </c>
      <c r="X46" s="162">
        <f>ROUND(100000*X30/((SUM(W13,W14,X13,X14)/2)*24*92),2)</f>
        <v>26.67</v>
      </c>
      <c r="Y46" s="162">
        <f>ROUND(100000*Y30/((SUM(X13,X14,Y13,Y14)/2)*24*92),2)</f>
        <v>47.08</v>
      </c>
      <c r="Z46" s="162">
        <f>ROUND(100000*Z30/((SUM(Y13,Y14,Z13,Z14)/2)*24*91),2)</f>
        <v>53.58</v>
      </c>
      <c r="AA46" s="162">
        <f>ROUND(100000*AA30/((SUM(Z13,Z14,AA13,AA14)/2)*24*91),2)</f>
        <v>23.96</v>
      </c>
      <c r="AB46" s="162">
        <f>ROUND(100000*AB30/((SUM(AA13,AA14,AB13,AB14)/2)*24*92),2)</f>
        <v>28.88</v>
      </c>
      <c r="AC46" s="162">
        <f>ROUND(100000*AC30/((SUM(AB13,AB14,AC13,AC14)/2)*24*92),2)</f>
        <v>30</v>
      </c>
      <c r="AD46" s="162">
        <f>ROUND(100000*AD30/((SUM(AC13,AC14,AD13,AD14)/2)*24*90),2)</f>
        <v>45.42</v>
      </c>
      <c r="AE46" s="162">
        <f>ROUND(100000*AE30/((SUM(AD13,AD14,AE13,AE14)/2)*24*91),2)</f>
        <v>21.55</v>
      </c>
      <c r="AF46" s="162">
        <f>ROUND(100000*AF30/((SUM(AE13,AE14,AF13,AF14)/2)*24*92),2)</f>
        <v>30.88</v>
      </c>
      <c r="AG46" s="162">
        <f>ROUND(100000*AG30/((SUM(AF13,AF14,AG13,AG14)/2)*24*92),2)</f>
        <v>47.38</v>
      </c>
      <c r="AH46" s="162">
        <f>ROUND(100000*AH30/((SUM(AG13,AG14,AH13,AH14)/2)*24*90),2)</f>
        <v>38.659999999999997</v>
      </c>
      <c r="AI46" s="162">
        <f>ROUND(100000*AI30/((SUM(AH13,AH14,AI13,AI14)/2)*24*91),2)</f>
        <v>23.26</v>
      </c>
      <c r="AJ46" s="162">
        <f>ROUND(100000*AJ30/((SUM(AI13,AI14,AJ13,AJ14)/2)*24*92),2)</f>
        <v>21.48</v>
      </c>
      <c r="AK46" s="162">
        <f>ROUND(100000*AK30/((SUM(AJ13,AJ14,AK13,AK14)/2)*24*92),2)</f>
        <v>49.05</v>
      </c>
      <c r="AL46" s="162">
        <f>ROUND(100000*AL30/((SUM(AK13,AK14,AL13,AL14)/2)*24*90),2)</f>
        <v>46.69</v>
      </c>
      <c r="AM46" s="162">
        <f>ROUND(100000*AM30/((SUM(AL13,AL14,AM13,AM14)/2)*24*91),2)</f>
        <v>20.329999999999998</v>
      </c>
      <c r="AN46" s="162">
        <f>ROUND(100000*AN30/((SUM(AM13,AM14,AN13,AN14)/2)*24*92),2)</f>
        <v>33.94</v>
      </c>
      <c r="AO46" s="162">
        <f>ROUND(100000*AO30/((SUM(AN13,AN14,AO13,AO14)/2)*24*92),2)</f>
        <v>43.47</v>
      </c>
      <c r="AP46" s="162">
        <f>ROUND(100000*AP30/((SUM(AO13,AO14,AP13,AP14)/2)*24*91),2)</f>
        <v>60.29</v>
      </c>
      <c r="AQ46" s="162">
        <f>ROUND(100000*AQ30/((SUM(AP13,AP14,AQ13,AQ14)/2)*24*91),2)</f>
        <v>24.6</v>
      </c>
      <c r="AR46" s="162">
        <f>ROUND(100000*AR30/((SUM(AQ13,AQ14,AR13,AR14)/2)*24*92),2)</f>
        <v>28.47</v>
      </c>
      <c r="AS46" s="162">
        <f>ROUND(100000*AS30/((SUM(AR13,AR14,AS13,AS14)/2)*24*92),2)</f>
        <v>52.95</v>
      </c>
      <c r="AT46" s="162">
        <f>ROUND(100000*AT30/((SUM(AS13,AS14,AT13,AT14)/2)*24*90),2)</f>
        <v>43.5</v>
      </c>
      <c r="AU46" s="162">
        <f>ROUND(100000*AU30/((SUM(AT13,AT14,AU13,AU14)/2)*24*91),2)</f>
        <v>24.28</v>
      </c>
      <c r="AV46" s="162">
        <f>ROUND(100000*AV30/((SUM(AU13,AU14,AV13,AV14)/2)*24*92),2)</f>
        <v>13.53</v>
      </c>
      <c r="AW46" s="162">
        <f>ROUND(100000*AW30/((SUM(AV13,AV14,AW13,AW14)/2)*24*92),2)</f>
        <v>49.84</v>
      </c>
      <c r="AX46" s="162">
        <f>ROUND(100000*AX30/((SUM(AW13,AW14,AX13,AX14)/2)*24*90),2)</f>
        <v>45.46</v>
      </c>
      <c r="AY46" s="162">
        <f>ROUND(100000*AY30/((SUM(AX13,AX14,AY13,AY14)/2)*24*91),2)</f>
        <v>21.32</v>
      </c>
      <c r="AZ46" s="162">
        <f>ROUND(100000*AZ30/((SUM(AY13,AY14,AZ13,AZ14)/2)*24*92),2)</f>
        <v>15.44</v>
      </c>
      <c r="BA46" s="162">
        <f>ROUND(100000*BA30/((SUM(AZ13,AZ14,BA13,BA14)/2)*24*92),2)</f>
        <v>40.43</v>
      </c>
      <c r="BB46" s="162">
        <f>ROUND(100000*BB30/((SUM(BA13,BA14,BB13,BB14)/2)*24*90),2)</f>
        <v>44.98</v>
      </c>
      <c r="BC46" s="162">
        <f>ROUND(100000*BC30/((SUM(BB13,BB14,BC13,BC14)/2)*24*91),2)</f>
        <v>20.41</v>
      </c>
      <c r="BD46" s="162">
        <f>ROUND(100000*BD30/((SUM(BC13,BC14,BD13,BD14)/2)*24*92),2)</f>
        <v>25.33</v>
      </c>
      <c r="BE46" s="162">
        <f>ROUND(100000*BE30/((SUM(BD13,BD14,BE13,BE14)/2)*24*92),2)</f>
        <v>44.54</v>
      </c>
      <c r="BF46" s="162">
        <f>ROUND(100000*BF30/((SUM(BE13,BE14,BF13,BF14)/2)*24*91),2)</f>
        <v>49.36</v>
      </c>
      <c r="BG46" s="162">
        <f>ROUND(100000*BG30/((SUM(BF13,BF14,BG13,BG14)/2)*24*91),2)</f>
        <v>26.03</v>
      </c>
      <c r="BH46" s="162">
        <f>ROUND(100000*BH30/((SUM(BG13,BG14,BH13,BH14)/2)*24*92),2)</f>
        <v>26.67</v>
      </c>
      <c r="BI46" s="162">
        <f>ROUND(100000*BI30/((SUM(BH13,BH14,BI13,BI14)/2)*24*92),2)</f>
        <v>35.67</v>
      </c>
      <c r="BJ46" s="162">
        <f>ROUND(100000*BJ30/((SUM(BI13,BI14,BJ13,BJ14)/2)*24*90),2)</f>
        <v>40.21</v>
      </c>
      <c r="BK46" s="162">
        <f>ROUND(100000*BK30/((SUM(BJ13,BJ14,BK13,BK14)/2)*24*91),2)</f>
        <v>17.25</v>
      </c>
      <c r="BL46" s="162">
        <f>ROUND(100000*BL30/((SUM(BK13,BK14,BL13,BL14)/2)*24*92),2)</f>
        <v>25.25</v>
      </c>
      <c r="BM46" s="162">
        <f>ROUND(100000*BM30/((SUM(BL13,BL14,BM13,BM14)/2)*24*92),2)</f>
        <v>47.01</v>
      </c>
      <c r="BN46" s="162">
        <f>ROUND(100000*BN30/((SUM(BM13,BM14,BN13,BN14)/2)*24*90),2)</f>
        <v>38.43</v>
      </c>
      <c r="BO46" s="221"/>
      <c r="DL46" s="244"/>
      <c r="DM46" s="244"/>
      <c r="DN46" s="244"/>
      <c r="DO46" s="244"/>
      <c r="DP46" s="244"/>
      <c r="DQ46" s="244"/>
      <c r="DR46" s="244"/>
      <c r="DS46" s="244"/>
      <c r="DT46" s="244"/>
      <c r="DU46" s="244"/>
      <c r="DV46" s="244"/>
      <c r="DW46" s="244"/>
      <c r="DX46" s="244"/>
      <c r="DY46" s="244"/>
      <c r="DZ46" s="244"/>
      <c r="EA46" s="244"/>
      <c r="EB46" s="244"/>
      <c r="EC46" s="244"/>
      <c r="ED46" s="244"/>
      <c r="EE46" s="244"/>
      <c r="EF46" s="244"/>
      <c r="EG46" s="244"/>
      <c r="EH46" s="244"/>
      <c r="EI46" s="244"/>
      <c r="EJ46" s="244"/>
      <c r="EK46" s="244"/>
      <c r="EL46" s="244"/>
      <c r="EM46" s="244"/>
      <c r="EN46" s="244"/>
      <c r="EO46" s="244"/>
      <c r="EP46" s="244"/>
      <c r="EQ46" s="244"/>
      <c r="ER46" s="244"/>
      <c r="ES46" s="244"/>
      <c r="ET46" s="244"/>
      <c r="EU46" s="244"/>
      <c r="EV46" s="244"/>
      <c r="EW46" s="244"/>
      <c r="EX46" s="244"/>
      <c r="EY46" s="244"/>
      <c r="EZ46" s="244"/>
      <c r="FA46" s="244"/>
      <c r="FB46" s="244"/>
      <c r="FC46" s="244"/>
      <c r="FD46" s="244"/>
      <c r="FE46" s="244"/>
      <c r="FF46" s="244"/>
      <c r="FG46" s="244"/>
      <c r="FH46" s="244"/>
    </row>
    <row r="47" spans="1:164" s="49" customFormat="1" ht="20.25" customHeight="1" x14ac:dyDescent="0.25">
      <c r="A47" s="274" t="s">
        <v>6</v>
      </c>
      <c r="B47" s="162">
        <f>ROUND(100000*B31/((SUM(Annual!B15,B15)/2)*24*90),2)</f>
        <v>60.85</v>
      </c>
      <c r="C47" s="162">
        <f>ROUND(100000*C31/((SUM(B15,C15)/2)*24*91),2)</f>
        <v>58.24</v>
      </c>
      <c r="D47" s="162">
        <f t="shared" ref="D47:E48" si="11">ROUND(100000*D31/((SUM(C15,D15)/2)*24*92),2)</f>
        <v>57.78</v>
      </c>
      <c r="E47" s="162">
        <f t="shared" si="11"/>
        <v>58.72</v>
      </c>
      <c r="F47" s="162">
        <f>ROUND(100000*F31/((SUM(E15,F15)/2)*24*90),2)</f>
        <v>59.26</v>
      </c>
      <c r="G47" s="162">
        <f>ROUND(100000*G31/((SUM(F15,G15)/2)*24*91),2)</f>
        <v>57.26</v>
      </c>
      <c r="H47" s="162">
        <f t="shared" ref="H47:I48" si="12">ROUND(100000*H31/((SUM(G15,H15)/2)*24*92),2)</f>
        <v>56.7</v>
      </c>
      <c r="I47" s="162">
        <f t="shared" si="12"/>
        <v>58.3</v>
      </c>
      <c r="J47" s="162">
        <f t="shared" ref="J47:K48" si="13">ROUND(100000*J31/((SUM(I15,J15)/2)*24*91),2)</f>
        <v>57.28</v>
      </c>
      <c r="K47" s="162">
        <f t="shared" si="13"/>
        <v>56.83</v>
      </c>
      <c r="L47" s="162">
        <f t="shared" ref="L47:M48" si="14">ROUND(100000*L31/((SUM(K15,L15)/2)*24*92),2)</f>
        <v>56.84</v>
      </c>
      <c r="M47" s="162">
        <f t="shared" si="14"/>
        <v>56.76</v>
      </c>
      <c r="N47" s="162">
        <f>ROUND(100000*N31/((SUM(M15,N15)/2)*24*90),2)</f>
        <v>57.36</v>
      </c>
      <c r="O47" s="162">
        <f>ROUND(100000*O31/((SUM(N15,O15)/2)*24*91),2)</f>
        <v>56.36</v>
      </c>
      <c r="P47" s="162">
        <f t="shared" ref="P47:Q48" si="15">ROUND(100000*P31/((SUM(O15,P15)/2)*24*92),2)</f>
        <v>54.89</v>
      </c>
      <c r="Q47" s="162">
        <f t="shared" si="15"/>
        <v>56.67</v>
      </c>
      <c r="R47" s="162">
        <f>ROUND(100000*R31/((SUM(Q15,R15)/2)*24*90),2)</f>
        <v>55.86</v>
      </c>
      <c r="S47" s="162">
        <f>ROUND(100000*S31/((SUM(R15,S15)/2)*24*91),2)</f>
        <v>54.85</v>
      </c>
      <c r="T47" s="162">
        <f t="shared" ref="T47:U48" si="16">ROUND(100000*T31/((SUM(S15,T15)/2)*24*92),2)</f>
        <v>53.14</v>
      </c>
      <c r="U47" s="162">
        <f t="shared" si="16"/>
        <v>54.13</v>
      </c>
      <c r="V47" s="162">
        <f>ROUND(100000*V31/((SUM(U15,V15)/2)*24*90),2)</f>
        <v>54.16</v>
      </c>
      <c r="W47" s="162">
        <f>ROUND(100000*W31/((SUM(V15,W15)/2)*24*91),2)</f>
        <v>52.27</v>
      </c>
      <c r="X47" s="162">
        <f t="shared" ref="X47:Y48" si="17">ROUND(100000*X31/((SUM(W15,X15)/2)*24*92),2)</f>
        <v>51.24</v>
      </c>
      <c r="Y47" s="162">
        <f t="shared" si="17"/>
        <v>52.07</v>
      </c>
      <c r="Z47" s="162">
        <f t="shared" ref="Z47:AA48" si="18">ROUND(100000*Z31/((SUM(Y15,Z15)/2)*24*91),2)</f>
        <v>52.54</v>
      </c>
      <c r="AA47" s="162">
        <f t="shared" si="18"/>
        <v>50.49</v>
      </c>
      <c r="AB47" s="162">
        <f t="shared" ref="AB47:AC48" si="19">ROUND(100000*AB31/((SUM(AA15,AB15)/2)*24*92),2)</f>
        <v>49.4</v>
      </c>
      <c r="AC47" s="162">
        <f t="shared" si="19"/>
        <v>49.3</v>
      </c>
      <c r="AD47" s="162">
        <f>ROUND(100000*AD31/((SUM(AC15,AD15)/2)*24*90),2)</f>
        <v>47.68</v>
      </c>
      <c r="AE47" s="162">
        <f>ROUND(100000*AE31/((SUM(AD15,AE15)/2)*24*91),2)</f>
        <v>45.47</v>
      </c>
      <c r="AF47" s="162">
        <f t="shared" ref="AF47:AG48" si="20">ROUND(100000*AF31/((SUM(AE15,AF15)/2)*24*92),2)</f>
        <v>45.16</v>
      </c>
      <c r="AG47" s="162">
        <f t="shared" si="20"/>
        <v>45.3</v>
      </c>
      <c r="AH47" s="162">
        <f>ROUND(100000*AH31/((SUM(AG15,AH15)/2)*24*90),2)</f>
        <v>43.72</v>
      </c>
      <c r="AI47" s="162">
        <f>ROUND(100000*AI31/((SUM(AH15,AI15)/2)*24*91),2)</f>
        <v>42.06</v>
      </c>
      <c r="AJ47" s="162">
        <f t="shared" ref="AJ47:AK48" si="21">ROUND(100000*AJ31/((SUM(AI15,AJ15)/2)*24*92),2)</f>
        <v>40.83</v>
      </c>
      <c r="AK47" s="162">
        <f t="shared" si="21"/>
        <v>41.55</v>
      </c>
      <c r="AL47" s="162">
        <f>ROUND(100000*AL31/((SUM(AK15,AL15)/2)*24*90),2)</f>
        <v>40.65</v>
      </c>
      <c r="AM47" s="162">
        <f>ROUND(100000*AM31/((SUM(AL15,AM15)/2)*24*91),2)</f>
        <v>38.700000000000003</v>
      </c>
      <c r="AN47" s="162">
        <f t="shared" ref="AN47:AO48" si="22">ROUND(100000*AN31/((SUM(AM15,AN15)/2)*24*92),2)</f>
        <v>38.229999999999997</v>
      </c>
      <c r="AO47" s="162">
        <f t="shared" si="22"/>
        <v>39.1</v>
      </c>
      <c r="AP47" s="162">
        <f t="shared" ref="AP47:AQ48" si="23">ROUND(100000*AP31/((SUM(AO15,AP15)/2)*24*91),2)</f>
        <v>38.729999999999997</v>
      </c>
      <c r="AQ47" s="162">
        <f t="shared" si="23"/>
        <v>37.659999999999997</v>
      </c>
      <c r="AR47" s="162">
        <f t="shared" ref="AR47:AS48" si="24">ROUND(100000*AR31/((SUM(AQ15,AR15)/2)*24*92),2)</f>
        <v>36.71</v>
      </c>
      <c r="AS47" s="162">
        <f t="shared" si="24"/>
        <v>37.869999999999997</v>
      </c>
      <c r="AT47" s="162">
        <f>ROUND(100000*AT31/((SUM(AS15,AT15)/2)*24*90),2)</f>
        <v>36.74</v>
      </c>
      <c r="AU47" s="162">
        <f>ROUND(100000*AU31/((SUM(AT15,AU15)/2)*24*91),2)</f>
        <v>35.72</v>
      </c>
      <c r="AV47" s="162">
        <f t="shared" ref="AV47:AW48" si="25">ROUND(100000*AV31/((SUM(AU15,AV15)/2)*24*92),2)</f>
        <v>35.28</v>
      </c>
      <c r="AW47" s="162">
        <f t="shared" si="25"/>
        <v>35.68</v>
      </c>
      <c r="AX47" s="162">
        <f>ROUND(100000*AX31/((SUM(AW15,AX15)/2)*24*90),2)</f>
        <v>34.76</v>
      </c>
      <c r="AY47" s="162">
        <f>ROUND(100000*AY31/((SUM(AX15,AY15)/2)*24*91),2)</f>
        <v>33.799999999999997</v>
      </c>
      <c r="AZ47" s="162">
        <f t="shared" ref="AZ47:BA48" si="26">ROUND(100000*AZ31/((SUM(AY15,AZ15)/2)*24*92),2)</f>
        <v>32.68</v>
      </c>
      <c r="BA47" s="162">
        <f t="shared" si="26"/>
        <v>32.840000000000003</v>
      </c>
      <c r="BB47" s="162">
        <f>ROUND(100000*BB31/((SUM(BA15,BB15)/2)*24*90),2)</f>
        <v>33.4</v>
      </c>
      <c r="BC47" s="162">
        <f>ROUND(100000*BC31/((SUM(BB15,BC15)/2)*24*91),2)</f>
        <v>32.03</v>
      </c>
      <c r="BD47" s="162">
        <f t="shared" ref="BD47:BE48" si="27">ROUND(100000*BD31/((SUM(BC15,BD15)/2)*24*92),2)</f>
        <v>32.270000000000003</v>
      </c>
      <c r="BE47" s="162">
        <f t="shared" si="27"/>
        <v>31.67</v>
      </c>
      <c r="BF47" s="162">
        <f t="shared" ref="BF47:BG48" si="28">ROUND(100000*BF31/((SUM(BE15,BF15)/2)*24*91),2)</f>
        <v>31.69</v>
      </c>
      <c r="BG47" s="162">
        <f t="shared" si="28"/>
        <v>31.97</v>
      </c>
      <c r="BH47" s="162">
        <f t="shared" ref="BH47:BI48" si="29">ROUND(100000*BH31/((SUM(BG15,BH15)/2)*24*92),2)</f>
        <v>30.59</v>
      </c>
      <c r="BI47" s="162">
        <f t="shared" si="29"/>
        <v>30.36</v>
      </c>
      <c r="BJ47" s="162">
        <f>ROUND(100000*BJ31/((SUM(BI15,BJ15)/2)*24*90),2)</f>
        <v>29.87</v>
      </c>
      <c r="BK47" s="162">
        <f>ROUND(100000*BK31/((SUM(BJ15,BK15)/2)*24*91),2)</f>
        <v>28.92</v>
      </c>
      <c r="BL47" s="162">
        <f>ROUND(100000*BL31/((SUM(BK15,BL15)/2)*24*92),2)</f>
        <v>28.33</v>
      </c>
      <c r="BM47" s="162">
        <f>ROUND(100000*BM31/((SUM(BL15,BM15)/2)*24*92),2)</f>
        <v>28.33</v>
      </c>
      <c r="BN47" s="162">
        <f>ROUND(100000*BN31/((SUM(BM15,BN15)/2)*24*90),2)</f>
        <v>27.93</v>
      </c>
      <c r="BO47" s="221"/>
      <c r="DL47" s="244"/>
      <c r="DM47" s="244"/>
      <c r="DN47" s="244"/>
      <c r="DO47" s="244"/>
      <c r="DP47" s="244"/>
      <c r="DQ47" s="244"/>
      <c r="DR47" s="244"/>
      <c r="DS47" s="244"/>
      <c r="DT47" s="244"/>
      <c r="DU47" s="244"/>
      <c r="DV47" s="244"/>
      <c r="DW47" s="244"/>
      <c r="DX47" s="244"/>
      <c r="DY47" s="244"/>
      <c r="DZ47" s="244"/>
      <c r="EA47" s="244"/>
      <c r="EB47" s="244"/>
      <c r="EC47" s="244"/>
      <c r="ED47" s="244"/>
      <c r="EE47" s="244"/>
      <c r="EF47" s="244"/>
      <c r="EG47" s="244"/>
      <c r="EH47" s="244"/>
      <c r="EI47" s="244"/>
      <c r="EJ47" s="244"/>
      <c r="EK47" s="244"/>
      <c r="EL47" s="244"/>
      <c r="EM47" s="244"/>
      <c r="EN47" s="244"/>
      <c r="EO47" s="244"/>
      <c r="EP47" s="244"/>
      <c r="EQ47" s="244"/>
      <c r="ER47" s="244"/>
      <c r="ES47" s="244"/>
      <c r="ET47" s="244"/>
      <c r="EU47" s="244"/>
      <c r="EV47" s="244"/>
      <c r="EW47" s="244"/>
      <c r="EX47" s="244"/>
      <c r="EY47" s="244"/>
      <c r="EZ47" s="244"/>
      <c r="FA47" s="244"/>
      <c r="FB47" s="244"/>
      <c r="FC47" s="244"/>
      <c r="FD47" s="244"/>
      <c r="FE47" s="244"/>
      <c r="FF47" s="244"/>
      <c r="FG47" s="244"/>
      <c r="FH47" s="244"/>
    </row>
    <row r="48" spans="1:164" s="49" customFormat="1" ht="20.25" customHeight="1" x14ac:dyDescent="0.25">
      <c r="A48" s="274" t="s">
        <v>7</v>
      </c>
      <c r="B48" s="162">
        <f>ROUND(100000*B32/((SUM(Annual!B16,B16)/2)*24*90),2)</f>
        <v>47.51</v>
      </c>
      <c r="C48" s="162">
        <f>ROUND(100000*C32/((SUM(B16,C16)/2)*24*91),2)</f>
        <v>46.77</v>
      </c>
      <c r="D48" s="162">
        <f t="shared" si="11"/>
        <v>43.86</v>
      </c>
      <c r="E48" s="162">
        <f t="shared" si="11"/>
        <v>42.87</v>
      </c>
      <c r="F48" s="162">
        <f>ROUND(100000*F32/((SUM(E16,F16)/2)*24*90),2)</f>
        <v>45.33</v>
      </c>
      <c r="G48" s="162">
        <f>ROUND(100000*G32/((SUM(F16,G16)/2)*24*91),2)</f>
        <v>46.2</v>
      </c>
      <c r="H48" s="162">
        <f t="shared" si="12"/>
        <v>43.45</v>
      </c>
      <c r="I48" s="162">
        <f t="shared" si="12"/>
        <v>44.91</v>
      </c>
      <c r="J48" s="162">
        <f t="shared" si="13"/>
        <v>43.19</v>
      </c>
      <c r="K48" s="162">
        <f t="shared" si="13"/>
        <v>41.35</v>
      </c>
      <c r="L48" s="162">
        <f t="shared" si="14"/>
        <v>37.86</v>
      </c>
      <c r="M48" s="162">
        <f t="shared" si="14"/>
        <v>39.9</v>
      </c>
      <c r="N48" s="162">
        <f>ROUND(100000*N32/((SUM(M16,N16)/2)*24*90),2)</f>
        <v>40.75</v>
      </c>
      <c r="O48" s="162">
        <f>ROUND(100000*O32/((SUM(N16,O16)/2)*24*91),2)</f>
        <v>47.25</v>
      </c>
      <c r="P48" s="162">
        <f t="shared" si="15"/>
        <v>41.72</v>
      </c>
      <c r="Q48" s="162">
        <f t="shared" si="15"/>
        <v>44.48</v>
      </c>
      <c r="R48" s="162">
        <f>ROUND(100000*R32/((SUM(Q16,R16)/2)*24*90),2)</f>
        <v>42.73</v>
      </c>
      <c r="S48" s="162">
        <f>ROUND(100000*S32/((SUM(R16,S16)/2)*24*91),2)</f>
        <v>46.89</v>
      </c>
      <c r="T48" s="162">
        <f t="shared" si="16"/>
        <v>42.03</v>
      </c>
      <c r="U48" s="162">
        <f t="shared" si="16"/>
        <v>42.81</v>
      </c>
      <c r="V48" s="162">
        <f>ROUND(100000*V32/((SUM(U16,V16)/2)*24*90),2)</f>
        <v>45.13</v>
      </c>
      <c r="W48" s="162">
        <f>ROUND(100000*W32/((SUM(V16,W16)/2)*24*91),2)</f>
        <v>46.09</v>
      </c>
      <c r="X48" s="162">
        <f t="shared" si="17"/>
        <v>42.43</v>
      </c>
      <c r="Y48" s="162">
        <f t="shared" si="17"/>
        <v>43.13</v>
      </c>
      <c r="Z48" s="162">
        <f t="shared" si="18"/>
        <v>44.33</v>
      </c>
      <c r="AA48" s="162">
        <f t="shared" si="18"/>
        <v>44.67</v>
      </c>
      <c r="AB48" s="162">
        <f t="shared" si="19"/>
        <v>40.28</v>
      </c>
      <c r="AC48" s="162">
        <f t="shared" si="19"/>
        <v>41.26</v>
      </c>
      <c r="AD48" s="162">
        <f>ROUND(100000*AD32/((SUM(AC16,AD16)/2)*24*90),2)</f>
        <v>45.28</v>
      </c>
      <c r="AE48" s="162">
        <f>ROUND(100000*AE32/((SUM(AD16,AE16)/2)*24*91),2)</f>
        <v>46.05</v>
      </c>
      <c r="AF48" s="162">
        <f t="shared" si="20"/>
        <v>42.75</v>
      </c>
      <c r="AG48" s="162">
        <f t="shared" si="20"/>
        <v>44.8</v>
      </c>
      <c r="AH48" s="162">
        <f>ROUND(100000*AH32/((SUM(AG16,AH16)/2)*24*90),2)</f>
        <v>45.73</v>
      </c>
      <c r="AI48" s="162">
        <f>ROUND(100000*AI32/((SUM(AH16,AI16)/2)*24*91),2)</f>
        <v>48.87</v>
      </c>
      <c r="AJ48" s="162">
        <f t="shared" si="21"/>
        <v>41.89</v>
      </c>
      <c r="AK48" s="162">
        <f t="shared" si="21"/>
        <v>47.39</v>
      </c>
      <c r="AL48" s="162">
        <f>ROUND(100000*AL32/((SUM(AK16,AL16)/2)*24*90),2)</f>
        <v>49.42</v>
      </c>
      <c r="AM48" s="162">
        <f>ROUND(100000*AM32/((SUM(AL16,AM16)/2)*24*91),2)</f>
        <v>50.12</v>
      </c>
      <c r="AN48" s="162">
        <f t="shared" si="22"/>
        <v>46.74</v>
      </c>
      <c r="AO48" s="162">
        <f t="shared" si="22"/>
        <v>48</v>
      </c>
      <c r="AP48" s="162">
        <f t="shared" si="23"/>
        <v>49.89</v>
      </c>
      <c r="AQ48" s="162">
        <f t="shared" si="23"/>
        <v>51.81</v>
      </c>
      <c r="AR48" s="162">
        <f t="shared" si="24"/>
        <v>46.53</v>
      </c>
      <c r="AS48" s="162">
        <f t="shared" si="24"/>
        <v>48.87</v>
      </c>
      <c r="AT48" s="162">
        <f>ROUND(100000*AT32/((SUM(AS16,AT16)/2)*24*90),2)</f>
        <v>49.05</v>
      </c>
      <c r="AU48" s="162">
        <f>ROUND(100000*AU32/((SUM(AT16,AU16)/2)*24*91),2)</f>
        <v>50.93</v>
      </c>
      <c r="AV48" s="162">
        <f t="shared" si="25"/>
        <v>44.91</v>
      </c>
      <c r="AW48" s="162">
        <f t="shared" si="25"/>
        <v>47.56</v>
      </c>
      <c r="AX48" s="162">
        <f>ROUND(100000*AX32/((SUM(AW16,AX16)/2)*24*90),2)</f>
        <v>48.48</v>
      </c>
      <c r="AY48" s="162">
        <f>ROUND(100000*AY32/((SUM(AX16,AY16)/2)*24*91),2)</f>
        <v>45.22</v>
      </c>
      <c r="AZ48" s="162">
        <f t="shared" si="26"/>
        <v>38.57</v>
      </c>
      <c r="BA48" s="162">
        <f t="shared" si="26"/>
        <v>39.51</v>
      </c>
      <c r="BB48" s="162">
        <f>ROUND(100000*BB32/((SUM(BA16,BB16)/2)*24*90),2)</f>
        <v>46.27</v>
      </c>
      <c r="BC48" s="162">
        <f>ROUND(100000*BC32/((SUM(BB16,BC16)/2)*24*91),2)</f>
        <v>45.9</v>
      </c>
      <c r="BD48" s="162">
        <f t="shared" si="27"/>
        <v>40.340000000000003</v>
      </c>
      <c r="BE48" s="162">
        <f t="shared" si="27"/>
        <v>40.92</v>
      </c>
      <c r="BF48" s="162">
        <f t="shared" si="28"/>
        <v>42.87</v>
      </c>
      <c r="BG48" s="162">
        <f t="shared" si="28"/>
        <v>44.13</v>
      </c>
      <c r="BH48" s="162">
        <f t="shared" si="29"/>
        <v>40.1</v>
      </c>
      <c r="BI48" s="162">
        <f t="shared" si="29"/>
        <v>40.5</v>
      </c>
      <c r="BJ48" s="162">
        <f>ROUND(100000*BJ32/((SUM(BI16,BJ16)/2)*24*90),2)</f>
        <v>42.53</v>
      </c>
      <c r="BK48" s="162">
        <f>ROUND(100000*BK32/((SUM(BJ16,BK16)/2)*24*91),2)</f>
        <v>41.49</v>
      </c>
      <c r="BL48" s="162">
        <f>ROUND(100000*BL32/((SUM(BK16,BL16)/2)*24*92),2)</f>
        <v>37</v>
      </c>
      <c r="BM48" s="162">
        <f>ROUND(100000*BM32/((SUM(BL16,BM16)/2)*24*92),2)</f>
        <v>36.93</v>
      </c>
      <c r="BN48" s="162">
        <f>ROUND(100000*BN32/((SUM(BM16,BN16)/2)*24*90),2)</f>
        <v>39.69</v>
      </c>
      <c r="BO48" s="221"/>
      <c r="DL48" s="244"/>
      <c r="DM48" s="244"/>
      <c r="DN48" s="244"/>
      <c r="DO48" s="244"/>
      <c r="DP48" s="244"/>
      <c r="DQ48" s="244"/>
      <c r="DR48" s="244"/>
      <c r="DS48" s="244"/>
      <c r="DT48" s="244"/>
      <c r="DU48" s="244"/>
      <c r="DV48" s="244"/>
      <c r="DW48" s="244"/>
      <c r="DX48" s="244"/>
      <c r="DY48" s="244"/>
      <c r="DZ48" s="244"/>
      <c r="EA48" s="244"/>
      <c r="EB48" s="244"/>
      <c r="EC48" s="244"/>
      <c r="ED48" s="244"/>
      <c r="EE48" s="244"/>
      <c r="EF48" s="244"/>
      <c r="EG48" s="244"/>
      <c r="EH48" s="244"/>
      <c r="EI48" s="244"/>
      <c r="EJ48" s="244"/>
      <c r="EK48" s="244"/>
      <c r="EL48" s="244"/>
      <c r="EM48" s="244"/>
      <c r="EN48" s="244"/>
      <c r="EO48" s="244"/>
      <c r="EP48" s="244"/>
      <c r="EQ48" s="244"/>
      <c r="ER48" s="244"/>
      <c r="ES48" s="244"/>
      <c r="ET48" s="244"/>
      <c r="EU48" s="244"/>
      <c r="EV48" s="244"/>
      <c r="EW48" s="244"/>
      <c r="EX48" s="244"/>
      <c r="EY48" s="244"/>
      <c r="EZ48" s="244"/>
      <c r="FA48" s="244"/>
      <c r="FB48" s="244"/>
      <c r="FC48" s="244"/>
      <c r="FD48" s="244"/>
      <c r="FE48" s="244"/>
      <c r="FF48" s="244"/>
      <c r="FG48" s="244"/>
      <c r="FH48" s="244"/>
    </row>
    <row r="49" spans="1:164" s="49" customFormat="1" ht="20.25" customHeight="1" x14ac:dyDescent="0.25">
      <c r="A49" s="274" t="s">
        <v>41</v>
      </c>
      <c r="B49" s="162">
        <f>ROUND(100000*(B33+B40)/((SUM(Annual!B17,B17)/2)*24*90),2)</f>
        <v>72.83</v>
      </c>
      <c r="C49" s="162">
        <f>ROUND(100000*(C33+C40)/((SUM(B17,C17)/2)*24*91),2)</f>
        <v>69.819999999999993</v>
      </c>
      <c r="D49" s="162">
        <f t="shared" ref="D49:BK49" si="30">ROUND(100000*(D33+D40)/((SUM(C17,D17)/2)*24*91),2)</f>
        <v>69.260000000000005</v>
      </c>
      <c r="E49" s="162">
        <f t="shared" si="30"/>
        <v>70.58</v>
      </c>
      <c r="F49" s="162">
        <f t="shared" si="30"/>
        <v>67.180000000000007</v>
      </c>
      <c r="G49" s="162">
        <f t="shared" si="30"/>
        <v>64.95</v>
      </c>
      <c r="H49" s="162">
        <f t="shared" si="30"/>
        <v>66.930000000000007</v>
      </c>
      <c r="I49" s="162">
        <f t="shared" si="30"/>
        <v>75.47</v>
      </c>
      <c r="J49" s="162">
        <f t="shared" si="30"/>
        <v>69.599999999999994</v>
      </c>
      <c r="K49" s="162">
        <f t="shared" si="30"/>
        <v>71.59</v>
      </c>
      <c r="L49" s="162">
        <f t="shared" si="30"/>
        <v>77.22</v>
      </c>
      <c r="M49" s="162">
        <f t="shared" si="30"/>
        <v>74.150000000000006</v>
      </c>
      <c r="N49" s="162">
        <f t="shared" si="30"/>
        <v>68.58</v>
      </c>
      <c r="O49" s="162">
        <f t="shared" si="30"/>
        <v>64.41</v>
      </c>
      <c r="P49" s="162">
        <f t="shared" si="30"/>
        <v>66.849999999999994</v>
      </c>
      <c r="Q49" s="162">
        <f t="shared" si="30"/>
        <v>65.930000000000007</v>
      </c>
      <c r="R49" s="162">
        <f t="shared" si="30"/>
        <v>75.790000000000006</v>
      </c>
      <c r="S49" s="162">
        <f t="shared" si="30"/>
        <v>70.569999999999993</v>
      </c>
      <c r="T49" s="162">
        <f t="shared" si="30"/>
        <v>71.52</v>
      </c>
      <c r="U49" s="162">
        <f t="shared" si="30"/>
        <v>67.61</v>
      </c>
      <c r="V49" s="162">
        <f t="shared" si="30"/>
        <v>73.77</v>
      </c>
      <c r="W49" s="162">
        <f t="shared" si="30"/>
        <v>66.3</v>
      </c>
      <c r="X49" s="162">
        <f t="shared" si="30"/>
        <v>71.8</v>
      </c>
      <c r="Y49" s="162">
        <f t="shared" si="30"/>
        <v>68.33</v>
      </c>
      <c r="Z49" s="162">
        <f t="shared" si="30"/>
        <v>71.33</v>
      </c>
      <c r="AA49" s="162">
        <f t="shared" si="30"/>
        <v>60.99</v>
      </c>
      <c r="AB49" s="162">
        <f t="shared" si="30"/>
        <v>64.349999999999994</v>
      </c>
      <c r="AC49" s="162">
        <f t="shared" si="30"/>
        <v>64.45</v>
      </c>
      <c r="AD49" s="162">
        <f t="shared" si="30"/>
        <v>73.489999999999995</v>
      </c>
      <c r="AE49" s="162">
        <f t="shared" si="30"/>
        <v>69.92</v>
      </c>
      <c r="AF49" s="162">
        <f t="shared" si="30"/>
        <v>73.790000000000006</v>
      </c>
      <c r="AG49" s="162">
        <f t="shared" si="30"/>
        <v>71.91</v>
      </c>
      <c r="AH49" s="162">
        <f t="shared" si="30"/>
        <v>71.760000000000005</v>
      </c>
      <c r="AI49" s="162">
        <f t="shared" si="30"/>
        <v>70.319999999999993</v>
      </c>
      <c r="AJ49" s="162">
        <f t="shared" si="30"/>
        <v>70.319999999999993</v>
      </c>
      <c r="AK49" s="162">
        <f t="shared" si="30"/>
        <v>70.319999999999993</v>
      </c>
      <c r="AL49" s="162">
        <f t="shared" si="30"/>
        <v>71.55</v>
      </c>
      <c r="AM49" s="162">
        <f t="shared" si="30"/>
        <v>73.040000000000006</v>
      </c>
      <c r="AN49" s="162">
        <f t="shared" si="30"/>
        <v>77.010000000000005</v>
      </c>
      <c r="AO49" s="162">
        <f t="shared" si="30"/>
        <v>76.38</v>
      </c>
      <c r="AP49" s="162">
        <f t="shared" si="30"/>
        <v>78.510000000000005</v>
      </c>
      <c r="AQ49" s="162">
        <f t="shared" si="30"/>
        <v>75.150000000000006</v>
      </c>
      <c r="AR49" s="162">
        <f t="shared" si="30"/>
        <v>71.400000000000006</v>
      </c>
      <c r="AS49" s="162">
        <f t="shared" si="30"/>
        <v>67</v>
      </c>
      <c r="AT49" s="162">
        <f t="shared" si="30"/>
        <v>74.290000000000006</v>
      </c>
      <c r="AU49" s="162">
        <f t="shared" si="30"/>
        <v>72.44</v>
      </c>
      <c r="AV49" s="162">
        <f t="shared" si="30"/>
        <v>72.989999999999995</v>
      </c>
      <c r="AW49" s="162">
        <f t="shared" si="30"/>
        <v>74.260000000000005</v>
      </c>
      <c r="AX49" s="162">
        <f t="shared" si="30"/>
        <v>75.989999999999995</v>
      </c>
      <c r="AY49" s="162">
        <f t="shared" si="30"/>
        <v>72.02</v>
      </c>
      <c r="AZ49" s="162">
        <f t="shared" si="30"/>
        <v>72.36</v>
      </c>
      <c r="BA49" s="162">
        <f t="shared" si="30"/>
        <v>74.45</v>
      </c>
      <c r="BB49" s="162">
        <f t="shared" si="30"/>
        <v>81.36</v>
      </c>
      <c r="BC49" s="162">
        <f t="shared" si="30"/>
        <v>79.02</v>
      </c>
      <c r="BD49" s="162">
        <f t="shared" si="30"/>
        <v>79.33</v>
      </c>
      <c r="BE49" s="162">
        <f t="shared" si="30"/>
        <v>78.97</v>
      </c>
      <c r="BF49" s="162">
        <f t="shared" si="30"/>
        <v>79.31</v>
      </c>
      <c r="BG49" s="162">
        <f t="shared" si="30"/>
        <v>79.14</v>
      </c>
      <c r="BH49" s="162">
        <f t="shared" si="30"/>
        <v>80.7</v>
      </c>
      <c r="BI49" s="162">
        <f t="shared" si="30"/>
        <v>79.5</v>
      </c>
      <c r="BJ49" s="162">
        <f t="shared" si="30"/>
        <v>77.45</v>
      </c>
      <c r="BK49" s="162">
        <f t="shared" si="30"/>
        <v>75.86</v>
      </c>
      <c r="BL49" s="162">
        <f>ROUND(100000*(BL33+BL40)/((SUM(BK17,BL17)/2)*24*92),2)</f>
        <v>75.88</v>
      </c>
      <c r="BM49" s="162">
        <f>ROUND(100000*(BM33+BM40)/((SUM(BL17,BM17)/2)*24*92),2)</f>
        <v>76.31</v>
      </c>
      <c r="BN49" s="162">
        <f>ROUND(100000*(BN33+BN40)/((SUM(BM17,BN17)/2)*24*90),2)</f>
        <v>76.849999999999994</v>
      </c>
      <c r="BO49" s="221"/>
      <c r="DL49" s="244"/>
      <c r="DM49" s="244"/>
      <c r="DN49" s="244"/>
      <c r="DO49" s="244"/>
      <c r="DP49" s="244"/>
      <c r="DQ49" s="244"/>
      <c r="DR49" s="244"/>
      <c r="DS49" s="244"/>
      <c r="DT49" s="244"/>
      <c r="DU49" s="244"/>
      <c r="DV49" s="244"/>
      <c r="DW49" s="244"/>
      <c r="DX49" s="244"/>
      <c r="DY49" s="244"/>
      <c r="DZ49" s="244"/>
      <c r="EA49" s="244"/>
      <c r="EB49" s="244"/>
      <c r="EC49" s="244"/>
      <c r="ED49" s="244"/>
      <c r="EE49" s="244"/>
      <c r="EF49" s="244"/>
      <c r="EG49" s="244"/>
      <c r="EH49" s="244"/>
      <c r="EI49" s="244"/>
      <c r="EJ49" s="244"/>
      <c r="EK49" s="244"/>
      <c r="EL49" s="244"/>
      <c r="EM49" s="244"/>
      <c r="EN49" s="244"/>
      <c r="EO49" s="244"/>
      <c r="EP49" s="244"/>
      <c r="EQ49" s="244"/>
      <c r="ER49" s="244"/>
      <c r="ES49" s="244"/>
      <c r="ET49" s="244"/>
      <c r="EU49" s="244"/>
      <c r="EV49" s="244"/>
      <c r="EW49" s="244"/>
      <c r="EX49" s="244"/>
      <c r="EY49" s="244"/>
      <c r="EZ49" s="244"/>
      <c r="FA49" s="244"/>
      <c r="FB49" s="244"/>
      <c r="FC49" s="244"/>
      <c r="FD49" s="244"/>
      <c r="FE49" s="244"/>
      <c r="FF49" s="244"/>
      <c r="FG49" s="244"/>
      <c r="FH49" s="244"/>
    </row>
    <row r="50" spans="1:164" s="49" customFormat="1" ht="20.25" customHeight="1" x14ac:dyDescent="0.25">
      <c r="A50" s="274" t="s">
        <v>32</v>
      </c>
      <c r="B50" s="162">
        <f>ROUND(100000*B35/((SUM(Annual!B18,B18)/2)*24*90),2)</f>
        <v>69.760000000000005</v>
      </c>
      <c r="C50" s="162">
        <f>ROUND(100000*C35/((SUM(B18,C18)/2)*24*91),2)</f>
        <v>66.25</v>
      </c>
      <c r="D50" s="162">
        <f t="shared" ref="D50:E52" si="31">ROUND(100000*D35/((SUM(C18,D18)/2)*24*92),2)</f>
        <v>58.48</v>
      </c>
      <c r="E50" s="162">
        <f t="shared" si="31"/>
        <v>63.66</v>
      </c>
      <c r="F50" s="162">
        <f>ROUND(100000*F35/((SUM(E18,F18)/2)*24*90),2)</f>
        <v>66.27</v>
      </c>
      <c r="G50" s="162">
        <f>ROUND(100000*G35/((SUM(F18,G18)/2)*24*91),2)</f>
        <v>63.48</v>
      </c>
      <c r="H50" s="162">
        <f t="shared" ref="H50:I52" si="32">ROUND(100000*H35/((SUM(G18,H18)/2)*24*92),2)</f>
        <v>62.88</v>
      </c>
      <c r="I50" s="162">
        <f t="shared" si="32"/>
        <v>60.26</v>
      </c>
      <c r="J50" s="162">
        <f t="shared" ref="J50:K52" si="33">ROUND(100000*J35/((SUM(I18,J18)/2)*24*91),2)</f>
        <v>73.33</v>
      </c>
      <c r="K50" s="162">
        <f t="shared" si="33"/>
        <v>58.33</v>
      </c>
      <c r="L50" s="162">
        <f t="shared" ref="L50:M52" si="34">ROUND(100000*L35/((SUM(K18,L18)/2)*24*92),2)</f>
        <v>58.64</v>
      </c>
      <c r="M50" s="162">
        <f t="shared" si="34"/>
        <v>73.45</v>
      </c>
      <c r="N50" s="162">
        <f>ROUND(100000*N35/((SUM(M18,N18)/2)*24*90),2)</f>
        <v>69.180000000000007</v>
      </c>
      <c r="O50" s="162">
        <f>ROUND(100000*O35/((SUM(N18,O18)/2)*24*91),2)</f>
        <v>68.989999999999995</v>
      </c>
      <c r="P50" s="162">
        <f t="shared" ref="P50:Q52" si="35">ROUND(100000*P35/((SUM(O18,P18)/2)*24*92),2)</f>
        <v>58.84</v>
      </c>
      <c r="Q50" s="162">
        <f t="shared" si="35"/>
        <v>61.57</v>
      </c>
      <c r="R50" s="162">
        <f>ROUND(100000*R35/((SUM(Q18,R18)/2)*24*90),2)</f>
        <v>66.3</v>
      </c>
      <c r="S50" s="162">
        <f>ROUND(100000*S35/((SUM(R18,S18)/2)*24*91),2)</f>
        <v>66.36</v>
      </c>
      <c r="T50" s="162">
        <f t="shared" ref="T50:U52" si="36">ROUND(100000*T35/((SUM(S18,T18)/2)*24*92),2)</f>
        <v>53.85</v>
      </c>
      <c r="U50" s="162">
        <f t="shared" si="36"/>
        <v>66.14</v>
      </c>
      <c r="V50" s="162">
        <f>ROUND(100000*V35/((SUM(U18,V18)/2)*24*90),2)</f>
        <v>70.959999999999994</v>
      </c>
      <c r="W50" s="162">
        <f>ROUND(100000*W35/((SUM(V18,W18)/2)*24*91),2)</f>
        <v>70.88</v>
      </c>
      <c r="X50" s="162">
        <f t="shared" ref="X50:Y52" si="37">ROUND(100000*X35/((SUM(W18,X18)/2)*24*92),2)</f>
        <v>58.12</v>
      </c>
      <c r="Y50" s="162">
        <f t="shared" si="37"/>
        <v>67.66</v>
      </c>
      <c r="Z50" s="162">
        <f t="shared" ref="Z50:AA52" si="38">ROUND(100000*Z35/((SUM(Y18,Z18)/2)*24*91),2)</f>
        <v>65.41</v>
      </c>
      <c r="AA50" s="162">
        <f t="shared" si="38"/>
        <v>58.46</v>
      </c>
      <c r="AB50" s="162">
        <f t="shared" ref="AB50:AC52" si="39">ROUND(100000*AB35/((SUM(AA18,AB18)/2)*24*92),2)</f>
        <v>49.21</v>
      </c>
      <c r="AC50" s="162">
        <f t="shared" si="39"/>
        <v>60.68</v>
      </c>
      <c r="AD50" s="162">
        <f>ROUND(100000*AD35/((SUM(AC18,AD18)/2)*24*90),2)</f>
        <v>62.38</v>
      </c>
      <c r="AE50" s="162">
        <f>ROUND(100000*AE35/((SUM(AD18,AE18)/2)*24*91),2)</f>
        <v>58.69</v>
      </c>
      <c r="AF50" s="162">
        <f t="shared" ref="AF50:AG52" si="40">ROUND(100000*AF35/((SUM(AE18,AF18)/2)*24*92),2)</f>
        <v>49.28</v>
      </c>
      <c r="AG50" s="162">
        <f t="shared" si="40"/>
        <v>59</v>
      </c>
      <c r="AH50" s="162">
        <f>ROUND(100000*AH35/((SUM(AG18,AH18)/2)*24*90),2)</f>
        <v>61.53</v>
      </c>
      <c r="AI50" s="162">
        <f>ROUND(100000*AI35/((SUM(AH18,AI18)/2)*24*91),2)</f>
        <v>57.77</v>
      </c>
      <c r="AJ50" s="162">
        <f t="shared" ref="AJ50:AK53" si="41">ROUND(100000*AJ35/((SUM(AI18,AJ18)/2)*24*92),2)</f>
        <v>45.62</v>
      </c>
      <c r="AK50" s="162">
        <f t="shared" si="41"/>
        <v>59.06</v>
      </c>
      <c r="AL50" s="162">
        <f>ROUND(100000*AL35/((SUM(AK18,AL18)/2)*24*90),2)</f>
        <v>60.18</v>
      </c>
      <c r="AM50" s="162">
        <f>ROUND(100000*AM35/((SUM(AL18,AM18)/2)*24*91),2)</f>
        <v>59.84</v>
      </c>
      <c r="AN50" s="162">
        <f t="shared" ref="AN50:AO53" si="42">ROUND(100000*AN35/((SUM(AM18,AN18)/2)*24*92),2)</f>
        <v>50.92</v>
      </c>
      <c r="AO50" s="162">
        <f t="shared" si="42"/>
        <v>62.45</v>
      </c>
      <c r="AP50" s="162">
        <f t="shared" ref="AP50:AQ53" si="43">ROUND(100000*AP35/((SUM(AO18,AP18)/2)*24*91),2)</f>
        <v>63.27</v>
      </c>
      <c r="AQ50" s="162">
        <f t="shared" si="43"/>
        <v>57.78</v>
      </c>
      <c r="AR50" s="162">
        <f t="shared" ref="AR50:AS53" si="44">ROUND(100000*AR35/((SUM(AQ18,AR18)/2)*24*92),2)</f>
        <v>50.56</v>
      </c>
      <c r="AS50" s="162">
        <f t="shared" si="44"/>
        <v>59.19</v>
      </c>
      <c r="AT50" s="162">
        <f>ROUND(100000*AT35/((SUM(AS18,AT18)/2)*24*90),2)</f>
        <v>61.02</v>
      </c>
      <c r="AU50" s="162">
        <f>ROUND(100000*AU35/((SUM(AT18,AU18)/2)*24*91),2)</f>
        <v>60.35</v>
      </c>
      <c r="AV50" s="162">
        <f t="shared" ref="AV50:AW53" si="45">ROUND(100000*AV35/((SUM(AU18,AV18)/2)*24*92),2)</f>
        <v>48.83</v>
      </c>
      <c r="AW50" s="162">
        <f t="shared" si="45"/>
        <v>58.67</v>
      </c>
      <c r="AX50" s="162">
        <f>ROUND(100000*AX35/((SUM(AW18,AX18)/2)*24*90),2)</f>
        <v>63.68</v>
      </c>
      <c r="AY50" s="162">
        <f>ROUND(100000*AY35/((SUM(AX18,AY18)/2)*24*91),2)</f>
        <v>62.16</v>
      </c>
      <c r="AZ50" s="162">
        <f t="shared" ref="AZ50:BA53" si="46">ROUND(100000*AZ35/((SUM(AY18,AZ18)/2)*24*92),2)</f>
        <v>50.25</v>
      </c>
      <c r="BA50" s="162">
        <f t="shared" si="46"/>
        <v>59.56</v>
      </c>
      <c r="BB50" s="162">
        <f>ROUND(100000*BB35/((SUM(BA18,BB18)/2)*24*90),2)</f>
        <v>60.84</v>
      </c>
      <c r="BC50" s="162">
        <f>ROUND(100000*BC35/((SUM(BB18,BC18)/2)*24*91),2)</f>
        <v>56.57</v>
      </c>
      <c r="BD50" s="162">
        <f t="shared" ref="BD50:BE53" si="47">ROUND(100000*BD35/((SUM(BC18,BD18)/2)*24*92),2)</f>
        <v>40.06</v>
      </c>
      <c r="BE50" s="162">
        <f t="shared" si="47"/>
        <v>61.04</v>
      </c>
      <c r="BF50" s="162">
        <f t="shared" ref="BF50:BG53" si="48">ROUND(100000*BF35/((SUM(BE18,BF18)/2)*24*91),2)</f>
        <v>60.43</v>
      </c>
      <c r="BG50" s="162">
        <f t="shared" si="48"/>
        <v>58.71</v>
      </c>
      <c r="BH50" s="162">
        <f t="shared" ref="BH50:BI53" si="49">ROUND(100000*BH35/((SUM(BG18,BH18)/2)*24*92),2)</f>
        <v>42.41</v>
      </c>
      <c r="BI50" s="162">
        <f t="shared" si="49"/>
        <v>58.89</v>
      </c>
      <c r="BJ50" s="162">
        <f>ROUND(100000*BJ35/((SUM(BI18,BJ18)/2)*24*90),2)</f>
        <v>57.8</v>
      </c>
      <c r="BK50" s="162">
        <f t="shared" ref="BK50:BK53" si="50">ROUND(100000*BK35/((SUM(BJ18,BK18)/2)*24*91),2)</f>
        <v>52.23</v>
      </c>
      <c r="BL50" s="162">
        <f t="shared" ref="BL50:BM53" si="51">ROUND(100000*BL35/((SUM(BK18,BL18)/2)*24*92),2)</f>
        <v>37.450000000000003</v>
      </c>
      <c r="BM50" s="162">
        <f t="shared" si="51"/>
        <v>51.98</v>
      </c>
      <c r="BN50" s="162">
        <f>ROUND(100000*BN35/((SUM(BM18,BN18)/2)*24*90),2)</f>
        <v>67.03</v>
      </c>
      <c r="BO50" s="221"/>
      <c r="DL50" s="244"/>
      <c r="DM50" s="244"/>
      <c r="DN50" s="244"/>
      <c r="DO50" s="244"/>
      <c r="DP50" s="244"/>
      <c r="DQ50" s="244"/>
      <c r="DR50" s="244"/>
      <c r="DS50" s="244"/>
      <c r="DT50" s="244"/>
      <c r="DU50" s="244"/>
      <c r="DV50" s="244"/>
      <c r="DW50" s="244"/>
      <c r="DX50" s="244"/>
      <c r="DY50" s="244"/>
      <c r="DZ50" s="244"/>
      <c r="EA50" s="244"/>
      <c r="EB50" s="244"/>
      <c r="EC50" s="244"/>
      <c r="ED50" s="244"/>
      <c r="EE50" s="244"/>
      <c r="EF50" s="244"/>
      <c r="EG50" s="244"/>
      <c r="EH50" s="244"/>
      <c r="EI50" s="244"/>
      <c r="EJ50" s="244"/>
      <c r="EK50" s="244"/>
      <c r="EL50" s="244"/>
      <c r="EM50" s="244"/>
      <c r="EN50" s="244"/>
      <c r="EO50" s="244"/>
      <c r="EP50" s="244"/>
      <c r="EQ50" s="244"/>
      <c r="ER50" s="244"/>
      <c r="ES50" s="244"/>
      <c r="ET50" s="244"/>
      <c r="EU50" s="244"/>
      <c r="EV50" s="244"/>
      <c r="EW50" s="244"/>
      <c r="EX50" s="244"/>
      <c r="EY50" s="244"/>
      <c r="EZ50" s="244"/>
      <c r="FA50" s="244"/>
      <c r="FB50" s="244"/>
      <c r="FC50" s="244"/>
      <c r="FD50" s="244"/>
      <c r="FE50" s="244"/>
      <c r="FF50" s="244"/>
      <c r="FG50" s="244"/>
      <c r="FH50" s="244"/>
    </row>
    <row r="51" spans="1:164" s="49" customFormat="1" ht="20.25" customHeight="1" x14ac:dyDescent="0.25">
      <c r="A51" s="274" t="s">
        <v>269</v>
      </c>
      <c r="B51" s="162">
        <f>ROUND(100000*B36/((SUM(Annual!B19,B19)/2)*24*90),2)</f>
        <v>42.92</v>
      </c>
      <c r="C51" s="162">
        <f>ROUND(100000*C36/((SUM(B19,C19)/2)*24*91),2)</f>
        <v>40.78</v>
      </c>
      <c r="D51" s="162">
        <f t="shared" si="31"/>
        <v>50.42</v>
      </c>
      <c r="E51" s="162">
        <f t="shared" si="31"/>
        <v>65.87</v>
      </c>
      <c r="F51" s="162">
        <f>ROUND(100000*F36/((SUM(E19,F19)/2)*24*90),2)</f>
        <v>60.64</v>
      </c>
      <c r="G51" s="162">
        <f>ROUND(100000*G36/((SUM(F19,G19)/2)*24*91),2)</f>
        <v>54.41</v>
      </c>
      <c r="H51" s="162">
        <f t="shared" si="32"/>
        <v>51.17</v>
      </c>
      <c r="I51" s="162">
        <f t="shared" si="32"/>
        <v>52.63</v>
      </c>
      <c r="J51" s="162">
        <f t="shared" si="33"/>
        <v>59.33</v>
      </c>
      <c r="K51" s="162">
        <f t="shared" si="33"/>
        <v>63.94</v>
      </c>
      <c r="L51" s="162">
        <f t="shared" si="34"/>
        <v>62.21</v>
      </c>
      <c r="M51" s="162">
        <f t="shared" si="34"/>
        <v>61.92</v>
      </c>
      <c r="N51" s="162">
        <f>ROUND(100000*N36/((SUM(M19,N19)/2)*24*90),2)</f>
        <v>59.57</v>
      </c>
      <c r="O51" s="162">
        <f>ROUND(100000*O36/((SUM(N19,O19)/2)*24*91),2)</f>
        <v>58.97</v>
      </c>
      <c r="P51" s="162">
        <f t="shared" si="35"/>
        <v>59.87</v>
      </c>
      <c r="Q51" s="162">
        <f t="shared" si="35"/>
        <v>61.07</v>
      </c>
      <c r="R51" s="162">
        <f>ROUND(100000*R36/((SUM(Q19,R19)/2)*24*90),2)</f>
        <v>59.84</v>
      </c>
      <c r="S51" s="162">
        <f>ROUND(100000*S36/((SUM(R19,S19)/2)*24*91),2)</f>
        <v>57.68</v>
      </c>
      <c r="T51" s="162">
        <f t="shared" si="36"/>
        <v>57.75</v>
      </c>
      <c r="U51" s="162">
        <f t="shared" si="36"/>
        <v>58.22</v>
      </c>
      <c r="V51" s="162">
        <f>ROUND(100000*V36/((SUM(U19,V19)/2)*24*90),2)</f>
        <v>59.94</v>
      </c>
      <c r="W51" s="162">
        <f>ROUND(100000*W36/((SUM(V19,W19)/2)*24*91),2)</f>
        <v>60.43</v>
      </c>
      <c r="X51" s="162">
        <f t="shared" si="37"/>
        <v>59.41</v>
      </c>
      <c r="Y51" s="162">
        <f t="shared" si="37"/>
        <v>60.93</v>
      </c>
      <c r="Z51" s="162">
        <f t="shared" si="38"/>
        <v>65.709999999999994</v>
      </c>
      <c r="AA51" s="162">
        <f t="shared" si="38"/>
        <v>63.24</v>
      </c>
      <c r="AB51" s="162">
        <f t="shared" si="39"/>
        <v>64.150000000000006</v>
      </c>
      <c r="AC51" s="162">
        <f t="shared" si="39"/>
        <v>61.57</v>
      </c>
      <c r="AD51" s="162">
        <f>ROUND(100000*AD36/((SUM(AC19,AD19)/2)*24*90),2)</f>
        <v>64.040000000000006</v>
      </c>
      <c r="AE51" s="162">
        <f>ROUND(100000*AE36/((SUM(AD19,AE19)/2)*24*91),2)</f>
        <v>61.96</v>
      </c>
      <c r="AF51" s="162">
        <f t="shared" si="40"/>
        <v>61.18</v>
      </c>
      <c r="AG51" s="162">
        <f t="shared" si="40"/>
        <v>60.43</v>
      </c>
      <c r="AH51" s="162">
        <f>ROUND(100000*AH36/((SUM(AG19,AH19)/2)*24*90),2)</f>
        <v>61.54</v>
      </c>
      <c r="AI51" s="162">
        <f>ROUND(100000*AI36/((SUM(AH19,AI19)/2)*24*91),2)</f>
        <v>60.85</v>
      </c>
      <c r="AJ51" s="162">
        <f t="shared" si="41"/>
        <v>60.79</v>
      </c>
      <c r="AK51" s="162">
        <f t="shared" si="41"/>
        <v>60.82</v>
      </c>
      <c r="AL51" s="162">
        <f>ROUND(100000*AL36/((SUM(AK19,AL19)/2)*24*90),2)</f>
        <v>63.57</v>
      </c>
      <c r="AM51" s="162">
        <f>ROUND(100000*AM36/((SUM(AL19,AM19)/2)*24*91),2)</f>
        <v>62.19</v>
      </c>
      <c r="AN51" s="162">
        <f t="shared" si="42"/>
        <v>62.98</v>
      </c>
      <c r="AO51" s="162">
        <f t="shared" si="42"/>
        <v>62.38</v>
      </c>
      <c r="AP51" s="162">
        <f t="shared" si="43"/>
        <v>62.26</v>
      </c>
      <c r="AQ51" s="162">
        <f t="shared" si="43"/>
        <v>61.14</v>
      </c>
      <c r="AR51" s="162">
        <f t="shared" si="44"/>
        <v>61.88</v>
      </c>
      <c r="AS51" s="162">
        <f t="shared" si="44"/>
        <v>61.49</v>
      </c>
      <c r="AT51" s="162">
        <f>ROUND(100000*AT36/((SUM(AS19,AT19)/2)*24*90),2)</f>
        <v>63.39</v>
      </c>
      <c r="AU51" s="162">
        <f>ROUND(100000*AU36/((SUM(AT19,AU19)/2)*24*91),2)</f>
        <v>62.57</v>
      </c>
      <c r="AV51" s="162">
        <f t="shared" si="45"/>
        <v>65.36</v>
      </c>
      <c r="AW51" s="162">
        <f t="shared" si="45"/>
        <v>63.25</v>
      </c>
      <c r="AX51" s="162">
        <f>ROUND(100000*AX36/((SUM(AW19,AX19)/2)*24*90),2)</f>
        <v>62.92</v>
      </c>
      <c r="AY51" s="162">
        <f>ROUND(100000*AY36/((SUM(AX19,AY19)/2)*24*91),2)</f>
        <v>63.11</v>
      </c>
      <c r="AZ51" s="162">
        <f t="shared" si="46"/>
        <v>61.99</v>
      </c>
      <c r="BA51" s="162">
        <f t="shared" si="46"/>
        <v>61.32</v>
      </c>
      <c r="BB51" s="162">
        <f>ROUND(100000*BB36/((SUM(BA19,BB19)/2)*24*90),2)</f>
        <v>61.54</v>
      </c>
      <c r="BC51" s="162">
        <f>ROUND(100000*BC36/((SUM(BB19,BC19)/2)*24*91),2)</f>
        <v>61.17</v>
      </c>
      <c r="BD51" s="162">
        <f t="shared" si="47"/>
        <v>60.41</v>
      </c>
      <c r="BE51" s="162">
        <f t="shared" si="47"/>
        <v>60.07</v>
      </c>
      <c r="BF51" s="162">
        <f t="shared" si="48"/>
        <v>62.33</v>
      </c>
      <c r="BG51" s="162">
        <f t="shared" si="48"/>
        <v>63.28</v>
      </c>
      <c r="BH51" s="162">
        <f t="shared" si="49"/>
        <v>62.41</v>
      </c>
      <c r="BI51" s="162">
        <f t="shared" si="49"/>
        <v>63</v>
      </c>
      <c r="BJ51" s="162">
        <f>ROUND(100000*BJ36/((SUM(BI19,BJ19)/2)*24*90),2)</f>
        <v>65.53</v>
      </c>
      <c r="BK51" s="162">
        <f t="shared" si="50"/>
        <v>65.040000000000006</v>
      </c>
      <c r="BL51" s="162">
        <f t="shared" si="51"/>
        <v>62.64</v>
      </c>
      <c r="BM51" s="162">
        <f t="shared" si="51"/>
        <v>62.25</v>
      </c>
      <c r="BN51" s="162">
        <f>ROUND(100000*BN36/((SUM(BM19,BN19)/2)*24*90),2)</f>
        <v>64.42</v>
      </c>
      <c r="BO51" s="221"/>
    </row>
    <row r="52" spans="1:164" s="49" customFormat="1" ht="25.5" customHeight="1" x14ac:dyDescent="0.25">
      <c r="A52" s="274" t="s">
        <v>271</v>
      </c>
      <c r="B52" s="162">
        <f>ROUND(100000*B37/((SUM(Annual!B20,B20)/2)*24*90),2)</f>
        <v>53.95</v>
      </c>
      <c r="C52" s="162">
        <f>ROUND(100000*C37/((SUM(B20,C20)/2)*24*91),2)</f>
        <v>60.42</v>
      </c>
      <c r="D52" s="162">
        <f t="shared" si="31"/>
        <v>58.79</v>
      </c>
      <c r="E52" s="162">
        <f t="shared" si="31"/>
        <v>60.56</v>
      </c>
      <c r="F52" s="162">
        <f>ROUND(100000*F37/((SUM(E20,F20)/2)*24*90),2)</f>
        <v>62.41</v>
      </c>
      <c r="G52" s="162">
        <f>ROUND(100000*G37/((SUM(F20,G20)/2)*24*91),2)</f>
        <v>66.599999999999994</v>
      </c>
      <c r="H52" s="162">
        <f t="shared" si="32"/>
        <v>64.040000000000006</v>
      </c>
      <c r="I52" s="162">
        <f t="shared" si="32"/>
        <v>25.28</v>
      </c>
      <c r="J52" s="162">
        <f t="shared" si="33"/>
        <v>42.34</v>
      </c>
      <c r="K52" s="162">
        <f t="shared" si="33"/>
        <v>17.57</v>
      </c>
      <c r="L52" s="162">
        <f t="shared" si="34"/>
        <v>35.47</v>
      </c>
      <c r="M52" s="162">
        <f t="shared" si="34"/>
        <v>63.72</v>
      </c>
      <c r="N52" s="162">
        <f>ROUND(100000*N37/((SUM(M20,N20)/2)*24*90),2)</f>
        <v>50.58</v>
      </c>
      <c r="O52" s="162">
        <f>ROUND(100000*O37/((SUM(N20,O20)/2)*24*91),2)</f>
        <v>51.62</v>
      </c>
      <c r="P52" s="162">
        <f t="shared" si="35"/>
        <v>41.93</v>
      </c>
      <c r="Q52" s="162">
        <f t="shared" si="35"/>
        <v>48.34</v>
      </c>
      <c r="R52" s="162">
        <f>ROUND(100000*R37/((SUM(Q20,R20)/2)*24*90),2)</f>
        <v>51.38</v>
      </c>
      <c r="S52" s="162">
        <f>ROUND(100000*S37/((SUM(R20,S20)/2)*24*91),2)</f>
        <v>66.42</v>
      </c>
      <c r="T52" s="162">
        <f t="shared" si="36"/>
        <v>72.959999999999994</v>
      </c>
      <c r="U52" s="162">
        <f t="shared" si="36"/>
        <v>85.27</v>
      </c>
      <c r="V52" s="162">
        <f>ROUND(100000*V37/((SUM(U20,V20)/2)*24*90),2)</f>
        <v>88.52</v>
      </c>
      <c r="W52" s="162">
        <f>ROUND(100000*W37/((SUM(V20,W20)/2)*24*91),2)</f>
        <v>88.02</v>
      </c>
      <c r="X52" s="162">
        <f t="shared" si="37"/>
        <v>75.56</v>
      </c>
      <c r="Y52" s="162">
        <f t="shared" si="37"/>
        <v>88.63</v>
      </c>
      <c r="Z52" s="162">
        <f t="shared" si="38"/>
        <v>95.71</v>
      </c>
      <c r="AA52" s="162">
        <f t="shared" si="38"/>
        <v>82.04</v>
      </c>
      <c r="AB52" s="162">
        <f t="shared" si="39"/>
        <v>56.52</v>
      </c>
      <c r="AC52" s="162">
        <f t="shared" si="39"/>
        <v>75.95</v>
      </c>
      <c r="AD52" s="162">
        <f>ROUND(100000*AD37/((SUM(AC20,AD20)/2)*24*90),2)</f>
        <v>94.27</v>
      </c>
      <c r="AE52" s="162">
        <f>ROUND(100000*AE37/((SUM(AD20,AE20)/2)*24*91),2)</f>
        <v>74.599999999999994</v>
      </c>
      <c r="AF52" s="162">
        <f t="shared" si="40"/>
        <v>71.959999999999994</v>
      </c>
      <c r="AG52" s="162">
        <f t="shared" si="40"/>
        <v>65.069999999999993</v>
      </c>
      <c r="AH52" s="162">
        <f>ROUND(100000*AH37/((SUM(AG20,AH20)/2)*24*90),2)</f>
        <v>69.89</v>
      </c>
      <c r="AI52" s="162">
        <f>ROUND(100000*AI37/((SUM(AH20,AI20)/2)*24*91),2)</f>
        <v>73.849999999999994</v>
      </c>
      <c r="AJ52" s="162">
        <f t="shared" si="41"/>
        <v>65.19</v>
      </c>
      <c r="AK52" s="162">
        <f t="shared" si="41"/>
        <v>69.14</v>
      </c>
      <c r="AL52" s="162">
        <f>ROUND(100000*AL37/((SUM(AK20,AL20)/2)*24*90),2)</f>
        <v>61.3</v>
      </c>
      <c r="AM52" s="162">
        <f>ROUND(100000*AM37/((SUM(AL20,AM20)/2)*24*91),2)</f>
        <v>61.73</v>
      </c>
      <c r="AN52" s="162">
        <f t="shared" si="42"/>
        <v>60.49</v>
      </c>
      <c r="AO52" s="162">
        <f t="shared" si="42"/>
        <v>71.72</v>
      </c>
      <c r="AP52" s="162">
        <f t="shared" si="43"/>
        <v>68.92</v>
      </c>
      <c r="AQ52" s="162">
        <f t="shared" si="43"/>
        <v>65.349999999999994</v>
      </c>
      <c r="AR52" s="162">
        <f t="shared" si="44"/>
        <v>58.48</v>
      </c>
      <c r="AS52" s="162">
        <f t="shared" si="44"/>
        <v>65.62</v>
      </c>
      <c r="AT52" s="162">
        <f>ROUND(100000*AT37/((SUM(AS20,AT20)/2)*24*90),2)</f>
        <v>71.83</v>
      </c>
      <c r="AU52" s="162">
        <f>ROUND(100000*AU37/((SUM(AT20,AU20)/2)*24*91),2)</f>
        <v>65.61</v>
      </c>
      <c r="AV52" s="162">
        <f t="shared" si="45"/>
        <v>59.29</v>
      </c>
      <c r="AW52" s="162">
        <f t="shared" si="45"/>
        <v>72.7</v>
      </c>
      <c r="AX52" s="162">
        <f>ROUND(100000*AX37/((SUM(AW20,AX20)/2)*24*90),2)</f>
        <v>67.930000000000007</v>
      </c>
      <c r="AY52" s="162">
        <f>ROUND(100000*AY37/((SUM(AX20,AY20)/2)*24*91),2)</f>
        <v>49.71</v>
      </c>
      <c r="AZ52" s="162">
        <f t="shared" si="46"/>
        <v>59.99</v>
      </c>
      <c r="BA52" s="162">
        <f t="shared" si="46"/>
        <v>49.96</v>
      </c>
      <c r="BB52" s="162">
        <f>ROUND(100000*BB37/((SUM(BA20,BB20)/2)*24*90),2)</f>
        <v>55.41</v>
      </c>
      <c r="BC52" s="162">
        <f>ROUND(100000*BC37/((SUM(BB20,BC20)/2)*24*91),2)</f>
        <v>39.35</v>
      </c>
      <c r="BD52" s="162">
        <f t="shared" si="47"/>
        <v>45.23</v>
      </c>
      <c r="BE52" s="162">
        <f t="shared" si="47"/>
        <v>63.68</v>
      </c>
      <c r="BF52" s="162">
        <f t="shared" si="48"/>
        <v>65.37</v>
      </c>
      <c r="BG52" s="162">
        <f t="shared" si="48"/>
        <v>62</v>
      </c>
      <c r="BH52" s="162">
        <f t="shared" si="49"/>
        <v>63.35</v>
      </c>
      <c r="BI52" s="162">
        <f t="shared" si="49"/>
        <v>69.930000000000007</v>
      </c>
      <c r="BJ52" s="162">
        <f>ROUND(100000*BJ37/((SUM(BI20,BJ20)/2)*24*90),2)</f>
        <v>68.489999999999995</v>
      </c>
      <c r="BK52" s="162">
        <f t="shared" si="50"/>
        <v>63.94</v>
      </c>
      <c r="BL52" s="162">
        <f t="shared" si="51"/>
        <v>68.58</v>
      </c>
      <c r="BM52" s="162">
        <f t="shared" si="51"/>
        <v>72.930000000000007</v>
      </c>
      <c r="BN52" s="162">
        <f>ROUND(100000*BN37/((SUM(BM20,BN20)/2)*24*90),2)</f>
        <v>67.37</v>
      </c>
      <c r="BO52" s="221"/>
    </row>
    <row r="53" spans="1:164" s="49" customFormat="1" ht="17.25" customHeight="1" x14ac:dyDescent="0.25">
      <c r="A53" s="274" t="s">
        <v>299</v>
      </c>
      <c r="B53" s="323" t="s">
        <v>210</v>
      </c>
      <c r="C53" s="323" t="s">
        <v>210</v>
      </c>
      <c r="D53" s="323" t="s">
        <v>210</v>
      </c>
      <c r="E53" s="323" t="s">
        <v>210</v>
      </c>
      <c r="F53" s="323" t="s">
        <v>210</v>
      </c>
      <c r="G53" s="323" t="s">
        <v>210</v>
      </c>
      <c r="H53" s="323" t="s">
        <v>210</v>
      </c>
      <c r="I53" s="323" t="s">
        <v>210</v>
      </c>
      <c r="J53" s="323" t="s">
        <v>210</v>
      </c>
      <c r="K53" s="323" t="s">
        <v>210</v>
      </c>
      <c r="L53" s="323" t="s">
        <v>210</v>
      </c>
      <c r="M53" s="323" t="s">
        <v>210</v>
      </c>
      <c r="N53" s="323" t="s">
        <v>210</v>
      </c>
      <c r="O53" s="323" t="s">
        <v>210</v>
      </c>
      <c r="P53" s="323" t="s">
        <v>210</v>
      </c>
      <c r="Q53" s="323" t="s">
        <v>210</v>
      </c>
      <c r="R53" s="323" t="s">
        <v>210</v>
      </c>
      <c r="S53" s="323" t="s">
        <v>210</v>
      </c>
      <c r="T53" s="323" t="s">
        <v>210</v>
      </c>
      <c r="U53" s="323" t="s">
        <v>210</v>
      </c>
      <c r="V53" s="323" t="s">
        <v>210</v>
      </c>
      <c r="W53" s="323" t="s">
        <v>210</v>
      </c>
      <c r="X53" s="323" t="s">
        <v>210</v>
      </c>
      <c r="Y53" s="323" t="s">
        <v>210</v>
      </c>
      <c r="Z53" s="323" t="s">
        <v>210</v>
      </c>
      <c r="AA53" s="323" t="s">
        <v>210</v>
      </c>
      <c r="AB53" s="323" t="s">
        <v>210</v>
      </c>
      <c r="AC53" s="323" t="s">
        <v>210</v>
      </c>
      <c r="AD53" s="323" t="s">
        <v>210</v>
      </c>
      <c r="AE53" s="323" t="s">
        <v>210</v>
      </c>
      <c r="AF53" s="323" t="s">
        <v>210</v>
      </c>
      <c r="AG53" s="323" t="s">
        <v>210</v>
      </c>
      <c r="AH53" s="162">
        <f>ROUND(100000*AH38/((SUM(AG21,AH21)/2)*24*90),2)</f>
        <v>68.73</v>
      </c>
      <c r="AI53" s="162">
        <f>ROUND(100000*AI38/((SUM(AH21,AI21)/2)*24*91),2)</f>
        <v>33.99</v>
      </c>
      <c r="AJ53" s="162">
        <f t="shared" si="41"/>
        <v>33.619999999999997</v>
      </c>
      <c r="AK53" s="162">
        <f t="shared" si="41"/>
        <v>33.619999999999997</v>
      </c>
      <c r="AL53" s="162">
        <f>ROUND(100000*AL38/((SUM(AK21,AL21)/2)*24*90),2)</f>
        <v>36.07</v>
      </c>
      <c r="AM53" s="162">
        <f>ROUND(100000*AM38/((SUM(AL21,AM21)/2)*24*91),2)</f>
        <v>34.97</v>
      </c>
      <c r="AN53" s="162">
        <f t="shared" si="42"/>
        <v>34.590000000000003</v>
      </c>
      <c r="AO53" s="162">
        <f t="shared" si="42"/>
        <v>34.590000000000003</v>
      </c>
      <c r="AP53" s="162">
        <f t="shared" si="43"/>
        <v>35.85</v>
      </c>
      <c r="AQ53" s="162">
        <f t="shared" si="43"/>
        <v>36.33</v>
      </c>
      <c r="AR53" s="162">
        <f t="shared" si="44"/>
        <v>35.93</v>
      </c>
      <c r="AS53" s="162">
        <f t="shared" si="44"/>
        <v>35.93</v>
      </c>
      <c r="AT53" s="162">
        <f>ROUND(100000*AT38/((SUM(AS21,AT21)/2)*24*90),2)</f>
        <v>41.74</v>
      </c>
      <c r="AU53" s="162">
        <f>ROUND(100000*AU38/((SUM(AT21,AU21)/2)*24*91),2)</f>
        <v>46.72</v>
      </c>
      <c r="AV53" s="162">
        <f t="shared" si="45"/>
        <v>46.21</v>
      </c>
      <c r="AW53" s="162">
        <f t="shared" si="45"/>
        <v>46.21</v>
      </c>
      <c r="AX53" s="162">
        <f>ROUND(100000*AX38/((SUM(AW21,AX21)/2)*24*90),2)</f>
        <v>46.44</v>
      </c>
      <c r="AY53" s="162">
        <f>ROUND(100000*AY38/((SUM(AX21,AY21)/2)*24*91),2)</f>
        <v>46.04</v>
      </c>
      <c r="AZ53" s="162">
        <f t="shared" si="46"/>
        <v>45.54</v>
      </c>
      <c r="BA53" s="162">
        <f t="shared" si="46"/>
        <v>45.54</v>
      </c>
      <c r="BB53" s="162">
        <f>ROUND(100000*BB38/((SUM(BA21,BB21)/2)*24*90),2)</f>
        <v>29.63</v>
      </c>
      <c r="BC53" s="162">
        <f>ROUND(100000*BC38/((SUM(BB21,BC21)/2)*24*91),2)</f>
        <v>29.63</v>
      </c>
      <c r="BD53" s="162">
        <f t="shared" si="47"/>
        <v>29.3</v>
      </c>
      <c r="BE53" s="162">
        <f t="shared" si="47"/>
        <v>0</v>
      </c>
      <c r="BF53" s="162">
        <f t="shared" si="48"/>
        <v>28.89</v>
      </c>
      <c r="BG53" s="162">
        <f t="shared" si="48"/>
        <v>28.89</v>
      </c>
      <c r="BH53" s="162">
        <f t="shared" si="49"/>
        <v>28.58</v>
      </c>
      <c r="BI53" s="162">
        <f t="shared" si="49"/>
        <v>28.58</v>
      </c>
      <c r="BJ53" s="162">
        <f>ROUND(100000*BJ38/((SUM(BI21,BJ21)/2)*24*90),2)</f>
        <v>27.6</v>
      </c>
      <c r="BK53" s="162">
        <f t="shared" si="50"/>
        <v>27.29</v>
      </c>
      <c r="BL53" s="162">
        <f t="shared" si="51"/>
        <v>27</v>
      </c>
      <c r="BM53" s="162">
        <f t="shared" si="51"/>
        <v>27</v>
      </c>
      <c r="BN53" s="162">
        <f>ROUND(100000*BN38/((SUM(BM21,BN21)/2)*24*90),2)</f>
        <v>27.6</v>
      </c>
      <c r="BO53" s="221"/>
      <c r="BQ53" s="152"/>
    </row>
    <row r="54" spans="1:164" s="49" customFormat="1" ht="20.25" customHeight="1" x14ac:dyDescent="0.25">
      <c r="A54" s="275" t="s">
        <v>366</v>
      </c>
      <c r="B54" s="218">
        <f>ROUND(100000*(B39-B34+B40)/((SUM(Annual!B22,B22)/2)*24*90),2)</f>
        <v>32.979999999999997</v>
      </c>
      <c r="C54" s="218">
        <f>ROUND(100000*(C39-C34+C40)/((SUM(B22,C22)/2)*24*91),2)</f>
        <v>26.61</v>
      </c>
      <c r="D54" s="218">
        <f t="shared" ref="D54:BK54" si="52">ROUND(100000*(D39-D34+D40)/((SUM(C22,D22)/2)*24*91),2)</f>
        <v>32.35</v>
      </c>
      <c r="E54" s="218">
        <f t="shared" si="52"/>
        <v>37.03</v>
      </c>
      <c r="F54" s="218">
        <f t="shared" si="52"/>
        <v>36.43</v>
      </c>
      <c r="G54" s="218">
        <f t="shared" si="52"/>
        <v>35.76</v>
      </c>
      <c r="H54" s="218">
        <f t="shared" si="52"/>
        <v>31.98</v>
      </c>
      <c r="I54" s="218">
        <f t="shared" si="52"/>
        <v>43.84</v>
      </c>
      <c r="J54" s="218">
        <f t="shared" si="52"/>
        <v>37.97</v>
      </c>
      <c r="K54" s="218">
        <f t="shared" si="52"/>
        <v>26.87</v>
      </c>
      <c r="L54" s="218">
        <f t="shared" si="52"/>
        <v>29.8</v>
      </c>
      <c r="M54" s="218">
        <f t="shared" si="52"/>
        <v>37.82</v>
      </c>
      <c r="N54" s="218">
        <f t="shared" si="52"/>
        <v>33.92</v>
      </c>
      <c r="O54" s="218">
        <f t="shared" si="52"/>
        <v>32.630000000000003</v>
      </c>
      <c r="P54" s="218">
        <f t="shared" si="52"/>
        <v>25.98</v>
      </c>
      <c r="Q54" s="218">
        <f t="shared" si="52"/>
        <v>39.9</v>
      </c>
      <c r="R54" s="218">
        <f t="shared" si="52"/>
        <v>40.64</v>
      </c>
      <c r="S54" s="218">
        <f t="shared" si="52"/>
        <v>27.26</v>
      </c>
      <c r="T54" s="218">
        <f t="shared" si="52"/>
        <v>26.65</v>
      </c>
      <c r="U54" s="218">
        <f t="shared" si="52"/>
        <v>37.450000000000003</v>
      </c>
      <c r="V54" s="218">
        <f t="shared" si="52"/>
        <v>38.700000000000003</v>
      </c>
      <c r="W54" s="218">
        <f t="shared" si="52"/>
        <v>33.159999999999997</v>
      </c>
      <c r="X54" s="218">
        <f t="shared" si="52"/>
        <v>29.09</v>
      </c>
      <c r="Y54" s="218">
        <f t="shared" si="52"/>
        <v>36.56</v>
      </c>
      <c r="Z54" s="218">
        <f t="shared" si="52"/>
        <v>34.799999999999997</v>
      </c>
      <c r="AA54" s="218">
        <f t="shared" si="52"/>
        <v>28.14</v>
      </c>
      <c r="AB54" s="218">
        <f t="shared" si="52"/>
        <v>26.95</v>
      </c>
      <c r="AC54" s="218">
        <f t="shared" si="52"/>
        <v>27.58</v>
      </c>
      <c r="AD54" s="218">
        <f t="shared" si="52"/>
        <v>32.659999999999997</v>
      </c>
      <c r="AE54" s="218">
        <f t="shared" si="52"/>
        <v>29.37</v>
      </c>
      <c r="AF54" s="218">
        <f t="shared" si="52"/>
        <v>27.74</v>
      </c>
      <c r="AG54" s="218">
        <f t="shared" si="52"/>
        <v>32.770000000000003</v>
      </c>
      <c r="AH54" s="218">
        <f t="shared" si="52"/>
        <v>32.82</v>
      </c>
      <c r="AI54" s="218">
        <f t="shared" si="52"/>
        <v>27.63</v>
      </c>
      <c r="AJ54" s="218">
        <f t="shared" si="52"/>
        <v>27.11</v>
      </c>
      <c r="AK54" s="218">
        <f t="shared" si="52"/>
        <v>34.24</v>
      </c>
      <c r="AL54" s="218">
        <f t="shared" si="52"/>
        <v>33.01</v>
      </c>
      <c r="AM54" s="218">
        <f t="shared" si="52"/>
        <v>27.73</v>
      </c>
      <c r="AN54" s="218">
        <f t="shared" si="52"/>
        <v>29.67</v>
      </c>
      <c r="AO54" s="218">
        <f t="shared" si="52"/>
        <v>33.270000000000003</v>
      </c>
      <c r="AP54" s="218">
        <f t="shared" si="52"/>
        <v>40.6</v>
      </c>
      <c r="AQ54" s="218">
        <f t="shared" si="52"/>
        <v>29.21</v>
      </c>
      <c r="AR54" s="218">
        <f t="shared" si="52"/>
        <v>28.82</v>
      </c>
      <c r="AS54" s="218">
        <f t="shared" si="52"/>
        <v>33.79</v>
      </c>
      <c r="AT54" s="218">
        <f t="shared" si="52"/>
        <v>34.340000000000003</v>
      </c>
      <c r="AU54" s="218">
        <f t="shared" si="52"/>
        <v>26.63</v>
      </c>
      <c r="AV54" s="218">
        <f t="shared" si="52"/>
        <v>23.45</v>
      </c>
      <c r="AW54" s="218">
        <f t="shared" si="52"/>
        <v>34.36</v>
      </c>
      <c r="AX54" s="218">
        <f t="shared" si="52"/>
        <v>35.85</v>
      </c>
      <c r="AY54" s="218">
        <f t="shared" si="52"/>
        <v>28.31</v>
      </c>
      <c r="AZ54" s="218">
        <f t="shared" si="52"/>
        <v>26.04</v>
      </c>
      <c r="BA54" s="218">
        <f t="shared" si="52"/>
        <v>33.79</v>
      </c>
      <c r="BB54" s="218">
        <f t="shared" si="52"/>
        <v>33.1</v>
      </c>
      <c r="BC54" s="218">
        <f t="shared" si="52"/>
        <v>23.48</v>
      </c>
      <c r="BD54" s="218">
        <f t="shared" si="52"/>
        <v>25.51</v>
      </c>
      <c r="BE54" s="218">
        <f t="shared" si="52"/>
        <v>32.93</v>
      </c>
      <c r="BF54" s="218">
        <f t="shared" si="52"/>
        <v>32.409999999999997</v>
      </c>
      <c r="BG54" s="218">
        <f t="shared" si="52"/>
        <v>27.18</v>
      </c>
      <c r="BH54" s="218">
        <f t="shared" si="52"/>
        <v>26.29</v>
      </c>
      <c r="BI54" s="218">
        <f t="shared" si="52"/>
        <v>28.91</v>
      </c>
      <c r="BJ54" s="218">
        <f t="shared" si="52"/>
        <v>28.19</v>
      </c>
      <c r="BK54" s="218">
        <f t="shared" si="52"/>
        <v>27.37</v>
      </c>
      <c r="BL54" s="218">
        <f>ROUND(100000*(BL39-BL34+BL40)/((SUM(BK22,BL22)/2)*24*92),2)</f>
        <v>26.43</v>
      </c>
      <c r="BM54" s="218">
        <f>ROUND(100000*(BM39-BM34+BM40)/((SUM(BL22,BM22)/2)*24*92),2)</f>
        <v>31.28</v>
      </c>
      <c r="BN54" s="218">
        <f>ROUND(100000*(BN39-BN34+BN40)/((SUM(BM22,BN22)/2)*24*90),2)</f>
        <v>31.73</v>
      </c>
      <c r="BO54" s="221"/>
      <c r="BQ54" s="152"/>
    </row>
    <row r="55" spans="1:164" s="49" customFormat="1" ht="27" customHeight="1" x14ac:dyDescent="0.25">
      <c r="A55" s="272"/>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245"/>
      <c r="AP55" s="152"/>
      <c r="AQ55" s="152"/>
      <c r="AR55" s="152"/>
      <c r="AS55" s="152"/>
      <c r="AT55" s="152"/>
      <c r="AU55" s="152"/>
      <c r="AV55" s="152"/>
      <c r="AW55" s="152"/>
      <c r="AX55" s="152"/>
      <c r="AY55" s="152"/>
      <c r="AZ55" s="152"/>
      <c r="BA55" s="152"/>
      <c r="BB55" s="152"/>
      <c r="BC55" s="152"/>
      <c r="BD55" s="152"/>
      <c r="BE55" s="152"/>
      <c r="BF55" s="152"/>
    </row>
    <row r="56" spans="1:164" s="49" customFormat="1" ht="44.25" customHeight="1" x14ac:dyDescent="0.25">
      <c r="A56" s="300" t="s">
        <v>217</v>
      </c>
      <c r="B56" s="216" t="s">
        <v>114</v>
      </c>
      <c r="C56" s="216" t="s">
        <v>115</v>
      </c>
      <c r="D56" s="216" t="s">
        <v>116</v>
      </c>
      <c r="E56" s="216" t="s">
        <v>117</v>
      </c>
      <c r="F56" s="216" t="s">
        <v>118</v>
      </c>
      <c r="G56" s="216" t="s">
        <v>119</v>
      </c>
      <c r="H56" s="216" t="s">
        <v>120</v>
      </c>
      <c r="I56" s="216" t="s">
        <v>121</v>
      </c>
      <c r="J56" s="216" t="s">
        <v>122</v>
      </c>
      <c r="K56" s="216" t="s">
        <v>123</v>
      </c>
      <c r="L56" s="216" t="s">
        <v>124</v>
      </c>
      <c r="M56" s="216" t="s">
        <v>125</v>
      </c>
      <c r="N56" s="217" t="s">
        <v>126</v>
      </c>
      <c r="O56" s="217" t="s">
        <v>127</v>
      </c>
      <c r="P56" s="217" t="s">
        <v>128</v>
      </c>
      <c r="Q56" s="217" t="s">
        <v>129</v>
      </c>
      <c r="R56" s="217" t="s">
        <v>130</v>
      </c>
      <c r="S56" s="217" t="s">
        <v>131</v>
      </c>
      <c r="T56" s="217" t="s">
        <v>132</v>
      </c>
      <c r="U56" s="217" t="s">
        <v>133</v>
      </c>
      <c r="V56" s="217" t="s">
        <v>134</v>
      </c>
      <c r="W56" s="217" t="s">
        <v>135</v>
      </c>
      <c r="X56" s="217" t="s">
        <v>136</v>
      </c>
      <c r="Y56" s="217" t="s">
        <v>137</v>
      </c>
      <c r="Z56" s="217" t="s">
        <v>138</v>
      </c>
      <c r="AA56" s="217" t="s">
        <v>139</v>
      </c>
      <c r="AB56" s="217" t="s">
        <v>140</v>
      </c>
      <c r="AC56" s="217" t="s">
        <v>141</v>
      </c>
      <c r="AD56" s="217" t="s">
        <v>142</v>
      </c>
      <c r="AE56" s="217" t="s">
        <v>143</v>
      </c>
      <c r="AF56" s="217" t="s">
        <v>144</v>
      </c>
      <c r="AG56" s="217" t="s">
        <v>145</v>
      </c>
      <c r="AH56" s="217" t="s">
        <v>146</v>
      </c>
      <c r="AI56" s="217" t="s">
        <v>147</v>
      </c>
      <c r="AJ56" s="217" t="s">
        <v>148</v>
      </c>
      <c r="AK56" s="217" t="s">
        <v>149</v>
      </c>
      <c r="AL56" s="217" t="s">
        <v>150</v>
      </c>
      <c r="AM56" s="217" t="s">
        <v>151</v>
      </c>
      <c r="AN56" s="217" t="s">
        <v>152</v>
      </c>
      <c r="AO56" s="246" t="s">
        <v>153</v>
      </c>
      <c r="AP56" s="341" t="s">
        <v>154</v>
      </c>
      <c r="AQ56" s="341" t="s">
        <v>155</v>
      </c>
      <c r="AR56" s="341" t="s">
        <v>156</v>
      </c>
      <c r="AS56" s="341" t="s">
        <v>157</v>
      </c>
      <c r="AT56" s="341" t="s">
        <v>158</v>
      </c>
      <c r="AU56" s="341" t="s">
        <v>159</v>
      </c>
      <c r="AV56" s="341" t="s">
        <v>246</v>
      </c>
      <c r="AW56" s="341" t="s">
        <v>251</v>
      </c>
      <c r="AX56" s="341" t="s">
        <v>256</v>
      </c>
      <c r="AY56" s="341" t="s">
        <v>259</v>
      </c>
      <c r="AZ56" s="341" t="s">
        <v>261</v>
      </c>
      <c r="BA56" s="341" t="s">
        <v>250</v>
      </c>
      <c r="BB56" s="341" t="s">
        <v>294</v>
      </c>
      <c r="BC56" s="341" t="s">
        <v>301</v>
      </c>
      <c r="BD56" s="341" t="s">
        <v>304</v>
      </c>
      <c r="BE56" s="341" t="s">
        <v>307</v>
      </c>
      <c r="BF56" s="341" t="s">
        <v>317</v>
      </c>
      <c r="BG56" s="217" t="s">
        <v>322</v>
      </c>
      <c r="BH56" s="217" t="s">
        <v>324</v>
      </c>
      <c r="BI56" s="217" t="s">
        <v>358</v>
      </c>
      <c r="BJ56" s="217" t="s">
        <v>365</v>
      </c>
      <c r="BK56" s="217" t="s">
        <v>370</v>
      </c>
      <c r="BL56" s="217" t="s">
        <v>372</v>
      </c>
      <c r="BM56" s="217" t="s">
        <v>374</v>
      </c>
      <c r="BN56" s="217" t="s">
        <v>380</v>
      </c>
      <c r="BO56" s="221"/>
      <c r="BQ56" s="152"/>
    </row>
    <row r="57" spans="1:164" s="49" customFormat="1" ht="20.25" customHeight="1" x14ac:dyDescent="0.25">
      <c r="A57" s="274" t="s">
        <v>85</v>
      </c>
      <c r="B57" s="162">
        <f>B26/B$64*100</f>
        <v>1.6244234306684042</v>
      </c>
      <c r="C57" s="162">
        <f t="shared" ref="C57:BN61" si="53">C26/C$64*100</f>
        <v>1.3854485764157813</v>
      </c>
      <c r="D57" s="162">
        <f t="shared" si="53"/>
        <v>2.333200608122783</v>
      </c>
      <c r="E57" s="162">
        <f t="shared" si="53"/>
        <v>2.2357680787743659</v>
      </c>
      <c r="F57" s="162">
        <f t="shared" si="53"/>
        <v>2.3184386185547066</v>
      </c>
      <c r="G57" s="162">
        <f t="shared" si="53"/>
        <v>2.9297721768979379</v>
      </c>
      <c r="H57" s="162">
        <f t="shared" si="53"/>
        <v>2.2953248621433708</v>
      </c>
      <c r="I57" s="162">
        <f t="shared" si="53"/>
        <v>4.1720034121881699</v>
      </c>
      <c r="J57" s="162">
        <f t="shared" si="53"/>
        <v>3.5688345228680967</v>
      </c>
      <c r="K57" s="162">
        <f t="shared" si="53"/>
        <v>2.6274845302831427</v>
      </c>
      <c r="L57" s="162">
        <f t="shared" si="53"/>
        <v>3.2508595284872301</v>
      </c>
      <c r="M57" s="162">
        <f t="shared" si="53"/>
        <v>3.898154434911425</v>
      </c>
      <c r="N57" s="162">
        <f t="shared" si="53"/>
        <v>3.9207457827759695</v>
      </c>
      <c r="O57" s="162">
        <f t="shared" si="53"/>
        <v>4.6261091803709409</v>
      </c>
      <c r="P57" s="162">
        <f t="shared" si="53"/>
        <v>3.4823838693852909</v>
      </c>
      <c r="Q57" s="162">
        <f t="shared" si="53"/>
        <v>6.7344257045260463</v>
      </c>
      <c r="R57" s="162">
        <f t="shared" si="53"/>
        <v>7.1312501337213039</v>
      </c>
      <c r="S57" s="162">
        <f t="shared" si="53"/>
        <v>3.8599740669175224</v>
      </c>
      <c r="T57" s="162">
        <f t="shared" si="53"/>
        <v>3.7887076009563589</v>
      </c>
      <c r="U57" s="162">
        <f t="shared" si="53"/>
        <v>6.6435679935880314</v>
      </c>
      <c r="V57" s="162">
        <f t="shared" si="53"/>
        <v>7.494447874912348</v>
      </c>
      <c r="W57" s="162">
        <f t="shared" si="53"/>
        <v>6.0584137737819326</v>
      </c>
      <c r="X57" s="162">
        <f t="shared" si="53"/>
        <v>4.9905927362297575</v>
      </c>
      <c r="Y57" s="162">
        <f t="shared" si="53"/>
        <v>8.0526583480265845</v>
      </c>
      <c r="Z57" s="162">
        <f t="shared" si="53"/>
        <v>6.8618254019920579</v>
      </c>
      <c r="AA57" s="162">
        <f t="shared" si="53"/>
        <v>5.0737126884808701</v>
      </c>
      <c r="AB57" s="162">
        <f t="shared" si="53"/>
        <v>6.0500519593270283</v>
      </c>
      <c r="AC57" s="162">
        <f t="shared" si="53"/>
        <v>6.3160153141333106</v>
      </c>
      <c r="AD57" s="162">
        <f t="shared" si="53"/>
        <v>8.3076395033920587</v>
      </c>
      <c r="AE57" s="162">
        <f t="shared" si="53"/>
        <v>8.1644865437738154</v>
      </c>
      <c r="AF57" s="162">
        <f t="shared" si="53"/>
        <v>7.5655612906520311</v>
      </c>
      <c r="AG57" s="162">
        <f t="shared" si="53"/>
        <v>9.9819071852765209</v>
      </c>
      <c r="AH57" s="162">
        <f t="shared" si="53"/>
        <v>10.202059541250046</v>
      </c>
      <c r="AI57" s="162">
        <f t="shared" si="53"/>
        <v>7.0468125811728264</v>
      </c>
      <c r="AJ57" s="162">
        <f t="shared" si="53"/>
        <v>7.3684280440647676</v>
      </c>
      <c r="AK57" s="162">
        <f t="shared" si="53"/>
        <v>11.229733601668459</v>
      </c>
      <c r="AL57" s="162">
        <f t="shared" si="53"/>
        <v>11.158717265726743</v>
      </c>
      <c r="AM57" s="162">
        <f t="shared" si="53"/>
        <v>7.9349020409982884</v>
      </c>
      <c r="AN57" s="162">
        <f t="shared" si="53"/>
        <v>9.0825330043809807</v>
      </c>
      <c r="AO57" s="162">
        <f t="shared" si="53"/>
        <v>10.434926985260587</v>
      </c>
      <c r="AP57" s="162">
        <f t="shared" si="53"/>
        <v>14.970829668549875</v>
      </c>
      <c r="AQ57" s="162">
        <f t="shared" si="53"/>
        <v>9.1347500156734682</v>
      </c>
      <c r="AR57" s="162">
        <f t="shared" si="53"/>
        <v>9.1960730543519986</v>
      </c>
      <c r="AS57" s="162">
        <f t="shared" si="53"/>
        <v>10.83362332566797</v>
      </c>
      <c r="AT57" s="162">
        <f t="shared" si="53"/>
        <v>11.900711360258166</v>
      </c>
      <c r="AU57" s="162">
        <f t="shared" si="53"/>
        <v>7.3315167004591553</v>
      </c>
      <c r="AV57" s="162">
        <f t="shared" si="53"/>
        <v>5.9283684212852679</v>
      </c>
      <c r="AW57" s="162">
        <f t="shared" si="53"/>
        <v>11.975198172876745</v>
      </c>
      <c r="AX57" s="162">
        <f t="shared" si="53"/>
        <v>13.943820331103568</v>
      </c>
      <c r="AY57" s="162">
        <f t="shared" si="53"/>
        <v>9.497617757563269</v>
      </c>
      <c r="AZ57" s="162">
        <f t="shared" si="53"/>
        <v>7.3389480038852923</v>
      </c>
      <c r="BA57" s="162">
        <f t="shared" si="53"/>
        <v>12.073256348515285</v>
      </c>
      <c r="BB57" s="162">
        <f t="shared" si="53"/>
        <v>13.175220357276284</v>
      </c>
      <c r="BC57" s="162">
        <f t="shared" si="53"/>
        <v>8.0750817410084892</v>
      </c>
      <c r="BD57" s="162">
        <f t="shared" si="53"/>
        <v>10.02961934040793</v>
      </c>
      <c r="BE57" s="162">
        <f t="shared" si="53"/>
        <v>13.337892212494934</v>
      </c>
      <c r="BF57" s="162">
        <f t="shared" si="53"/>
        <v>13.898421370101291</v>
      </c>
      <c r="BG57" s="162">
        <f t="shared" si="53"/>
        <v>11.224088662222892</v>
      </c>
      <c r="BH57" s="162">
        <f t="shared" si="53"/>
        <v>10.670310410036436</v>
      </c>
      <c r="BI57" s="162">
        <f t="shared" si="53"/>
        <v>12.475970557405711</v>
      </c>
      <c r="BJ57" s="162">
        <f t="shared" si="53"/>
        <v>11.746622070942669</v>
      </c>
      <c r="BK57" s="162">
        <f t="shared" si="53"/>
        <v>10.559907875614064</v>
      </c>
      <c r="BL57" s="162">
        <f t="shared" si="53"/>
        <v>10.598967878919698</v>
      </c>
      <c r="BM57" s="162">
        <f t="shared" si="53"/>
        <v>13.595351016965038</v>
      </c>
      <c r="BN57" s="162">
        <f t="shared" si="53"/>
        <v>15.088198156922839</v>
      </c>
      <c r="BO57" s="221"/>
      <c r="BP57" s="152"/>
      <c r="BQ57" s="152"/>
    </row>
    <row r="58" spans="1:164" s="49" customFormat="1" ht="20.25" customHeight="1" x14ac:dyDescent="0.25">
      <c r="A58" s="274" t="s">
        <v>86</v>
      </c>
      <c r="B58" s="162">
        <f t="shared" ref="B58:Q61" si="54">B27/B$64*100</f>
        <v>0.62011591470009153</v>
      </c>
      <c r="C58" s="162">
        <f t="shared" si="54"/>
        <v>0.53225750517299175</v>
      </c>
      <c r="D58" s="162">
        <f t="shared" si="54"/>
        <v>0.99624749631989185</v>
      </c>
      <c r="E58" s="162">
        <f t="shared" si="54"/>
        <v>1.0552052133472407</v>
      </c>
      <c r="F58" s="162">
        <f t="shared" si="54"/>
        <v>0.96553158556641183</v>
      </c>
      <c r="G58" s="162">
        <f t="shared" si="54"/>
        <v>1.326746291115134</v>
      </c>
      <c r="H58" s="162">
        <f t="shared" si="54"/>
        <v>1.3167705586190361</v>
      </c>
      <c r="I58" s="162">
        <f t="shared" si="54"/>
        <v>2.0014356157543225</v>
      </c>
      <c r="J58" s="162">
        <f t="shared" si="54"/>
        <v>1.5085636492857786</v>
      </c>
      <c r="K58" s="162">
        <f t="shared" si="54"/>
        <v>1.9336560097506097</v>
      </c>
      <c r="L58" s="162">
        <f t="shared" si="54"/>
        <v>2.0965618860510808</v>
      </c>
      <c r="M58" s="162">
        <f t="shared" si="54"/>
        <v>2.8174598275826592</v>
      </c>
      <c r="N58" s="162">
        <f t="shared" si="54"/>
        <v>2.7667159909243364</v>
      </c>
      <c r="O58" s="162">
        <f t="shared" si="54"/>
        <v>3.1229264447708789</v>
      </c>
      <c r="P58" s="162">
        <f t="shared" si="54"/>
        <v>2.472069533716557</v>
      </c>
      <c r="Q58" s="162">
        <f t="shared" si="54"/>
        <v>4.3626387702818104</v>
      </c>
      <c r="R58" s="162">
        <f t="shared" si="53"/>
        <v>4.6896809944585884</v>
      </c>
      <c r="S58" s="162">
        <f t="shared" si="53"/>
        <v>2.659501169531171</v>
      </c>
      <c r="T58" s="162">
        <f t="shared" si="53"/>
        <v>2.945403431333911</v>
      </c>
      <c r="U58" s="162">
        <f t="shared" si="53"/>
        <v>5.2170718674859744</v>
      </c>
      <c r="V58" s="162">
        <f t="shared" si="53"/>
        <v>4.8930601052862936</v>
      </c>
      <c r="W58" s="162">
        <f t="shared" si="53"/>
        <v>4.5559177851921655</v>
      </c>
      <c r="X58" s="162">
        <f t="shared" si="53"/>
        <v>4.4707562496724496</v>
      </c>
      <c r="Y58" s="162">
        <f t="shared" si="53"/>
        <v>6.5075613725756138</v>
      </c>
      <c r="Z58" s="162">
        <f t="shared" si="53"/>
        <v>5.585888505522643</v>
      </c>
      <c r="AA58" s="162">
        <f t="shared" si="53"/>
        <v>4.1699276848907587</v>
      </c>
      <c r="AB58" s="162">
        <f t="shared" si="53"/>
        <v>4.7116980834243174</v>
      </c>
      <c r="AC58" s="162">
        <f t="shared" si="53"/>
        <v>4.7570171853827459</v>
      </c>
      <c r="AD58" s="162">
        <f t="shared" si="53"/>
        <v>5.5367387981658762</v>
      </c>
      <c r="AE58" s="162">
        <f t="shared" si="53"/>
        <v>5.2681148613067021</v>
      </c>
      <c r="AF58" s="162">
        <f t="shared" si="53"/>
        <v>5.3204658731897139</v>
      </c>
      <c r="AG58" s="162">
        <f t="shared" si="53"/>
        <v>8.4997124320838662</v>
      </c>
      <c r="AH58" s="162">
        <f t="shared" si="53"/>
        <v>8.4582036472510111</v>
      </c>
      <c r="AI58" s="162">
        <f t="shared" si="53"/>
        <v>6.1270223537981732</v>
      </c>
      <c r="AJ58" s="162">
        <f t="shared" si="53"/>
        <v>6.6657722293142569</v>
      </c>
      <c r="AK58" s="162">
        <f t="shared" si="53"/>
        <v>10.106139250404388</v>
      </c>
      <c r="AL58" s="162">
        <f t="shared" si="53"/>
        <v>9.7561861026532277</v>
      </c>
      <c r="AM58" s="162">
        <f t="shared" si="53"/>
        <v>7.7834464890266517</v>
      </c>
      <c r="AN58" s="162">
        <f t="shared" si="53"/>
        <v>9.6070346977015202</v>
      </c>
      <c r="AO58" s="162">
        <f t="shared" si="53"/>
        <v>11.657191789779416</v>
      </c>
      <c r="AP58" s="162">
        <f t="shared" si="53"/>
        <v>15.417623929239612</v>
      </c>
      <c r="AQ58" s="162">
        <f t="shared" si="53"/>
        <v>10.913703386364384</v>
      </c>
      <c r="AR58" s="162">
        <f t="shared" si="53"/>
        <v>11.013066966489331</v>
      </c>
      <c r="AS58" s="162">
        <f t="shared" si="53"/>
        <v>14.388678220917955</v>
      </c>
      <c r="AT58" s="162">
        <f t="shared" si="53"/>
        <v>13.33032329048379</v>
      </c>
      <c r="AU58" s="162">
        <f t="shared" si="53"/>
        <v>8.5499170547988541</v>
      </c>
      <c r="AV58" s="162">
        <f t="shared" si="53"/>
        <v>9.0630640187528666</v>
      </c>
      <c r="AW58" s="162">
        <f t="shared" si="53"/>
        <v>14.445663168047954</v>
      </c>
      <c r="AX58" s="162">
        <f t="shared" si="53"/>
        <v>14.970719537193524</v>
      </c>
      <c r="AY58" s="162">
        <f t="shared" si="53"/>
        <v>11.320128613110091</v>
      </c>
      <c r="AZ58" s="162">
        <f t="shared" si="53"/>
        <v>10.005559633193203</v>
      </c>
      <c r="BA58" s="162">
        <f t="shared" si="53"/>
        <v>18.776851335988717</v>
      </c>
      <c r="BB58" s="162">
        <f t="shared" si="53"/>
        <v>18.915830879328364</v>
      </c>
      <c r="BC58" s="162">
        <f t="shared" si="53"/>
        <v>12.865794762576115</v>
      </c>
      <c r="BD58" s="162">
        <f t="shared" si="53"/>
        <v>14.293199370260719</v>
      </c>
      <c r="BE58" s="162">
        <f t="shared" si="53"/>
        <v>20.16077283696492</v>
      </c>
      <c r="BF58" s="162">
        <f t="shared" si="53"/>
        <v>19.289406129608587</v>
      </c>
      <c r="BG58" s="162">
        <f t="shared" si="53"/>
        <v>15.371779058071541</v>
      </c>
      <c r="BH58" s="162">
        <f t="shared" si="53"/>
        <v>15.124794366803499</v>
      </c>
      <c r="BI58" s="162">
        <f t="shared" si="53"/>
        <v>17.852235205534736</v>
      </c>
      <c r="BJ58" s="162">
        <f t="shared" si="53"/>
        <v>15.980695437148107</v>
      </c>
      <c r="BK58" s="162">
        <f t="shared" si="53"/>
        <v>15.734307625785224</v>
      </c>
      <c r="BL58" s="162">
        <f t="shared" si="53"/>
        <v>16.464217216923384</v>
      </c>
      <c r="BM58" s="162">
        <f t="shared" si="53"/>
        <v>22.168838066672915</v>
      </c>
      <c r="BN58" s="162">
        <f t="shared" si="53"/>
        <v>20.535447577543284</v>
      </c>
      <c r="BO58" s="221"/>
      <c r="BP58" s="152"/>
      <c r="BQ58" s="152"/>
    </row>
    <row r="59" spans="1:164" s="49" customFormat="1" ht="20.25" customHeight="1" x14ac:dyDescent="0.25">
      <c r="A59" s="274" t="s">
        <v>4</v>
      </c>
      <c r="B59" s="162">
        <f t="shared" si="54"/>
        <v>5.0839780741891054E-4</v>
      </c>
      <c r="C59" s="162">
        <f t="shared" si="53"/>
        <v>7.1670500653126337E-4</v>
      </c>
      <c r="D59" s="162">
        <f t="shared" si="53"/>
        <v>7.6015347860710931E-4</v>
      </c>
      <c r="E59" s="162">
        <f t="shared" si="53"/>
        <v>8.6123577764806079E-5</v>
      </c>
      <c r="F59" s="162">
        <f t="shared" si="53"/>
        <v>1.8380574634807006E-4</v>
      </c>
      <c r="G59" s="162">
        <f t="shared" si="53"/>
        <v>3.7617849669668261E-4</v>
      </c>
      <c r="H59" s="162">
        <f t="shared" si="53"/>
        <v>2.1577559338288178E-4</v>
      </c>
      <c r="I59" s="162">
        <f t="shared" si="53"/>
        <v>2.6007531781203837E-4</v>
      </c>
      <c r="J59" s="162">
        <f t="shared" si="53"/>
        <v>9.6097058028608894E-4</v>
      </c>
      <c r="K59" s="162">
        <f t="shared" si="53"/>
        <v>1.0078754922182636E-3</v>
      </c>
      <c r="L59" s="162">
        <f t="shared" si="53"/>
        <v>1.4857563850687622E-3</v>
      </c>
      <c r="M59" s="162">
        <f t="shared" si="53"/>
        <v>1.2139168364092752E-3</v>
      </c>
      <c r="N59" s="162">
        <f t="shared" si="53"/>
        <v>1.2528361448160205E-3</v>
      </c>
      <c r="O59" s="162">
        <f t="shared" si="53"/>
        <v>1.3375849426152174E-3</v>
      </c>
      <c r="P59" s="162">
        <f t="shared" si="53"/>
        <v>1.2578458132602105E-3</v>
      </c>
      <c r="Q59" s="162">
        <f t="shared" si="53"/>
        <v>1.4624252775405637E-3</v>
      </c>
      <c r="R59" s="162">
        <f t="shared" si="53"/>
        <v>5.0279210081516498E-4</v>
      </c>
      <c r="S59" s="162">
        <f t="shared" si="53"/>
        <v>1.1949557612122444E-3</v>
      </c>
      <c r="T59" s="162">
        <f t="shared" si="53"/>
        <v>2.890097475105751E-4</v>
      </c>
      <c r="U59" s="162">
        <f t="shared" si="53"/>
        <v>6.5678154777807458E-4</v>
      </c>
      <c r="V59" s="162">
        <f t="shared" si="53"/>
        <v>5.9655255418685697E-4</v>
      </c>
      <c r="W59" s="162">
        <f t="shared" si="53"/>
        <v>5.9852787611746423E-4</v>
      </c>
      <c r="X59" s="162">
        <f t="shared" si="53"/>
        <v>6.2889785650647242E-4</v>
      </c>
      <c r="Y59" s="162">
        <f t="shared" si="53"/>
        <v>5.4252000542520001E-4</v>
      </c>
      <c r="Z59" s="162">
        <f t="shared" si="53"/>
        <v>0</v>
      </c>
      <c r="AA59" s="162">
        <f t="shared" si="53"/>
        <v>0</v>
      </c>
      <c r="AB59" s="162">
        <f t="shared" si="53"/>
        <v>0</v>
      </c>
      <c r="AC59" s="162">
        <f t="shared" si="53"/>
        <v>1.0754307099993548E-5</v>
      </c>
      <c r="AD59" s="162">
        <f t="shared" si="53"/>
        <v>3.5395382511463282E-4</v>
      </c>
      <c r="AE59" s="162">
        <f t="shared" si="53"/>
        <v>1.3198201349120143E-4</v>
      </c>
      <c r="AF59" s="162">
        <f t="shared" si="53"/>
        <v>3.2789044159048362E-3</v>
      </c>
      <c r="AG59" s="162">
        <f t="shared" si="53"/>
        <v>1.4378395806736934E-3</v>
      </c>
      <c r="AH59" s="162">
        <f t="shared" si="53"/>
        <v>3.350409037995133E-3</v>
      </c>
      <c r="AI59" s="162">
        <f t="shared" si="53"/>
        <v>4.0310977806927249E-3</v>
      </c>
      <c r="AJ59" s="162">
        <f t="shared" si="53"/>
        <v>1.5143444283416204E-3</v>
      </c>
      <c r="AK59" s="162">
        <f t="shared" si="53"/>
        <v>2.1803180068012224E-3</v>
      </c>
      <c r="AL59" s="162">
        <f t="shared" si="53"/>
        <v>3.5848311726028141E-3</v>
      </c>
      <c r="AM59" s="162">
        <f t="shared" si="53"/>
        <v>5.1398646327488057E-3</v>
      </c>
      <c r="AN59" s="162">
        <f t="shared" si="53"/>
        <v>5.3191915897967748E-3</v>
      </c>
      <c r="AO59" s="162">
        <f t="shared" si="53"/>
        <v>3.3320331201817728E-3</v>
      </c>
      <c r="AP59" s="162">
        <f t="shared" si="53"/>
        <v>3.3775566547664471E-3</v>
      </c>
      <c r="AQ59" s="162">
        <f t="shared" si="53"/>
        <v>4.67218571714319E-3</v>
      </c>
      <c r="AR59" s="162">
        <f t="shared" si="53"/>
        <v>4.7304338287720068E-3</v>
      </c>
      <c r="AS59" s="162">
        <f t="shared" si="53"/>
        <v>2.1166450816702126E-3</v>
      </c>
      <c r="AT59" s="162">
        <f t="shared" si="53"/>
        <v>1.5921542441010095E-3</v>
      </c>
      <c r="AU59" s="162">
        <f t="shared" si="53"/>
        <v>1.7194278844434418E-3</v>
      </c>
      <c r="AV59" s="162">
        <f t="shared" si="53"/>
        <v>1.915361642378408E-3</v>
      </c>
      <c r="AW59" s="162">
        <f t="shared" si="53"/>
        <v>1.9122735489271426E-3</v>
      </c>
      <c r="AX59" s="162">
        <f t="shared" si="53"/>
        <v>1.8226318804353487E-3</v>
      </c>
      <c r="AY59" s="162">
        <f t="shared" si="53"/>
        <v>3.4722487198467628E-3</v>
      </c>
      <c r="AZ59" s="162">
        <f t="shared" si="53"/>
        <v>4.4244876688367728E-3</v>
      </c>
      <c r="BA59" s="162">
        <f t="shared" si="53"/>
        <v>4.1814611593338647E-3</v>
      </c>
      <c r="BB59" s="162">
        <f t="shared" si="53"/>
        <v>4.0127855650417188E-3</v>
      </c>
      <c r="BC59" s="162">
        <f t="shared" si="53"/>
        <v>4.739478657347692E-3</v>
      </c>
      <c r="BD59" s="162">
        <f t="shared" si="53"/>
        <v>4.8879207077125548E-3</v>
      </c>
      <c r="BE59" s="162">
        <f t="shared" si="53"/>
        <v>3.6991089425329579E-3</v>
      </c>
      <c r="BF59" s="162">
        <f t="shared" si="53"/>
        <v>3.7492300688251518E-3</v>
      </c>
      <c r="BG59" s="162">
        <f t="shared" si="53"/>
        <v>5.0753770389942747E-3</v>
      </c>
      <c r="BH59" s="162">
        <f t="shared" si="53"/>
        <v>4.8583244930276888E-3</v>
      </c>
      <c r="BI59" s="162">
        <f t="shared" si="53"/>
        <v>4.6543950511274343E-3</v>
      </c>
      <c r="BJ59" s="162">
        <f t="shared" si="53"/>
        <v>6.3913422557620603E-3</v>
      </c>
      <c r="BK59" s="162">
        <f t="shared" si="53"/>
        <v>6.8913124421970534E-3</v>
      </c>
      <c r="BL59" s="162">
        <f t="shared" si="53"/>
        <v>5.6427486117469564E-3</v>
      </c>
      <c r="BM59" s="162">
        <f t="shared" si="53"/>
        <v>3.1118192895304157E-3</v>
      </c>
      <c r="BN59" s="162">
        <f t="shared" si="53"/>
        <v>2.1996371206385507E-3</v>
      </c>
      <c r="BO59" s="221"/>
      <c r="BP59" s="152"/>
      <c r="BQ59" s="152"/>
    </row>
    <row r="60" spans="1:164" ht="17.5" customHeight="1" x14ac:dyDescent="0.25">
      <c r="A60" s="274" t="s">
        <v>5</v>
      </c>
      <c r="B60" s="162">
        <f t="shared" si="54"/>
        <v>5.3058243901537207E-3</v>
      </c>
      <c r="C60" s="162">
        <f t="shared" si="53"/>
        <v>1.290069011756274E-2</v>
      </c>
      <c r="D60" s="162">
        <f t="shared" si="53"/>
        <v>1.7519727792659087E-2</v>
      </c>
      <c r="E60" s="162">
        <f t="shared" si="53"/>
        <v>8.4783877666242419E-3</v>
      </c>
      <c r="F60" s="162">
        <f t="shared" si="53"/>
        <v>1.4839895520944182E-2</v>
      </c>
      <c r="G60" s="162">
        <f t="shared" si="53"/>
        <v>7.7645592833799626E-2</v>
      </c>
      <c r="H60" s="162">
        <f t="shared" si="53"/>
        <v>0.12606089666746584</v>
      </c>
      <c r="I60" s="162">
        <f t="shared" si="53"/>
        <v>5.9411605600982048E-2</v>
      </c>
      <c r="J60" s="162">
        <f t="shared" si="53"/>
        <v>0.17841019429623919</v>
      </c>
      <c r="K60" s="162">
        <f t="shared" si="53"/>
        <v>0.51312582036377274</v>
      </c>
      <c r="L60" s="162">
        <f t="shared" si="53"/>
        <v>0.68037819253438125</v>
      </c>
      <c r="M60" s="162">
        <f t="shared" si="53"/>
        <v>0.18886694236981255</v>
      </c>
      <c r="N60" s="162">
        <f t="shared" si="53"/>
        <v>0.13833481306106343</v>
      </c>
      <c r="O60" s="162">
        <f t="shared" si="53"/>
        <v>0.83723263229551059</v>
      </c>
      <c r="P60" s="162">
        <f t="shared" si="53"/>
        <v>1.0812065257040793</v>
      </c>
      <c r="Q60" s="162">
        <f t="shared" si="53"/>
        <v>0.33029461998292059</v>
      </c>
      <c r="R60" s="162">
        <f t="shared" si="53"/>
        <v>0.50327349750743489</v>
      </c>
      <c r="S60" s="162">
        <f t="shared" si="53"/>
        <v>1.8724194040475948</v>
      </c>
      <c r="T60" s="162">
        <f t="shared" si="53"/>
        <v>2.0517590184178029</v>
      </c>
      <c r="U60" s="162">
        <f t="shared" si="53"/>
        <v>0.61098494968385431</v>
      </c>
      <c r="V60" s="162">
        <f t="shared" si="53"/>
        <v>0.98120336162597199</v>
      </c>
      <c r="W60" s="162">
        <f t="shared" si="53"/>
        <v>3.9531620100348932</v>
      </c>
      <c r="X60" s="162">
        <f t="shared" si="53"/>
        <v>3.531300770399874</v>
      </c>
      <c r="Y60" s="162">
        <f t="shared" si="53"/>
        <v>0.89949816899498169</v>
      </c>
      <c r="Z60" s="162">
        <f t="shared" si="53"/>
        <v>1.5810602608337128</v>
      </c>
      <c r="AA60" s="162">
        <f t="shared" si="53"/>
        <v>4.9597651041132425</v>
      </c>
      <c r="AB60" s="162">
        <f t="shared" si="53"/>
        <v>4.9186672103760802</v>
      </c>
      <c r="AC60" s="162">
        <f t="shared" si="53"/>
        <v>1.4308498053470415</v>
      </c>
      <c r="AD60" s="162">
        <f t="shared" si="53"/>
        <v>1.7223285871343148</v>
      </c>
      <c r="AE60" s="162">
        <f t="shared" si="53"/>
        <v>6.0431000463256872</v>
      </c>
      <c r="AF60" s="162">
        <f t="shared" si="53"/>
        <v>5.3172675975709227</v>
      </c>
      <c r="AG60" s="162">
        <f t="shared" si="53"/>
        <v>1.4333626710702323</v>
      </c>
      <c r="AH60" s="162">
        <f t="shared" si="53"/>
        <v>1.9132969625447744</v>
      </c>
      <c r="AI60" s="162">
        <f t="shared" si="53"/>
        <v>6.363405409188827</v>
      </c>
      <c r="AJ60" s="162">
        <f t="shared" si="53"/>
        <v>5.9524363012270181</v>
      </c>
      <c r="AK60" s="162">
        <f t="shared" si="53"/>
        <v>1.6950317287638739</v>
      </c>
      <c r="AL60" s="162">
        <f t="shared" si="53"/>
        <v>2.1755954676843348</v>
      </c>
      <c r="AM60" s="162">
        <f t="shared" si="53"/>
        <v>6.0587727786475343</v>
      </c>
      <c r="AN60" s="162">
        <f t="shared" si="53"/>
        <v>5.9985111609469763</v>
      </c>
      <c r="AO60" s="162">
        <f t="shared" si="53"/>
        <v>1.5820561487383193</v>
      </c>
      <c r="AP60" s="162">
        <f t="shared" si="53"/>
        <v>2.1869045327271404</v>
      </c>
      <c r="AQ60" s="162">
        <f t="shared" si="53"/>
        <v>7.7456181465901999</v>
      </c>
      <c r="AR60" s="162">
        <f t="shared" si="53"/>
        <v>5.6203449788844413</v>
      </c>
      <c r="AS60" s="162">
        <f t="shared" si="53"/>
        <v>1.6287284942282556</v>
      </c>
      <c r="AT60" s="162">
        <f t="shared" si="53"/>
        <v>2.0601881831262538</v>
      </c>
      <c r="AU60" s="162">
        <f t="shared" si="53"/>
        <v>6.6685053082177648</v>
      </c>
      <c r="AV60" s="162">
        <f t="shared" si="53"/>
        <v>6.0204973162836701</v>
      </c>
      <c r="AW60" s="162">
        <f t="shared" si="53"/>
        <v>1.7562729187187531</v>
      </c>
      <c r="AX60" s="162">
        <f t="shared" si="53"/>
        <v>2.5595669237287741</v>
      </c>
      <c r="AY60" s="162">
        <f t="shared" si="53"/>
        <v>6.6124080108466421</v>
      </c>
      <c r="AZ60" s="162">
        <f t="shared" si="53"/>
        <v>6.3275720398178077</v>
      </c>
      <c r="BA60" s="162">
        <f t="shared" si="53"/>
        <v>2.0388899646120091</v>
      </c>
      <c r="BB60" s="162">
        <f t="shared" si="53"/>
        <v>2.8461719409428654</v>
      </c>
      <c r="BC60" s="162">
        <f t="shared" si="53"/>
        <v>8.6179770225275227</v>
      </c>
      <c r="BD60" s="162">
        <f t="shared" si="53"/>
        <v>7.2479693242850862</v>
      </c>
      <c r="BE60" s="162">
        <f t="shared" si="53"/>
        <v>2.410082714089075</v>
      </c>
      <c r="BF60" s="162">
        <f t="shared" si="53"/>
        <v>2.3513028574489168</v>
      </c>
      <c r="BG60" s="162">
        <f t="shared" si="53"/>
        <v>8.8715745049969392</v>
      </c>
      <c r="BH60" s="162">
        <f t="shared" si="53"/>
        <v>8.5271897052718959</v>
      </c>
      <c r="BI60" s="162">
        <f t="shared" si="53"/>
        <v>2.3636719953688123</v>
      </c>
      <c r="BJ60" s="162">
        <f t="shared" si="53"/>
        <v>3.2668256087168563</v>
      </c>
      <c r="BK60" s="162">
        <f t="shared" si="53"/>
        <v>12.630064138751099</v>
      </c>
      <c r="BL60" s="162">
        <f t="shared" si="53"/>
        <v>10.551666131796967</v>
      </c>
      <c r="BM60" s="162">
        <f t="shared" si="53"/>
        <v>2.6518324116599499</v>
      </c>
      <c r="BN60" s="162">
        <f t="shared" si="53"/>
        <v>3.280886368690779</v>
      </c>
      <c r="BO60" s="223"/>
      <c r="BP60" s="152"/>
    </row>
    <row r="61" spans="1:164" ht="17.5" customHeight="1" x14ac:dyDescent="0.25">
      <c r="A61" s="274" t="s">
        <v>18</v>
      </c>
      <c r="B61" s="162">
        <f t="shared" si="54"/>
        <v>0.78100071175693031</v>
      </c>
      <c r="C61" s="162">
        <f t="shared" si="54"/>
        <v>0.75558047325649946</v>
      </c>
      <c r="D61" s="162">
        <f t="shared" si="54"/>
        <v>1.0326986655083377</v>
      </c>
      <c r="E61" s="162">
        <f t="shared" si="54"/>
        <v>1.1836728835130765</v>
      </c>
      <c r="F61" s="162">
        <f t="shared" si="54"/>
        <v>1.2611686175873078</v>
      </c>
      <c r="G61" s="162">
        <f t="shared" si="54"/>
        <v>1.3419815202313496</v>
      </c>
      <c r="H61" s="162">
        <f t="shared" si="54"/>
        <v>1.4760369216015343</v>
      </c>
      <c r="I61" s="162">
        <f t="shared" si="54"/>
        <v>2.0964047188065664</v>
      </c>
      <c r="J61" s="162">
        <f t="shared" si="54"/>
        <v>1.8270753460995608</v>
      </c>
      <c r="K61" s="162">
        <f t="shared" si="54"/>
        <v>0.93239030564410286</v>
      </c>
      <c r="L61" s="162">
        <f t="shared" si="54"/>
        <v>1.2937377210216108</v>
      </c>
      <c r="M61" s="162">
        <f t="shared" si="54"/>
        <v>1.6822006872003785</v>
      </c>
      <c r="N61" s="162">
        <f t="shared" si="54"/>
        <v>1.236085626911315</v>
      </c>
      <c r="O61" s="162">
        <f t="shared" si="54"/>
        <v>1.1573811997659227</v>
      </c>
      <c r="P61" s="162">
        <f t="shared" si="54"/>
        <v>0.93464233154299947</v>
      </c>
      <c r="Q61" s="162">
        <f t="shared" si="54"/>
        <v>1.8534372331340734</v>
      </c>
      <c r="R61" s="162">
        <f t="shared" si="53"/>
        <v>2.3999978604591452</v>
      </c>
      <c r="S61" s="162">
        <f t="shared" si="53"/>
        <v>1.4152217024305909</v>
      </c>
      <c r="T61" s="162">
        <f t="shared" si="53"/>
        <v>1.0228317700533354</v>
      </c>
      <c r="U61" s="162">
        <f t="shared" si="53"/>
        <v>1.9508193071511266</v>
      </c>
      <c r="V61" s="162">
        <f t="shared" si="53"/>
        <v>2.1042083119655883</v>
      </c>
      <c r="W61" s="162">
        <f t="shared" si="53"/>
        <v>1.8151058248223515</v>
      </c>
      <c r="X61" s="162">
        <f t="shared" si="53"/>
        <v>1.3474660657198261</v>
      </c>
      <c r="Y61" s="162">
        <f t="shared" si="53"/>
        <v>2.0716917582169176</v>
      </c>
      <c r="Z61" s="162">
        <f t="shared" si="53"/>
        <v>2.2584901156608725</v>
      </c>
      <c r="AA61" s="162">
        <f t="shared" si="53"/>
        <v>1.1957252025848806</v>
      </c>
      <c r="AB61" s="162">
        <f t="shared" si="53"/>
        <v>1.5100958945554517</v>
      </c>
      <c r="AC61" s="162">
        <f t="shared" si="53"/>
        <v>1.2994106639709206</v>
      </c>
      <c r="AD61" s="162">
        <f t="shared" si="53"/>
        <v>1.928983991633819</v>
      </c>
      <c r="AE61" s="162">
        <f t="shared" si="53"/>
        <v>1.1401266235437435</v>
      </c>
      <c r="AF61" s="162">
        <f t="shared" ref="AF61:BN61" si="55">AF30/AF$64*100</f>
        <v>1.6983649823758888</v>
      </c>
      <c r="AG61" s="162">
        <f t="shared" si="55"/>
        <v>2.1303227296295169</v>
      </c>
      <c r="AH61" s="162">
        <f t="shared" si="55"/>
        <v>1.6693359681348356</v>
      </c>
      <c r="AI61" s="162">
        <f t="shared" si="55"/>
        <v>1.2359916111688625</v>
      </c>
      <c r="AJ61" s="162">
        <f t="shared" si="55"/>
        <v>1.183473454472032</v>
      </c>
      <c r="AK61" s="162">
        <f t="shared" si="55"/>
        <v>2.3221984911286171</v>
      </c>
      <c r="AL61" s="162">
        <f t="shared" si="55"/>
        <v>2.145566834412564</v>
      </c>
      <c r="AM61" s="162">
        <f t="shared" si="55"/>
        <v>1.0907002541086139</v>
      </c>
      <c r="AN61" s="162">
        <f t="shared" si="55"/>
        <v>1.8791714891330784</v>
      </c>
      <c r="AO61" s="162">
        <f t="shared" si="55"/>
        <v>2.051179118955857</v>
      </c>
      <c r="AP61" s="162">
        <f t="shared" si="55"/>
        <v>2.8547500780987929</v>
      </c>
      <c r="AQ61" s="162">
        <f t="shared" si="55"/>
        <v>1.5103549368433937</v>
      </c>
      <c r="AR61" s="162">
        <f t="shared" si="55"/>
        <v>1.6252262381396372</v>
      </c>
      <c r="AS61" s="162">
        <f t="shared" si="55"/>
        <v>2.6361558855289644</v>
      </c>
      <c r="AT61" s="162">
        <f t="shared" si="55"/>
        <v>2.1060398490067453</v>
      </c>
      <c r="AU61" s="162">
        <f t="shared" si="55"/>
        <v>1.3771516920545925</v>
      </c>
      <c r="AV61" s="162">
        <f t="shared" si="55"/>
        <v>0.83163529156960958</v>
      </c>
      <c r="AW61" s="162">
        <f t="shared" si="55"/>
        <v>2.5014462320393616</v>
      </c>
      <c r="AX61" s="162">
        <f t="shared" si="55"/>
        <v>2.1966264740831218</v>
      </c>
      <c r="AY61" s="162">
        <f t="shared" si="55"/>
        <v>1.1192596606099454</v>
      </c>
      <c r="AZ61" s="162">
        <f t="shared" si="55"/>
        <v>0.83132640464584107</v>
      </c>
      <c r="BA61" s="162">
        <f t="shared" si="55"/>
        <v>2.0046304930679208</v>
      </c>
      <c r="BB61" s="162">
        <f t="shared" si="55"/>
        <v>2.3138426006875825</v>
      </c>
      <c r="BC61" s="162">
        <f t="shared" si="55"/>
        <v>1.2672706002339744</v>
      </c>
      <c r="BD61" s="162">
        <f t="shared" si="55"/>
        <v>1.5468737005061552</v>
      </c>
      <c r="BE61" s="162">
        <f t="shared" si="55"/>
        <v>2.3458767517293966</v>
      </c>
      <c r="BF61" s="162">
        <f t="shared" si="55"/>
        <v>2.6061484822632086</v>
      </c>
      <c r="BG61" s="162">
        <f t="shared" si="55"/>
        <v>1.6575258613530031</v>
      </c>
      <c r="BH61" s="162">
        <f t="shared" si="55"/>
        <v>1.7163876204972099</v>
      </c>
      <c r="BI61" s="162">
        <f t="shared" si="55"/>
        <v>1.9252563462869916</v>
      </c>
      <c r="BJ61" s="162">
        <f t="shared" si="55"/>
        <v>2.0277549271214581</v>
      </c>
      <c r="BK61" s="162">
        <f t="shared" si="55"/>
        <v>1.0725074167937831</v>
      </c>
      <c r="BL61" s="162">
        <f t="shared" si="55"/>
        <v>1.6077118578331544</v>
      </c>
      <c r="BM61" s="162">
        <f t="shared" si="55"/>
        <v>2.459486987221545</v>
      </c>
      <c r="BN61" s="162">
        <f t="shared" si="55"/>
        <v>1.9124690258281145</v>
      </c>
      <c r="BO61" s="223"/>
      <c r="BP61" s="152"/>
    </row>
    <row r="62" spans="1:164" ht="20.25" customHeight="1" x14ac:dyDescent="0.25">
      <c r="A62" s="274" t="s">
        <v>90</v>
      </c>
      <c r="B62" s="162">
        <f t="shared" ref="B62:G62" si="56">B63-B57-B58-B59-B60-B61</f>
        <v>2.7446733775177252</v>
      </c>
      <c r="C62" s="162">
        <f t="shared" si="56"/>
        <v>3.3851480227033659</v>
      </c>
      <c r="D62" s="162">
        <f t="shared" si="56"/>
        <v>3.7722556046236631</v>
      </c>
      <c r="E62" s="162">
        <f t="shared" si="56"/>
        <v>3.097625860039618</v>
      </c>
      <c r="F62" s="162">
        <f t="shared" si="56"/>
        <v>3.2520267002031549</v>
      </c>
      <c r="G62" s="162">
        <f t="shared" si="56"/>
        <v>3.7088731102908334</v>
      </c>
      <c r="H62" s="162">
        <f t="shared" ref="H62:R62" si="57">H63-H57-H58-H59-H60-H61</f>
        <v>4.0136298249820186</v>
      </c>
      <c r="I62" s="162">
        <f t="shared" si="57"/>
        <v>3.5870316043526196</v>
      </c>
      <c r="J62" s="162">
        <f t="shared" si="57"/>
        <v>3.9296189151042547</v>
      </c>
      <c r="K62" s="162">
        <f t="shared" si="57"/>
        <v>3.5250445340333751</v>
      </c>
      <c r="L62" s="162">
        <f t="shared" si="57"/>
        <v>4.3521979371316304</v>
      </c>
      <c r="M62" s="162">
        <f t="shared" si="57"/>
        <v>4.3782071065572099</v>
      </c>
      <c r="N62" s="162">
        <f t="shared" si="57"/>
        <v>4.0837032652658571</v>
      </c>
      <c r="O62" s="162">
        <f t="shared" si="57"/>
        <v>6.0454420598808101</v>
      </c>
      <c r="P62" s="162">
        <f t="shared" si="57"/>
        <v>5.6094891888152336</v>
      </c>
      <c r="Q62" s="162">
        <f t="shared" si="57"/>
        <v>4.7382899231426139</v>
      </c>
      <c r="R62" s="162">
        <f t="shared" si="57"/>
        <v>4.8873959648259504</v>
      </c>
      <c r="S62" s="162">
        <f t="shared" ref="S62:AV62" si="58">S63-S57-S58-S59-S60-S61</f>
        <v>6.9273110952913655</v>
      </c>
      <c r="T62" s="162">
        <f t="shared" si="58"/>
        <v>7.7699088305614659</v>
      </c>
      <c r="U62" s="162">
        <f t="shared" si="58"/>
        <v>7.4432830171876407</v>
      </c>
      <c r="V62" s="162">
        <f t="shared" si="58"/>
        <v>7.2840008791300717</v>
      </c>
      <c r="W62" s="162">
        <f t="shared" si="58"/>
        <v>8.9371291037363427</v>
      </c>
      <c r="X62" s="162">
        <f t="shared" si="58"/>
        <v>9.2492400817567191</v>
      </c>
      <c r="Y62" s="162">
        <f t="shared" si="58"/>
        <v>9.2904516479045167</v>
      </c>
      <c r="Z62" s="162">
        <f t="shared" si="58"/>
        <v>9.2531519215328899</v>
      </c>
      <c r="AA62" s="162">
        <f t="shared" si="58"/>
        <v>9.8827700276951465</v>
      </c>
      <c r="AB62" s="162">
        <f t="shared" si="58"/>
        <v>8.1853961405401154</v>
      </c>
      <c r="AC62" s="162">
        <f t="shared" si="58"/>
        <v>8.1806831135869889</v>
      </c>
      <c r="AD62" s="162">
        <f t="shared" si="58"/>
        <v>9.6166143780334092</v>
      </c>
      <c r="AE62" s="162">
        <f t="shared" si="58"/>
        <v>10.329242330855152</v>
      </c>
      <c r="AF62" s="162">
        <f t="shared" si="58"/>
        <v>10.435193932414261</v>
      </c>
      <c r="AG62" s="162">
        <f t="shared" si="58"/>
        <v>7.9917302438663054</v>
      </c>
      <c r="AH62" s="162">
        <f t="shared" si="58"/>
        <v>8.2972559723175117</v>
      </c>
      <c r="AI62" s="162">
        <f t="shared" si="58"/>
        <v>11.237339631005497</v>
      </c>
      <c r="AJ62" s="162">
        <f t="shared" si="58"/>
        <v>11.724399941020277</v>
      </c>
      <c r="AK62" s="162">
        <f t="shared" si="58"/>
        <v>11.220978083808696</v>
      </c>
      <c r="AL62" s="162">
        <f t="shared" si="58"/>
        <v>10.181703293960686</v>
      </c>
      <c r="AM62" s="162">
        <f t="shared" si="58"/>
        <v>11.958406432173453</v>
      </c>
      <c r="AN62" s="162">
        <f t="shared" si="58"/>
        <v>12.144543017291383</v>
      </c>
      <c r="AO62" s="162">
        <f t="shared" si="58"/>
        <v>11.763145894150526</v>
      </c>
      <c r="AP62" s="162">
        <f t="shared" si="58"/>
        <v>11.664512945955643</v>
      </c>
      <c r="AQ62" s="162">
        <f t="shared" si="58"/>
        <v>14.476312167685199</v>
      </c>
      <c r="AR62" s="162">
        <f t="shared" si="58"/>
        <v>12.341633302254156</v>
      </c>
      <c r="AS62" s="162">
        <f t="shared" si="58"/>
        <v>11.654845742015651</v>
      </c>
      <c r="AT62" s="162">
        <f t="shared" si="58"/>
        <v>12.265528553622929</v>
      </c>
      <c r="AU62" s="162">
        <f t="shared" si="58"/>
        <v>13.441785674001981</v>
      </c>
      <c r="AV62" s="162">
        <f t="shared" si="58"/>
        <v>13.603487726215265</v>
      </c>
      <c r="AW62" s="162">
        <f t="shared" ref="AW62:BF62" si="59">AW63-AW57-AW58-AW59-AW60-AW61</f>
        <v>12.837501247788557</v>
      </c>
      <c r="AX62" s="162">
        <f t="shared" si="59"/>
        <v>11.909834164169421</v>
      </c>
      <c r="AY62" s="162">
        <f t="shared" si="59"/>
        <v>10.519768923755532</v>
      </c>
      <c r="AZ62" s="162">
        <f t="shared" si="59"/>
        <v>11.97192836715767</v>
      </c>
      <c r="BA62" s="162">
        <f t="shared" si="59"/>
        <v>9.904824242021073</v>
      </c>
      <c r="BB62" s="162">
        <f t="shared" si="59"/>
        <v>11.223232896287739</v>
      </c>
      <c r="BC62" s="162">
        <f t="shared" si="59"/>
        <v>11.01928787833338</v>
      </c>
      <c r="BD62" s="162">
        <f t="shared" si="59"/>
        <v>11.604055077382354</v>
      </c>
      <c r="BE62" s="162">
        <f t="shared" si="59"/>
        <v>12.408384143656281</v>
      </c>
      <c r="BF62" s="162">
        <f t="shared" si="59"/>
        <v>12.771599199654148</v>
      </c>
      <c r="BG62" s="162">
        <f t="shared" ref="BG62:BH62" si="60">BG63-BG57-BG58-BG59-BG60-BG61</f>
        <v>14.923177247546134</v>
      </c>
      <c r="BH62" s="162">
        <f t="shared" si="60"/>
        <v>15.150008455944535</v>
      </c>
      <c r="BI62" s="162">
        <f t="shared" ref="BI62:BJ62" si="61">BI63-BI57-BI58-BI59-BI60-BI61</f>
        <v>13.613783198020675</v>
      </c>
      <c r="BJ62" s="162">
        <f t="shared" si="61"/>
        <v>12.579479234910769</v>
      </c>
      <c r="BK62" s="162">
        <f t="shared" ref="BK62:BL62" si="62">BK63-BK57-BK58-BK59-BK60-BK61</f>
        <v>14.67894591445766</v>
      </c>
      <c r="BL62" s="162">
        <f t="shared" si="62"/>
        <v>15.609591760066079</v>
      </c>
      <c r="BM62" s="162">
        <f t="shared" ref="BM62:BN62" si="63">BM63-BM57-BM58-BM59-BM60-BM61</f>
        <v>13.462055175430372</v>
      </c>
      <c r="BN62" s="162">
        <f t="shared" si="63"/>
        <v>12.23904829844094</v>
      </c>
      <c r="BO62" s="223"/>
      <c r="BP62" s="152"/>
    </row>
    <row r="63" spans="1:164" s="115" customFormat="1" ht="20.25" customHeight="1" x14ac:dyDescent="0.25">
      <c r="A63" s="274" t="s">
        <v>87</v>
      </c>
      <c r="B63" s="162">
        <f>B39/B$64*100</f>
        <v>5.7760276568407241</v>
      </c>
      <c r="C63" s="162">
        <f t="shared" ref="C63:BN63" si="64">C39/C$64*100</f>
        <v>6.0720519726727318</v>
      </c>
      <c r="D63" s="162">
        <f t="shared" si="64"/>
        <v>8.1526822558459422</v>
      </c>
      <c r="E63" s="162">
        <f t="shared" si="64"/>
        <v>7.5808365470186896</v>
      </c>
      <c r="F63" s="162">
        <f t="shared" si="64"/>
        <v>7.8121892231788728</v>
      </c>
      <c r="G63" s="162">
        <f t="shared" si="64"/>
        <v>9.3853948698657508</v>
      </c>
      <c r="H63" s="162">
        <f t="shared" si="64"/>
        <v>9.2280388396068087</v>
      </c>
      <c r="I63" s="162">
        <f t="shared" si="64"/>
        <v>11.916547032020473</v>
      </c>
      <c r="J63" s="162">
        <f t="shared" si="64"/>
        <v>11.013463598234216</v>
      </c>
      <c r="K63" s="162">
        <f t="shared" si="64"/>
        <v>9.5327090755672224</v>
      </c>
      <c r="L63" s="162">
        <f t="shared" si="64"/>
        <v>11.675221021611002</v>
      </c>
      <c r="M63" s="162">
        <f t="shared" si="64"/>
        <v>12.966102915457894</v>
      </c>
      <c r="N63" s="162">
        <f t="shared" si="64"/>
        <v>12.146838315083357</v>
      </c>
      <c r="O63" s="162">
        <f t="shared" si="64"/>
        <v>15.790429102026678</v>
      </c>
      <c r="P63" s="162">
        <f t="shared" si="64"/>
        <v>13.58104929497742</v>
      </c>
      <c r="Q63" s="162">
        <f t="shared" si="64"/>
        <v>18.020548676345005</v>
      </c>
      <c r="R63" s="162">
        <f t="shared" si="64"/>
        <v>19.612101243073237</v>
      </c>
      <c r="S63" s="162">
        <f t="shared" si="64"/>
        <v>16.735622393979458</v>
      </c>
      <c r="T63" s="162">
        <f t="shared" si="64"/>
        <v>17.578899661070384</v>
      </c>
      <c r="U63" s="162">
        <f t="shared" si="64"/>
        <v>21.866383916644406</v>
      </c>
      <c r="V63" s="162">
        <f t="shared" si="64"/>
        <v>22.757517085474461</v>
      </c>
      <c r="W63" s="162">
        <f t="shared" si="64"/>
        <v>25.320327025443802</v>
      </c>
      <c r="X63" s="162">
        <f t="shared" si="64"/>
        <v>23.589984801635133</v>
      </c>
      <c r="Y63" s="162">
        <f t="shared" si="64"/>
        <v>26.822403815724037</v>
      </c>
      <c r="Z63" s="162">
        <f t="shared" si="64"/>
        <v>25.540416205542176</v>
      </c>
      <c r="AA63" s="162">
        <f t="shared" si="64"/>
        <v>25.281900707764898</v>
      </c>
      <c r="AB63" s="162">
        <f t="shared" si="64"/>
        <v>25.375909288222992</v>
      </c>
      <c r="AC63" s="162">
        <f t="shared" si="64"/>
        <v>21.983986836728107</v>
      </c>
      <c r="AD63" s="162">
        <f t="shared" si="64"/>
        <v>27.112659212184592</v>
      </c>
      <c r="AE63" s="162">
        <f t="shared" si="64"/>
        <v>30.945202387818593</v>
      </c>
      <c r="AF63" s="162">
        <f t="shared" si="64"/>
        <v>30.340132580618722</v>
      </c>
      <c r="AG63" s="162">
        <f t="shared" si="64"/>
        <v>30.038473101507119</v>
      </c>
      <c r="AH63" s="162">
        <f t="shared" si="64"/>
        <v>30.543502500536174</v>
      </c>
      <c r="AI63" s="162">
        <f t="shared" si="64"/>
        <v>32.014602684114877</v>
      </c>
      <c r="AJ63" s="162">
        <f t="shared" si="64"/>
        <v>32.896024314526692</v>
      </c>
      <c r="AK63" s="162">
        <f t="shared" si="64"/>
        <v>36.576261473780832</v>
      </c>
      <c r="AL63" s="162">
        <f t="shared" si="64"/>
        <v>35.421353795610159</v>
      </c>
      <c r="AM63" s="162">
        <f t="shared" si="64"/>
        <v>34.831367859587289</v>
      </c>
      <c r="AN63" s="162">
        <f t="shared" si="64"/>
        <v>38.717112561043734</v>
      </c>
      <c r="AO63" s="162">
        <f t="shared" si="64"/>
        <v>37.491831970004888</v>
      </c>
      <c r="AP63" s="162">
        <f t="shared" si="64"/>
        <v>47.097998711225827</v>
      </c>
      <c r="AQ63" s="162">
        <f t="shared" si="64"/>
        <v>43.785410838873787</v>
      </c>
      <c r="AR63" s="162">
        <f t="shared" si="64"/>
        <v>39.801074973948339</v>
      </c>
      <c r="AS63" s="162">
        <f t="shared" si="64"/>
        <v>41.144148313440468</v>
      </c>
      <c r="AT63" s="162">
        <f t="shared" si="64"/>
        <v>41.664383390741982</v>
      </c>
      <c r="AU63" s="162">
        <f t="shared" si="64"/>
        <v>37.370595857416788</v>
      </c>
      <c r="AV63" s="162">
        <f t="shared" si="64"/>
        <v>35.448968135749055</v>
      </c>
      <c r="AW63" s="162">
        <f t="shared" si="64"/>
        <v>43.517994013020299</v>
      </c>
      <c r="AX63" s="162">
        <f t="shared" si="64"/>
        <v>45.582390062158844</v>
      </c>
      <c r="AY63" s="162">
        <f t="shared" si="64"/>
        <v>39.072655214605327</v>
      </c>
      <c r="AZ63" s="162">
        <f t="shared" si="64"/>
        <v>36.479758936368647</v>
      </c>
      <c r="BA63" s="162">
        <f t="shared" si="64"/>
        <v>44.80263384536434</v>
      </c>
      <c r="BB63" s="162">
        <f t="shared" si="64"/>
        <v>48.47831146008788</v>
      </c>
      <c r="BC63" s="162">
        <f t="shared" si="64"/>
        <v>41.85015148333683</v>
      </c>
      <c r="BD63" s="162">
        <f t="shared" si="64"/>
        <v>44.726604733549955</v>
      </c>
      <c r="BE63" s="162">
        <f t="shared" si="64"/>
        <v>50.666707767877142</v>
      </c>
      <c r="BF63" s="162">
        <f t="shared" si="64"/>
        <v>50.920627269144973</v>
      </c>
      <c r="BG63" s="162">
        <f t="shared" si="64"/>
        <v>52.0532207112295</v>
      </c>
      <c r="BH63" s="162">
        <f t="shared" si="64"/>
        <v>51.193548883046603</v>
      </c>
      <c r="BI63" s="162">
        <f t="shared" si="64"/>
        <v>48.23557169766805</v>
      </c>
      <c r="BJ63" s="162">
        <f t="shared" si="64"/>
        <v>45.607768621095623</v>
      </c>
      <c r="BK63" s="162">
        <f t="shared" si="64"/>
        <v>54.682624283844028</v>
      </c>
      <c r="BL63" s="162">
        <f t="shared" si="64"/>
        <v>54.837797594151027</v>
      </c>
      <c r="BM63" s="162">
        <f t="shared" si="64"/>
        <v>54.340675477239351</v>
      </c>
      <c r="BN63" s="162">
        <f t="shared" si="64"/>
        <v>53.058249064546594</v>
      </c>
      <c r="BO63" s="322"/>
      <c r="BP63" s="152"/>
    </row>
    <row r="64" spans="1:164" s="115" customFormat="1" ht="30.75" customHeight="1" thickBot="1" x14ac:dyDescent="0.3">
      <c r="A64" s="302" t="s">
        <v>286</v>
      </c>
      <c r="B64" s="213">
        <v>108183</v>
      </c>
      <c r="C64" s="213">
        <v>86507</v>
      </c>
      <c r="D64" s="214">
        <v>82878</v>
      </c>
      <c r="E64" s="213">
        <v>104501</v>
      </c>
      <c r="F64" s="214">
        <v>103370</v>
      </c>
      <c r="G64" s="213">
        <v>85066</v>
      </c>
      <c r="H64" s="214">
        <v>83420</v>
      </c>
      <c r="I64" s="213">
        <v>96126</v>
      </c>
      <c r="J64" s="214">
        <v>99899</v>
      </c>
      <c r="K64" s="213">
        <v>85328</v>
      </c>
      <c r="L64" s="214">
        <v>81440</v>
      </c>
      <c r="M64" s="213">
        <v>97206</v>
      </c>
      <c r="N64" s="214">
        <v>101370</v>
      </c>
      <c r="O64" s="213">
        <v>83733</v>
      </c>
      <c r="P64" s="214">
        <v>79501</v>
      </c>
      <c r="Q64" s="213">
        <v>93680</v>
      </c>
      <c r="R64" s="214">
        <v>93478</v>
      </c>
      <c r="S64" s="213">
        <v>78664</v>
      </c>
      <c r="T64" s="214">
        <v>76122</v>
      </c>
      <c r="U64" s="213">
        <v>89832</v>
      </c>
      <c r="V64" s="214">
        <v>95549</v>
      </c>
      <c r="W64" s="213">
        <v>78526</v>
      </c>
      <c r="X64" s="214">
        <v>76324</v>
      </c>
      <c r="Y64" s="213">
        <v>88476</v>
      </c>
      <c r="Z64" s="214">
        <v>92166</v>
      </c>
      <c r="AA64" s="213">
        <v>77992</v>
      </c>
      <c r="AB64" s="214">
        <v>76021</v>
      </c>
      <c r="AC64" s="213">
        <v>92986</v>
      </c>
      <c r="AD64" s="214">
        <v>93232.499999999985</v>
      </c>
      <c r="AE64" s="213">
        <v>75767.899999999994</v>
      </c>
      <c r="AF64" s="214">
        <v>74415.100000000006</v>
      </c>
      <c r="AG64" s="213">
        <v>91804.4</v>
      </c>
      <c r="AH64" s="214">
        <v>93719.9</v>
      </c>
      <c r="AI64" s="213">
        <v>77150.200000000026</v>
      </c>
      <c r="AJ64" s="214">
        <v>75280.099999999991</v>
      </c>
      <c r="AK64" s="213">
        <v>87601.9</v>
      </c>
      <c r="AL64" s="213">
        <v>88149.200000000012</v>
      </c>
      <c r="AM64" s="214">
        <v>76266.599999999991</v>
      </c>
      <c r="AN64" s="213">
        <v>74823.400000000009</v>
      </c>
      <c r="AO64" s="214">
        <v>87934.299999999988</v>
      </c>
      <c r="AP64" s="161">
        <v>86749.1</v>
      </c>
      <c r="AQ64" s="310">
        <v>66992.2</v>
      </c>
      <c r="AR64" s="161">
        <v>72932</v>
      </c>
      <c r="AS64" s="310">
        <v>83622.899999999994</v>
      </c>
      <c r="AT64" s="161">
        <v>84162.7</v>
      </c>
      <c r="AU64" s="310">
        <v>72698.600000000006</v>
      </c>
      <c r="AV64" s="310">
        <v>67872.299999999988</v>
      </c>
      <c r="AW64" s="161">
        <v>83147.099999999991</v>
      </c>
      <c r="AX64" s="354">
        <v>84493.2</v>
      </c>
      <c r="AY64" s="354">
        <v>78623.400000000009</v>
      </c>
      <c r="AZ64" s="354">
        <v>77523.100000000006</v>
      </c>
      <c r="BA64" s="354">
        <v>84181.1</v>
      </c>
      <c r="BB64" s="354">
        <v>79495.900000000009</v>
      </c>
      <c r="BC64" s="354">
        <v>66674</v>
      </c>
      <c r="BD64" s="354">
        <v>68536.3</v>
      </c>
      <c r="BE64" s="354">
        <v>79478.600000000006</v>
      </c>
      <c r="BF64" s="368">
        <v>78416.100000000006</v>
      </c>
      <c r="BG64" s="368">
        <v>65019.8</v>
      </c>
      <c r="BH64" s="368">
        <v>65043.000000000007</v>
      </c>
      <c r="BI64" s="368">
        <v>77561.099999999991</v>
      </c>
      <c r="BJ64" s="368">
        <v>81203.599999999991</v>
      </c>
      <c r="BK64" s="368">
        <v>66605.599999999991</v>
      </c>
      <c r="BL64" s="368">
        <v>65748.099999999991</v>
      </c>
      <c r="BM64" s="368">
        <v>80017.5</v>
      </c>
      <c r="BN64" s="368">
        <v>82286.3</v>
      </c>
      <c r="BO64" s="322"/>
    </row>
    <row r="65" spans="1:64" s="115" customFormat="1" ht="20.25" customHeight="1" thickTop="1" x14ac:dyDescent="0.25">
      <c r="A65" s="303"/>
      <c r="B65" s="107"/>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31"/>
      <c r="AA65" s="131"/>
      <c r="AB65" s="131"/>
      <c r="AC65" s="131"/>
      <c r="AD65" s="131"/>
      <c r="AE65" s="131"/>
      <c r="AF65" s="131"/>
      <c r="AG65" s="131"/>
      <c r="AH65" s="131"/>
      <c r="AI65" s="131"/>
      <c r="AJ65" s="131"/>
      <c r="AK65" s="131"/>
      <c r="AL65" s="131"/>
      <c r="AM65" s="131"/>
      <c r="AN65" s="131"/>
      <c r="AO65" s="131"/>
      <c r="AP65" s="131"/>
      <c r="AQ65" s="131"/>
      <c r="AR65" s="107"/>
      <c r="AS65" s="107"/>
      <c r="AT65" s="107"/>
      <c r="AU65" s="107"/>
      <c r="AV65" s="107"/>
      <c r="AW65" s="107"/>
      <c r="AX65" s="107"/>
      <c r="AY65" s="107"/>
      <c r="AZ65" s="107"/>
      <c r="BA65" s="107"/>
      <c r="BB65" s="107"/>
    </row>
    <row r="66" spans="1:64" s="115" customFormat="1" ht="20.25" customHeight="1" x14ac:dyDescent="0.25">
      <c r="A66" s="304"/>
      <c r="B66" s="132"/>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20"/>
      <c r="BL66" s="358"/>
    </row>
    <row r="67" spans="1:64" s="115" customFormat="1" ht="20.25" customHeight="1" x14ac:dyDescent="0.25">
      <c r="A67" s="119"/>
      <c r="B67" s="121"/>
      <c r="C67" s="121"/>
      <c r="D67" s="121"/>
      <c r="E67" s="121"/>
      <c r="F67" s="121"/>
      <c r="AH67" s="122"/>
      <c r="AI67" s="122"/>
      <c r="AJ67" s="122"/>
      <c r="AK67" s="122"/>
      <c r="AL67" s="122"/>
      <c r="AM67" s="122"/>
      <c r="AN67" s="122"/>
      <c r="AO67" s="122"/>
      <c r="AP67" s="122"/>
      <c r="AQ67" s="122"/>
      <c r="AR67" s="122"/>
      <c r="AS67" s="122"/>
      <c r="AT67" s="122"/>
      <c r="AW67" s="253"/>
    </row>
    <row r="68" spans="1:64" s="115" customFormat="1" ht="20.25" customHeight="1" x14ac:dyDescent="0.25">
      <c r="A68" s="119"/>
      <c r="B68" s="121"/>
      <c r="C68" s="121"/>
      <c r="D68" s="121"/>
      <c r="E68" s="121"/>
      <c r="F68" s="121"/>
      <c r="AW68" s="253"/>
    </row>
    <row r="69" spans="1:64" s="115" customFormat="1" ht="20.25" customHeight="1" x14ac:dyDescent="0.25">
      <c r="A69" s="119"/>
      <c r="B69" s="121"/>
      <c r="C69" s="121"/>
      <c r="D69" s="121"/>
      <c r="E69" s="121"/>
      <c r="F69" s="121"/>
      <c r="AW69" s="253"/>
    </row>
    <row r="70" spans="1:64" ht="20.25" customHeight="1" x14ac:dyDescent="0.25">
      <c r="A70" s="119"/>
      <c r="B70" s="121"/>
      <c r="C70" s="121"/>
      <c r="D70" s="121"/>
      <c r="E70" s="121"/>
      <c r="F70" s="121"/>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15"/>
      <c r="AT70" s="115"/>
      <c r="AU70" s="115"/>
      <c r="AV70" s="115"/>
      <c r="AW70" s="253"/>
      <c r="AX70" s="115"/>
      <c r="AY70" s="115"/>
      <c r="AZ70" s="115"/>
      <c r="BA70" s="115"/>
      <c r="BB70" s="115"/>
    </row>
    <row r="71" spans="1:64" ht="20.25" customHeight="1" x14ac:dyDescent="0.25">
      <c r="A71" s="119"/>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253"/>
      <c r="AX71" s="115"/>
      <c r="AY71" s="115"/>
      <c r="AZ71" s="115"/>
      <c r="BA71" s="115"/>
      <c r="BB71" s="115"/>
    </row>
    <row r="72" spans="1:64" s="115" customFormat="1" ht="20.25" customHeight="1" x14ac:dyDescent="0.25">
      <c r="A72" s="119"/>
      <c r="AW72" s="253"/>
    </row>
    <row r="73" spans="1:64" s="115" customFormat="1" ht="20.25" customHeight="1" x14ac:dyDescent="0.25">
      <c r="A73" s="119"/>
      <c r="AP73" s="107"/>
      <c r="AQ73" s="107"/>
      <c r="AR73" s="107"/>
      <c r="AS73" s="107"/>
      <c r="AW73" s="253"/>
      <c r="BB73" s="107"/>
    </row>
    <row r="74" spans="1:64" s="115" customFormat="1" ht="20.25" customHeight="1" x14ac:dyDescent="0.25">
      <c r="A74" s="119"/>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258"/>
      <c r="AM74" s="258"/>
      <c r="AN74" s="258"/>
      <c r="AO74" s="258"/>
      <c r="AP74" s="258"/>
      <c r="AQ74" s="258"/>
      <c r="AR74" s="258"/>
      <c r="AS74" s="258"/>
      <c r="AT74" s="258"/>
      <c r="AU74" s="258"/>
      <c r="AV74" s="258"/>
      <c r="AW74" s="258"/>
      <c r="AX74" s="258"/>
      <c r="AY74" s="258"/>
      <c r="AZ74" s="107"/>
      <c r="BA74" s="107"/>
      <c r="BB74" s="107"/>
    </row>
    <row r="75" spans="1:64" ht="20.25" customHeight="1" x14ac:dyDescent="0.25">
      <c r="A75" s="119"/>
      <c r="AL75" s="258"/>
      <c r="AM75" s="258"/>
      <c r="AN75" s="258"/>
      <c r="AO75" s="258"/>
      <c r="AP75" s="258"/>
      <c r="AQ75" s="258"/>
      <c r="AR75" s="258"/>
      <c r="AS75" s="258"/>
      <c r="AT75" s="258"/>
      <c r="AU75" s="258"/>
      <c r="AV75" s="258"/>
      <c r="AW75" s="258"/>
      <c r="AX75" s="258"/>
      <c r="AY75" s="258"/>
      <c r="BB75" s="115"/>
    </row>
    <row r="76" spans="1:64" ht="20.25" customHeight="1" x14ac:dyDescent="0.25">
      <c r="A76" s="119"/>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258"/>
      <c r="AM76" s="258"/>
      <c r="AN76" s="258"/>
      <c r="AO76" s="258"/>
      <c r="AP76" s="258"/>
      <c r="AQ76" s="258"/>
      <c r="AR76" s="258"/>
      <c r="AS76" s="258"/>
      <c r="AT76" s="258"/>
      <c r="AU76" s="258"/>
      <c r="AV76" s="258"/>
      <c r="AW76" s="258"/>
      <c r="AX76" s="258"/>
      <c r="AY76" s="258"/>
      <c r="AZ76" s="115"/>
      <c r="BA76" s="115"/>
      <c r="BB76" s="115"/>
    </row>
    <row r="77" spans="1:64" ht="20.25" customHeight="1" x14ac:dyDescent="0.25">
      <c r="A77" s="119"/>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258"/>
      <c r="AM77" s="258"/>
      <c r="AN77" s="258"/>
      <c r="AO77" s="258"/>
      <c r="AP77" s="258"/>
      <c r="AQ77" s="258"/>
      <c r="AR77" s="258"/>
      <c r="AS77" s="258"/>
      <c r="AT77" s="258"/>
      <c r="AU77" s="258"/>
      <c r="AV77" s="258"/>
      <c r="AW77" s="258"/>
      <c r="AX77" s="258"/>
      <c r="AY77" s="258"/>
      <c r="AZ77" s="115"/>
      <c r="BA77" s="115"/>
      <c r="BB77" s="115"/>
    </row>
    <row r="78" spans="1:64" ht="20.25" customHeight="1" x14ac:dyDescent="0.25">
      <c r="A78" s="123"/>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258"/>
      <c r="AM78" s="258"/>
      <c r="AN78" s="258"/>
      <c r="AO78" s="258"/>
      <c r="AP78" s="258"/>
      <c r="AQ78" s="258"/>
      <c r="AR78" s="258"/>
      <c r="AS78" s="258"/>
      <c r="AT78" s="258"/>
      <c r="AU78" s="258"/>
      <c r="AV78" s="258"/>
      <c r="AW78" s="258"/>
      <c r="AX78" s="258"/>
      <c r="AY78" s="258"/>
      <c r="AZ78" s="115"/>
      <c r="BA78" s="115"/>
    </row>
    <row r="79" spans="1:64" ht="20.25" customHeight="1" x14ac:dyDescent="0.25">
      <c r="AL79" s="258"/>
      <c r="AM79" s="258"/>
      <c r="AN79" s="258"/>
      <c r="AO79" s="258"/>
      <c r="AP79" s="258"/>
      <c r="AQ79" s="258"/>
      <c r="AR79" s="258"/>
      <c r="AS79" s="258"/>
      <c r="AT79" s="258"/>
      <c r="AU79" s="258"/>
      <c r="AV79" s="258"/>
      <c r="AW79" s="258"/>
      <c r="AX79" s="258"/>
      <c r="AY79" s="258"/>
    </row>
    <row r="80" spans="1:64" ht="20.25" customHeight="1" x14ac:dyDescent="0.25">
      <c r="A80" s="116"/>
      <c r="AL80" s="258"/>
      <c r="AM80" s="258"/>
      <c r="AN80" s="258"/>
      <c r="AO80" s="258"/>
      <c r="AP80" s="258"/>
      <c r="AQ80" s="258"/>
      <c r="AR80" s="258"/>
      <c r="AS80" s="258"/>
      <c r="AT80" s="258"/>
      <c r="AU80" s="258"/>
      <c r="AV80" s="258"/>
      <c r="AW80" s="258"/>
      <c r="AX80" s="258"/>
      <c r="AY80" s="258"/>
    </row>
    <row r="81" spans="38:38" ht="20.25" customHeight="1" x14ac:dyDescent="0.25">
      <c r="AL81" s="258"/>
    </row>
  </sheetData>
  <phoneticPr fontId="16" type="noConversion"/>
  <pageMargins left="0.74803149606299213" right="0.74803149606299213" top="0.98425196850393704" bottom="0.98425196850393704" header="0.51181102362204722" footer="0.51181102362204722"/>
  <pageSetup paperSize="9" scale="60" orientation="landscape" r:id="rId1"/>
  <headerFooter alignWithMargins="0"/>
  <tableParts count="4">
    <tablePart r:id="rId2"/>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S65"/>
  <sheetViews>
    <sheetView showGridLines="0" zoomScaleNormal="100" workbookViewId="0">
      <pane xSplit="1" ySplit="7" topLeftCell="B8" activePane="bottomRight" state="frozen"/>
      <selection activeCell="S8" sqref="S8:S45"/>
      <selection pane="topRight" activeCell="S8" sqref="S8:S45"/>
      <selection pane="bottomLeft" activeCell="S8" sqref="S8:S45"/>
      <selection pane="bottomRight" activeCell="B8" sqref="B8"/>
    </sheetView>
  </sheetViews>
  <sheetFormatPr defaultColWidth="9.1796875" defaultRowHeight="20.25" customHeight="1" x14ac:dyDescent="0.25"/>
  <cols>
    <col min="1" max="1" width="49.1796875" style="49" customWidth="1"/>
    <col min="2" max="6" width="11" style="49" customWidth="1"/>
    <col min="7" max="7" width="12" style="49" customWidth="1"/>
    <col min="8" max="8" width="11.26953125" style="49" customWidth="1"/>
    <col min="9" max="9" width="12.26953125" style="49" customWidth="1"/>
    <col min="10" max="10" width="12" style="49" customWidth="1"/>
    <col min="11" max="11" width="12.26953125" style="49" customWidth="1"/>
    <col min="12" max="13" width="13.26953125" style="49" customWidth="1"/>
    <col min="14" max="14" width="13.7265625" style="49" customWidth="1"/>
    <col min="15" max="18" width="13" style="49" customWidth="1"/>
    <col min="19" max="19" width="11.7265625" style="49" customWidth="1"/>
    <col min="20" max="16384" width="9.1796875" style="49"/>
  </cols>
  <sheetData>
    <row r="1" spans="1:19" s="107" customFormat="1" ht="45" customHeight="1" x14ac:dyDescent="0.25">
      <c r="A1" s="37" t="s">
        <v>288</v>
      </c>
    </row>
    <row r="2" spans="1:19" ht="20.25" customHeight="1" x14ac:dyDescent="0.25">
      <c r="A2" s="63" t="s">
        <v>222</v>
      </c>
    </row>
    <row r="3" spans="1:19" ht="20.25" customHeight="1" x14ac:dyDescent="0.25">
      <c r="A3" s="63" t="s">
        <v>240</v>
      </c>
    </row>
    <row r="4" spans="1:19" ht="20.25" customHeight="1" x14ac:dyDescent="0.25">
      <c r="A4" s="63" t="s">
        <v>238</v>
      </c>
    </row>
    <row r="5" spans="1:19" ht="20.25" customHeight="1" x14ac:dyDescent="0.25">
      <c r="A5" s="63" t="s">
        <v>243</v>
      </c>
    </row>
    <row r="6" spans="1:19" ht="20.25" customHeight="1" x14ac:dyDescent="0.25">
      <c r="A6" s="63" t="s">
        <v>241</v>
      </c>
      <c r="O6" s="231"/>
      <c r="P6" s="231"/>
      <c r="Q6" s="231"/>
      <c r="R6" s="231"/>
      <c r="S6" s="231"/>
    </row>
    <row r="7" spans="1:19" ht="45" customHeight="1" x14ac:dyDescent="0.25">
      <c r="A7" s="293" t="s">
        <v>216</v>
      </c>
      <c r="B7" s="219" t="s">
        <v>215</v>
      </c>
      <c r="C7" s="219" t="s">
        <v>104</v>
      </c>
      <c r="D7" s="219" t="s">
        <v>105</v>
      </c>
      <c r="E7" s="219" t="s">
        <v>106</v>
      </c>
      <c r="F7" s="219" t="s">
        <v>107</v>
      </c>
      <c r="G7" s="219" t="s">
        <v>108</v>
      </c>
      <c r="H7" s="219" t="s">
        <v>109</v>
      </c>
      <c r="I7" s="219" t="s">
        <v>110</v>
      </c>
      <c r="J7" s="219" t="s">
        <v>111</v>
      </c>
      <c r="K7" s="219" t="s">
        <v>112</v>
      </c>
      <c r="L7" s="219" t="s">
        <v>113</v>
      </c>
      <c r="M7" s="219" t="s">
        <v>100</v>
      </c>
      <c r="N7" s="219" t="s">
        <v>101</v>
      </c>
      <c r="O7" s="146" t="s">
        <v>248</v>
      </c>
      <c r="P7" s="146" t="s">
        <v>263</v>
      </c>
      <c r="Q7" s="146" t="s">
        <v>308</v>
      </c>
      <c r="R7" s="146" t="s">
        <v>360</v>
      </c>
      <c r="S7" s="146" t="s">
        <v>375</v>
      </c>
    </row>
    <row r="8" spans="1:19" ht="20.25" customHeight="1" x14ac:dyDescent="0.25">
      <c r="A8" s="294" t="s">
        <v>21</v>
      </c>
      <c r="B8" s="155">
        <v>1091</v>
      </c>
      <c r="C8" s="155">
        <v>1447</v>
      </c>
      <c r="D8" s="155">
        <v>1861</v>
      </c>
      <c r="E8" s="155">
        <f>SUM('England - Qtr'!F8:F10)</f>
        <v>2520.7799999999997</v>
      </c>
      <c r="F8" s="155">
        <f>SUM('England - Qtr'!J8:J10)</f>
        <v>3971.5</v>
      </c>
      <c r="G8" s="155">
        <f>SUM('England - Qtr'!N8:N10)</f>
        <v>5152.83</v>
      </c>
      <c r="H8" s="155">
        <f>SUM('England - Qtr'!R8:R10)</f>
        <v>5914.1</v>
      </c>
      <c r="I8" s="155">
        <f>SUM('England - Qtr'!V8:V10)</f>
        <v>6618.9699999999993</v>
      </c>
      <c r="J8" s="155">
        <f>SUM('England - Qtr'!Z8:Z10)</f>
        <v>7206.57</v>
      </c>
      <c r="K8" s="155">
        <f>SUM('England - Qtr'!AD8:AD10)</f>
        <v>9080.83</v>
      </c>
      <c r="L8" s="155">
        <f>SUM('England - Qtr'!AH8:AH10)</f>
        <v>9932.7800000000007</v>
      </c>
      <c r="M8" s="155">
        <f>SUM('England - Qtr'!AL8:AL10)</f>
        <v>11339.58</v>
      </c>
      <c r="N8" s="155">
        <f>SUM('England - Qtr'!AP8:AP10)</f>
        <v>11845.86</v>
      </c>
      <c r="O8" s="155">
        <f>SUM('England - Qtr'!AT8:AT10)</f>
        <v>12671.710000000001</v>
      </c>
      <c r="P8" s="155">
        <f>SUM('England - Qtr'!AX8:AX10)</f>
        <v>14126.130000000001</v>
      </c>
      <c r="Q8" s="155">
        <f>SUM('England - Qtr'!BB8:BB10)</f>
        <v>14142.3</v>
      </c>
      <c r="R8" s="155">
        <f>SUM('England - Qtr'!BF8:BF10)</f>
        <v>14223.31</v>
      </c>
      <c r="S8" s="155">
        <f>SUM('England - Qtr'!BJ8:BJ10)</f>
        <v>14742.83</v>
      </c>
    </row>
    <row r="9" spans="1:19" ht="20.25" customHeight="1" x14ac:dyDescent="0.25">
      <c r="A9" s="295" t="s">
        <v>4</v>
      </c>
      <c r="B9" s="155">
        <v>0</v>
      </c>
      <c r="C9" s="155">
        <v>0</v>
      </c>
      <c r="D9" s="155">
        <v>0</v>
      </c>
      <c r="E9" s="155">
        <f>'England - Qtr'!F11</f>
        <v>0.1</v>
      </c>
      <c r="F9" s="155">
        <f>'England - Qtr'!J11</f>
        <v>0.6</v>
      </c>
      <c r="G9" s="155">
        <f>'England - Qtr'!N11</f>
        <v>0.1</v>
      </c>
      <c r="H9" s="155">
        <f>'England - Qtr'!R11</f>
        <v>0.1</v>
      </c>
      <c r="I9" s="155">
        <f>'England - Qtr'!V11</f>
        <v>0.1</v>
      </c>
      <c r="J9" s="155">
        <f>'England - Qtr'!Z11</f>
        <v>0.1</v>
      </c>
      <c r="K9" s="155">
        <f>'England - Qtr'!AD11</f>
        <v>0.1</v>
      </c>
      <c r="L9" s="155">
        <f>'England - Qtr'!AH11</f>
        <v>0.1</v>
      </c>
      <c r="M9" s="155">
        <f>'England - Qtr'!AL11</f>
        <v>0.1</v>
      </c>
      <c r="N9" s="155">
        <f>'England - Qtr'!AP11</f>
        <v>0</v>
      </c>
      <c r="O9" s="155">
        <f>'England - Qtr'!AT11</f>
        <v>0</v>
      </c>
      <c r="P9" s="155">
        <f>'England - Qtr'!AX11</f>
        <v>0</v>
      </c>
      <c r="Q9" s="155">
        <f>'England - Qtr'!BB11</f>
        <v>0</v>
      </c>
      <c r="R9" s="155">
        <f>'England - Qtr'!BF11</f>
        <v>0</v>
      </c>
      <c r="S9" s="155">
        <f>'England - Qtr'!BJ11</f>
        <v>0</v>
      </c>
    </row>
    <row r="10" spans="1:19" ht="20.25" customHeight="1" x14ac:dyDescent="0.25">
      <c r="A10" s="295" t="s">
        <v>52</v>
      </c>
      <c r="B10" s="155">
        <v>1</v>
      </c>
      <c r="C10" s="155">
        <v>1</v>
      </c>
      <c r="D10" s="155">
        <v>89</v>
      </c>
      <c r="E10" s="155">
        <f>'England - Qtr'!F12</f>
        <v>887.81</v>
      </c>
      <c r="F10" s="155">
        <f>'England - Qtr'!J12</f>
        <v>1540.25</v>
      </c>
      <c r="G10" s="155">
        <f>'England - Qtr'!N12</f>
        <v>2622.41</v>
      </c>
      <c r="H10" s="155">
        <f>'England - Qtr'!R12</f>
        <v>4908.63</v>
      </c>
      <c r="I10" s="155">
        <f>'England - Qtr'!V12</f>
        <v>8548.5400000000009</v>
      </c>
      <c r="J10" s="155">
        <f>'England - Qtr'!Z12</f>
        <v>10500.94</v>
      </c>
      <c r="K10" s="155">
        <f>'England - Qtr'!AD12</f>
        <v>11110.2</v>
      </c>
      <c r="L10" s="155">
        <f>'England - Qtr'!AH12</f>
        <v>11286.95</v>
      </c>
      <c r="M10" s="155">
        <f>'England - Qtr'!AL12</f>
        <v>11532.76</v>
      </c>
      <c r="N10" s="155">
        <f>'England - Qtr'!AP12</f>
        <v>11894.810000000001</v>
      </c>
      <c r="O10" s="155">
        <f>'England - Qtr'!AT12</f>
        <v>12257.03</v>
      </c>
      <c r="P10" s="155">
        <f>'England - Qtr'!AX12</f>
        <v>12693.53</v>
      </c>
      <c r="Q10" s="155">
        <f>'England - Qtr'!BB12</f>
        <v>15130.5</v>
      </c>
      <c r="R10" s="155">
        <f>'England - Qtr'!BF12</f>
        <v>16754.79</v>
      </c>
      <c r="S10" s="155">
        <f>'England - Qtr'!BJ12</f>
        <v>18964.939999999999</v>
      </c>
    </row>
    <row r="11" spans="1:19" ht="20.25" customHeight="1" x14ac:dyDescent="0.25">
      <c r="A11" s="295" t="s">
        <v>18</v>
      </c>
      <c r="B11" s="155">
        <v>25</v>
      </c>
      <c r="C11" s="155">
        <v>25</v>
      </c>
      <c r="D11" s="155">
        <v>26</v>
      </c>
      <c r="E11" s="155">
        <f>SUM('England - Qtr'!F13:F14)</f>
        <v>29.5</v>
      </c>
      <c r="F11" s="155">
        <f>SUM('England - Qtr'!J13:J14)</f>
        <v>31.37</v>
      </c>
      <c r="G11" s="155">
        <f>SUM('England - Qtr'!N13:N14)</f>
        <v>32.200000000000003</v>
      </c>
      <c r="H11" s="155">
        <f>SUM('England - Qtr'!R13:R14)</f>
        <v>33.480000000000004</v>
      </c>
      <c r="I11" s="155">
        <f>SUM('England - Qtr'!V13:V14)</f>
        <v>35.370000000000005</v>
      </c>
      <c r="J11" s="155">
        <f>SUM('England - Qtr'!Z13:Z14)</f>
        <v>35.129999999999995</v>
      </c>
      <c r="K11" s="155">
        <f>SUM('England - Qtr'!AD13:AD14)</f>
        <v>42.37</v>
      </c>
      <c r="L11" s="155">
        <f>SUM('England - Qtr'!AH13:AH14)</f>
        <v>43.87</v>
      </c>
      <c r="M11" s="155">
        <f>SUM('England - Qtr'!AL13:AL14)</f>
        <v>44.87</v>
      </c>
      <c r="N11" s="155">
        <f>SUM('England - Qtr'!AP13:AP14)</f>
        <v>43.38</v>
      </c>
      <c r="O11" s="155">
        <f>SUM('England - Qtr'!AT13:AT14)</f>
        <v>43.38</v>
      </c>
      <c r="P11" s="155">
        <f>SUM('England - Qtr'!AX13:AX14)</f>
        <v>43.75</v>
      </c>
      <c r="Q11" s="155">
        <f>SUM('England - Qtr'!BB13:BB14)</f>
        <v>43.39</v>
      </c>
      <c r="R11" s="155">
        <f>SUM('England - Qtr'!BF13:BF14)</f>
        <v>43.39</v>
      </c>
      <c r="S11" s="155">
        <f>SUM('England - Qtr'!BJ13:BJ14)</f>
        <v>43.39</v>
      </c>
    </row>
    <row r="12" spans="1:19" ht="20.25" customHeight="1" x14ac:dyDescent="0.25">
      <c r="A12" s="295" t="s">
        <v>53</v>
      </c>
      <c r="B12" s="155">
        <v>755</v>
      </c>
      <c r="C12" s="155">
        <v>809</v>
      </c>
      <c r="D12" s="155">
        <v>845</v>
      </c>
      <c r="E12" s="155">
        <f>'England - Qtr'!F15</f>
        <v>884.77</v>
      </c>
      <c r="F12" s="155">
        <f>'England - Qtr'!J15</f>
        <v>870.09</v>
      </c>
      <c r="G12" s="155">
        <f>'England - Qtr'!N15</f>
        <v>877.08</v>
      </c>
      <c r="H12" s="155">
        <f>'England - Qtr'!R15</f>
        <v>877.31</v>
      </c>
      <c r="I12" s="155">
        <f>'England - Qtr'!V15</f>
        <v>878.81</v>
      </c>
      <c r="J12" s="155">
        <f>'England - Qtr'!Z15</f>
        <v>879.34</v>
      </c>
      <c r="K12" s="155">
        <f>'England - Qtr'!AD15</f>
        <v>880.21</v>
      </c>
      <c r="L12" s="155">
        <f>'England - Qtr'!AH15</f>
        <v>880.38</v>
      </c>
      <c r="M12" s="155">
        <f>'England - Qtr'!AL15</f>
        <v>873.37</v>
      </c>
      <c r="N12" s="155">
        <f>'England - Qtr'!AP15</f>
        <v>872.44</v>
      </c>
      <c r="O12" s="155">
        <f>'England - Qtr'!AT15</f>
        <v>873.44</v>
      </c>
      <c r="P12" s="155">
        <f>'England - Qtr'!AX15</f>
        <v>877.29</v>
      </c>
      <c r="Q12" s="155">
        <f>'England - Qtr'!BB15</f>
        <v>877.29</v>
      </c>
      <c r="R12" s="155">
        <f>'England - Qtr'!BF15</f>
        <v>878.11</v>
      </c>
      <c r="S12" s="155">
        <f>'England - Qtr'!BJ15</f>
        <v>878.11</v>
      </c>
    </row>
    <row r="13" spans="1:19" ht="20.25" customHeight="1" x14ac:dyDescent="0.25">
      <c r="A13" s="295" t="s">
        <v>7</v>
      </c>
      <c r="B13" s="155">
        <v>137</v>
      </c>
      <c r="C13" s="155">
        <v>141</v>
      </c>
      <c r="D13" s="155">
        <v>172</v>
      </c>
      <c r="E13" s="155">
        <f>'England - Qtr'!F16</f>
        <v>177.77</v>
      </c>
      <c r="F13" s="155">
        <f>'England - Qtr'!J16</f>
        <v>188.91</v>
      </c>
      <c r="G13" s="155">
        <f>'England - Qtr'!N16</f>
        <v>181.24</v>
      </c>
      <c r="H13" s="155">
        <f>'England - Qtr'!R16</f>
        <v>210.3</v>
      </c>
      <c r="I13" s="155">
        <f>'England - Qtr'!V16</f>
        <v>211.07</v>
      </c>
      <c r="J13" s="155">
        <f>'England - Qtr'!Z16</f>
        <v>237.38</v>
      </c>
      <c r="K13" s="155">
        <f>'England - Qtr'!AD16</f>
        <v>225.54</v>
      </c>
      <c r="L13" s="155">
        <f>'England - Qtr'!AH16</f>
        <v>226.56</v>
      </c>
      <c r="M13" s="155">
        <f>'England - Qtr'!AL16</f>
        <v>226.56</v>
      </c>
      <c r="N13" s="155">
        <f>'England - Qtr'!AP16</f>
        <v>226.56</v>
      </c>
      <c r="O13" s="155">
        <f>'England - Qtr'!AT16</f>
        <v>236.22</v>
      </c>
      <c r="P13" s="155">
        <f>'England - Qtr'!AX16</f>
        <v>246.94</v>
      </c>
      <c r="Q13" s="155">
        <f>'England - Qtr'!BB16</f>
        <v>256.01</v>
      </c>
      <c r="R13" s="155">
        <f>'England - Qtr'!BF16</f>
        <v>256.01</v>
      </c>
      <c r="S13" s="155">
        <f>'England - Qtr'!BJ16</f>
        <v>256.01</v>
      </c>
    </row>
    <row r="14" spans="1:19" ht="20.25" customHeight="1" x14ac:dyDescent="0.25">
      <c r="A14" s="295" t="s">
        <v>278</v>
      </c>
      <c r="B14" s="155">
        <v>608</v>
      </c>
      <c r="C14" s="155">
        <v>637</v>
      </c>
      <c r="D14" s="155">
        <v>719</v>
      </c>
      <c r="E14" s="155">
        <f>SUM('England - Qtr'!F17:F20)</f>
        <v>1678.36</v>
      </c>
      <c r="F14" s="155">
        <f>SUM('England - Qtr'!J17:J21)</f>
        <v>1719.22</v>
      </c>
      <c r="G14" s="155">
        <f>SUM('England - Qtr'!N17:N21)</f>
        <v>2566.96</v>
      </c>
      <c r="H14" s="155">
        <f>SUM('England - Qtr'!R17:R21)</f>
        <v>2991.58</v>
      </c>
      <c r="I14" s="155">
        <f>SUM('England - Qtr'!V17:V21)</f>
        <v>3611.7699999999995</v>
      </c>
      <c r="J14" s="155">
        <f>SUM('England - Qtr'!Z17:Z21)</f>
        <v>4018.1600000000003</v>
      </c>
      <c r="K14" s="155">
        <f>SUM('England - Qtr'!AD17:AD20)</f>
        <v>4203.97</v>
      </c>
      <c r="L14" s="155">
        <f>SUM('England - Qtr'!AH17:AH21)</f>
        <v>5665.2399999999989</v>
      </c>
      <c r="M14" s="155">
        <f>SUM('England - Qtr'!AL17:AL21)</f>
        <v>5835.37</v>
      </c>
      <c r="N14" s="155">
        <f>SUM('England - Qtr'!AP17:AP21)</f>
        <v>5949.58</v>
      </c>
      <c r="O14" s="155">
        <f>SUM('England - Qtr'!AT17:AT21)</f>
        <v>6017.24</v>
      </c>
      <c r="P14" s="155">
        <f>SUM('England - Qtr'!AX17:AX21)</f>
        <v>6095.2</v>
      </c>
      <c r="Q14" s="155">
        <f>SUM('England - Qtr'!BB17:BB21)</f>
        <v>6184.74</v>
      </c>
      <c r="R14" s="155">
        <f>SUM('England - Qtr'!BF17:BF21)</f>
        <v>6184.74</v>
      </c>
      <c r="S14" s="155">
        <f>SUM('England - Qtr'!BJ17:BJ21)</f>
        <v>6238.6399999999994</v>
      </c>
    </row>
    <row r="15" spans="1:19" s="94" customFormat="1" ht="20.25" customHeight="1" thickBot="1" x14ac:dyDescent="0.3">
      <c r="A15" s="285" t="s">
        <v>91</v>
      </c>
      <c r="B15" s="170">
        <f t="shared" ref="B15:G15" si="0">SUM(B8:B14)</f>
        <v>2617</v>
      </c>
      <c r="C15" s="170">
        <f t="shared" si="0"/>
        <v>3060</v>
      </c>
      <c r="D15" s="170">
        <f t="shared" si="0"/>
        <v>3712</v>
      </c>
      <c r="E15" s="170">
        <f t="shared" si="0"/>
        <v>6179.0899999999992</v>
      </c>
      <c r="F15" s="170">
        <f>SUM(F8:F14)</f>
        <v>8321.94</v>
      </c>
      <c r="G15" s="170">
        <f t="shared" si="0"/>
        <v>11432.82</v>
      </c>
      <c r="H15" s="170">
        <f t="shared" ref="H15:M15" si="1">SUM(H8:H14)</f>
        <v>14935.5</v>
      </c>
      <c r="I15" s="170">
        <f t="shared" si="1"/>
        <v>19904.63</v>
      </c>
      <c r="J15" s="170">
        <f t="shared" si="1"/>
        <v>22877.620000000003</v>
      </c>
      <c r="K15" s="170">
        <f t="shared" si="1"/>
        <v>25543.22</v>
      </c>
      <c r="L15" s="170">
        <f t="shared" si="1"/>
        <v>28035.88</v>
      </c>
      <c r="M15" s="170">
        <f t="shared" si="1"/>
        <v>29852.61</v>
      </c>
      <c r="N15" s="170">
        <f t="shared" ref="N15:S15" si="2">SUM(N8:N14)</f>
        <v>30832.630000000005</v>
      </c>
      <c r="O15" s="170">
        <f t="shared" si="2"/>
        <v>32099.020000000004</v>
      </c>
      <c r="P15" s="170">
        <f t="shared" si="2"/>
        <v>34082.840000000004</v>
      </c>
      <c r="Q15" s="170">
        <f t="shared" si="2"/>
        <v>36634.229999999996</v>
      </c>
      <c r="R15" s="188">
        <f t="shared" si="2"/>
        <v>38340.35</v>
      </c>
      <c r="S15" s="188">
        <f t="shared" si="2"/>
        <v>41123.919999999998</v>
      </c>
    </row>
    <row r="16" spans="1:19" ht="20.25" customHeight="1" thickTop="1" x14ac:dyDescent="0.25">
      <c r="A16" s="296"/>
      <c r="B16" s="166"/>
      <c r="C16" s="171"/>
      <c r="D16" s="166"/>
      <c r="E16" s="155"/>
      <c r="F16" s="155"/>
      <c r="G16" s="155"/>
      <c r="H16" s="155"/>
      <c r="I16" s="155"/>
      <c r="J16" s="155"/>
      <c r="K16" s="155"/>
      <c r="L16" s="155"/>
      <c r="M16" s="155"/>
      <c r="N16" s="155"/>
      <c r="O16" s="155"/>
      <c r="P16" s="50"/>
      <c r="Q16" s="50"/>
      <c r="R16" s="50"/>
      <c r="S16" s="50"/>
    </row>
    <row r="17" spans="1:19" ht="45" customHeight="1" thickBot="1" x14ac:dyDescent="0.3">
      <c r="A17" s="287" t="s">
        <v>345</v>
      </c>
      <c r="B17" s="172" t="s">
        <v>215</v>
      </c>
      <c r="C17" s="172" t="s">
        <v>104</v>
      </c>
      <c r="D17" s="172" t="s">
        <v>105</v>
      </c>
      <c r="E17" s="172" t="s">
        <v>106</v>
      </c>
      <c r="F17" s="172" t="s">
        <v>107</v>
      </c>
      <c r="G17" s="172" t="s">
        <v>108</v>
      </c>
      <c r="H17" s="172" t="s">
        <v>109</v>
      </c>
      <c r="I17" s="172" t="s">
        <v>110</v>
      </c>
      <c r="J17" s="172" t="s">
        <v>111</v>
      </c>
      <c r="K17" s="172" t="s">
        <v>112</v>
      </c>
      <c r="L17" s="172" t="s">
        <v>113</v>
      </c>
      <c r="M17" s="172" t="s">
        <v>100</v>
      </c>
      <c r="N17" s="172" t="s">
        <v>101</v>
      </c>
      <c r="O17" s="172" t="s">
        <v>248</v>
      </c>
      <c r="P17" s="172" t="s">
        <v>263</v>
      </c>
      <c r="Q17" s="172" t="s">
        <v>308</v>
      </c>
      <c r="R17" s="172" t="s">
        <v>360</v>
      </c>
      <c r="S17" s="172" t="s">
        <v>375</v>
      </c>
    </row>
    <row r="18" spans="1:19" ht="20.25" customHeight="1" x14ac:dyDescent="0.25">
      <c r="A18" s="294" t="s">
        <v>21</v>
      </c>
      <c r="B18" s="155">
        <v>2205</v>
      </c>
      <c r="C18" s="155">
        <v>3062</v>
      </c>
      <c r="D18" s="155">
        <v>3660</v>
      </c>
      <c r="E18" s="155">
        <f>SUM('England - Qtr'!C25:F26)</f>
        <v>6246.8700000000008</v>
      </c>
      <c r="F18" s="155">
        <f>SUM('England - Qtr'!G25:J26)</f>
        <v>9066.94</v>
      </c>
      <c r="G18" s="155">
        <f>SUM('England - Qtr'!K25:N26)</f>
        <v>14231.77</v>
      </c>
      <c r="H18" s="155">
        <f>SUM('England - Qtr'!O25:R26)</f>
        <v>16510.02</v>
      </c>
      <c r="I18" s="155">
        <f>SUM('England - Qtr'!S25:V26)</f>
        <v>20975.59</v>
      </c>
      <c r="J18" s="155">
        <f>SUM('England - Qtr'!W25:Z26)</f>
        <v>19580.589999999997</v>
      </c>
      <c r="K18" s="155">
        <f>SUM('England - Qtr'!AA25:AD26)</f>
        <v>25084.05</v>
      </c>
      <c r="L18" s="155">
        <f>SUM('England - Qtr'!AE25:AH26)</f>
        <v>30056.23</v>
      </c>
      <c r="M18" s="155">
        <f>SUM('England - Qtr'!AI25:AL26)</f>
        <v>33720.58</v>
      </c>
      <c r="N18" s="155">
        <f>SUM('England - Qtr'!AM25:AP26)</f>
        <v>43780.009999999995</v>
      </c>
      <c r="O18" s="155">
        <f>SUM('England - Qtr'!AQ25:AT26)</f>
        <v>37911.620000000003</v>
      </c>
      <c r="P18" s="155">
        <f>SUM('England - Qtr'!AU25:AX26)</f>
        <v>44452.28</v>
      </c>
      <c r="Q18" s="155">
        <f>SUM('England - Qtr'!AY25:BB26)</f>
        <v>47894.549999999996</v>
      </c>
      <c r="R18" s="155">
        <f>SUM('England - Qtr'!BC25:BF26)</f>
        <v>46228.74</v>
      </c>
      <c r="S18" s="155">
        <f>SUM('England - Qtr'!BG25:BJ26)</f>
        <v>47711.33</v>
      </c>
    </row>
    <row r="19" spans="1:19" ht="20.25" customHeight="1" x14ac:dyDescent="0.25">
      <c r="A19" s="295" t="s">
        <v>4</v>
      </c>
      <c r="B19" s="155">
        <v>0</v>
      </c>
      <c r="C19" s="155">
        <v>0</v>
      </c>
      <c r="D19" s="155">
        <v>0</v>
      </c>
      <c r="E19" s="155">
        <f>SUM('England - Qtr'!C27:F27)</f>
        <v>0.02</v>
      </c>
      <c r="F19" s="155">
        <f>SUM('England - Qtr'!G27:J27)</f>
        <v>0.13</v>
      </c>
      <c r="G19" s="155">
        <f>SUM('England - Qtr'!K27:N27)</f>
        <v>0.18000000000000002</v>
      </c>
      <c r="H19" s="155">
        <f>SUM('England - Qtr'!O27:R27)</f>
        <v>0.04</v>
      </c>
      <c r="I19" s="155">
        <f>SUM('England - Qtr'!S27:V27)</f>
        <v>0</v>
      </c>
      <c r="J19" s="155">
        <f>SUM('England - Qtr'!W27:Z27)</f>
        <v>0</v>
      </c>
      <c r="K19" s="155">
        <f>SUM('England - Qtr'!AA27:AD27)</f>
        <v>0</v>
      </c>
      <c r="L19" s="155">
        <f>SUM('England - Qtr'!AE27:AH27)</f>
        <v>0</v>
      </c>
      <c r="M19" s="155">
        <f>SUM('England - Qtr'!AI27:AL27)</f>
        <v>0</v>
      </c>
      <c r="N19" s="155">
        <f>SUM('England - Qtr'!AM27:AP27)</f>
        <v>0</v>
      </c>
      <c r="O19" s="155">
        <f>SUM('England - Qtr'!AQ27:AT27)</f>
        <v>0</v>
      </c>
      <c r="P19" s="155">
        <f>SUM('England - Qtr'!AU27:AX27)</f>
        <v>0</v>
      </c>
      <c r="Q19" s="155">
        <f>SUM('England - Qtr'!AY27:BB27)</f>
        <v>0</v>
      </c>
      <c r="R19" s="155">
        <f>SUM('England - Qtr'!BC27:BF27)</f>
        <v>0</v>
      </c>
      <c r="S19" s="155">
        <f>SUM('England - Qtr'!BG27:BJ27)</f>
        <v>0</v>
      </c>
    </row>
    <row r="20" spans="1:19" ht="20.25" customHeight="1" x14ac:dyDescent="0.25">
      <c r="A20" s="272" t="s">
        <v>351</v>
      </c>
      <c r="B20" s="155">
        <v>0</v>
      </c>
      <c r="C20" s="155">
        <v>1</v>
      </c>
      <c r="D20" s="155">
        <v>23</v>
      </c>
      <c r="E20" s="155">
        <f>SUM('England - Qtr'!C28:F28)</f>
        <v>221.69</v>
      </c>
      <c r="F20" s="155">
        <f>SUM('England - Qtr'!G28:J28)</f>
        <v>1194.58</v>
      </c>
      <c r="G20" s="155">
        <f>SUM('England - Qtr'!K28:N28)</f>
        <v>1783.0300000000002</v>
      </c>
      <c r="H20" s="155">
        <f>SUM('England - Qtr'!O28:R28)</f>
        <v>3630.3499999999995</v>
      </c>
      <c r="I20" s="155">
        <f>SUM('England - Qtr'!S28:V28)</f>
        <v>6738.03</v>
      </c>
      <c r="J20" s="155">
        <f>SUM('England - Qtr'!W28:Z28)</f>
        <v>9231.85</v>
      </c>
      <c r="K20" s="155">
        <f>SUM('England - Qtr'!AA28:AD28)</f>
        <v>10067.830000000002</v>
      </c>
      <c r="L20" s="155">
        <f>SUM('England - Qtr'!AE28:AH28)</f>
        <v>11025.31</v>
      </c>
      <c r="M20" s="155">
        <f>SUM('England - Qtr'!AI28:AL28)</f>
        <v>10788.449999999999</v>
      </c>
      <c r="N20" s="155">
        <f>SUM('England - Qtr'!AM28:AP28)</f>
        <v>10909.279999999999</v>
      </c>
      <c r="O20" s="155">
        <f>SUM('England - Qtr'!AQ28:AT28)</f>
        <v>10443.65</v>
      </c>
      <c r="P20" s="155">
        <f>SUM('England - Qtr'!AU28:AX28)</f>
        <v>12007.32</v>
      </c>
      <c r="Q20" s="155">
        <f>SUM('England - Qtr'!AY28:BB28)</f>
        <v>12746.08</v>
      </c>
      <c r="R20" s="155">
        <f>SUM('England - Qtr'!BC28:BF28)</f>
        <v>12987.260000000002</v>
      </c>
      <c r="S20" s="155">
        <f>SUM('England - Qtr'!BG28:BJ28)</f>
        <v>17413.349999999999</v>
      </c>
    </row>
    <row r="21" spans="1:19" ht="20.25" customHeight="1" x14ac:dyDescent="0.25">
      <c r="A21" s="295" t="s">
        <v>18</v>
      </c>
      <c r="B21" s="155">
        <v>80</v>
      </c>
      <c r="C21" s="155">
        <v>75</v>
      </c>
      <c r="D21" s="155">
        <v>61</v>
      </c>
      <c r="E21" s="155">
        <f>SUM('England - Qtr'!C29:F29)</f>
        <v>73.2</v>
      </c>
      <c r="F21" s="155">
        <f>SUM('England - Qtr'!G29:J29)</f>
        <v>90.28</v>
      </c>
      <c r="G21" s="155">
        <f>SUM('England - Qtr'!K29:N29)</f>
        <v>81.900000000000006</v>
      </c>
      <c r="H21" s="155">
        <f>SUM('England - Qtr'!O29:R29)</f>
        <v>99.52</v>
      </c>
      <c r="I21" s="155">
        <f>SUM('England - Qtr'!S29:V29)</f>
        <v>102.57999999999998</v>
      </c>
      <c r="J21" s="155">
        <f>SUM('England - Qtr'!W29:Z29)</f>
        <v>92.06</v>
      </c>
      <c r="K21" s="155">
        <f>SUM('England - Qtr'!AA29:AD29)</f>
        <v>125.12</v>
      </c>
      <c r="L21" s="155">
        <f>SUM('England - Qtr'!AE29:AH29)</f>
        <v>126.88</v>
      </c>
      <c r="M21" s="155">
        <f>SUM('England - Qtr'!AI29:AL29)</f>
        <v>141.31</v>
      </c>
      <c r="N21" s="155">
        <f>SUM('England - Qtr'!AM29:AP29)</f>
        <v>155.99</v>
      </c>
      <c r="O21" s="155">
        <f>SUM('England - Qtr'!AQ29:AT29)</f>
        <v>133.28</v>
      </c>
      <c r="P21" s="155">
        <f>SUM('England - Qtr'!AU29:AX29)</f>
        <v>108.62</v>
      </c>
      <c r="Q21" s="155">
        <f>SUM('England - Qtr'!AY29:BB29)</f>
        <v>154.85999999999999</v>
      </c>
      <c r="R21" s="155">
        <f>SUM('England - Qtr'!BC29:BF29)</f>
        <v>146.88</v>
      </c>
      <c r="S21" s="155">
        <f>SUM('England - Qtr'!BG29:BJ29)</f>
        <v>146.03</v>
      </c>
    </row>
    <row r="22" spans="1:19" ht="20.25" customHeight="1" x14ac:dyDescent="0.25">
      <c r="A22" s="295" t="s">
        <v>53</v>
      </c>
      <c r="B22" s="155">
        <v>4012</v>
      </c>
      <c r="C22" s="155">
        <v>4146</v>
      </c>
      <c r="D22" s="155">
        <v>4227</v>
      </c>
      <c r="E22" s="155">
        <f>SUM('England - Qtr'!C30:F30)</f>
        <v>4513.3999999999996</v>
      </c>
      <c r="F22" s="155">
        <f>SUM('England - Qtr'!G30:J30)</f>
        <v>4380.0800000000008</v>
      </c>
      <c r="G22" s="155">
        <f>SUM('England - Qtr'!K30:N30)</f>
        <v>4350.68</v>
      </c>
      <c r="H22" s="155">
        <f>SUM('England - Qtr'!O30:R30)</f>
        <v>4245.1400000000003</v>
      </c>
      <c r="I22" s="155">
        <f>SUM('England - Qtr'!S30:V30)</f>
        <v>4106.3600000000006</v>
      </c>
      <c r="J22" s="155">
        <f>SUM('England - Qtr'!W30:Z30)</f>
        <v>3960.91</v>
      </c>
      <c r="K22" s="155">
        <f>SUM('England - Qtr'!AA30:AD30)</f>
        <v>3590.5</v>
      </c>
      <c r="L22" s="155">
        <f>SUM('England - Qtr'!AE30:AH30)</f>
        <v>3287.4700000000003</v>
      </c>
      <c r="M22" s="155">
        <f>SUM('England - Qtr'!AI30:AL30)</f>
        <v>3030.1800000000003</v>
      </c>
      <c r="N22" s="155">
        <f>SUM('England - Qtr'!AM30:AP30)</f>
        <v>2911.36</v>
      </c>
      <c r="O22" s="155">
        <f>SUM('England - Qtr'!AQ30:AT30)</f>
        <v>2765.02</v>
      </c>
      <c r="P22" s="155">
        <f>SUM('England - Qtr'!AU30:AX30)</f>
        <v>2600.17</v>
      </c>
      <c r="Q22" s="155">
        <f>SUM('England - Qtr'!AY30:BB30)</f>
        <v>2498</v>
      </c>
      <c r="R22" s="155">
        <f>SUM('England - Qtr'!BC30:BF30)</f>
        <v>2420.25</v>
      </c>
      <c r="S22" s="155">
        <f>SUM('England - Qtr'!BG30:BJ30)</f>
        <v>2254.11</v>
      </c>
    </row>
    <row r="23" spans="1:19" ht="20.25" customHeight="1" x14ac:dyDescent="0.25">
      <c r="A23" s="295" t="s">
        <v>7</v>
      </c>
      <c r="B23" s="155">
        <v>523</v>
      </c>
      <c r="C23" s="155">
        <v>570</v>
      </c>
      <c r="D23" s="155">
        <v>651</v>
      </c>
      <c r="E23" s="155">
        <f>SUM('England - Qtr'!C31:F31)</f>
        <v>700.67</v>
      </c>
      <c r="F23" s="155">
        <f>SUM('England - Qtr'!G31:J31)</f>
        <v>662.65</v>
      </c>
      <c r="G23" s="155">
        <f>SUM('England - Qtr'!K31:N31)</f>
        <v>689.69</v>
      </c>
      <c r="H23" s="155">
        <f>SUM('England - Qtr'!O31:R31)</f>
        <v>767.82999999999993</v>
      </c>
      <c r="I23" s="155">
        <f>SUM('England - Qtr'!S31:V31)</f>
        <v>815.48</v>
      </c>
      <c r="J23" s="155">
        <f>SUM('England - Qtr'!W31:Z31)</f>
        <v>871.94</v>
      </c>
      <c r="K23" s="155">
        <f>SUM('England - Qtr'!AA31:AD31)</f>
        <v>886.11</v>
      </c>
      <c r="L23" s="155">
        <f>SUM('England - Qtr'!AE31:AH31)</f>
        <v>912.14</v>
      </c>
      <c r="M23" s="155">
        <f>SUM('England - Qtr'!AI31:AL31)</f>
        <v>970.66</v>
      </c>
      <c r="N23" s="155">
        <f>SUM('England - Qtr'!AM31:AP31)</f>
        <v>984.31</v>
      </c>
      <c r="O23" s="155">
        <f>SUM('England - Qtr'!AQ31:AT31)</f>
        <v>957.56</v>
      </c>
      <c r="P23" s="155">
        <f>SUM('England - Qtr'!AU31:AX31)</f>
        <v>922.68999999999994</v>
      </c>
      <c r="Q23" s="155">
        <f>SUM('England - Qtr'!AY31:BB31)</f>
        <v>967.92</v>
      </c>
      <c r="R23" s="155">
        <f>SUM('England - Qtr'!BC31:BF31)</f>
        <v>947.67</v>
      </c>
      <c r="S23" s="155">
        <f>SUM('England - Qtr'!BG31:BJ31)</f>
        <v>874.94</v>
      </c>
    </row>
    <row r="24" spans="1:19" ht="20.25" customHeight="1" x14ac:dyDescent="0.25">
      <c r="A24" s="295" t="s">
        <v>340</v>
      </c>
      <c r="B24" s="155">
        <v>3609</v>
      </c>
      <c r="C24" s="155">
        <v>4155</v>
      </c>
      <c r="D24" s="155">
        <v>5213</v>
      </c>
      <c r="E24" s="155">
        <f>SUM('England - Qtr'!C32:F32)</f>
        <v>6113.3600000000006</v>
      </c>
      <c r="F24" s="155">
        <f>SUM('England - Qtr'!G32:J32)</f>
        <v>7512.67</v>
      </c>
      <c r="G24" s="155">
        <f>SUM('England - Qtr'!K32:N32)</f>
        <v>10930.44</v>
      </c>
      <c r="H24" s="155">
        <f>SUM('England - Qtr'!O32:R32)</f>
        <v>15145.130000000001</v>
      </c>
      <c r="I24" s="155">
        <f>SUM('England - Qtr'!S32:V32)</f>
        <v>21447.17</v>
      </c>
      <c r="J24" s="155">
        <f>SUM('England - Qtr'!W32:Z32)</f>
        <v>22136.79</v>
      </c>
      <c r="K24" s="155">
        <f>SUM('England - Qtr'!AA32:AD32)</f>
        <v>23448.94</v>
      </c>
      <c r="L24" s="155">
        <f>SUM('England - Qtr'!AE32:AH32)</f>
        <v>26943.489999999998</v>
      </c>
      <c r="M24" s="155">
        <f>SUM('England - Qtr'!AI32:AL32)</f>
        <v>29162.019999999997</v>
      </c>
      <c r="N24" s="155">
        <f>SUM('England - Qtr'!AM32:AP32)</f>
        <v>30029.78</v>
      </c>
      <c r="O24" s="155">
        <f>SUM('England - Qtr'!AQ32:AT32)</f>
        <v>31450.42</v>
      </c>
      <c r="P24" s="155">
        <f>SUM('England - Qtr'!AU32:AX32)</f>
        <v>27648.270000000004</v>
      </c>
      <c r="Q24" s="155">
        <f>SUM('England - Qtr'!AY32:BB32)</f>
        <v>26001.240000000005</v>
      </c>
      <c r="R24" s="155">
        <f>SUM('England - Qtr'!BC32:BF32)</f>
        <v>31975.13</v>
      </c>
      <c r="S24" s="155">
        <f>SUM('England - Qtr'!BG32:BJ32)</f>
        <v>33251.1</v>
      </c>
    </row>
    <row r="25" spans="1:19" s="94" customFormat="1" ht="20.25" customHeight="1" thickBot="1" x14ac:dyDescent="0.3">
      <c r="A25" s="297" t="s">
        <v>91</v>
      </c>
      <c r="B25" s="170">
        <f t="shared" ref="B25:K25" si="3">SUM(B18:B24)</f>
        <v>10429</v>
      </c>
      <c r="C25" s="170">
        <f t="shared" si="3"/>
        <v>12009</v>
      </c>
      <c r="D25" s="170">
        <f t="shared" si="3"/>
        <v>13835</v>
      </c>
      <c r="E25" s="170">
        <f t="shared" si="3"/>
        <v>17869.21</v>
      </c>
      <c r="F25" s="170">
        <f t="shared" si="3"/>
        <v>22907.33</v>
      </c>
      <c r="G25" s="170">
        <f t="shared" si="3"/>
        <v>32067.690000000002</v>
      </c>
      <c r="H25" s="170">
        <f t="shared" si="3"/>
        <v>40398.03</v>
      </c>
      <c r="I25" s="170">
        <f t="shared" si="3"/>
        <v>54185.21</v>
      </c>
      <c r="J25" s="170">
        <f t="shared" si="3"/>
        <v>55874.14</v>
      </c>
      <c r="K25" s="170">
        <f t="shared" si="3"/>
        <v>63202.55</v>
      </c>
      <c r="L25" s="170">
        <f t="shared" ref="L25:Q25" si="4">SUM(L18:L24)</f>
        <v>72351.51999999999</v>
      </c>
      <c r="M25" s="170">
        <f t="shared" si="4"/>
        <v>77813.2</v>
      </c>
      <c r="N25" s="170">
        <f t="shared" si="4"/>
        <v>88770.729999999981</v>
      </c>
      <c r="O25" s="170">
        <f t="shared" si="4"/>
        <v>83661.549999999988</v>
      </c>
      <c r="P25" s="170">
        <f t="shared" si="4"/>
        <v>87739.35</v>
      </c>
      <c r="Q25" s="188">
        <f t="shared" si="4"/>
        <v>90262.65</v>
      </c>
      <c r="R25" s="188">
        <f t="shared" ref="R25:S25" si="5">SUM(R18:R24)</f>
        <v>94705.93</v>
      </c>
      <c r="S25" s="188">
        <f t="shared" si="5"/>
        <v>101650.85999999999</v>
      </c>
    </row>
    <row r="26" spans="1:19" ht="20.25" customHeight="1" thickTop="1" x14ac:dyDescent="0.25">
      <c r="A26" s="272"/>
    </row>
    <row r="27" spans="1:19" ht="45" customHeight="1" x14ac:dyDescent="0.25">
      <c r="A27" s="287" t="s">
        <v>343</v>
      </c>
      <c r="B27" s="146" t="s">
        <v>215</v>
      </c>
      <c r="C27" s="146" t="s">
        <v>104</v>
      </c>
      <c r="D27" s="146" t="s">
        <v>105</v>
      </c>
      <c r="E27" s="146" t="s">
        <v>106</v>
      </c>
      <c r="F27" s="146" t="s">
        <v>107</v>
      </c>
      <c r="G27" s="146" t="s">
        <v>108</v>
      </c>
      <c r="H27" s="146" t="s">
        <v>109</v>
      </c>
      <c r="I27" s="146" t="s">
        <v>110</v>
      </c>
      <c r="J27" s="146" t="s">
        <v>111</v>
      </c>
      <c r="K27" s="146" t="s">
        <v>112</v>
      </c>
      <c r="L27" s="146" t="s">
        <v>113</v>
      </c>
      <c r="M27" s="146" t="s">
        <v>100</v>
      </c>
      <c r="N27" s="146" t="s">
        <v>101</v>
      </c>
      <c r="O27" s="146" t="s">
        <v>248</v>
      </c>
      <c r="P27" s="146" t="s">
        <v>263</v>
      </c>
      <c r="Q27" s="146" t="s">
        <v>308</v>
      </c>
      <c r="R27" s="146" t="s">
        <v>360</v>
      </c>
      <c r="S27" s="146" t="s">
        <v>375</v>
      </c>
    </row>
    <row r="28" spans="1:19" ht="20.25" customHeight="1" x14ac:dyDescent="0.25">
      <c r="A28" s="295" t="s">
        <v>21</v>
      </c>
      <c r="B28" s="124" t="s">
        <v>210</v>
      </c>
      <c r="C28" s="90">
        <f>ROUND(100000*C18/(AVERAGE(B8:C8)*24*C$33),2)</f>
        <v>27.54</v>
      </c>
      <c r="D28" s="90">
        <f t="shared" ref="D28:K28" si="6">ROUND(100000*D18/(AVERAGE(C8:D8)*24*D$33),2)</f>
        <v>25.26</v>
      </c>
      <c r="E28" s="90">
        <f t="shared" si="6"/>
        <v>32.549999999999997</v>
      </c>
      <c r="F28" s="90">
        <f t="shared" si="6"/>
        <v>31.8</v>
      </c>
      <c r="G28" s="90">
        <f t="shared" si="6"/>
        <v>35.61</v>
      </c>
      <c r="H28" s="90">
        <f t="shared" si="6"/>
        <v>34.06</v>
      </c>
      <c r="I28" s="90">
        <f t="shared" si="6"/>
        <v>38.21</v>
      </c>
      <c r="J28" s="90">
        <f t="shared" si="6"/>
        <v>32.25</v>
      </c>
      <c r="K28" s="90">
        <f t="shared" si="6"/>
        <v>35.159999999999997</v>
      </c>
      <c r="L28" s="90">
        <f t="shared" ref="L28:S28" si="7">ROUND(100000*L18/(AVERAGE(K8:L8)*24*L$33),2)</f>
        <v>36.090000000000003</v>
      </c>
      <c r="M28" s="90">
        <f t="shared" si="7"/>
        <v>36.19</v>
      </c>
      <c r="N28" s="90">
        <f t="shared" si="7"/>
        <v>42.99</v>
      </c>
      <c r="O28" s="90">
        <f t="shared" si="7"/>
        <v>35.299999999999997</v>
      </c>
      <c r="P28" s="90">
        <f t="shared" si="7"/>
        <v>37.869999999999997</v>
      </c>
      <c r="Q28" s="90">
        <f t="shared" si="7"/>
        <v>38.68</v>
      </c>
      <c r="R28" s="90">
        <f t="shared" si="7"/>
        <v>37.11</v>
      </c>
      <c r="S28" s="90">
        <f t="shared" si="7"/>
        <v>37.61</v>
      </c>
    </row>
    <row r="29" spans="1:19" ht="20.25" customHeight="1" x14ac:dyDescent="0.25">
      <c r="A29" s="295" t="s">
        <v>18</v>
      </c>
      <c r="B29" s="124" t="s">
        <v>210</v>
      </c>
      <c r="C29" s="90">
        <f>ROUND(100000*C21/(AVERAGE(B11:C11)*24*C$33),2)</f>
        <v>34.25</v>
      </c>
      <c r="D29" s="90">
        <f t="shared" ref="D29:K29" si="8">ROUND(100000*D21/(AVERAGE(C11:D11)*24*D$33),2)</f>
        <v>27.31</v>
      </c>
      <c r="E29" s="90">
        <f t="shared" si="8"/>
        <v>30.11</v>
      </c>
      <c r="F29" s="90">
        <f t="shared" si="8"/>
        <v>33.770000000000003</v>
      </c>
      <c r="G29" s="90">
        <f t="shared" si="8"/>
        <v>29.41</v>
      </c>
      <c r="H29" s="90">
        <f t="shared" si="8"/>
        <v>34.590000000000003</v>
      </c>
      <c r="I29" s="90">
        <f t="shared" si="8"/>
        <v>34.020000000000003</v>
      </c>
      <c r="J29" s="90">
        <f t="shared" si="8"/>
        <v>29.73</v>
      </c>
      <c r="K29" s="90">
        <f t="shared" si="8"/>
        <v>36.86</v>
      </c>
      <c r="L29" s="90">
        <f t="shared" ref="L29:S31" si="9">ROUND(100000*L21/(AVERAGE(K11:L11)*24*L$33),2)</f>
        <v>33.590000000000003</v>
      </c>
      <c r="M29" s="90">
        <f t="shared" si="9"/>
        <v>36.36</v>
      </c>
      <c r="N29" s="90">
        <f t="shared" si="9"/>
        <v>40.25</v>
      </c>
      <c r="O29" s="90">
        <f t="shared" si="9"/>
        <v>35.07</v>
      </c>
      <c r="P29" s="90">
        <f t="shared" si="9"/>
        <v>28.46</v>
      </c>
      <c r="Q29" s="90">
        <f t="shared" si="9"/>
        <v>40.57</v>
      </c>
      <c r="R29" s="90">
        <f t="shared" si="9"/>
        <v>38.54</v>
      </c>
      <c r="S29" s="90">
        <f t="shared" si="9"/>
        <v>38.42</v>
      </c>
    </row>
    <row r="30" spans="1:19" ht="20.25" customHeight="1" x14ac:dyDescent="0.25">
      <c r="A30" s="295" t="s">
        <v>6</v>
      </c>
      <c r="B30" s="124" t="s">
        <v>210</v>
      </c>
      <c r="C30" s="90">
        <f>ROUND(100000*C22/(AVERAGE(B12:C12)*24*C$33),2)</f>
        <v>60.52</v>
      </c>
      <c r="D30" s="90">
        <f t="shared" ref="D30:K30" si="10">ROUND(100000*D22/(AVERAGE(C12:D12)*24*D$33),2)</f>
        <v>58.35</v>
      </c>
      <c r="E30" s="90">
        <f t="shared" si="10"/>
        <v>59.57</v>
      </c>
      <c r="F30" s="90">
        <f t="shared" si="10"/>
        <v>56.83</v>
      </c>
      <c r="G30" s="90">
        <f t="shared" si="10"/>
        <v>56.85</v>
      </c>
      <c r="H30" s="90">
        <f t="shared" si="10"/>
        <v>55.24</v>
      </c>
      <c r="I30" s="90">
        <f t="shared" si="10"/>
        <v>53.39</v>
      </c>
      <c r="J30" s="90">
        <f t="shared" si="10"/>
        <v>51.3</v>
      </c>
      <c r="K30" s="90">
        <f t="shared" si="10"/>
        <v>46.59</v>
      </c>
      <c r="L30" s="90">
        <f t="shared" si="9"/>
        <v>42.63</v>
      </c>
      <c r="M30" s="90">
        <f t="shared" si="9"/>
        <v>39.450000000000003</v>
      </c>
      <c r="N30" s="90">
        <f t="shared" si="9"/>
        <v>37.97</v>
      </c>
      <c r="O30" s="90">
        <f t="shared" si="9"/>
        <v>36.159999999999997</v>
      </c>
      <c r="P30" s="90">
        <f t="shared" si="9"/>
        <v>33.909999999999997</v>
      </c>
      <c r="Q30" s="90">
        <f t="shared" si="9"/>
        <v>32.5</v>
      </c>
      <c r="R30" s="90">
        <f t="shared" si="9"/>
        <v>31.39</v>
      </c>
      <c r="S30" s="90">
        <f t="shared" si="9"/>
        <v>29.3</v>
      </c>
    </row>
    <row r="31" spans="1:19" ht="20.25" customHeight="1" thickBot="1" x14ac:dyDescent="0.3">
      <c r="A31" s="295" t="s">
        <v>7</v>
      </c>
      <c r="B31" s="125" t="s">
        <v>210</v>
      </c>
      <c r="C31" s="126">
        <f>ROUND(100000*C23/(AVERAGE(B13:C13)*24*C$33),2)</f>
        <v>46.81</v>
      </c>
      <c r="D31" s="126">
        <f t="shared" ref="D31:K31" si="11">ROUND(100000*D23/(AVERAGE(C13:D13)*24*D$33),2)</f>
        <v>47.49</v>
      </c>
      <c r="E31" s="126">
        <f t="shared" si="11"/>
        <v>45.74</v>
      </c>
      <c r="F31" s="126">
        <f t="shared" si="11"/>
        <v>41.15</v>
      </c>
      <c r="G31" s="126">
        <f t="shared" si="11"/>
        <v>42.54</v>
      </c>
      <c r="H31" s="126">
        <f t="shared" si="11"/>
        <v>44.77</v>
      </c>
      <c r="I31" s="126">
        <f t="shared" si="11"/>
        <v>44.19</v>
      </c>
      <c r="J31" s="126">
        <f t="shared" si="11"/>
        <v>44.27</v>
      </c>
      <c r="K31" s="126">
        <f t="shared" si="11"/>
        <v>43.7</v>
      </c>
      <c r="L31" s="126">
        <f t="shared" si="9"/>
        <v>46.06</v>
      </c>
      <c r="M31" s="126">
        <f t="shared" si="9"/>
        <v>48.91</v>
      </c>
      <c r="N31" s="126">
        <f t="shared" si="9"/>
        <v>49.46</v>
      </c>
      <c r="O31" s="126">
        <f t="shared" si="9"/>
        <v>47.24</v>
      </c>
      <c r="P31" s="126">
        <f t="shared" si="9"/>
        <v>43.6</v>
      </c>
      <c r="Q31" s="140">
        <f t="shared" si="9"/>
        <v>43.94</v>
      </c>
      <c r="R31" s="140">
        <f t="shared" si="9"/>
        <v>42.14</v>
      </c>
      <c r="S31" s="140">
        <f t="shared" si="9"/>
        <v>39.01</v>
      </c>
    </row>
    <row r="32" spans="1:19" ht="20.25" customHeight="1" thickTop="1" x14ac:dyDescent="0.25">
      <c r="A32" s="295"/>
    </row>
    <row r="33" spans="1:19" ht="20.25" hidden="1" customHeight="1" x14ac:dyDescent="0.25">
      <c r="A33" s="272"/>
      <c r="C33" s="49">
        <v>365</v>
      </c>
      <c r="D33" s="49">
        <v>365</v>
      </c>
      <c r="E33" s="49">
        <v>365</v>
      </c>
      <c r="F33" s="49">
        <v>366</v>
      </c>
      <c r="G33" s="49">
        <v>365</v>
      </c>
      <c r="H33" s="49">
        <v>365</v>
      </c>
      <c r="I33" s="49">
        <v>365</v>
      </c>
      <c r="J33" s="49">
        <v>366</v>
      </c>
      <c r="K33" s="49">
        <v>365</v>
      </c>
      <c r="L33" s="49">
        <v>365</v>
      </c>
      <c r="M33" s="49">
        <v>365</v>
      </c>
      <c r="N33" s="49">
        <v>366</v>
      </c>
      <c r="O33" s="49">
        <v>365</v>
      </c>
      <c r="P33" s="49">
        <v>365</v>
      </c>
      <c r="Q33" s="49">
        <v>365</v>
      </c>
      <c r="R33" s="49">
        <v>366</v>
      </c>
      <c r="S33" s="49">
        <v>365</v>
      </c>
    </row>
    <row r="34" spans="1:19" ht="20.25" customHeight="1" x14ac:dyDescent="0.25">
      <c r="A34" s="272"/>
    </row>
    <row r="35" spans="1:19" ht="20.25" customHeight="1" x14ac:dyDescent="0.25">
      <c r="A35" s="272"/>
    </row>
    <row r="36" spans="1:19" ht="20.25" customHeight="1" x14ac:dyDescent="0.25">
      <c r="A36" s="272"/>
    </row>
    <row r="37" spans="1:19" ht="20.25" customHeight="1" x14ac:dyDescent="0.25">
      <c r="A37" s="272"/>
    </row>
    <row r="38" spans="1:19" ht="20.25" customHeight="1" x14ac:dyDescent="0.25">
      <c r="A38" s="272"/>
    </row>
    <row r="39" spans="1:19" ht="20.25" customHeight="1" x14ac:dyDescent="0.25">
      <c r="A39" s="272"/>
    </row>
    <row r="40" spans="1:19" ht="20.25" customHeight="1" x14ac:dyDescent="0.25">
      <c r="A40" s="298"/>
    </row>
    <row r="41" spans="1:19" ht="20.25" customHeight="1" x14ac:dyDescent="0.25">
      <c r="A41" s="272"/>
    </row>
    <row r="42" spans="1:19" ht="20.25" customHeight="1" x14ac:dyDescent="0.25">
      <c r="A42" s="272"/>
    </row>
    <row r="43" spans="1:19" ht="20.25" customHeight="1" x14ac:dyDescent="0.25">
      <c r="A43" s="272"/>
    </row>
    <row r="44" spans="1:19" ht="20.25" customHeight="1" x14ac:dyDescent="0.25">
      <c r="A44" s="272"/>
    </row>
    <row r="45" spans="1:19" ht="20.25" customHeight="1" x14ac:dyDescent="0.25">
      <c r="A45" s="299"/>
    </row>
    <row r="46" spans="1:19" ht="20.25" customHeight="1" x14ac:dyDescent="0.25">
      <c r="A46" s="272"/>
    </row>
    <row r="47" spans="1:19" ht="20.25" customHeight="1" x14ac:dyDescent="0.25">
      <c r="A47" s="272"/>
    </row>
    <row r="48" spans="1:19" ht="20.25" customHeight="1" x14ac:dyDescent="0.25">
      <c r="A48" s="272"/>
    </row>
    <row r="49" spans="1:1" ht="20.25" customHeight="1" x14ac:dyDescent="0.25">
      <c r="A49" s="272"/>
    </row>
    <row r="50" spans="1:1" ht="20.25" customHeight="1" x14ac:dyDescent="0.25">
      <c r="A50" s="272"/>
    </row>
    <row r="51" spans="1:1" ht="20.25" customHeight="1" x14ac:dyDescent="0.25">
      <c r="A51" s="272"/>
    </row>
    <row r="52" spans="1:1" ht="20.25" customHeight="1" x14ac:dyDescent="0.25">
      <c r="A52" s="272"/>
    </row>
    <row r="53" spans="1:1" ht="20.25" customHeight="1" x14ac:dyDescent="0.25">
      <c r="A53" s="272"/>
    </row>
    <row r="54" spans="1:1" ht="20.25" customHeight="1" x14ac:dyDescent="0.25">
      <c r="A54" s="272"/>
    </row>
    <row r="55" spans="1:1" ht="20.25" customHeight="1" x14ac:dyDescent="0.25">
      <c r="A55" s="272"/>
    </row>
    <row r="56" spans="1:1" ht="20.25" customHeight="1" x14ac:dyDescent="0.25">
      <c r="A56" s="272"/>
    </row>
    <row r="57" spans="1:1" ht="20.25" customHeight="1" x14ac:dyDescent="0.25">
      <c r="A57" s="272"/>
    </row>
    <row r="58" spans="1:1" ht="20.25" customHeight="1" x14ac:dyDescent="0.25">
      <c r="A58" s="272"/>
    </row>
    <row r="59" spans="1:1" ht="20.25" customHeight="1" x14ac:dyDescent="0.25">
      <c r="A59" s="272"/>
    </row>
    <row r="60" spans="1:1" ht="20.25" customHeight="1" x14ac:dyDescent="0.25">
      <c r="A60" s="272"/>
    </row>
    <row r="61" spans="1:1" ht="20.25" customHeight="1" x14ac:dyDescent="0.25">
      <c r="A61" s="272"/>
    </row>
    <row r="62" spans="1:1" ht="20.25" customHeight="1" x14ac:dyDescent="0.25">
      <c r="A62" s="272"/>
    </row>
    <row r="63" spans="1:1" ht="20.25" customHeight="1" x14ac:dyDescent="0.25">
      <c r="A63" s="272"/>
    </row>
    <row r="64" spans="1:1" ht="20.25" customHeight="1" x14ac:dyDescent="0.25">
      <c r="A64" s="272"/>
    </row>
    <row r="65" spans="1:1" ht="20.25" customHeight="1" x14ac:dyDescent="0.25">
      <c r="A65" s="272"/>
    </row>
  </sheetData>
  <phoneticPr fontId="7" type="noConversion"/>
  <pageMargins left="0.70866141732283472" right="0.70866141732283472" top="0.74803149606299213" bottom="0.74803149606299213" header="0.31496062992125984" footer="0.31496062992125984"/>
  <pageSetup paperSize="9" scale="10" orientation="landscape" r:id="rId1"/>
  <ignoredErrors>
    <ignoredError sqref="J16:M16 N16 P26 Q16 S16" formulaRange="1"/>
  </ignoredErrors>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A1:BK66"/>
  <sheetViews>
    <sheetView showGridLines="0" zoomScaleNormal="100" workbookViewId="0">
      <pane xSplit="1" topLeftCell="B1" activePane="topRight" state="frozen"/>
      <selection activeCell="AQ33" sqref="AQ33"/>
      <selection pane="topRight" activeCell="B1" sqref="B1"/>
    </sheetView>
  </sheetViews>
  <sheetFormatPr defaultColWidth="9.1796875" defaultRowHeight="20.25" customHeight="1" x14ac:dyDescent="0.35"/>
  <cols>
    <col min="1" max="1" width="46.7265625" style="38" customWidth="1"/>
    <col min="2" max="44" width="15.54296875" style="38" customWidth="1"/>
    <col min="45" max="45" width="14.26953125" style="38" customWidth="1"/>
    <col min="46" max="46" width="14.1796875" style="38" customWidth="1"/>
    <col min="47" max="48" width="13.7265625" style="38" customWidth="1"/>
    <col min="49" max="49" width="13.81640625" style="38" customWidth="1"/>
    <col min="50" max="50" width="12.7265625" style="38" customWidth="1"/>
    <col min="51" max="51" width="13.54296875" style="38" customWidth="1"/>
    <col min="52" max="53" width="13" style="38" customWidth="1"/>
    <col min="54" max="54" width="12.54296875" style="38" customWidth="1"/>
    <col min="55" max="55" width="14.1796875" style="38" customWidth="1"/>
    <col min="56" max="56" width="12.54296875" style="38" customWidth="1"/>
    <col min="57" max="58" width="12.1796875" style="38" customWidth="1"/>
    <col min="59" max="59" width="12.453125" style="38" customWidth="1"/>
    <col min="60" max="60" width="12.54296875" style="38" customWidth="1"/>
    <col min="61" max="62" width="12.1796875" style="38" customWidth="1"/>
    <col min="63" max="63" width="13.54296875" style="38" customWidth="1"/>
    <col min="64" max="16384" width="9.1796875" style="38"/>
  </cols>
  <sheetData>
    <row r="1" spans="1:63" s="30" customFormat="1" ht="45" customHeight="1" x14ac:dyDescent="0.25">
      <c r="A1" s="37" t="s">
        <v>287</v>
      </c>
      <c r="B1" s="35"/>
      <c r="C1" s="35"/>
      <c r="D1" s="35"/>
      <c r="E1" s="35"/>
    </row>
    <row r="2" spans="1:63" ht="20.25" customHeight="1" x14ac:dyDescent="0.35">
      <c r="A2" s="49" t="s">
        <v>211</v>
      </c>
      <c r="B2" s="42"/>
      <c r="C2" s="42"/>
      <c r="D2" s="42"/>
      <c r="E2" s="42"/>
      <c r="BG2" s="347"/>
    </row>
    <row r="3" spans="1:63" ht="20.25" customHeight="1" x14ac:dyDescent="0.35">
      <c r="A3" s="52" t="s">
        <v>220</v>
      </c>
      <c r="B3" s="42"/>
      <c r="C3" s="42"/>
      <c r="D3" s="42"/>
      <c r="E3" s="42"/>
      <c r="BG3" s="347"/>
    </row>
    <row r="4" spans="1:63" ht="20.25" customHeight="1" x14ac:dyDescent="0.35">
      <c r="A4" s="49" t="s">
        <v>233</v>
      </c>
      <c r="B4" s="42"/>
      <c r="C4" s="42"/>
      <c r="D4" s="42"/>
      <c r="E4" s="42"/>
      <c r="BG4" s="347"/>
    </row>
    <row r="5" spans="1:63" ht="20.25" customHeight="1" x14ac:dyDescent="0.35">
      <c r="A5" s="49" t="s">
        <v>232</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BG5" s="347"/>
    </row>
    <row r="6" spans="1:63" ht="20.25" customHeight="1" x14ac:dyDescent="0.35">
      <c r="A6" s="49" t="s">
        <v>103</v>
      </c>
      <c r="B6" s="57"/>
      <c r="C6" s="57"/>
      <c r="D6" s="57"/>
      <c r="E6" s="57"/>
      <c r="F6" s="57"/>
      <c r="G6" s="57"/>
      <c r="H6" s="86"/>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BG6" s="347"/>
    </row>
    <row r="7" spans="1:63" ht="45" customHeight="1" x14ac:dyDescent="0.35">
      <c r="A7" s="284" t="s">
        <v>218</v>
      </c>
      <c r="B7" s="59" t="s">
        <v>117</v>
      </c>
      <c r="C7" s="59" t="s">
        <v>118</v>
      </c>
      <c r="D7" s="59" t="s">
        <v>119</v>
      </c>
      <c r="E7" s="59" t="s">
        <v>120</v>
      </c>
      <c r="F7" s="59" t="s">
        <v>121</v>
      </c>
      <c r="G7" s="59" t="s">
        <v>122</v>
      </c>
      <c r="H7" s="59" t="s">
        <v>123</v>
      </c>
      <c r="I7" s="59" t="s">
        <v>124</v>
      </c>
      <c r="J7" s="59" t="s">
        <v>125</v>
      </c>
      <c r="K7" s="59" t="s">
        <v>126</v>
      </c>
      <c r="L7" s="59" t="s">
        <v>127</v>
      </c>
      <c r="M7" s="59" t="s">
        <v>128</v>
      </c>
      <c r="N7" s="59" t="s">
        <v>129</v>
      </c>
      <c r="O7" s="59" t="s">
        <v>130</v>
      </c>
      <c r="P7" s="59" t="s">
        <v>131</v>
      </c>
      <c r="Q7" s="59" t="s">
        <v>132</v>
      </c>
      <c r="R7" s="59" t="s">
        <v>133</v>
      </c>
      <c r="S7" s="59" t="s">
        <v>134</v>
      </c>
      <c r="T7" s="59" t="s">
        <v>135</v>
      </c>
      <c r="U7" s="59" t="s">
        <v>136</v>
      </c>
      <c r="V7" s="59" t="s">
        <v>137</v>
      </c>
      <c r="W7" s="59" t="s">
        <v>138</v>
      </c>
      <c r="X7" s="59" t="s">
        <v>139</v>
      </c>
      <c r="Y7" s="59" t="s">
        <v>140</v>
      </c>
      <c r="Z7" s="59" t="s">
        <v>141</v>
      </c>
      <c r="AA7" s="59" t="s">
        <v>142</v>
      </c>
      <c r="AB7" s="59" t="s">
        <v>143</v>
      </c>
      <c r="AC7" s="59" t="s">
        <v>144</v>
      </c>
      <c r="AD7" s="59" t="s">
        <v>145</v>
      </c>
      <c r="AE7" s="59" t="s">
        <v>146</v>
      </c>
      <c r="AF7" s="59" t="s">
        <v>147</v>
      </c>
      <c r="AG7" s="59" t="s">
        <v>148</v>
      </c>
      <c r="AH7" s="59" t="s">
        <v>149</v>
      </c>
      <c r="AI7" s="59" t="s">
        <v>150</v>
      </c>
      <c r="AJ7" s="59" t="s">
        <v>151</v>
      </c>
      <c r="AK7" s="59" t="s">
        <v>152</v>
      </c>
      <c r="AL7" s="59" t="s">
        <v>153</v>
      </c>
      <c r="AM7" s="59" t="s">
        <v>154</v>
      </c>
      <c r="AN7" s="59" t="s">
        <v>155</v>
      </c>
      <c r="AO7" s="59" t="s">
        <v>156</v>
      </c>
      <c r="AP7" s="59" t="s">
        <v>157</v>
      </c>
      <c r="AQ7" s="59" t="s">
        <v>158</v>
      </c>
      <c r="AR7" s="59" t="s">
        <v>159</v>
      </c>
      <c r="AS7" s="59" t="s">
        <v>246</v>
      </c>
      <c r="AT7" s="59" t="s">
        <v>249</v>
      </c>
      <c r="AU7" s="59" t="s">
        <v>256</v>
      </c>
      <c r="AV7" s="59" t="s">
        <v>259</v>
      </c>
      <c r="AW7" s="59" t="s">
        <v>262</v>
      </c>
      <c r="AX7" s="59" t="s">
        <v>264</v>
      </c>
      <c r="AY7" s="59" t="s">
        <v>293</v>
      </c>
      <c r="AZ7" s="59" t="s">
        <v>300</v>
      </c>
      <c r="BA7" s="59" t="s">
        <v>305</v>
      </c>
      <c r="BB7" s="59" t="s">
        <v>306</v>
      </c>
      <c r="BC7" s="59" t="s">
        <v>316</v>
      </c>
      <c r="BD7" s="59" t="s">
        <v>321</v>
      </c>
      <c r="BE7" s="59" t="s">
        <v>323</v>
      </c>
      <c r="BF7" s="59" t="s">
        <v>359</v>
      </c>
      <c r="BG7" s="348" t="s">
        <v>365</v>
      </c>
      <c r="BH7" s="348" t="s">
        <v>370</v>
      </c>
      <c r="BI7" s="348" t="s">
        <v>372</v>
      </c>
      <c r="BJ7" s="348" t="s">
        <v>374</v>
      </c>
      <c r="BK7" s="348" t="s">
        <v>380</v>
      </c>
    </row>
    <row r="8" spans="1:63" ht="20.25" customHeight="1" x14ac:dyDescent="0.35">
      <c r="A8" s="272" t="s">
        <v>85</v>
      </c>
      <c r="B8" s="173">
        <v>865.24</v>
      </c>
      <c r="C8" s="173">
        <v>901.19</v>
      </c>
      <c r="D8" s="173">
        <v>921.89</v>
      </c>
      <c r="E8" s="173">
        <v>998.64</v>
      </c>
      <c r="F8" s="173">
        <v>1022.53</v>
      </c>
      <c r="G8" s="173">
        <v>1064.92</v>
      </c>
      <c r="H8" s="173">
        <v>1148.9000000000001</v>
      </c>
      <c r="I8" s="155">
        <v>1243.6500000000001</v>
      </c>
      <c r="J8" s="155">
        <v>1316.05</v>
      </c>
      <c r="K8" s="166">
        <v>1543.73</v>
      </c>
      <c r="L8" s="166">
        <v>1588.17</v>
      </c>
      <c r="M8" s="166">
        <v>1811.33</v>
      </c>
      <c r="N8" s="166">
        <v>1840.08</v>
      </c>
      <c r="O8" s="166">
        <v>1902.07</v>
      </c>
      <c r="P8" s="166">
        <v>1973.74</v>
      </c>
      <c r="Q8" s="166">
        <v>2058.7800000000002</v>
      </c>
      <c r="R8" s="166">
        <v>2188.4499999999998</v>
      </c>
      <c r="S8" s="166">
        <v>2222.4899999999998</v>
      </c>
      <c r="T8" s="166">
        <v>2256.23</v>
      </c>
      <c r="U8" s="166">
        <v>2335.83</v>
      </c>
      <c r="V8" s="166">
        <v>2438.8200000000002</v>
      </c>
      <c r="W8" s="166">
        <v>2451.5100000000002</v>
      </c>
      <c r="X8" s="166">
        <v>2496.7600000000002</v>
      </c>
      <c r="Y8" s="166">
        <v>2763.98</v>
      </c>
      <c r="Z8" s="166">
        <v>2819.17</v>
      </c>
      <c r="AA8" s="166">
        <v>3046.31</v>
      </c>
      <c r="AB8" s="166">
        <v>3048.58</v>
      </c>
      <c r="AC8" s="166">
        <v>3049.24</v>
      </c>
      <c r="AD8" s="166">
        <v>3065.98</v>
      </c>
      <c r="AE8" s="166">
        <v>3062.1</v>
      </c>
      <c r="AF8" s="166">
        <v>3064.6</v>
      </c>
      <c r="AG8" s="166">
        <v>3065.44</v>
      </c>
      <c r="AH8" s="166">
        <v>3065.43</v>
      </c>
      <c r="AI8" s="166">
        <v>3065.08</v>
      </c>
      <c r="AJ8" s="166">
        <v>3074.61</v>
      </c>
      <c r="AK8" s="166">
        <v>3075.45</v>
      </c>
      <c r="AL8" s="166">
        <v>3075.43</v>
      </c>
      <c r="AM8" s="166">
        <v>3082.86</v>
      </c>
      <c r="AN8" s="166">
        <v>3082.86</v>
      </c>
      <c r="AO8" s="166">
        <v>3085.16</v>
      </c>
      <c r="AP8" s="166">
        <v>3085.16</v>
      </c>
      <c r="AQ8" s="166">
        <v>3085.01</v>
      </c>
      <c r="AR8" s="166">
        <v>3085.01</v>
      </c>
      <c r="AS8" s="166">
        <v>3086.01</v>
      </c>
      <c r="AT8" s="166">
        <v>3086.01</v>
      </c>
      <c r="AU8" s="166">
        <v>3093.53</v>
      </c>
      <c r="AV8" s="166">
        <v>3090.03</v>
      </c>
      <c r="AW8" s="166">
        <v>3090.03</v>
      </c>
      <c r="AX8" s="166">
        <v>3088.43</v>
      </c>
      <c r="AY8" s="166">
        <v>3094.65</v>
      </c>
      <c r="AZ8" s="166">
        <v>3100.2</v>
      </c>
      <c r="BA8" s="166">
        <v>3100.2</v>
      </c>
      <c r="BB8" s="166">
        <v>3104.4</v>
      </c>
      <c r="BC8" s="166">
        <v>3109.41</v>
      </c>
      <c r="BD8" s="166">
        <v>3110.41</v>
      </c>
      <c r="BE8" s="166">
        <v>3110.41</v>
      </c>
      <c r="BF8" s="166">
        <v>3110.41</v>
      </c>
      <c r="BG8" s="166">
        <v>3118.41</v>
      </c>
      <c r="BH8" s="166">
        <v>3119.92</v>
      </c>
      <c r="BI8" s="166">
        <v>3119.92</v>
      </c>
      <c r="BJ8" s="166">
        <v>3119.93</v>
      </c>
      <c r="BK8" s="166">
        <v>3120.15</v>
      </c>
    </row>
    <row r="9" spans="1:63" ht="20.25" customHeight="1" x14ac:dyDescent="0.35">
      <c r="A9" s="272" t="s">
        <v>291</v>
      </c>
      <c r="B9" s="173">
        <v>1001.45</v>
      </c>
      <c r="C9" s="173">
        <v>1087.05</v>
      </c>
      <c r="D9" s="173">
        <v>1223.8499999999999</v>
      </c>
      <c r="E9" s="173">
        <v>1310.25</v>
      </c>
      <c r="F9" s="173">
        <v>1498.25</v>
      </c>
      <c r="G9" s="173">
        <v>1860.25</v>
      </c>
      <c r="H9" s="173">
        <v>2176.4499999999998</v>
      </c>
      <c r="I9" s="155">
        <v>2342.25</v>
      </c>
      <c r="J9" s="155">
        <v>2655.45</v>
      </c>
      <c r="K9" s="166">
        <v>3040.65</v>
      </c>
      <c r="L9" s="166">
        <v>3203.35</v>
      </c>
      <c r="M9" s="166">
        <v>3312.75</v>
      </c>
      <c r="N9" s="166">
        <v>3312.75</v>
      </c>
      <c r="O9" s="166">
        <v>3344.85</v>
      </c>
      <c r="P9" s="166">
        <v>3596.85</v>
      </c>
      <c r="Q9" s="166">
        <v>3704.05</v>
      </c>
      <c r="R9" s="166">
        <v>3725.65</v>
      </c>
      <c r="S9" s="166">
        <v>3857.65</v>
      </c>
      <c r="T9" s="166">
        <v>4100.6499999999996</v>
      </c>
      <c r="U9" s="166">
        <v>4180.1499999999996</v>
      </c>
      <c r="V9" s="166">
        <v>4180.1499999999996</v>
      </c>
      <c r="W9" s="166">
        <v>4181.1499999999996</v>
      </c>
      <c r="X9" s="166">
        <v>4181.1499999999996</v>
      </c>
      <c r="Y9" s="166">
        <v>4181.1499999999996</v>
      </c>
      <c r="Z9" s="166">
        <v>4387.3999999999996</v>
      </c>
      <c r="AA9" s="166">
        <v>4541.8999999999996</v>
      </c>
      <c r="AB9" s="166">
        <v>4739.75</v>
      </c>
      <c r="AC9" s="166">
        <v>5175.8</v>
      </c>
      <c r="AD9" s="166">
        <v>6014.85</v>
      </c>
      <c r="AE9" s="166">
        <v>6696.55</v>
      </c>
      <c r="AF9" s="166">
        <v>6850.55</v>
      </c>
      <c r="AG9" s="166">
        <v>6850.55</v>
      </c>
      <c r="AH9" s="166">
        <v>6867.35</v>
      </c>
      <c r="AI9" s="166">
        <v>7035.15</v>
      </c>
      <c r="AJ9" s="166">
        <v>7532.15</v>
      </c>
      <c r="AK9" s="166">
        <v>8078.15</v>
      </c>
      <c r="AL9" s="166">
        <v>8264.15</v>
      </c>
      <c r="AM9" s="166">
        <v>8760.7000000000007</v>
      </c>
      <c r="AN9" s="166">
        <v>8760.7000000000007</v>
      </c>
      <c r="AO9" s="166">
        <v>8760.7000000000007</v>
      </c>
      <c r="AP9" s="166">
        <v>8760.7000000000007</v>
      </c>
      <c r="AQ9" s="166">
        <v>8770.2000000000007</v>
      </c>
      <c r="AR9" s="166">
        <v>9035.2000000000007</v>
      </c>
      <c r="AS9" s="166">
        <v>9435.2000000000007</v>
      </c>
      <c r="AT9" s="166">
        <v>9585.7000000000007</v>
      </c>
      <c r="AU9" s="166">
        <v>10047.700000000001</v>
      </c>
      <c r="AV9" s="166">
        <v>10046.700000000001</v>
      </c>
      <c r="AW9" s="166">
        <v>10046.700000000001</v>
      </c>
      <c r="AX9" s="166">
        <v>11037.7</v>
      </c>
      <c r="AY9" s="166">
        <v>11037.9</v>
      </c>
      <c r="AZ9" s="166">
        <v>11037.9</v>
      </c>
      <c r="BA9" s="166">
        <v>11037.9</v>
      </c>
      <c r="BB9" s="166">
        <v>11037.9</v>
      </c>
      <c r="BC9" s="166">
        <v>11112.9</v>
      </c>
      <c r="BD9" s="166">
        <v>11112.9</v>
      </c>
      <c r="BE9" s="166">
        <v>11112.9</v>
      </c>
      <c r="BF9" s="166">
        <v>11112.9</v>
      </c>
      <c r="BG9" s="166">
        <v>11287.9</v>
      </c>
      <c r="BH9" s="166">
        <v>11622.9</v>
      </c>
      <c r="BI9" s="166">
        <v>11622.9</v>
      </c>
      <c r="BJ9" s="166">
        <v>11622.9</v>
      </c>
      <c r="BK9" s="166">
        <v>11705.9</v>
      </c>
    </row>
    <row r="10" spans="1:63" ht="20.25" customHeight="1" x14ac:dyDescent="0.35">
      <c r="A10" s="272" t="s">
        <v>292</v>
      </c>
      <c r="B10" s="173">
        <v>0</v>
      </c>
      <c r="C10" s="173">
        <v>0</v>
      </c>
      <c r="D10" s="173">
        <v>0</v>
      </c>
      <c r="E10" s="173">
        <v>0</v>
      </c>
      <c r="F10" s="173">
        <v>0</v>
      </c>
      <c r="G10" s="173">
        <v>0</v>
      </c>
      <c r="H10" s="173">
        <v>0</v>
      </c>
      <c r="I10" s="173">
        <v>0</v>
      </c>
      <c r="J10" s="173">
        <v>0</v>
      </c>
      <c r="K10" s="173">
        <v>0</v>
      </c>
      <c r="L10" s="173">
        <v>0</v>
      </c>
      <c r="M10" s="173">
        <v>0</v>
      </c>
      <c r="N10" s="173">
        <v>0</v>
      </c>
      <c r="O10" s="173">
        <v>0</v>
      </c>
      <c r="P10" s="173">
        <v>0</v>
      </c>
      <c r="Q10" s="173">
        <v>0</v>
      </c>
      <c r="R10" s="173">
        <v>0</v>
      </c>
      <c r="S10" s="173">
        <v>0</v>
      </c>
      <c r="T10" s="173">
        <v>0</v>
      </c>
      <c r="U10" s="173">
        <v>0</v>
      </c>
      <c r="V10" s="173">
        <v>0</v>
      </c>
      <c r="W10" s="173">
        <v>0</v>
      </c>
      <c r="X10" s="173">
        <v>0</v>
      </c>
      <c r="Y10" s="173">
        <v>0</v>
      </c>
      <c r="Z10" s="173">
        <v>0</v>
      </c>
      <c r="AA10" s="173">
        <v>0</v>
      </c>
      <c r="AB10" s="173">
        <v>0</v>
      </c>
      <c r="AC10" s="173">
        <v>0</v>
      </c>
      <c r="AD10" s="173">
        <v>0</v>
      </c>
      <c r="AE10" s="173">
        <v>0</v>
      </c>
      <c r="AF10" s="173">
        <v>0</v>
      </c>
      <c r="AG10" s="173">
        <v>0</v>
      </c>
      <c r="AH10" s="173">
        <v>0</v>
      </c>
      <c r="AI10" s="173">
        <v>0</v>
      </c>
      <c r="AJ10" s="173">
        <v>0</v>
      </c>
      <c r="AK10" s="173">
        <v>0</v>
      </c>
      <c r="AL10" s="173">
        <v>0</v>
      </c>
      <c r="AM10" s="173">
        <v>0</v>
      </c>
      <c r="AN10" s="173">
        <v>0</v>
      </c>
      <c r="AO10" s="173">
        <v>0</v>
      </c>
      <c r="AP10" s="173">
        <v>0</v>
      </c>
      <c r="AQ10" s="173">
        <v>0</v>
      </c>
      <c r="AR10" s="173">
        <v>0</v>
      </c>
      <c r="AS10" s="173">
        <v>0</v>
      </c>
      <c r="AT10" s="173">
        <v>0</v>
      </c>
      <c r="AU10" s="173">
        <v>0</v>
      </c>
      <c r="AV10" s="173">
        <v>0</v>
      </c>
      <c r="AW10" s="173">
        <v>0</v>
      </c>
      <c r="AX10" s="173">
        <v>0</v>
      </c>
      <c r="AY10" s="173">
        <v>0</v>
      </c>
      <c r="AZ10" s="173">
        <v>0</v>
      </c>
      <c r="BA10" s="173">
        <v>0</v>
      </c>
      <c r="BB10" s="173">
        <v>0</v>
      </c>
      <c r="BC10" s="166">
        <v>0</v>
      </c>
      <c r="BD10" s="166">
        <v>0</v>
      </c>
      <c r="BE10" s="166">
        <v>0</v>
      </c>
      <c r="BF10" s="166">
        <v>0</v>
      </c>
      <c r="BG10" s="166">
        <v>0</v>
      </c>
      <c r="BH10" s="166">
        <v>0</v>
      </c>
      <c r="BI10" s="166">
        <v>0</v>
      </c>
      <c r="BJ10" s="166">
        <v>0</v>
      </c>
      <c r="BK10" s="166">
        <v>0</v>
      </c>
    </row>
    <row r="11" spans="1:63" ht="20.25" customHeight="1" x14ac:dyDescent="0.35">
      <c r="A11" s="272" t="s">
        <v>4</v>
      </c>
      <c r="B11" s="173">
        <v>0.1</v>
      </c>
      <c r="C11" s="173">
        <v>0.1</v>
      </c>
      <c r="D11" s="173">
        <v>0.1</v>
      </c>
      <c r="E11" s="173">
        <v>0.1</v>
      </c>
      <c r="F11" s="173">
        <v>0.1</v>
      </c>
      <c r="G11" s="173">
        <v>0.1</v>
      </c>
      <c r="H11" s="173">
        <v>0.6</v>
      </c>
      <c r="I11" s="155">
        <v>0.6</v>
      </c>
      <c r="J11" s="155">
        <v>0.6</v>
      </c>
      <c r="K11" s="166">
        <v>0.1</v>
      </c>
      <c r="L11" s="166">
        <v>0.1</v>
      </c>
      <c r="M11" s="166">
        <v>0.1</v>
      </c>
      <c r="N11" s="166">
        <v>0.1</v>
      </c>
      <c r="O11" s="166">
        <v>0.1</v>
      </c>
      <c r="P11" s="166">
        <v>0.1</v>
      </c>
      <c r="Q11" s="166">
        <v>0.1</v>
      </c>
      <c r="R11" s="166">
        <v>0.1</v>
      </c>
      <c r="S11" s="166">
        <v>0.1</v>
      </c>
      <c r="T11" s="166">
        <v>0.1</v>
      </c>
      <c r="U11" s="166">
        <v>0.1</v>
      </c>
      <c r="V11" s="166">
        <v>0.1</v>
      </c>
      <c r="W11" s="166">
        <v>0.1</v>
      </c>
      <c r="X11" s="166">
        <v>0.1</v>
      </c>
      <c r="Y11" s="166">
        <v>0.1</v>
      </c>
      <c r="Z11" s="166">
        <v>0.1</v>
      </c>
      <c r="AA11" s="166">
        <v>0.1</v>
      </c>
      <c r="AB11" s="166">
        <v>0.1</v>
      </c>
      <c r="AC11" s="166">
        <v>0.1</v>
      </c>
      <c r="AD11" s="166">
        <v>0.1</v>
      </c>
      <c r="AE11" s="166">
        <v>0.1</v>
      </c>
      <c r="AF11" s="166">
        <v>0.1</v>
      </c>
      <c r="AG11" s="166">
        <v>0.1</v>
      </c>
      <c r="AH11" s="166">
        <v>0.1</v>
      </c>
      <c r="AI11" s="166">
        <v>0.1</v>
      </c>
      <c r="AJ11" s="166">
        <v>0.1</v>
      </c>
      <c r="AK11" s="166">
        <v>0.1</v>
      </c>
      <c r="AL11" s="166">
        <v>0.1</v>
      </c>
      <c r="AM11" s="166">
        <v>0</v>
      </c>
      <c r="AN11" s="166">
        <v>0</v>
      </c>
      <c r="AO11" s="166">
        <v>0</v>
      </c>
      <c r="AP11" s="166">
        <v>0</v>
      </c>
      <c r="AQ11" s="166">
        <v>0</v>
      </c>
      <c r="AR11" s="166">
        <v>0</v>
      </c>
      <c r="AS11" s="166">
        <v>0</v>
      </c>
      <c r="AT11" s="166">
        <v>0</v>
      </c>
      <c r="AU11" s="166">
        <v>0</v>
      </c>
      <c r="AV11" s="166">
        <v>0</v>
      </c>
      <c r="AW11" s="166">
        <v>0</v>
      </c>
      <c r="AX11" s="166">
        <v>0</v>
      </c>
      <c r="AY11" s="166">
        <v>0</v>
      </c>
      <c r="AZ11" s="166">
        <v>0</v>
      </c>
      <c r="BA11" s="166">
        <v>0</v>
      </c>
      <c r="BB11" s="166">
        <v>0</v>
      </c>
      <c r="BC11" s="166">
        <v>0</v>
      </c>
      <c r="BD11" s="166">
        <v>0</v>
      </c>
      <c r="BE11" s="166">
        <v>0</v>
      </c>
      <c r="BF11" s="166">
        <v>0</v>
      </c>
      <c r="BG11" s="166">
        <v>0</v>
      </c>
      <c r="BH11" s="166">
        <v>0</v>
      </c>
      <c r="BI11" s="166">
        <v>0</v>
      </c>
      <c r="BJ11" s="166">
        <v>0</v>
      </c>
      <c r="BK11" s="166">
        <v>0</v>
      </c>
    </row>
    <row r="12" spans="1:63" ht="20.25" customHeight="1" x14ac:dyDescent="0.35">
      <c r="A12" s="272" t="s">
        <v>351</v>
      </c>
      <c r="B12" s="173">
        <v>87.97</v>
      </c>
      <c r="C12" s="173">
        <v>125.78</v>
      </c>
      <c r="D12" s="173">
        <v>193.24</v>
      </c>
      <c r="E12" s="173">
        <v>444.48</v>
      </c>
      <c r="F12" s="173">
        <v>887.81</v>
      </c>
      <c r="G12" s="173">
        <v>1159.1099999999999</v>
      </c>
      <c r="H12" s="173">
        <v>1262.24</v>
      </c>
      <c r="I12" s="155">
        <v>1459.59</v>
      </c>
      <c r="J12" s="155">
        <v>1540.25</v>
      </c>
      <c r="K12" s="166">
        <v>2043.76</v>
      </c>
      <c r="L12" s="166">
        <v>2267.16</v>
      </c>
      <c r="M12" s="166">
        <v>2387.5300000000002</v>
      </c>
      <c r="N12" s="166">
        <v>2622.41</v>
      </c>
      <c r="O12" s="166">
        <v>4447.47</v>
      </c>
      <c r="P12" s="166">
        <v>4585.41</v>
      </c>
      <c r="Q12" s="166">
        <v>4725.5</v>
      </c>
      <c r="R12" s="166">
        <v>4908.63</v>
      </c>
      <c r="S12" s="166">
        <v>7098.2</v>
      </c>
      <c r="T12" s="166">
        <v>7381.12</v>
      </c>
      <c r="U12" s="166">
        <v>7714.26</v>
      </c>
      <c r="V12" s="166">
        <v>8548.5400000000009</v>
      </c>
      <c r="W12" s="166">
        <v>9675.5300000000007</v>
      </c>
      <c r="X12" s="166">
        <v>10097.42</v>
      </c>
      <c r="Y12" s="166">
        <v>10356.700000000001</v>
      </c>
      <c r="Z12" s="166">
        <v>10500.94</v>
      </c>
      <c r="AA12" s="166">
        <v>10807.1</v>
      </c>
      <c r="AB12" s="166">
        <v>10896.07</v>
      </c>
      <c r="AC12" s="166">
        <v>10977.86</v>
      </c>
      <c r="AD12" s="166">
        <v>11110.2</v>
      </c>
      <c r="AE12" s="166">
        <v>11244.46</v>
      </c>
      <c r="AF12" s="166">
        <v>11259.87</v>
      </c>
      <c r="AG12" s="166">
        <v>11279.11</v>
      </c>
      <c r="AH12" s="166">
        <v>11286.95</v>
      </c>
      <c r="AI12" s="166">
        <v>11388.42</v>
      </c>
      <c r="AJ12" s="166">
        <v>11418.04</v>
      </c>
      <c r="AK12" s="166">
        <v>11474.87</v>
      </c>
      <c r="AL12" s="166">
        <v>11532.76</v>
      </c>
      <c r="AM12" s="166">
        <v>11669.4</v>
      </c>
      <c r="AN12" s="166">
        <v>11686.28</v>
      </c>
      <c r="AO12" s="166">
        <v>11797.710000000001</v>
      </c>
      <c r="AP12" s="166">
        <v>11894.810000000001</v>
      </c>
      <c r="AQ12" s="166">
        <v>12047.84</v>
      </c>
      <c r="AR12" s="166">
        <v>12100.24</v>
      </c>
      <c r="AS12" s="166">
        <v>12165.640000000001</v>
      </c>
      <c r="AT12" s="166">
        <v>12257.03</v>
      </c>
      <c r="AU12" s="166">
        <v>12151.03</v>
      </c>
      <c r="AV12" s="166">
        <v>12312.4</v>
      </c>
      <c r="AW12" s="166">
        <v>12484.02</v>
      </c>
      <c r="AX12" s="166">
        <v>12693.53</v>
      </c>
      <c r="AY12" s="166">
        <v>14139.88</v>
      </c>
      <c r="AZ12" s="166">
        <v>14496.65</v>
      </c>
      <c r="BA12" s="166">
        <v>14806.94</v>
      </c>
      <c r="BB12" s="166">
        <v>15130.5</v>
      </c>
      <c r="BC12" s="166">
        <v>15468.15</v>
      </c>
      <c r="BD12" s="166">
        <v>15853.15</v>
      </c>
      <c r="BE12" s="166">
        <v>16110.99</v>
      </c>
      <c r="BF12" s="166">
        <v>16754.79</v>
      </c>
      <c r="BG12" s="166">
        <v>17143.41</v>
      </c>
      <c r="BH12" s="166">
        <v>17545.09</v>
      </c>
      <c r="BI12" s="166">
        <v>18357.96</v>
      </c>
      <c r="BJ12" s="166">
        <v>18964.939999999999</v>
      </c>
      <c r="BK12" s="166">
        <v>19331.060000000001</v>
      </c>
    </row>
    <row r="13" spans="1:63" ht="20.25" customHeight="1" x14ac:dyDescent="0.35">
      <c r="A13" s="272" t="s">
        <v>265</v>
      </c>
      <c r="B13" s="173">
        <v>20.329999999999998</v>
      </c>
      <c r="C13" s="173">
        <v>21.13</v>
      </c>
      <c r="D13" s="173">
        <v>21.87</v>
      </c>
      <c r="E13" s="173">
        <v>22.8</v>
      </c>
      <c r="F13" s="173">
        <v>23.5</v>
      </c>
      <c r="G13" s="173">
        <v>23.83</v>
      </c>
      <c r="H13" s="173">
        <v>24.59</v>
      </c>
      <c r="I13" s="155">
        <v>24.85</v>
      </c>
      <c r="J13" s="155">
        <v>25.37</v>
      </c>
      <c r="K13" s="166">
        <v>25.42</v>
      </c>
      <c r="L13" s="166">
        <v>25.84</v>
      </c>
      <c r="M13" s="166">
        <v>25.97</v>
      </c>
      <c r="N13" s="166">
        <v>26.2</v>
      </c>
      <c r="O13" s="166">
        <v>26.26</v>
      </c>
      <c r="P13" s="166">
        <v>26.26</v>
      </c>
      <c r="Q13" s="166">
        <v>27.07</v>
      </c>
      <c r="R13" s="166">
        <v>27.48</v>
      </c>
      <c r="S13" s="166">
        <v>27.81</v>
      </c>
      <c r="T13" s="166">
        <v>28.38</v>
      </c>
      <c r="U13" s="166">
        <v>29.27</v>
      </c>
      <c r="V13" s="166">
        <v>29.37</v>
      </c>
      <c r="W13" s="166">
        <v>28.38</v>
      </c>
      <c r="X13" s="166">
        <v>28.38</v>
      </c>
      <c r="Y13" s="166">
        <v>29.13</v>
      </c>
      <c r="Z13" s="166">
        <v>29.13</v>
      </c>
      <c r="AA13" s="166">
        <v>34.840000000000003</v>
      </c>
      <c r="AB13" s="166">
        <v>34.93</v>
      </c>
      <c r="AC13" s="166">
        <v>36.369999999999997</v>
      </c>
      <c r="AD13" s="166">
        <v>36.369999999999997</v>
      </c>
      <c r="AE13" s="166">
        <v>37.840000000000003</v>
      </c>
      <c r="AF13" s="166">
        <v>37.869999999999997</v>
      </c>
      <c r="AG13" s="166">
        <v>37.869999999999997</v>
      </c>
      <c r="AH13" s="166">
        <v>37.869999999999997</v>
      </c>
      <c r="AI13" s="166">
        <v>37.72</v>
      </c>
      <c r="AJ13" s="166">
        <v>37.76</v>
      </c>
      <c r="AK13" s="166">
        <v>38.869999999999997</v>
      </c>
      <c r="AL13" s="166">
        <v>38.869999999999997</v>
      </c>
      <c r="AM13" s="166">
        <v>37.380000000000003</v>
      </c>
      <c r="AN13" s="166">
        <v>37.380000000000003</v>
      </c>
      <c r="AO13" s="166">
        <v>37.380000000000003</v>
      </c>
      <c r="AP13" s="166">
        <v>37.380000000000003</v>
      </c>
      <c r="AQ13" s="166">
        <v>37.380000000000003</v>
      </c>
      <c r="AR13" s="166">
        <v>37.380000000000003</v>
      </c>
      <c r="AS13" s="166">
        <v>37.380000000000003</v>
      </c>
      <c r="AT13" s="166">
        <v>37.380000000000003</v>
      </c>
      <c r="AU13" s="166">
        <v>37.75</v>
      </c>
      <c r="AV13" s="166">
        <v>37.75</v>
      </c>
      <c r="AW13" s="166">
        <v>37.75</v>
      </c>
      <c r="AX13" s="166">
        <v>37.75</v>
      </c>
      <c r="AY13" s="166">
        <v>37.39</v>
      </c>
      <c r="AZ13" s="166">
        <v>37.39</v>
      </c>
      <c r="BA13" s="166">
        <v>37.39</v>
      </c>
      <c r="BB13" s="166">
        <v>37.39</v>
      </c>
      <c r="BC13" s="166">
        <v>37.39</v>
      </c>
      <c r="BD13" s="166">
        <v>37.39</v>
      </c>
      <c r="BE13" s="166">
        <v>37.39</v>
      </c>
      <c r="BF13" s="166">
        <v>37.39</v>
      </c>
      <c r="BG13" s="166">
        <v>37.39</v>
      </c>
      <c r="BH13" s="166">
        <v>37.39</v>
      </c>
      <c r="BI13" s="166">
        <v>37.39</v>
      </c>
      <c r="BJ13" s="166">
        <v>37.39</v>
      </c>
      <c r="BK13" s="166">
        <v>37.39</v>
      </c>
    </row>
    <row r="14" spans="1:63" ht="20.25" customHeight="1" x14ac:dyDescent="0.35">
      <c r="A14" s="272" t="s">
        <v>266</v>
      </c>
      <c r="B14" s="173">
        <v>6</v>
      </c>
      <c r="C14" s="173">
        <v>6</v>
      </c>
      <c r="D14" s="173">
        <v>6</v>
      </c>
      <c r="E14" s="173">
        <v>6</v>
      </c>
      <c r="F14" s="173">
        <v>6</v>
      </c>
      <c r="G14" s="173">
        <v>6</v>
      </c>
      <c r="H14" s="173">
        <v>6</v>
      </c>
      <c r="I14" s="155">
        <v>6</v>
      </c>
      <c r="J14" s="155">
        <v>6</v>
      </c>
      <c r="K14" s="166">
        <v>6</v>
      </c>
      <c r="L14" s="166">
        <v>6</v>
      </c>
      <c r="M14" s="166">
        <v>6</v>
      </c>
      <c r="N14" s="166">
        <v>6</v>
      </c>
      <c r="O14" s="166">
        <v>6</v>
      </c>
      <c r="P14" s="166">
        <v>6</v>
      </c>
      <c r="Q14" s="166">
        <v>6</v>
      </c>
      <c r="R14" s="166">
        <v>6</v>
      </c>
      <c r="S14" s="166">
        <v>6</v>
      </c>
      <c r="T14" s="166">
        <v>6</v>
      </c>
      <c r="U14" s="166">
        <v>6</v>
      </c>
      <c r="V14" s="166">
        <v>6</v>
      </c>
      <c r="W14" s="166">
        <v>6</v>
      </c>
      <c r="X14" s="166">
        <v>6</v>
      </c>
      <c r="Y14" s="166">
        <v>6</v>
      </c>
      <c r="Z14" s="166">
        <v>6</v>
      </c>
      <c r="AA14" s="166">
        <v>6</v>
      </c>
      <c r="AB14" s="166">
        <v>6</v>
      </c>
      <c r="AC14" s="166">
        <v>6</v>
      </c>
      <c r="AD14" s="166">
        <v>6</v>
      </c>
      <c r="AE14" s="166">
        <v>6</v>
      </c>
      <c r="AF14" s="166">
        <v>6</v>
      </c>
      <c r="AG14" s="166">
        <v>6</v>
      </c>
      <c r="AH14" s="166">
        <v>6</v>
      </c>
      <c r="AI14" s="166">
        <v>6</v>
      </c>
      <c r="AJ14" s="166">
        <v>6</v>
      </c>
      <c r="AK14" s="166">
        <v>6</v>
      </c>
      <c r="AL14" s="166">
        <v>6</v>
      </c>
      <c r="AM14" s="166">
        <v>6</v>
      </c>
      <c r="AN14" s="166">
        <v>6</v>
      </c>
      <c r="AO14" s="166">
        <v>6</v>
      </c>
      <c r="AP14" s="166">
        <v>6</v>
      </c>
      <c r="AQ14" s="166">
        <v>6</v>
      </c>
      <c r="AR14" s="166">
        <v>6</v>
      </c>
      <c r="AS14" s="166">
        <v>6</v>
      </c>
      <c r="AT14" s="166">
        <v>6</v>
      </c>
      <c r="AU14" s="166">
        <v>6</v>
      </c>
      <c r="AV14" s="166">
        <v>6</v>
      </c>
      <c r="AW14" s="166">
        <v>6</v>
      </c>
      <c r="AX14" s="166">
        <v>6</v>
      </c>
      <c r="AY14" s="166">
        <v>6</v>
      </c>
      <c r="AZ14" s="166">
        <v>6</v>
      </c>
      <c r="BA14" s="166">
        <v>6</v>
      </c>
      <c r="BB14" s="166">
        <v>6</v>
      </c>
      <c r="BC14" s="166">
        <v>6</v>
      </c>
      <c r="BD14" s="166">
        <v>6</v>
      </c>
      <c r="BE14" s="166">
        <v>6</v>
      </c>
      <c r="BF14" s="166">
        <v>6</v>
      </c>
      <c r="BG14" s="166">
        <v>6</v>
      </c>
      <c r="BH14" s="166">
        <v>6</v>
      </c>
      <c r="BI14" s="166">
        <v>6</v>
      </c>
      <c r="BJ14" s="166">
        <v>6</v>
      </c>
      <c r="BK14" s="166">
        <v>6</v>
      </c>
    </row>
    <row r="15" spans="1:63" ht="20.25" customHeight="1" x14ac:dyDescent="0.35">
      <c r="A15" s="272" t="s">
        <v>6</v>
      </c>
      <c r="B15" s="173">
        <v>856.38</v>
      </c>
      <c r="C15" s="173">
        <v>884.77</v>
      </c>
      <c r="D15" s="173">
        <v>884.77</v>
      </c>
      <c r="E15" s="173">
        <v>884.77</v>
      </c>
      <c r="F15" s="173">
        <v>884.77</v>
      </c>
      <c r="G15" s="173">
        <v>868.35</v>
      </c>
      <c r="H15" s="173">
        <v>868.35</v>
      </c>
      <c r="I15" s="155">
        <v>870.09</v>
      </c>
      <c r="J15" s="155">
        <v>870.09</v>
      </c>
      <c r="K15" s="166">
        <v>877.08</v>
      </c>
      <c r="L15" s="166">
        <v>877.08</v>
      </c>
      <c r="M15" s="166">
        <v>877.08</v>
      </c>
      <c r="N15" s="166">
        <v>877.08</v>
      </c>
      <c r="O15" s="166">
        <v>876.98</v>
      </c>
      <c r="P15" s="166">
        <v>877.31</v>
      </c>
      <c r="Q15" s="166">
        <v>877.31</v>
      </c>
      <c r="R15" s="166">
        <v>877.31</v>
      </c>
      <c r="S15" s="166">
        <v>878.81</v>
      </c>
      <c r="T15" s="166">
        <v>878.81</v>
      </c>
      <c r="U15" s="166">
        <v>878.81</v>
      </c>
      <c r="V15" s="166">
        <v>878.81</v>
      </c>
      <c r="W15" s="166">
        <v>879</v>
      </c>
      <c r="X15" s="166">
        <v>879.34</v>
      </c>
      <c r="Y15" s="166">
        <v>879.34</v>
      </c>
      <c r="Z15" s="166">
        <v>879.34</v>
      </c>
      <c r="AA15" s="166">
        <v>880.21</v>
      </c>
      <c r="AB15" s="166">
        <v>880.21</v>
      </c>
      <c r="AC15" s="166">
        <v>880.21</v>
      </c>
      <c r="AD15" s="166">
        <v>880.21</v>
      </c>
      <c r="AE15" s="166">
        <v>880.38</v>
      </c>
      <c r="AF15" s="166">
        <v>880.38</v>
      </c>
      <c r="AG15" s="166">
        <v>880.38</v>
      </c>
      <c r="AH15" s="166">
        <v>880.38</v>
      </c>
      <c r="AI15" s="166">
        <v>873.37</v>
      </c>
      <c r="AJ15" s="166">
        <v>873.37</v>
      </c>
      <c r="AK15" s="166">
        <v>873.37</v>
      </c>
      <c r="AL15" s="166">
        <v>873.37</v>
      </c>
      <c r="AM15" s="166">
        <v>872.44</v>
      </c>
      <c r="AN15" s="166">
        <v>872.44</v>
      </c>
      <c r="AO15" s="166">
        <v>872.44</v>
      </c>
      <c r="AP15" s="166">
        <v>872.44</v>
      </c>
      <c r="AQ15" s="166">
        <v>872.44</v>
      </c>
      <c r="AR15" s="166">
        <v>872.44</v>
      </c>
      <c r="AS15" s="166">
        <v>873.44</v>
      </c>
      <c r="AT15" s="166">
        <v>873.44</v>
      </c>
      <c r="AU15" s="166">
        <v>877.29</v>
      </c>
      <c r="AV15" s="166">
        <v>877.29</v>
      </c>
      <c r="AW15" s="166">
        <v>877.29</v>
      </c>
      <c r="AX15" s="166">
        <v>877.29</v>
      </c>
      <c r="AY15" s="166">
        <v>877.29</v>
      </c>
      <c r="AZ15" s="166">
        <v>877.29</v>
      </c>
      <c r="BA15" s="166">
        <v>877.29</v>
      </c>
      <c r="BB15" s="166">
        <v>877.29</v>
      </c>
      <c r="BC15" s="166">
        <v>877.29</v>
      </c>
      <c r="BD15" s="166">
        <v>877.29</v>
      </c>
      <c r="BE15" s="166">
        <v>878.11</v>
      </c>
      <c r="BF15" s="166">
        <v>878.11</v>
      </c>
      <c r="BG15" s="166">
        <v>878.11</v>
      </c>
      <c r="BH15" s="166">
        <v>878.11</v>
      </c>
      <c r="BI15" s="166">
        <v>878.11</v>
      </c>
      <c r="BJ15" s="166">
        <v>878.11</v>
      </c>
      <c r="BK15" s="166">
        <v>878.11</v>
      </c>
    </row>
    <row r="16" spans="1:63" ht="20.25" customHeight="1" x14ac:dyDescent="0.35">
      <c r="A16" s="272" t="s">
        <v>7</v>
      </c>
      <c r="B16" s="173">
        <v>173</v>
      </c>
      <c r="C16" s="173">
        <v>172.97</v>
      </c>
      <c r="D16" s="173">
        <v>176.57</v>
      </c>
      <c r="E16" s="173">
        <v>177.77</v>
      </c>
      <c r="F16" s="173">
        <v>177.77</v>
      </c>
      <c r="G16" s="173">
        <v>182.91</v>
      </c>
      <c r="H16" s="173">
        <v>182.91</v>
      </c>
      <c r="I16" s="155">
        <v>188.91</v>
      </c>
      <c r="J16" s="155">
        <v>188.91</v>
      </c>
      <c r="K16" s="166">
        <v>176.8</v>
      </c>
      <c r="L16" s="166">
        <v>179.29</v>
      </c>
      <c r="M16" s="166">
        <v>181.24</v>
      </c>
      <c r="N16" s="166">
        <v>181.24</v>
      </c>
      <c r="O16" s="166">
        <v>194.42</v>
      </c>
      <c r="P16" s="166">
        <v>203.83</v>
      </c>
      <c r="Q16" s="166">
        <v>204.48</v>
      </c>
      <c r="R16" s="166">
        <v>210.3</v>
      </c>
      <c r="S16" s="166">
        <v>211.07</v>
      </c>
      <c r="T16" s="166">
        <v>211.07</v>
      </c>
      <c r="U16" s="166">
        <v>211.07</v>
      </c>
      <c r="V16" s="166">
        <v>211.07</v>
      </c>
      <c r="W16" s="166">
        <v>236.81</v>
      </c>
      <c r="X16" s="166">
        <v>237.38</v>
      </c>
      <c r="Y16" s="166">
        <v>237.38</v>
      </c>
      <c r="Z16" s="166">
        <v>237.38</v>
      </c>
      <c r="AA16" s="166">
        <v>225.54</v>
      </c>
      <c r="AB16" s="166">
        <v>225.54</v>
      </c>
      <c r="AC16" s="166">
        <v>225.54</v>
      </c>
      <c r="AD16" s="166">
        <v>225.54</v>
      </c>
      <c r="AE16" s="166">
        <v>226.56</v>
      </c>
      <c r="AF16" s="166">
        <v>226.56</v>
      </c>
      <c r="AG16" s="166">
        <v>226.56</v>
      </c>
      <c r="AH16" s="166">
        <v>226.56</v>
      </c>
      <c r="AI16" s="166">
        <v>226.56</v>
      </c>
      <c r="AJ16" s="166">
        <v>226.56</v>
      </c>
      <c r="AK16" s="166">
        <v>226.56</v>
      </c>
      <c r="AL16" s="166">
        <v>226.56</v>
      </c>
      <c r="AM16" s="166">
        <v>226.56</v>
      </c>
      <c r="AN16" s="166">
        <v>226.56</v>
      </c>
      <c r="AO16" s="166">
        <v>226.56</v>
      </c>
      <c r="AP16" s="166">
        <v>226.56</v>
      </c>
      <c r="AQ16" s="166">
        <v>226.56</v>
      </c>
      <c r="AR16" s="166">
        <v>226.56</v>
      </c>
      <c r="AS16" s="166">
        <v>226.56</v>
      </c>
      <c r="AT16" s="166">
        <v>236.22</v>
      </c>
      <c r="AU16" s="166">
        <v>246.94</v>
      </c>
      <c r="AV16" s="166">
        <v>246.94</v>
      </c>
      <c r="AW16" s="166">
        <v>246.94</v>
      </c>
      <c r="AX16" s="166">
        <v>246.94</v>
      </c>
      <c r="AY16" s="166">
        <v>256.01</v>
      </c>
      <c r="AZ16" s="166">
        <v>256.01</v>
      </c>
      <c r="BA16" s="166">
        <v>256.01</v>
      </c>
      <c r="BB16" s="166">
        <v>256.01</v>
      </c>
      <c r="BC16" s="166">
        <v>256.01</v>
      </c>
      <c r="BD16" s="166">
        <v>256.62</v>
      </c>
      <c r="BE16" s="166">
        <v>256.01</v>
      </c>
      <c r="BF16" s="166">
        <v>256.01</v>
      </c>
      <c r="BG16" s="166">
        <v>256.01</v>
      </c>
      <c r="BH16" s="166">
        <v>256.01</v>
      </c>
      <c r="BI16" s="166">
        <v>256.01</v>
      </c>
      <c r="BJ16" s="166">
        <v>256.01</v>
      </c>
      <c r="BK16" s="166">
        <v>256.01</v>
      </c>
    </row>
    <row r="17" spans="1:63" ht="20.25" customHeight="1" x14ac:dyDescent="0.35">
      <c r="A17" s="272" t="s">
        <v>41</v>
      </c>
      <c r="B17" s="173">
        <v>402.86</v>
      </c>
      <c r="C17" s="173">
        <v>411.32</v>
      </c>
      <c r="D17" s="173">
        <v>411.32</v>
      </c>
      <c r="E17" s="173">
        <v>411.32</v>
      </c>
      <c r="F17" s="173">
        <v>491.32</v>
      </c>
      <c r="G17" s="173">
        <v>480.96</v>
      </c>
      <c r="H17" s="173">
        <v>480.96</v>
      </c>
      <c r="I17" s="155">
        <v>480.96</v>
      </c>
      <c r="J17" s="155">
        <v>494.96</v>
      </c>
      <c r="K17" s="166">
        <v>520.91</v>
      </c>
      <c r="L17" s="166">
        <v>527.41</v>
      </c>
      <c r="M17" s="166">
        <v>527.41</v>
      </c>
      <c r="N17" s="166">
        <v>527.41</v>
      </c>
      <c r="O17" s="166">
        <v>577.55999999999995</v>
      </c>
      <c r="P17" s="166">
        <v>603.55999999999995</v>
      </c>
      <c r="Q17" s="166">
        <v>611.86</v>
      </c>
      <c r="R17" s="166">
        <v>662.86</v>
      </c>
      <c r="S17" s="166">
        <v>778.74</v>
      </c>
      <c r="T17" s="166">
        <v>787.74</v>
      </c>
      <c r="U17" s="166">
        <v>855.74</v>
      </c>
      <c r="V17" s="166">
        <v>878.24</v>
      </c>
      <c r="W17" s="166">
        <v>887.59</v>
      </c>
      <c r="X17" s="166">
        <v>887.59</v>
      </c>
      <c r="Y17" s="166">
        <v>936.59</v>
      </c>
      <c r="Z17" s="166">
        <v>976.59</v>
      </c>
      <c r="AA17" s="166">
        <v>1025.3800000000001</v>
      </c>
      <c r="AB17" s="166">
        <v>1025.3800000000001</v>
      </c>
      <c r="AC17" s="166">
        <v>1025.3800000000001</v>
      </c>
      <c r="AD17" s="166">
        <v>1039.23</v>
      </c>
      <c r="AE17" s="166">
        <v>1084.8399999999999</v>
      </c>
      <c r="AF17" s="166">
        <v>1084.8399999999999</v>
      </c>
      <c r="AG17" s="166">
        <v>1084.8399999999999</v>
      </c>
      <c r="AH17" s="166">
        <v>1084.8399999999999</v>
      </c>
      <c r="AI17" s="166">
        <v>1080.3599999999999</v>
      </c>
      <c r="AJ17" s="166">
        <v>1080.3599999999999</v>
      </c>
      <c r="AK17" s="166">
        <v>1069.06</v>
      </c>
      <c r="AL17" s="166">
        <v>1189.45</v>
      </c>
      <c r="AM17" s="166">
        <v>1210.24</v>
      </c>
      <c r="AN17" s="166">
        <v>1210.24</v>
      </c>
      <c r="AO17" s="166">
        <v>1260.1400000000001</v>
      </c>
      <c r="AP17" s="166">
        <v>1294.1400000000001</v>
      </c>
      <c r="AQ17" s="166">
        <v>1301.1099999999999</v>
      </c>
      <c r="AR17" s="166">
        <v>1301.1099999999999</v>
      </c>
      <c r="AS17" s="166">
        <v>1310.1099999999999</v>
      </c>
      <c r="AT17" s="166">
        <v>1310.1099999999999</v>
      </c>
      <c r="AU17" s="166">
        <v>1377.71</v>
      </c>
      <c r="AV17" s="166">
        <v>1377.71</v>
      </c>
      <c r="AW17" s="166">
        <v>1377.71</v>
      </c>
      <c r="AX17" s="166">
        <v>1377.71</v>
      </c>
      <c r="AY17" s="166">
        <v>1352.03</v>
      </c>
      <c r="AZ17" s="166">
        <v>1394.03</v>
      </c>
      <c r="BA17" s="166">
        <v>1394.03</v>
      </c>
      <c r="BB17" s="166">
        <v>1394.03</v>
      </c>
      <c r="BC17" s="166">
        <v>1394.03</v>
      </c>
      <c r="BD17" s="166">
        <v>1394.03</v>
      </c>
      <c r="BE17" s="166">
        <v>1394.03</v>
      </c>
      <c r="BF17" s="166">
        <v>1394.03</v>
      </c>
      <c r="BG17" s="166">
        <v>1394.03</v>
      </c>
      <c r="BH17" s="166">
        <v>1394.03</v>
      </c>
      <c r="BI17" s="166">
        <v>1443.93</v>
      </c>
      <c r="BJ17" s="166">
        <v>1443.93</v>
      </c>
      <c r="BK17" s="166">
        <v>1443.93</v>
      </c>
    </row>
    <row r="18" spans="1:63" ht="20.25" customHeight="1" x14ac:dyDescent="0.35">
      <c r="A18" s="272" t="s">
        <v>326</v>
      </c>
      <c r="B18" s="173">
        <v>98.02</v>
      </c>
      <c r="C18" s="173">
        <v>98.02</v>
      </c>
      <c r="D18" s="173">
        <v>98.02</v>
      </c>
      <c r="E18" s="173">
        <v>98.02</v>
      </c>
      <c r="F18" s="173">
        <v>98.02</v>
      </c>
      <c r="G18" s="173">
        <v>98.02</v>
      </c>
      <c r="H18" s="173">
        <v>98.02</v>
      </c>
      <c r="I18" s="155">
        <v>98.02</v>
      </c>
      <c r="J18" s="155">
        <v>98.02</v>
      </c>
      <c r="K18" s="166">
        <v>98.02</v>
      </c>
      <c r="L18" s="166">
        <v>98.02</v>
      </c>
      <c r="M18" s="166">
        <v>98.02</v>
      </c>
      <c r="N18" s="166">
        <v>98.02</v>
      </c>
      <c r="O18" s="166">
        <v>98.02</v>
      </c>
      <c r="P18" s="166">
        <v>98.02</v>
      </c>
      <c r="Q18" s="166">
        <v>98.02</v>
      </c>
      <c r="R18" s="166">
        <v>98.02</v>
      </c>
      <c r="S18" s="166">
        <v>98.02</v>
      </c>
      <c r="T18" s="166">
        <v>98.02</v>
      </c>
      <c r="U18" s="166">
        <v>98.02</v>
      </c>
      <c r="V18" s="166">
        <v>98.02</v>
      </c>
      <c r="W18" s="166">
        <v>116.82</v>
      </c>
      <c r="X18" s="166">
        <v>116.82</v>
      </c>
      <c r="Y18" s="166">
        <v>116.82</v>
      </c>
      <c r="Z18" s="166">
        <v>116.82</v>
      </c>
      <c r="AA18" s="166">
        <v>116.82</v>
      </c>
      <c r="AB18" s="166">
        <v>116.82</v>
      </c>
      <c r="AC18" s="166">
        <v>116.82</v>
      </c>
      <c r="AD18" s="166">
        <v>116.82</v>
      </c>
      <c r="AE18" s="166">
        <v>116.82</v>
      </c>
      <c r="AF18" s="166">
        <v>116.82</v>
      </c>
      <c r="AG18" s="166">
        <v>116.82</v>
      </c>
      <c r="AH18" s="166">
        <v>116.82</v>
      </c>
      <c r="AI18" s="166">
        <v>116.82</v>
      </c>
      <c r="AJ18" s="166">
        <v>116.82</v>
      </c>
      <c r="AK18" s="166">
        <v>116.82</v>
      </c>
      <c r="AL18" s="166">
        <v>116.82</v>
      </c>
      <c r="AM18" s="166">
        <v>116.82</v>
      </c>
      <c r="AN18" s="166">
        <v>116.82</v>
      </c>
      <c r="AO18" s="166">
        <v>116.82</v>
      </c>
      <c r="AP18" s="166">
        <v>116.82</v>
      </c>
      <c r="AQ18" s="166">
        <v>116.82</v>
      </c>
      <c r="AR18" s="166">
        <v>116.82</v>
      </c>
      <c r="AS18" s="166">
        <v>116.82</v>
      </c>
      <c r="AT18" s="166">
        <v>116.82</v>
      </c>
      <c r="AU18" s="166">
        <v>116.82</v>
      </c>
      <c r="AV18" s="166">
        <v>116.82</v>
      </c>
      <c r="AW18" s="166">
        <v>116.82</v>
      </c>
      <c r="AX18" s="166">
        <v>116.82</v>
      </c>
      <c r="AY18" s="166">
        <v>116.82</v>
      </c>
      <c r="AZ18" s="166">
        <v>116.82</v>
      </c>
      <c r="BA18" s="166">
        <v>116.82</v>
      </c>
      <c r="BB18" s="166">
        <v>116.82</v>
      </c>
      <c r="BC18" s="166">
        <v>116.82</v>
      </c>
      <c r="BD18" s="166">
        <v>116.82</v>
      </c>
      <c r="BE18" s="166">
        <v>116.82</v>
      </c>
      <c r="BF18" s="166">
        <v>116.82</v>
      </c>
      <c r="BG18" s="166">
        <v>116.82</v>
      </c>
      <c r="BH18" s="166">
        <v>116.82</v>
      </c>
      <c r="BI18" s="166">
        <v>116.82</v>
      </c>
      <c r="BJ18" s="166">
        <v>116.82</v>
      </c>
      <c r="BK18" s="166">
        <v>116.82</v>
      </c>
    </row>
    <row r="19" spans="1:63" ht="20.25" customHeight="1" x14ac:dyDescent="0.35">
      <c r="A19" s="272" t="s">
        <v>269</v>
      </c>
      <c r="B19" s="173">
        <v>25.61</v>
      </c>
      <c r="C19" s="173">
        <v>31.92</v>
      </c>
      <c r="D19" s="173">
        <v>35.14</v>
      </c>
      <c r="E19" s="173">
        <v>46.82</v>
      </c>
      <c r="F19" s="173">
        <v>58.19</v>
      </c>
      <c r="G19" s="173">
        <v>63.3</v>
      </c>
      <c r="H19" s="173">
        <v>74.84</v>
      </c>
      <c r="I19" s="155">
        <v>83.95</v>
      </c>
      <c r="J19" s="155">
        <v>101.53</v>
      </c>
      <c r="K19" s="166">
        <v>106.25</v>
      </c>
      <c r="L19" s="166">
        <v>110.8</v>
      </c>
      <c r="M19" s="166">
        <v>118.36</v>
      </c>
      <c r="N19" s="166">
        <v>138.06</v>
      </c>
      <c r="O19" s="166">
        <v>154.16999999999999</v>
      </c>
      <c r="P19" s="166">
        <v>157.97</v>
      </c>
      <c r="Q19" s="166">
        <v>171.32</v>
      </c>
      <c r="R19" s="166">
        <v>202.06</v>
      </c>
      <c r="S19" s="166">
        <v>220.63</v>
      </c>
      <c r="T19" s="166">
        <v>222.33</v>
      </c>
      <c r="U19" s="166">
        <v>252.07</v>
      </c>
      <c r="V19" s="166">
        <v>284.02</v>
      </c>
      <c r="W19" s="166">
        <v>301.36</v>
      </c>
      <c r="X19" s="166">
        <v>306.16000000000003</v>
      </c>
      <c r="Y19" s="166">
        <v>322.83</v>
      </c>
      <c r="Z19" s="166">
        <v>376.87</v>
      </c>
      <c r="AA19" s="166">
        <v>378.4</v>
      </c>
      <c r="AB19" s="166">
        <v>378.4</v>
      </c>
      <c r="AC19" s="166">
        <v>379.7</v>
      </c>
      <c r="AD19" s="166">
        <v>385.89</v>
      </c>
      <c r="AE19" s="166">
        <v>388.77</v>
      </c>
      <c r="AF19" s="166">
        <v>388.77</v>
      </c>
      <c r="AG19" s="166">
        <v>388.77</v>
      </c>
      <c r="AH19" s="166">
        <v>389.27</v>
      </c>
      <c r="AI19" s="166">
        <v>394.2</v>
      </c>
      <c r="AJ19" s="166">
        <v>394.2</v>
      </c>
      <c r="AK19" s="166">
        <v>394.2</v>
      </c>
      <c r="AL19" s="166">
        <v>398.49</v>
      </c>
      <c r="AM19" s="166">
        <v>403.53</v>
      </c>
      <c r="AN19" s="166">
        <v>403.53</v>
      </c>
      <c r="AO19" s="166">
        <v>404.03</v>
      </c>
      <c r="AP19" s="166">
        <v>404.03</v>
      </c>
      <c r="AQ19" s="166">
        <v>419.49</v>
      </c>
      <c r="AR19" s="166">
        <v>419.49</v>
      </c>
      <c r="AS19" s="166">
        <v>458.14</v>
      </c>
      <c r="AT19" s="166">
        <v>458.64</v>
      </c>
      <c r="AU19" s="166">
        <v>458.42</v>
      </c>
      <c r="AV19" s="166">
        <v>458.42</v>
      </c>
      <c r="AW19" s="166">
        <v>464.42</v>
      </c>
      <c r="AX19" s="166">
        <v>468.42</v>
      </c>
      <c r="AY19" s="166">
        <v>478.56</v>
      </c>
      <c r="AZ19" s="166">
        <v>478.56</v>
      </c>
      <c r="BA19" s="166">
        <v>478.56</v>
      </c>
      <c r="BB19" s="166">
        <v>478.56</v>
      </c>
      <c r="BC19" s="166">
        <v>478.56</v>
      </c>
      <c r="BD19" s="166">
        <v>478.56</v>
      </c>
      <c r="BE19" s="166">
        <v>478.56</v>
      </c>
      <c r="BF19" s="166">
        <v>478.56</v>
      </c>
      <c r="BG19" s="166">
        <v>482.56</v>
      </c>
      <c r="BH19" s="166">
        <v>482.56</v>
      </c>
      <c r="BI19" s="166">
        <v>482.56</v>
      </c>
      <c r="BJ19" s="166">
        <v>482.56</v>
      </c>
      <c r="BK19" s="166">
        <v>482.56</v>
      </c>
    </row>
    <row r="20" spans="1:63" s="40" customFormat="1" ht="20.25" customHeight="1" x14ac:dyDescent="0.35">
      <c r="A20" s="272" t="s">
        <v>327</v>
      </c>
      <c r="B20" s="173">
        <v>187.95</v>
      </c>
      <c r="C20" s="173">
        <v>188.29</v>
      </c>
      <c r="D20" s="173">
        <v>188.95</v>
      </c>
      <c r="E20" s="173">
        <v>191.34</v>
      </c>
      <c r="F20" s="173">
        <v>1030.83</v>
      </c>
      <c r="G20" s="173">
        <v>1019.46</v>
      </c>
      <c r="H20" s="173">
        <v>1021.56</v>
      </c>
      <c r="I20" s="155">
        <v>1021.86</v>
      </c>
      <c r="J20" s="155">
        <v>1024.71</v>
      </c>
      <c r="K20" s="166">
        <v>1974.07</v>
      </c>
      <c r="L20" s="166">
        <v>2621.47</v>
      </c>
      <c r="M20" s="166">
        <v>1803.47</v>
      </c>
      <c r="N20" s="166">
        <v>1803.47</v>
      </c>
      <c r="O20" s="166">
        <v>1826.3</v>
      </c>
      <c r="P20" s="166">
        <v>1940.64</v>
      </c>
      <c r="Q20" s="166">
        <v>2025.99</v>
      </c>
      <c r="R20" s="166">
        <v>2028.64</v>
      </c>
      <c r="S20" s="166">
        <v>2060.36</v>
      </c>
      <c r="T20" s="166">
        <v>2061.6999999999998</v>
      </c>
      <c r="U20" s="166">
        <v>2707.94</v>
      </c>
      <c r="V20" s="166">
        <v>2351.4899999999998</v>
      </c>
      <c r="W20" s="166">
        <v>2499.1799999999998</v>
      </c>
      <c r="X20" s="166">
        <v>2499.86</v>
      </c>
      <c r="Y20" s="166">
        <v>2500.3000000000002</v>
      </c>
      <c r="Z20" s="166">
        <v>2547.88</v>
      </c>
      <c r="AA20" s="166">
        <v>2649.68</v>
      </c>
      <c r="AB20" s="166">
        <v>2662.03</v>
      </c>
      <c r="AC20" s="166">
        <v>2662.03</v>
      </c>
      <c r="AD20" s="166">
        <v>2662.03</v>
      </c>
      <c r="AE20" s="166">
        <v>2854.87</v>
      </c>
      <c r="AF20" s="166">
        <v>3296.87</v>
      </c>
      <c r="AG20" s="166">
        <v>4028.87</v>
      </c>
      <c r="AH20" s="166">
        <v>4028.87</v>
      </c>
      <c r="AI20" s="166">
        <v>4077.58</v>
      </c>
      <c r="AJ20" s="166">
        <v>4077.58</v>
      </c>
      <c r="AK20" s="166">
        <v>4077.58</v>
      </c>
      <c r="AL20" s="166">
        <v>4083.32</v>
      </c>
      <c r="AM20" s="166">
        <v>4088.52</v>
      </c>
      <c r="AN20" s="166">
        <v>4088.52</v>
      </c>
      <c r="AO20" s="166">
        <v>4088.52</v>
      </c>
      <c r="AP20" s="166">
        <v>4088.52</v>
      </c>
      <c r="AQ20" s="166">
        <v>4094.64</v>
      </c>
      <c r="AR20" s="166">
        <v>4095.21</v>
      </c>
      <c r="AS20" s="166">
        <v>4095.21</v>
      </c>
      <c r="AT20" s="166">
        <v>4095.21</v>
      </c>
      <c r="AU20" s="166">
        <v>4095.96</v>
      </c>
      <c r="AV20" s="166">
        <v>4095.96</v>
      </c>
      <c r="AW20" s="166">
        <v>4095.96</v>
      </c>
      <c r="AX20" s="166">
        <v>4095.96</v>
      </c>
      <c r="AY20" s="166">
        <v>4159.53</v>
      </c>
      <c r="AZ20" s="166">
        <v>4159.53</v>
      </c>
      <c r="BA20" s="166">
        <v>4159.83</v>
      </c>
      <c r="BB20" s="166">
        <v>4159.83</v>
      </c>
      <c r="BC20" s="166">
        <v>4159.83</v>
      </c>
      <c r="BD20" s="166">
        <v>4159.83</v>
      </c>
      <c r="BE20" s="166">
        <v>4159.83</v>
      </c>
      <c r="BF20" s="166">
        <v>4159.83</v>
      </c>
      <c r="BG20" s="166">
        <v>4159.83</v>
      </c>
      <c r="BH20" s="166">
        <v>4159.83</v>
      </c>
      <c r="BI20" s="166">
        <v>4159.83</v>
      </c>
      <c r="BJ20" s="166">
        <v>4159.83</v>
      </c>
      <c r="BK20" s="166">
        <v>4159.83</v>
      </c>
    </row>
    <row r="21" spans="1:63" ht="20.25" customHeight="1" x14ac:dyDescent="0.35">
      <c r="A21" s="272" t="s">
        <v>299</v>
      </c>
      <c r="B21" s="173">
        <v>0</v>
      </c>
      <c r="C21" s="173">
        <v>0</v>
      </c>
      <c r="D21" s="173">
        <v>0</v>
      </c>
      <c r="E21" s="173">
        <v>0</v>
      </c>
      <c r="F21" s="173">
        <v>0</v>
      </c>
      <c r="G21" s="173">
        <v>0</v>
      </c>
      <c r="H21" s="173">
        <v>0</v>
      </c>
      <c r="I21" s="155">
        <v>0</v>
      </c>
      <c r="J21" s="155">
        <v>0</v>
      </c>
      <c r="K21" s="166">
        <v>0</v>
      </c>
      <c r="L21" s="166">
        <v>0</v>
      </c>
      <c r="M21" s="166">
        <v>0</v>
      </c>
      <c r="N21" s="166">
        <v>0</v>
      </c>
      <c r="O21" s="166">
        <v>0</v>
      </c>
      <c r="P21" s="166">
        <v>0</v>
      </c>
      <c r="Q21" s="166">
        <v>0</v>
      </c>
      <c r="R21" s="166">
        <v>0</v>
      </c>
      <c r="S21" s="166">
        <v>0</v>
      </c>
      <c r="T21" s="166">
        <v>0</v>
      </c>
      <c r="U21" s="166">
        <v>0</v>
      </c>
      <c r="V21" s="166">
        <v>0</v>
      </c>
      <c r="W21" s="166">
        <v>0</v>
      </c>
      <c r="X21" s="166">
        <v>0</v>
      </c>
      <c r="Y21" s="166">
        <v>0</v>
      </c>
      <c r="Z21" s="166">
        <v>0</v>
      </c>
      <c r="AA21" s="166">
        <v>0</v>
      </c>
      <c r="AB21" s="166">
        <v>0</v>
      </c>
      <c r="AC21" s="166">
        <v>0</v>
      </c>
      <c r="AD21" s="166">
        <v>0</v>
      </c>
      <c r="AE21" s="166">
        <v>45.44</v>
      </c>
      <c r="AF21" s="166">
        <v>45.44</v>
      </c>
      <c r="AG21" s="166">
        <v>45.44</v>
      </c>
      <c r="AH21" s="166">
        <v>45.44</v>
      </c>
      <c r="AI21" s="166">
        <v>47.29</v>
      </c>
      <c r="AJ21" s="166">
        <v>47.29</v>
      </c>
      <c r="AK21" s="166">
        <v>47.29</v>
      </c>
      <c r="AL21" s="166">
        <v>47.29</v>
      </c>
      <c r="AM21" s="166">
        <v>46.07</v>
      </c>
      <c r="AN21" s="166">
        <v>46.07</v>
      </c>
      <c r="AO21" s="166">
        <v>46.07</v>
      </c>
      <c r="AP21" s="166">
        <v>46.07</v>
      </c>
      <c r="AQ21" s="166">
        <v>36.46</v>
      </c>
      <c r="AR21" s="166">
        <v>36.46</v>
      </c>
      <c r="AS21" s="168">
        <v>36.46</v>
      </c>
      <c r="AT21" s="168">
        <v>36.46</v>
      </c>
      <c r="AU21" s="168">
        <v>36.29</v>
      </c>
      <c r="AV21" s="168">
        <v>36.29</v>
      </c>
      <c r="AW21" s="168">
        <v>36.29</v>
      </c>
      <c r="AX21" s="168">
        <v>36.29</v>
      </c>
      <c r="AY21" s="168">
        <v>35.5</v>
      </c>
      <c r="AZ21" s="168">
        <v>35.5</v>
      </c>
      <c r="BA21" s="168">
        <v>35.5</v>
      </c>
      <c r="BB21" s="168">
        <v>35.5</v>
      </c>
      <c r="BC21" s="166">
        <v>35.5</v>
      </c>
      <c r="BD21" s="166">
        <v>35.5</v>
      </c>
      <c r="BE21" s="166">
        <v>35.5</v>
      </c>
      <c r="BF21" s="166">
        <v>35.5</v>
      </c>
      <c r="BG21" s="166">
        <v>35.5</v>
      </c>
      <c r="BH21" s="166">
        <v>35.5</v>
      </c>
      <c r="BI21" s="166">
        <v>35.5</v>
      </c>
      <c r="BJ21" s="166">
        <v>35.5</v>
      </c>
      <c r="BK21" s="166">
        <v>35.5</v>
      </c>
    </row>
    <row r="22" spans="1:63" ht="45" customHeight="1" thickBot="1" x14ac:dyDescent="0.4">
      <c r="A22" s="285" t="s">
        <v>91</v>
      </c>
      <c r="B22" s="170">
        <v>3724.91</v>
      </c>
      <c r="C22" s="170">
        <v>3928.54</v>
      </c>
      <c r="D22" s="170">
        <v>4161.72</v>
      </c>
      <c r="E22" s="170">
        <v>4592.3100000000004</v>
      </c>
      <c r="F22" s="170">
        <v>6179.0899999999992</v>
      </c>
      <c r="G22" s="170">
        <v>6827.2100000000009</v>
      </c>
      <c r="H22" s="170">
        <v>7345.42</v>
      </c>
      <c r="I22" s="170">
        <v>7820.7300000000005</v>
      </c>
      <c r="J22" s="170">
        <v>8321.94</v>
      </c>
      <c r="K22" s="170">
        <v>10412.790000000001</v>
      </c>
      <c r="L22" s="170">
        <v>11504.69</v>
      </c>
      <c r="M22" s="170">
        <v>11149.260000000002</v>
      </c>
      <c r="N22" s="170">
        <v>11432.82</v>
      </c>
      <c r="O22" s="170">
        <v>13454.2</v>
      </c>
      <c r="P22" s="188">
        <f t="shared" ref="P22:BH22" si="0">SUM(P8:P21)</f>
        <v>14069.689999999999</v>
      </c>
      <c r="Q22" s="188">
        <f t="shared" si="0"/>
        <v>14510.48</v>
      </c>
      <c r="R22" s="188">
        <f t="shared" si="0"/>
        <v>14935.5</v>
      </c>
      <c r="S22" s="188">
        <f t="shared" si="0"/>
        <v>17459.879999999997</v>
      </c>
      <c r="T22" s="188">
        <f t="shared" si="0"/>
        <v>18032.149999999998</v>
      </c>
      <c r="U22" s="188">
        <f t="shared" si="0"/>
        <v>19269.259999999998</v>
      </c>
      <c r="V22" s="188">
        <f t="shared" si="0"/>
        <v>19904.630000000005</v>
      </c>
      <c r="W22" s="188">
        <f t="shared" si="0"/>
        <v>21263.43</v>
      </c>
      <c r="X22" s="188">
        <f t="shared" si="0"/>
        <v>21736.960000000003</v>
      </c>
      <c r="Y22" s="188">
        <f t="shared" si="0"/>
        <v>22330.320000000003</v>
      </c>
      <c r="Z22" s="188">
        <f t="shared" si="0"/>
        <v>22877.620000000003</v>
      </c>
      <c r="AA22" s="188">
        <f t="shared" si="0"/>
        <v>23712.280000000002</v>
      </c>
      <c r="AB22" s="188">
        <f t="shared" si="0"/>
        <v>24013.81</v>
      </c>
      <c r="AC22" s="188">
        <f t="shared" si="0"/>
        <v>24535.05</v>
      </c>
      <c r="AD22" s="188">
        <f t="shared" si="0"/>
        <v>25543.219999999998</v>
      </c>
      <c r="AE22" s="188">
        <f t="shared" si="0"/>
        <v>26644.73</v>
      </c>
      <c r="AF22" s="188">
        <f t="shared" si="0"/>
        <v>27258.670000000002</v>
      </c>
      <c r="AG22" s="188">
        <f t="shared" si="0"/>
        <v>28010.75</v>
      </c>
      <c r="AH22" s="188">
        <f t="shared" si="0"/>
        <v>28035.88</v>
      </c>
      <c r="AI22" s="188">
        <f t="shared" si="0"/>
        <v>28348.65</v>
      </c>
      <c r="AJ22" s="188">
        <f t="shared" si="0"/>
        <v>28884.840000000004</v>
      </c>
      <c r="AK22" s="188">
        <f t="shared" si="0"/>
        <v>29478.32</v>
      </c>
      <c r="AL22" s="188">
        <f t="shared" si="0"/>
        <v>29852.610000000004</v>
      </c>
      <c r="AM22" s="188">
        <f t="shared" si="0"/>
        <v>30520.52</v>
      </c>
      <c r="AN22" s="188">
        <f t="shared" si="0"/>
        <v>30537.400000000005</v>
      </c>
      <c r="AO22" s="188">
        <f t="shared" si="0"/>
        <v>30701.53</v>
      </c>
      <c r="AP22" s="188">
        <f t="shared" si="0"/>
        <v>30832.63</v>
      </c>
      <c r="AQ22" s="188">
        <f t="shared" si="0"/>
        <v>31013.950000000004</v>
      </c>
      <c r="AR22" s="188">
        <f t="shared" si="0"/>
        <v>31331.920000000002</v>
      </c>
      <c r="AS22" s="188">
        <f t="shared" si="0"/>
        <v>31846.97</v>
      </c>
      <c r="AT22" s="188">
        <f t="shared" si="0"/>
        <v>32099.02</v>
      </c>
      <c r="AU22" s="188">
        <f t="shared" si="0"/>
        <v>32545.439999999999</v>
      </c>
      <c r="AV22" s="188">
        <f t="shared" si="0"/>
        <v>32702.309999999998</v>
      </c>
      <c r="AW22" s="188">
        <f t="shared" si="0"/>
        <v>32879.93</v>
      </c>
      <c r="AX22" s="188">
        <f t="shared" si="0"/>
        <v>34082.840000000004</v>
      </c>
      <c r="AY22" s="188">
        <f t="shared" si="0"/>
        <v>35591.56</v>
      </c>
      <c r="AZ22" s="188">
        <f t="shared" si="0"/>
        <v>35995.879999999997</v>
      </c>
      <c r="BA22" s="188">
        <f t="shared" si="0"/>
        <v>36306.47</v>
      </c>
      <c r="BB22" s="188">
        <f t="shared" si="0"/>
        <v>36634.229999999996</v>
      </c>
      <c r="BC22" s="188">
        <f t="shared" si="0"/>
        <v>37051.89</v>
      </c>
      <c r="BD22" s="188">
        <f t="shared" si="0"/>
        <v>37438.5</v>
      </c>
      <c r="BE22" s="188">
        <f t="shared" si="0"/>
        <v>37696.549999999996</v>
      </c>
      <c r="BF22" s="188">
        <f t="shared" si="0"/>
        <v>38340.35</v>
      </c>
      <c r="BG22" s="188">
        <f t="shared" si="0"/>
        <v>38915.97</v>
      </c>
      <c r="BH22" s="188">
        <f t="shared" si="0"/>
        <v>39654.159999999996</v>
      </c>
      <c r="BI22" s="188">
        <f t="shared" ref="BI22:BK22" si="1">SUM(BI8:BI21)</f>
        <v>40516.93</v>
      </c>
      <c r="BJ22" s="188">
        <f t="shared" si="1"/>
        <v>41123.919999999998</v>
      </c>
      <c r="BK22" s="188">
        <f t="shared" si="1"/>
        <v>41573.26</v>
      </c>
    </row>
    <row r="23" spans="1:63" ht="18" customHeight="1" thickTop="1" x14ac:dyDescent="0.35">
      <c r="A23" s="286"/>
      <c r="B23" s="174"/>
      <c r="C23" s="174"/>
      <c r="D23" s="174"/>
      <c r="E23" s="174"/>
      <c r="F23" s="175"/>
      <c r="G23" s="174"/>
      <c r="H23" s="175"/>
      <c r="I23" s="176"/>
      <c r="J23" s="176"/>
      <c r="K23" s="176"/>
      <c r="L23" s="176"/>
      <c r="M23" s="176"/>
      <c r="N23" s="176"/>
      <c r="O23" s="176"/>
      <c r="P23" s="176"/>
      <c r="Q23" s="177"/>
      <c r="R23" s="177"/>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G23" s="347"/>
    </row>
    <row r="24" spans="1:63" ht="47.25" customHeight="1" x14ac:dyDescent="0.35">
      <c r="A24" s="287" t="s">
        <v>283</v>
      </c>
      <c r="B24" s="169" t="s">
        <v>117</v>
      </c>
      <c r="C24" s="169" t="s">
        <v>118</v>
      </c>
      <c r="D24" s="169" t="s">
        <v>119</v>
      </c>
      <c r="E24" s="169" t="s">
        <v>120</v>
      </c>
      <c r="F24" s="169" t="s">
        <v>121</v>
      </c>
      <c r="G24" s="169" t="s">
        <v>122</v>
      </c>
      <c r="H24" s="169" t="s">
        <v>123</v>
      </c>
      <c r="I24" s="169" t="s">
        <v>124</v>
      </c>
      <c r="J24" s="169" t="s">
        <v>125</v>
      </c>
      <c r="K24" s="169" t="s">
        <v>126</v>
      </c>
      <c r="L24" s="169" t="s">
        <v>127</v>
      </c>
      <c r="M24" s="169" t="s">
        <v>128</v>
      </c>
      <c r="N24" s="169" t="s">
        <v>129</v>
      </c>
      <c r="O24" s="169" t="s">
        <v>130</v>
      </c>
      <c r="P24" s="169" t="s">
        <v>131</v>
      </c>
      <c r="Q24" s="169" t="s">
        <v>132</v>
      </c>
      <c r="R24" s="169" t="s">
        <v>133</v>
      </c>
      <c r="S24" s="169" t="s">
        <v>134</v>
      </c>
      <c r="T24" s="169" t="s">
        <v>135</v>
      </c>
      <c r="U24" s="169" t="s">
        <v>136</v>
      </c>
      <c r="V24" s="169" t="s">
        <v>137</v>
      </c>
      <c r="W24" s="169" t="s">
        <v>138</v>
      </c>
      <c r="X24" s="169" t="s">
        <v>139</v>
      </c>
      <c r="Y24" s="169" t="s">
        <v>140</v>
      </c>
      <c r="Z24" s="169" t="s">
        <v>141</v>
      </c>
      <c r="AA24" s="169" t="s">
        <v>142</v>
      </c>
      <c r="AB24" s="169" t="s">
        <v>143</v>
      </c>
      <c r="AC24" s="169" t="s">
        <v>144</v>
      </c>
      <c r="AD24" s="169" t="s">
        <v>145</v>
      </c>
      <c r="AE24" s="169" t="s">
        <v>146</v>
      </c>
      <c r="AF24" s="169" t="s">
        <v>147</v>
      </c>
      <c r="AG24" s="169" t="s">
        <v>148</v>
      </c>
      <c r="AH24" s="169" t="s">
        <v>149</v>
      </c>
      <c r="AI24" s="169" t="s">
        <v>150</v>
      </c>
      <c r="AJ24" s="169" t="s">
        <v>151</v>
      </c>
      <c r="AK24" s="169" t="s">
        <v>152</v>
      </c>
      <c r="AL24" s="169" t="s">
        <v>153</v>
      </c>
      <c r="AM24" s="169" t="s">
        <v>154</v>
      </c>
      <c r="AN24" s="169" t="s">
        <v>155</v>
      </c>
      <c r="AO24" s="169" t="s">
        <v>156</v>
      </c>
      <c r="AP24" s="169" t="s">
        <v>157</v>
      </c>
      <c r="AQ24" s="169" t="s">
        <v>158</v>
      </c>
      <c r="AR24" s="169" t="s">
        <v>159</v>
      </c>
      <c r="AS24" s="169" t="s">
        <v>246</v>
      </c>
      <c r="AT24" s="169" t="s">
        <v>251</v>
      </c>
      <c r="AU24" s="169" t="s">
        <v>256</v>
      </c>
      <c r="AV24" s="169" t="s">
        <v>259</v>
      </c>
      <c r="AW24" s="169" t="s">
        <v>262</v>
      </c>
      <c r="AX24" s="169" t="s">
        <v>264</v>
      </c>
      <c r="AY24" s="169" t="s">
        <v>293</v>
      </c>
      <c r="AZ24" s="169" t="s">
        <v>300</v>
      </c>
      <c r="BA24" s="169" t="s">
        <v>305</v>
      </c>
      <c r="BB24" s="169" t="s">
        <v>306</v>
      </c>
      <c r="BC24" s="169" t="s">
        <v>316</v>
      </c>
      <c r="BD24" s="169" t="s">
        <v>321</v>
      </c>
      <c r="BE24" s="59" t="s">
        <v>323</v>
      </c>
      <c r="BF24" s="59" t="s">
        <v>359</v>
      </c>
      <c r="BG24" s="59" t="s">
        <v>365</v>
      </c>
      <c r="BH24" s="59" t="s">
        <v>370</v>
      </c>
      <c r="BI24" s="348" t="s">
        <v>372</v>
      </c>
      <c r="BJ24" s="348" t="s">
        <v>374</v>
      </c>
      <c r="BK24" s="348" t="s">
        <v>380</v>
      </c>
    </row>
    <row r="25" spans="1:63" ht="20.25" customHeight="1" x14ac:dyDescent="0.35">
      <c r="A25" s="288" t="s">
        <v>85</v>
      </c>
      <c r="B25" s="178" t="s">
        <v>210</v>
      </c>
      <c r="C25" s="179">
        <v>454.8</v>
      </c>
      <c r="D25" s="179">
        <v>471.56</v>
      </c>
      <c r="E25" s="179">
        <v>413.39</v>
      </c>
      <c r="F25" s="179">
        <v>816.22</v>
      </c>
      <c r="G25" s="175">
        <v>598.04999999999995</v>
      </c>
      <c r="H25" s="175">
        <v>521.09</v>
      </c>
      <c r="I25" s="175">
        <v>518.30999999999995</v>
      </c>
      <c r="J25" s="175">
        <v>841</v>
      </c>
      <c r="K25" s="175">
        <v>867.25</v>
      </c>
      <c r="L25" s="175">
        <v>885.52</v>
      </c>
      <c r="M25" s="175">
        <v>601.48</v>
      </c>
      <c r="N25" s="175">
        <v>1474.27</v>
      </c>
      <c r="O25" s="175">
        <v>1629.8</v>
      </c>
      <c r="P25" s="175">
        <v>718.19</v>
      </c>
      <c r="Q25" s="175">
        <v>715.73</v>
      </c>
      <c r="R25" s="175">
        <v>1576.59</v>
      </c>
      <c r="S25" s="175">
        <v>1822.94</v>
      </c>
      <c r="T25" s="175">
        <v>1222.29</v>
      </c>
      <c r="U25" s="175">
        <v>938.74</v>
      </c>
      <c r="V25" s="175">
        <v>2058.61</v>
      </c>
      <c r="W25" s="175">
        <v>1860.72</v>
      </c>
      <c r="X25" s="176">
        <v>1081.1099999999999</v>
      </c>
      <c r="Y25" s="176">
        <v>1275.31</v>
      </c>
      <c r="Z25" s="176">
        <v>1471.65</v>
      </c>
      <c r="AA25" s="176">
        <v>1936.23</v>
      </c>
      <c r="AB25" s="176">
        <v>1544.88</v>
      </c>
      <c r="AC25" s="176">
        <v>1370.6</v>
      </c>
      <c r="AD25" s="176">
        <v>2361.91</v>
      </c>
      <c r="AE25" s="176">
        <v>2313.83</v>
      </c>
      <c r="AF25" s="176">
        <v>1278.79</v>
      </c>
      <c r="AG25" s="176">
        <v>1231.23</v>
      </c>
      <c r="AH25" s="176">
        <v>2114.25</v>
      </c>
      <c r="AI25" s="176">
        <v>2230.0500000000002</v>
      </c>
      <c r="AJ25" s="176">
        <v>1329.05</v>
      </c>
      <c r="AK25" s="176">
        <v>1522.86</v>
      </c>
      <c r="AL25" s="176">
        <v>2047.68</v>
      </c>
      <c r="AM25" s="176">
        <v>3054.82</v>
      </c>
      <c r="AN25" s="176">
        <v>1447.24</v>
      </c>
      <c r="AO25" s="176">
        <v>1587.11</v>
      </c>
      <c r="AP25" s="176">
        <v>2209.27</v>
      </c>
      <c r="AQ25" s="176">
        <v>2218.08</v>
      </c>
      <c r="AR25" s="176">
        <v>1115</v>
      </c>
      <c r="AS25" s="176">
        <v>943.93</v>
      </c>
      <c r="AT25" s="176">
        <v>2169.5</v>
      </c>
      <c r="AU25" s="176">
        <v>2287.4699999999998</v>
      </c>
      <c r="AV25" s="176">
        <v>1412.02</v>
      </c>
      <c r="AW25" s="176">
        <v>993.28</v>
      </c>
      <c r="AX25" s="349">
        <v>2027.31</v>
      </c>
      <c r="AY25" s="349">
        <v>2175.1799999999998</v>
      </c>
      <c r="AZ25" s="349">
        <v>1116.79</v>
      </c>
      <c r="BA25" s="349">
        <v>1412.59</v>
      </c>
      <c r="BB25" s="349">
        <v>2132.9699999999998</v>
      </c>
      <c r="BC25" s="349">
        <v>2203.9299999999998</v>
      </c>
      <c r="BD25" s="349">
        <v>1444</v>
      </c>
      <c r="BE25" s="349">
        <v>1351.57</v>
      </c>
      <c r="BF25" s="349">
        <v>1747.09</v>
      </c>
      <c r="BG25" s="349">
        <v>1671.25</v>
      </c>
      <c r="BH25" s="349">
        <v>1376.91</v>
      </c>
      <c r="BI25" s="349">
        <v>1303.75</v>
      </c>
      <c r="BJ25" s="349">
        <v>2238.7199999999998</v>
      </c>
      <c r="BK25" s="349">
        <v>2194.5100000000002</v>
      </c>
    </row>
    <row r="26" spans="1:63" ht="20.25" customHeight="1" x14ac:dyDescent="0.35">
      <c r="A26" s="288" t="s">
        <v>86</v>
      </c>
      <c r="B26" s="178" t="s">
        <v>210</v>
      </c>
      <c r="C26" s="179">
        <v>771.72</v>
      </c>
      <c r="D26" s="179">
        <v>877.54</v>
      </c>
      <c r="E26" s="179">
        <v>898.71</v>
      </c>
      <c r="F26" s="179">
        <v>1542.93</v>
      </c>
      <c r="G26" s="175">
        <v>1232.5</v>
      </c>
      <c r="H26" s="175">
        <v>1434.31</v>
      </c>
      <c r="I26" s="175">
        <v>1475.17</v>
      </c>
      <c r="J26" s="175">
        <v>2446.5100000000002</v>
      </c>
      <c r="K26" s="175">
        <v>2522.52</v>
      </c>
      <c r="L26" s="175">
        <v>2366.9699999999998</v>
      </c>
      <c r="M26" s="175">
        <v>1782.87</v>
      </c>
      <c r="N26" s="175">
        <v>3730.89</v>
      </c>
      <c r="O26" s="175">
        <v>4003.32</v>
      </c>
      <c r="P26" s="175">
        <v>1874.95</v>
      </c>
      <c r="Q26" s="175">
        <v>1955.83</v>
      </c>
      <c r="R26" s="175">
        <v>4035.61</v>
      </c>
      <c r="S26" s="175">
        <v>4083.41</v>
      </c>
      <c r="T26" s="175">
        <v>3026.27</v>
      </c>
      <c r="U26" s="175">
        <v>2904.86</v>
      </c>
      <c r="V26" s="175">
        <v>4918.47</v>
      </c>
      <c r="W26" s="175">
        <v>4385.6499999999996</v>
      </c>
      <c r="X26" s="176">
        <v>2790.7</v>
      </c>
      <c r="Y26" s="176">
        <v>2989.37</v>
      </c>
      <c r="Z26" s="176">
        <v>3726.08</v>
      </c>
      <c r="AA26" s="176">
        <v>4319.16</v>
      </c>
      <c r="AB26" s="176">
        <v>3398.56</v>
      </c>
      <c r="AC26" s="176">
        <v>3390.16</v>
      </c>
      <c r="AD26" s="176">
        <v>6762.55</v>
      </c>
      <c r="AE26" s="176">
        <v>6799.72</v>
      </c>
      <c r="AF26" s="176">
        <v>4167.53</v>
      </c>
      <c r="AG26" s="176">
        <v>4385.0200000000004</v>
      </c>
      <c r="AH26" s="176">
        <v>7765.86</v>
      </c>
      <c r="AI26" s="176">
        <v>7142.98</v>
      </c>
      <c r="AJ26" s="176">
        <v>4815.7700000000004</v>
      </c>
      <c r="AK26" s="176">
        <v>6000.59</v>
      </c>
      <c r="AL26" s="176">
        <v>8631.6</v>
      </c>
      <c r="AM26" s="176">
        <v>11541.52</v>
      </c>
      <c r="AN26" s="176">
        <v>6370.63</v>
      </c>
      <c r="AO26" s="176">
        <v>7032.12</v>
      </c>
      <c r="AP26" s="176">
        <v>10537.3</v>
      </c>
      <c r="AQ26" s="176">
        <v>9774.51</v>
      </c>
      <c r="AR26" s="176">
        <v>5449.57</v>
      </c>
      <c r="AS26" s="176">
        <v>5492.47</v>
      </c>
      <c r="AT26" s="176">
        <v>10748.56</v>
      </c>
      <c r="AU26" s="176">
        <v>10635.66</v>
      </c>
      <c r="AV26" s="176">
        <v>7507.58</v>
      </c>
      <c r="AW26" s="176">
        <v>6366.63</v>
      </c>
      <c r="AX26" s="349">
        <v>13222.33</v>
      </c>
      <c r="AY26" s="349">
        <v>12350.05</v>
      </c>
      <c r="AZ26" s="349">
        <v>6992.25</v>
      </c>
      <c r="BA26" s="349">
        <v>8099.37</v>
      </c>
      <c r="BB26" s="349">
        <v>13615.35</v>
      </c>
      <c r="BC26" s="349">
        <v>12411.12</v>
      </c>
      <c r="BD26" s="349">
        <v>7975.33</v>
      </c>
      <c r="BE26" s="349">
        <v>7989.02</v>
      </c>
      <c r="BF26" s="349">
        <v>11106.68</v>
      </c>
      <c r="BG26" s="349">
        <v>10084.94</v>
      </c>
      <c r="BH26" s="349">
        <v>8165.89</v>
      </c>
      <c r="BI26" s="349">
        <v>8462.2800000000007</v>
      </c>
      <c r="BJ26" s="349">
        <v>14407.59</v>
      </c>
      <c r="BK26" s="349">
        <v>13084.39</v>
      </c>
    </row>
    <row r="27" spans="1:63" ht="20.25" customHeight="1" x14ac:dyDescent="0.35">
      <c r="A27" s="289" t="s">
        <v>346</v>
      </c>
      <c r="B27" s="180" t="s">
        <v>210</v>
      </c>
      <c r="C27" s="179">
        <v>0.01</v>
      </c>
      <c r="D27" s="179">
        <v>0.01</v>
      </c>
      <c r="E27" s="179">
        <v>0</v>
      </c>
      <c r="F27" s="179">
        <v>0</v>
      </c>
      <c r="G27" s="175">
        <v>0.05</v>
      </c>
      <c r="H27" s="175">
        <v>0.04</v>
      </c>
      <c r="I27" s="175">
        <v>0.04</v>
      </c>
      <c r="J27" s="175">
        <v>0</v>
      </c>
      <c r="K27" s="175">
        <v>0.08</v>
      </c>
      <c r="L27" s="175">
        <v>7.0000000000000007E-2</v>
      </c>
      <c r="M27" s="175">
        <v>0.03</v>
      </c>
      <c r="N27" s="175">
        <v>0</v>
      </c>
      <c r="O27" s="175">
        <v>0.02</v>
      </c>
      <c r="P27" s="175">
        <v>0.01</v>
      </c>
      <c r="Q27" s="175">
        <v>0.01</v>
      </c>
      <c r="R27" s="175">
        <v>0</v>
      </c>
      <c r="S27" s="175">
        <v>0</v>
      </c>
      <c r="T27" s="175">
        <v>0</v>
      </c>
      <c r="U27" s="175">
        <v>0</v>
      </c>
      <c r="V27" s="175">
        <v>0</v>
      </c>
      <c r="W27" s="175">
        <v>0</v>
      </c>
      <c r="X27" s="176">
        <v>0</v>
      </c>
      <c r="Y27" s="176">
        <v>0</v>
      </c>
      <c r="Z27" s="176">
        <v>0</v>
      </c>
      <c r="AA27" s="176">
        <v>0</v>
      </c>
      <c r="AB27" s="176">
        <v>0</v>
      </c>
      <c r="AC27" s="176">
        <v>0</v>
      </c>
      <c r="AD27" s="176">
        <v>0</v>
      </c>
      <c r="AE27" s="176">
        <v>0</v>
      </c>
      <c r="AF27" s="176">
        <v>0</v>
      </c>
      <c r="AG27" s="176">
        <v>0</v>
      </c>
      <c r="AH27" s="176">
        <v>0</v>
      </c>
      <c r="AI27" s="176">
        <v>0</v>
      </c>
      <c r="AJ27" s="176">
        <v>0</v>
      </c>
      <c r="AK27" s="176">
        <v>0</v>
      </c>
      <c r="AL27" s="176">
        <v>0</v>
      </c>
      <c r="AM27" s="176">
        <v>0</v>
      </c>
      <c r="AN27" s="176">
        <v>0</v>
      </c>
      <c r="AO27" s="176">
        <v>0</v>
      </c>
      <c r="AP27" s="176">
        <v>0</v>
      </c>
      <c r="AQ27" s="176">
        <v>0</v>
      </c>
      <c r="AR27" s="176">
        <v>0</v>
      </c>
      <c r="AS27" s="176">
        <v>0</v>
      </c>
      <c r="AT27" s="176">
        <v>0</v>
      </c>
      <c r="AU27" s="176">
        <v>0</v>
      </c>
      <c r="AV27" s="176">
        <v>0</v>
      </c>
      <c r="AW27" s="176">
        <v>0</v>
      </c>
      <c r="AX27" s="176">
        <v>0</v>
      </c>
      <c r="AY27" s="176">
        <v>0</v>
      </c>
      <c r="AZ27" s="176">
        <v>0</v>
      </c>
      <c r="BA27" s="176">
        <v>0</v>
      </c>
      <c r="BB27" s="176">
        <v>0</v>
      </c>
      <c r="BC27" s="176">
        <v>0</v>
      </c>
      <c r="BD27" s="176">
        <v>0</v>
      </c>
      <c r="BE27" s="176">
        <v>0</v>
      </c>
      <c r="BF27" s="176">
        <v>0</v>
      </c>
      <c r="BG27" s="176">
        <v>0</v>
      </c>
      <c r="BH27" s="176">
        <v>0</v>
      </c>
      <c r="BI27" s="176">
        <v>0</v>
      </c>
      <c r="BJ27" s="176">
        <v>0</v>
      </c>
      <c r="BK27" s="176">
        <v>0</v>
      </c>
    </row>
    <row r="28" spans="1:63" ht="20.25" customHeight="1" x14ac:dyDescent="0.35">
      <c r="A28" s="289" t="s">
        <v>347</v>
      </c>
      <c r="B28" s="180" t="s">
        <v>210</v>
      </c>
      <c r="C28" s="179">
        <v>14.37</v>
      </c>
      <c r="D28" s="179">
        <v>59.9</v>
      </c>
      <c r="E28" s="179">
        <v>95.51</v>
      </c>
      <c r="F28" s="179">
        <v>51.91</v>
      </c>
      <c r="G28" s="175">
        <v>157.88</v>
      </c>
      <c r="H28" s="175">
        <v>386.8</v>
      </c>
      <c r="I28" s="175">
        <v>488.36</v>
      </c>
      <c r="J28" s="175">
        <v>161.54</v>
      </c>
      <c r="K28" s="175">
        <v>123.18</v>
      </c>
      <c r="L28" s="175">
        <v>621.44000000000005</v>
      </c>
      <c r="M28" s="175">
        <v>765.06</v>
      </c>
      <c r="N28" s="175">
        <v>273.35000000000002</v>
      </c>
      <c r="O28" s="175">
        <v>419.85</v>
      </c>
      <c r="P28" s="175">
        <v>1326.6</v>
      </c>
      <c r="Q28" s="175">
        <v>1395.62</v>
      </c>
      <c r="R28" s="175">
        <v>488.28</v>
      </c>
      <c r="S28" s="175">
        <v>834.14</v>
      </c>
      <c r="T28" s="175">
        <v>2782.96</v>
      </c>
      <c r="U28" s="175">
        <v>2409.77</v>
      </c>
      <c r="V28" s="175">
        <v>711.16</v>
      </c>
      <c r="W28" s="175">
        <v>1303.08</v>
      </c>
      <c r="X28" s="176">
        <v>3423.08</v>
      </c>
      <c r="Y28" s="176">
        <v>3324.62</v>
      </c>
      <c r="Z28" s="176">
        <v>1181.07</v>
      </c>
      <c r="AA28" s="176">
        <v>1420.12</v>
      </c>
      <c r="AB28" s="176">
        <v>4032.17</v>
      </c>
      <c r="AC28" s="176">
        <v>3472.09</v>
      </c>
      <c r="AD28" s="176">
        <v>1143.45</v>
      </c>
      <c r="AE28" s="176">
        <v>1550.26</v>
      </c>
      <c r="AF28" s="176">
        <v>4255.92</v>
      </c>
      <c r="AG28" s="176">
        <v>3917.65</v>
      </c>
      <c r="AH28" s="176">
        <v>1301.48</v>
      </c>
      <c r="AI28" s="176">
        <v>1675.24</v>
      </c>
      <c r="AJ28" s="176">
        <v>4006.08</v>
      </c>
      <c r="AK28" s="176">
        <v>3901.4</v>
      </c>
      <c r="AL28" s="176">
        <v>1205.73</v>
      </c>
      <c r="AM28" s="176">
        <v>1648.54</v>
      </c>
      <c r="AN28" s="176">
        <v>4510.57</v>
      </c>
      <c r="AO28" s="176">
        <v>3571.12</v>
      </c>
      <c r="AP28" s="176">
        <v>1179.05</v>
      </c>
      <c r="AQ28" s="176">
        <v>1503.5</v>
      </c>
      <c r="AR28" s="176">
        <v>4154.3500000000004</v>
      </c>
      <c r="AS28" s="176">
        <v>3513.13</v>
      </c>
      <c r="AT28" s="176">
        <v>1272.67</v>
      </c>
      <c r="AU28" s="176">
        <v>1860.63</v>
      </c>
      <c r="AV28" s="176">
        <v>4458.82</v>
      </c>
      <c r="AW28" s="176">
        <v>4208.16</v>
      </c>
      <c r="AX28" s="349">
        <v>1479.71</v>
      </c>
      <c r="AY28" s="349">
        <v>1788.54</v>
      </c>
      <c r="AZ28" s="349">
        <v>4976.5600000000004</v>
      </c>
      <c r="BA28" s="349">
        <v>4309.66</v>
      </c>
      <c r="BB28" s="349">
        <v>1671.32</v>
      </c>
      <c r="BC28" s="349">
        <v>1590</v>
      </c>
      <c r="BD28" s="349">
        <v>5019.3500000000004</v>
      </c>
      <c r="BE28" s="349">
        <v>4798.87</v>
      </c>
      <c r="BF28" s="349">
        <v>1579.04</v>
      </c>
      <c r="BG28" s="349">
        <v>2311.69</v>
      </c>
      <c r="BH28" s="349">
        <v>7264.39</v>
      </c>
      <c r="BI28" s="349">
        <v>5991.97</v>
      </c>
      <c r="BJ28" s="349">
        <v>1845.3</v>
      </c>
      <c r="BK28" s="349">
        <v>2354.71</v>
      </c>
    </row>
    <row r="29" spans="1:63" ht="20.25" customHeight="1" x14ac:dyDescent="0.35">
      <c r="A29" s="289" t="s">
        <v>348</v>
      </c>
      <c r="B29" s="180" t="s">
        <v>210</v>
      </c>
      <c r="C29" s="179">
        <v>20.69</v>
      </c>
      <c r="D29" s="179">
        <v>14.03</v>
      </c>
      <c r="E29" s="179">
        <v>15.84</v>
      </c>
      <c r="F29" s="179">
        <v>22.64</v>
      </c>
      <c r="G29" s="175">
        <v>23.29</v>
      </c>
      <c r="H29" s="175">
        <v>18.93</v>
      </c>
      <c r="I29" s="175">
        <v>20.93</v>
      </c>
      <c r="J29" s="175">
        <v>27.13</v>
      </c>
      <c r="K29" s="175">
        <v>24.78</v>
      </c>
      <c r="L29" s="175">
        <v>17.079999999999998</v>
      </c>
      <c r="M29" s="175">
        <v>14.42</v>
      </c>
      <c r="N29" s="175">
        <v>25.62</v>
      </c>
      <c r="O29" s="175">
        <v>33.47</v>
      </c>
      <c r="P29" s="175">
        <v>22.29</v>
      </c>
      <c r="Q29" s="175">
        <v>15.1</v>
      </c>
      <c r="R29" s="175">
        <v>28.66</v>
      </c>
      <c r="S29" s="175">
        <v>32.33</v>
      </c>
      <c r="T29" s="175">
        <v>21.38</v>
      </c>
      <c r="U29" s="175">
        <v>19.68</v>
      </c>
      <c r="V29" s="175">
        <v>29.19</v>
      </c>
      <c r="W29" s="175">
        <v>31.91</v>
      </c>
      <c r="X29" s="176">
        <v>17.75</v>
      </c>
      <c r="Y29" s="176">
        <v>17.2</v>
      </c>
      <c r="Z29" s="176">
        <v>25.2</v>
      </c>
      <c r="AA29" s="176">
        <v>37.99</v>
      </c>
      <c r="AB29" s="176">
        <v>24.1</v>
      </c>
      <c r="AC29" s="176">
        <v>27.73</v>
      </c>
      <c r="AD29" s="176">
        <v>35.299999999999997</v>
      </c>
      <c r="AE29" s="176">
        <v>43.72</v>
      </c>
      <c r="AF29" s="176">
        <v>28.61</v>
      </c>
      <c r="AG29" s="176">
        <v>21.58</v>
      </c>
      <c r="AH29" s="176">
        <v>32.97</v>
      </c>
      <c r="AI29" s="176">
        <v>45.01</v>
      </c>
      <c r="AJ29" s="176">
        <v>21.41</v>
      </c>
      <c r="AK29" s="176">
        <v>30.45</v>
      </c>
      <c r="AL29" s="176">
        <v>44.44</v>
      </c>
      <c r="AM29" s="176">
        <v>52.97</v>
      </c>
      <c r="AN29" s="176">
        <v>19.82</v>
      </c>
      <c r="AO29" s="176">
        <v>33.11</v>
      </c>
      <c r="AP29" s="176">
        <v>50.09</v>
      </c>
      <c r="AQ29" s="176">
        <v>46.75</v>
      </c>
      <c r="AR29" s="176">
        <v>23.92</v>
      </c>
      <c r="AS29" s="176">
        <v>19.309999999999999</v>
      </c>
      <c r="AT29" s="176">
        <v>43.3</v>
      </c>
      <c r="AU29" s="176">
        <v>42.54</v>
      </c>
      <c r="AV29" s="176">
        <v>18.850000000000001</v>
      </c>
      <c r="AW29" s="176">
        <v>17.61</v>
      </c>
      <c r="AX29" s="349">
        <v>29.62</v>
      </c>
      <c r="AY29" s="349">
        <v>48.87</v>
      </c>
      <c r="AZ29" s="349">
        <v>31.33</v>
      </c>
      <c r="BA29" s="349">
        <v>30.38</v>
      </c>
      <c r="BB29" s="349">
        <v>44.28</v>
      </c>
      <c r="BC29" s="349">
        <v>52.06</v>
      </c>
      <c r="BD29" s="349">
        <v>32.22</v>
      </c>
      <c r="BE29" s="349">
        <v>27.14</v>
      </c>
      <c r="BF29" s="349">
        <v>35.46</v>
      </c>
      <c r="BG29" s="349">
        <v>42.26</v>
      </c>
      <c r="BH29" s="349">
        <v>23.68</v>
      </c>
      <c r="BI29" s="349">
        <v>31.34</v>
      </c>
      <c r="BJ29" s="349">
        <v>48.75</v>
      </c>
      <c r="BK29" s="349">
        <v>48.36</v>
      </c>
    </row>
    <row r="30" spans="1:63" ht="20.25" customHeight="1" x14ac:dyDescent="0.35">
      <c r="A30" s="289" t="s">
        <v>6</v>
      </c>
      <c r="B30" s="180" t="s">
        <v>210</v>
      </c>
      <c r="C30" s="179">
        <v>1132.5899999999999</v>
      </c>
      <c r="D30" s="179">
        <v>1119.5899999999999</v>
      </c>
      <c r="E30" s="179">
        <v>1115.29</v>
      </c>
      <c r="F30" s="179">
        <v>1145.93</v>
      </c>
      <c r="G30" s="175">
        <v>1097.9000000000001</v>
      </c>
      <c r="H30" s="175">
        <v>1084.6500000000001</v>
      </c>
      <c r="I30" s="175">
        <v>1099.8900000000001</v>
      </c>
      <c r="J30" s="175">
        <v>1097.6400000000001</v>
      </c>
      <c r="K30" s="175">
        <v>1088.32</v>
      </c>
      <c r="L30" s="175">
        <v>1087.45</v>
      </c>
      <c r="M30" s="175">
        <v>1070.03</v>
      </c>
      <c r="N30" s="175">
        <v>1104.8800000000001</v>
      </c>
      <c r="O30" s="175">
        <v>1070.18</v>
      </c>
      <c r="P30" s="175">
        <v>1068.4000000000001</v>
      </c>
      <c r="Q30" s="175">
        <v>1042.6500000000001</v>
      </c>
      <c r="R30" s="175">
        <v>1063.9100000000001</v>
      </c>
      <c r="S30" s="175">
        <v>1050.19</v>
      </c>
      <c r="T30" s="175">
        <v>1017.92</v>
      </c>
      <c r="U30" s="175">
        <v>1008.52</v>
      </c>
      <c r="V30" s="175">
        <v>1029.73</v>
      </c>
      <c r="W30" s="175">
        <v>1025.81</v>
      </c>
      <c r="X30" s="176">
        <v>988.28</v>
      </c>
      <c r="Y30" s="176">
        <v>975.08</v>
      </c>
      <c r="Z30" s="176">
        <v>971.74</v>
      </c>
      <c r="AA30" s="176">
        <v>920.12</v>
      </c>
      <c r="AB30" s="176">
        <v>886.33</v>
      </c>
      <c r="AC30" s="176">
        <v>890.91</v>
      </c>
      <c r="AD30" s="176">
        <v>893.14</v>
      </c>
      <c r="AE30" s="176">
        <v>846.13</v>
      </c>
      <c r="AF30" s="176">
        <v>820.01</v>
      </c>
      <c r="AG30" s="176">
        <v>802.57</v>
      </c>
      <c r="AH30" s="176">
        <v>818.76</v>
      </c>
      <c r="AI30" s="176">
        <v>777.43</v>
      </c>
      <c r="AJ30" s="176">
        <v>748.04</v>
      </c>
      <c r="AK30" s="176">
        <v>744.2</v>
      </c>
      <c r="AL30" s="176">
        <v>760.51</v>
      </c>
      <c r="AM30" s="176">
        <v>745.89</v>
      </c>
      <c r="AN30" s="176">
        <v>723.99</v>
      </c>
      <c r="AO30" s="176">
        <v>711.33</v>
      </c>
      <c r="AP30" s="176">
        <v>730.15</v>
      </c>
      <c r="AQ30" s="176">
        <v>697.88</v>
      </c>
      <c r="AR30" s="176">
        <v>688.84</v>
      </c>
      <c r="AS30" s="176">
        <v>684.66</v>
      </c>
      <c r="AT30" s="176">
        <v>693.64</v>
      </c>
      <c r="AU30" s="176">
        <v>665.39</v>
      </c>
      <c r="AV30" s="176">
        <v>653.29</v>
      </c>
      <c r="AW30" s="176">
        <v>638.9</v>
      </c>
      <c r="AX30" s="349">
        <v>642.59</v>
      </c>
      <c r="AY30" s="349">
        <v>639.02</v>
      </c>
      <c r="AZ30" s="349">
        <v>618.85</v>
      </c>
      <c r="BA30" s="349">
        <v>626.07000000000005</v>
      </c>
      <c r="BB30" s="349">
        <v>614.05999999999995</v>
      </c>
      <c r="BC30" s="349">
        <v>611.34</v>
      </c>
      <c r="BD30" s="349">
        <v>619.09</v>
      </c>
      <c r="BE30" s="349">
        <v>595.52</v>
      </c>
      <c r="BF30" s="349">
        <v>594.29999999999995</v>
      </c>
      <c r="BG30" s="349">
        <v>575.5</v>
      </c>
      <c r="BH30" s="349">
        <v>565.01</v>
      </c>
      <c r="BI30" s="349">
        <v>557.70000000000005</v>
      </c>
      <c r="BJ30" s="349">
        <v>555.9</v>
      </c>
      <c r="BK30" s="349">
        <v>533.27</v>
      </c>
    </row>
    <row r="31" spans="1:63" s="40" customFormat="1" ht="20.25" customHeight="1" x14ac:dyDescent="0.35">
      <c r="A31" s="289" t="s">
        <v>349</v>
      </c>
      <c r="B31" s="180" t="s">
        <v>210</v>
      </c>
      <c r="C31" s="179">
        <v>172.13</v>
      </c>
      <c r="D31" s="179">
        <v>178.48</v>
      </c>
      <c r="E31" s="179">
        <v>171.2</v>
      </c>
      <c r="F31" s="179">
        <v>178.86</v>
      </c>
      <c r="G31" s="175">
        <v>171.54</v>
      </c>
      <c r="H31" s="175">
        <v>168.03</v>
      </c>
      <c r="I31" s="175">
        <v>155.56</v>
      </c>
      <c r="J31" s="175">
        <v>167.52</v>
      </c>
      <c r="K31" s="175">
        <v>162.99</v>
      </c>
      <c r="L31" s="175">
        <v>183.09</v>
      </c>
      <c r="M31" s="175">
        <v>164.29</v>
      </c>
      <c r="N31" s="175">
        <v>179.32</v>
      </c>
      <c r="O31" s="175">
        <v>175.56</v>
      </c>
      <c r="P31" s="175">
        <v>204.55</v>
      </c>
      <c r="Q31" s="175">
        <v>189.52</v>
      </c>
      <c r="R31" s="175">
        <v>198.2</v>
      </c>
      <c r="S31" s="175">
        <v>204.54</v>
      </c>
      <c r="T31" s="175">
        <v>211.68</v>
      </c>
      <c r="U31" s="175">
        <v>197.53</v>
      </c>
      <c r="V31" s="175">
        <v>201.73</v>
      </c>
      <c r="W31" s="175">
        <v>218.65</v>
      </c>
      <c r="X31" s="176">
        <v>229.23</v>
      </c>
      <c r="Y31" s="176">
        <v>208.97</v>
      </c>
      <c r="Z31" s="176">
        <v>215.09</v>
      </c>
      <c r="AA31" s="176">
        <v>226.27</v>
      </c>
      <c r="AB31" s="176">
        <v>226.31</v>
      </c>
      <c r="AC31" s="176">
        <v>210.86</v>
      </c>
      <c r="AD31" s="176">
        <v>222.67</v>
      </c>
      <c r="AE31" s="176">
        <v>223.65</v>
      </c>
      <c r="AF31" s="176">
        <v>240.35</v>
      </c>
      <c r="AG31" s="176">
        <v>208.76</v>
      </c>
      <c r="AH31" s="176">
        <v>239.38</v>
      </c>
      <c r="AI31" s="176">
        <v>242.34</v>
      </c>
      <c r="AJ31" s="176">
        <v>250.59</v>
      </c>
      <c r="AK31" s="176">
        <v>235.62</v>
      </c>
      <c r="AL31" s="176">
        <v>242.11</v>
      </c>
      <c r="AM31" s="176">
        <v>247.79</v>
      </c>
      <c r="AN31" s="176">
        <v>256.17</v>
      </c>
      <c r="AO31" s="176">
        <v>232.78</v>
      </c>
      <c r="AP31" s="176">
        <v>247.57</v>
      </c>
      <c r="AQ31" s="176">
        <v>241.15</v>
      </c>
      <c r="AR31" s="176">
        <v>250.02</v>
      </c>
      <c r="AS31" s="176">
        <v>223.96</v>
      </c>
      <c r="AT31" s="176">
        <v>242.43</v>
      </c>
      <c r="AU31" s="176">
        <v>254.33</v>
      </c>
      <c r="AV31" s="176">
        <v>244.45</v>
      </c>
      <c r="AW31" s="176">
        <v>209.39</v>
      </c>
      <c r="AX31" s="349">
        <v>214.52</v>
      </c>
      <c r="AY31" s="349">
        <v>250.77</v>
      </c>
      <c r="AZ31" s="349">
        <v>257.61</v>
      </c>
      <c r="BA31" s="349">
        <v>227.03</v>
      </c>
      <c r="BB31" s="349">
        <v>232.51</v>
      </c>
      <c r="BC31" s="349">
        <v>240.1</v>
      </c>
      <c r="BD31" s="349">
        <v>248.48</v>
      </c>
      <c r="BE31" s="349">
        <v>228.67</v>
      </c>
      <c r="BF31" s="349">
        <v>230.42</v>
      </c>
      <c r="BG31" s="349">
        <v>232.66</v>
      </c>
      <c r="BH31" s="349">
        <v>228.83</v>
      </c>
      <c r="BI31" s="349">
        <v>207.48</v>
      </c>
      <c r="BJ31" s="349">
        <v>205.97</v>
      </c>
      <c r="BK31" s="349">
        <v>218.98</v>
      </c>
    </row>
    <row r="32" spans="1:63" ht="20.25" customHeight="1" x14ac:dyDescent="0.35">
      <c r="A32" s="42" t="s">
        <v>350</v>
      </c>
      <c r="B32" s="180" t="s">
        <v>210</v>
      </c>
      <c r="C32" s="179">
        <v>1557.15</v>
      </c>
      <c r="D32" s="179">
        <v>1358.07</v>
      </c>
      <c r="E32" s="179">
        <v>1546.15</v>
      </c>
      <c r="F32" s="179">
        <v>1651.99</v>
      </c>
      <c r="G32" s="175">
        <v>2080.04</v>
      </c>
      <c r="H32" s="175">
        <v>1239.92</v>
      </c>
      <c r="I32" s="175">
        <v>1754.51</v>
      </c>
      <c r="J32" s="175">
        <v>2438.1999999999998</v>
      </c>
      <c r="K32" s="175">
        <v>2419.64</v>
      </c>
      <c r="L32" s="175">
        <v>3275.65</v>
      </c>
      <c r="M32" s="175">
        <v>2668.34</v>
      </c>
      <c r="N32" s="175">
        <v>2566.81</v>
      </c>
      <c r="O32" s="175">
        <v>2758.02</v>
      </c>
      <c r="P32" s="175">
        <v>3520.17</v>
      </c>
      <c r="Q32" s="175">
        <v>4098.83</v>
      </c>
      <c r="R32" s="175">
        <v>4768.1099999999997</v>
      </c>
      <c r="S32" s="175">
        <v>5024.6099999999997</v>
      </c>
      <c r="T32" s="175">
        <v>5072.6899999999996</v>
      </c>
      <c r="U32" s="175">
        <v>5128.67</v>
      </c>
      <c r="V32" s="175">
        <v>6221.2</v>
      </c>
      <c r="W32" s="175">
        <v>6482.81</v>
      </c>
      <c r="X32" s="176">
        <v>5773.16</v>
      </c>
      <c r="Y32" s="176">
        <v>4283.16</v>
      </c>
      <c r="Z32" s="176">
        <v>5597.66</v>
      </c>
      <c r="AA32" s="176">
        <v>6799.67</v>
      </c>
      <c r="AB32" s="176">
        <v>5748.95</v>
      </c>
      <c r="AC32" s="176">
        <v>5687.2</v>
      </c>
      <c r="AD32" s="176">
        <v>5213.12</v>
      </c>
      <c r="AE32" s="176">
        <v>5641.73</v>
      </c>
      <c r="AF32" s="176">
        <v>6624.16</v>
      </c>
      <c r="AG32" s="176">
        <v>6904.23</v>
      </c>
      <c r="AH32" s="176">
        <v>7773.37</v>
      </c>
      <c r="AI32" s="176">
        <v>6872.43</v>
      </c>
      <c r="AJ32" s="176">
        <v>7090.84</v>
      </c>
      <c r="AK32" s="176">
        <v>6983.4</v>
      </c>
      <c r="AL32" s="176">
        <v>8215.35</v>
      </c>
      <c r="AM32" s="176">
        <v>7948.67</v>
      </c>
      <c r="AN32" s="176">
        <v>7609.01</v>
      </c>
      <c r="AO32" s="176">
        <v>6880.37</v>
      </c>
      <c r="AP32" s="176">
        <v>7591.73</v>
      </c>
      <c r="AQ32" s="176">
        <v>8153.67</v>
      </c>
      <c r="AR32" s="176">
        <v>7591.11</v>
      </c>
      <c r="AS32" s="230">
        <v>7171.39</v>
      </c>
      <c r="AT32" s="230">
        <v>8534.25</v>
      </c>
      <c r="AU32" s="230">
        <v>7863.14</v>
      </c>
      <c r="AV32" s="230">
        <v>6181.01</v>
      </c>
      <c r="AW32" s="230">
        <v>7280.61</v>
      </c>
      <c r="AX32" s="349">
        <v>6323.51</v>
      </c>
      <c r="AY32" s="349">
        <v>6881.06</v>
      </c>
      <c r="AZ32" s="349">
        <v>5382.77</v>
      </c>
      <c r="BA32" s="349">
        <v>5915.06</v>
      </c>
      <c r="BB32" s="349">
        <v>7822.35</v>
      </c>
      <c r="BC32" s="349">
        <v>7920.79</v>
      </c>
      <c r="BD32" s="349">
        <v>7719.68</v>
      </c>
      <c r="BE32" s="349">
        <v>7832.55</v>
      </c>
      <c r="BF32" s="349">
        <v>8502.11</v>
      </c>
      <c r="BG32" s="349">
        <v>8178.46</v>
      </c>
      <c r="BH32" s="349">
        <v>7878.91</v>
      </c>
      <c r="BI32" s="349">
        <v>8329.9</v>
      </c>
      <c r="BJ32" s="349">
        <v>8863.83</v>
      </c>
      <c r="BK32" s="349">
        <v>8250.73</v>
      </c>
    </row>
    <row r="33" spans="1:63" ht="38.25" customHeight="1" thickBot="1" x14ac:dyDescent="0.4">
      <c r="A33" s="290" t="s">
        <v>91</v>
      </c>
      <c r="B33" s="181" t="s">
        <v>210</v>
      </c>
      <c r="C33" s="182">
        <v>4123.45</v>
      </c>
      <c r="D33" s="182">
        <v>4079.18</v>
      </c>
      <c r="E33" s="182">
        <v>4256.08</v>
      </c>
      <c r="F33" s="182">
        <v>5410.47</v>
      </c>
      <c r="G33" s="182">
        <v>5361.24</v>
      </c>
      <c r="H33" s="182">
        <v>4853.78</v>
      </c>
      <c r="I33" s="182">
        <v>5512.77</v>
      </c>
      <c r="J33" s="182">
        <v>7179.54</v>
      </c>
      <c r="K33" s="182">
        <v>7208.76</v>
      </c>
      <c r="L33" s="182">
        <v>8437.27</v>
      </c>
      <c r="M33" s="182">
        <v>7066.51</v>
      </c>
      <c r="N33" s="182">
        <v>9355.16</v>
      </c>
      <c r="O33" s="182">
        <v>10090.219999999999</v>
      </c>
      <c r="P33" s="182">
        <v>8735.17</v>
      </c>
      <c r="Q33" s="182">
        <v>9413.2999999999993</v>
      </c>
      <c r="R33" s="182">
        <v>12159.36</v>
      </c>
      <c r="S33" s="182">
        <v>13052.16</v>
      </c>
      <c r="T33" s="182">
        <v>13355.19</v>
      </c>
      <c r="U33" s="182">
        <v>12607.79</v>
      </c>
      <c r="V33" s="182">
        <v>15170.09</v>
      </c>
      <c r="W33" s="182">
        <v>15308.63</v>
      </c>
      <c r="X33" s="182">
        <v>14303.33</v>
      </c>
      <c r="Y33" s="182">
        <v>13073.72</v>
      </c>
      <c r="Z33" s="182">
        <v>13188.5</v>
      </c>
      <c r="AA33" s="182">
        <v>15659.56</v>
      </c>
      <c r="AB33" s="182">
        <v>15861.31</v>
      </c>
      <c r="AC33" s="182">
        <v>15049.54</v>
      </c>
      <c r="AD33" s="182">
        <v>16632.14</v>
      </c>
      <c r="AE33" s="182">
        <v>17419.039999999997</v>
      </c>
      <c r="AF33" s="182">
        <v>17415.370000000003</v>
      </c>
      <c r="AG33" s="182">
        <v>17471.04</v>
      </c>
      <c r="AH33" s="182">
        <v>20046.07</v>
      </c>
      <c r="AI33" s="182">
        <v>18985.48</v>
      </c>
      <c r="AJ33" s="182">
        <v>18261.780000000002</v>
      </c>
      <c r="AK33" s="182">
        <v>19418.520000000004</v>
      </c>
      <c r="AL33" s="182">
        <v>21147.420000000002</v>
      </c>
      <c r="AM33" s="182">
        <v>25240.15</v>
      </c>
      <c r="AN33" s="182">
        <v>20937.34</v>
      </c>
      <c r="AO33" s="182">
        <v>20048.34</v>
      </c>
      <c r="AP33" s="182">
        <v>22546.05</v>
      </c>
      <c r="AQ33" s="182">
        <f>SUM(AQ25:AQ32)</f>
        <v>22635.54</v>
      </c>
      <c r="AR33" s="182">
        <f t="shared" ref="AR33:BK33" si="2">SUM(AR25:AR32)</f>
        <v>19272.810000000001</v>
      </c>
      <c r="AS33" s="182">
        <f t="shared" si="2"/>
        <v>18048.849999999999</v>
      </c>
      <c r="AT33" s="237">
        <f t="shared" si="2"/>
        <v>23704.35</v>
      </c>
      <c r="AU33" s="237">
        <f t="shared" si="2"/>
        <v>23609.16</v>
      </c>
      <c r="AV33" s="237">
        <f t="shared" si="2"/>
        <v>20476.020000000004</v>
      </c>
      <c r="AW33" s="237">
        <f t="shared" si="2"/>
        <v>19714.579999999998</v>
      </c>
      <c r="AX33" s="237">
        <f t="shared" si="2"/>
        <v>23939.589999999997</v>
      </c>
      <c r="AY33" s="237">
        <f t="shared" si="2"/>
        <v>24133.49</v>
      </c>
      <c r="AZ33" s="237">
        <f t="shared" si="2"/>
        <v>19376.160000000003</v>
      </c>
      <c r="BA33" s="237">
        <f t="shared" si="2"/>
        <v>20620.16</v>
      </c>
      <c r="BB33" s="237">
        <f t="shared" si="2"/>
        <v>26132.839999999997</v>
      </c>
      <c r="BC33" s="237">
        <f t="shared" si="2"/>
        <v>25029.34</v>
      </c>
      <c r="BD33" s="237">
        <f t="shared" si="2"/>
        <v>23058.15</v>
      </c>
      <c r="BE33" s="237">
        <f t="shared" si="2"/>
        <v>22823.34</v>
      </c>
      <c r="BF33" s="237">
        <f t="shared" si="2"/>
        <v>23795.1</v>
      </c>
      <c r="BG33" s="237">
        <f t="shared" si="2"/>
        <v>23096.760000000002</v>
      </c>
      <c r="BH33" s="237">
        <f t="shared" si="2"/>
        <v>25503.620000000003</v>
      </c>
      <c r="BI33" s="237">
        <f t="shared" si="2"/>
        <v>24884.42</v>
      </c>
      <c r="BJ33" s="237">
        <f t="shared" si="2"/>
        <v>28166.060000000005</v>
      </c>
      <c r="BK33" s="237">
        <f t="shared" si="2"/>
        <v>26684.95</v>
      </c>
    </row>
    <row r="34" spans="1:63" ht="19.5" customHeight="1" thickTop="1" x14ac:dyDescent="0.35">
      <c r="A34" s="288"/>
      <c r="W34" s="41"/>
      <c r="X34" s="41"/>
      <c r="Y34" s="41"/>
      <c r="Z34" s="41"/>
      <c r="AA34" s="41"/>
      <c r="AB34" s="41"/>
      <c r="AC34" s="41"/>
      <c r="AD34" s="41"/>
      <c r="AE34" s="41"/>
      <c r="AF34" s="41"/>
      <c r="AG34" s="41"/>
      <c r="AH34" s="41"/>
      <c r="AI34" s="41"/>
      <c r="AJ34" s="41"/>
      <c r="AK34" s="41"/>
      <c r="AL34" s="41"/>
      <c r="AN34" s="176"/>
      <c r="AO34" s="176"/>
      <c r="AP34" s="176"/>
      <c r="AQ34" s="176"/>
      <c r="AR34" s="176"/>
      <c r="AS34" s="176"/>
      <c r="AT34" s="176"/>
      <c r="AU34" s="176"/>
      <c r="AV34" s="176"/>
      <c r="AW34" s="176"/>
    </row>
    <row r="35" spans="1:63" ht="39.75" customHeight="1" x14ac:dyDescent="0.35">
      <c r="A35" s="287" t="s">
        <v>343</v>
      </c>
      <c r="B35" s="59" t="s">
        <v>117</v>
      </c>
      <c r="C35" s="59" t="s">
        <v>118</v>
      </c>
      <c r="D35" s="59" t="s">
        <v>119</v>
      </c>
      <c r="E35" s="59" t="s">
        <v>120</v>
      </c>
      <c r="F35" s="59" t="s">
        <v>121</v>
      </c>
      <c r="G35" s="59" t="s">
        <v>122</v>
      </c>
      <c r="H35" s="59" t="s">
        <v>123</v>
      </c>
      <c r="I35" s="59" t="s">
        <v>124</v>
      </c>
      <c r="J35" s="59" t="s">
        <v>125</v>
      </c>
      <c r="K35" s="59" t="s">
        <v>126</v>
      </c>
      <c r="L35" s="59" t="s">
        <v>127</v>
      </c>
      <c r="M35" s="59" t="s">
        <v>128</v>
      </c>
      <c r="N35" s="59" t="s">
        <v>129</v>
      </c>
      <c r="O35" s="59" t="s">
        <v>130</v>
      </c>
      <c r="P35" s="59" t="s">
        <v>131</v>
      </c>
      <c r="Q35" s="59" t="s">
        <v>132</v>
      </c>
      <c r="R35" s="59" t="s">
        <v>133</v>
      </c>
      <c r="S35" s="59" t="s">
        <v>134</v>
      </c>
      <c r="T35" s="59" t="s">
        <v>135</v>
      </c>
      <c r="U35" s="59" t="s">
        <v>136</v>
      </c>
      <c r="V35" s="59" t="s">
        <v>137</v>
      </c>
      <c r="W35" s="59" t="s">
        <v>138</v>
      </c>
      <c r="X35" s="59" t="s">
        <v>139</v>
      </c>
      <c r="Y35" s="59" t="s">
        <v>140</v>
      </c>
      <c r="Z35" s="59" t="s">
        <v>141</v>
      </c>
      <c r="AA35" s="59" t="s">
        <v>142</v>
      </c>
      <c r="AB35" s="59" t="s">
        <v>143</v>
      </c>
      <c r="AC35" s="59" t="s">
        <v>144</v>
      </c>
      <c r="AD35" s="59" t="s">
        <v>145</v>
      </c>
      <c r="AE35" s="59" t="s">
        <v>146</v>
      </c>
      <c r="AF35" s="59" t="s">
        <v>147</v>
      </c>
      <c r="AG35" s="59" t="s">
        <v>148</v>
      </c>
      <c r="AH35" s="59" t="s">
        <v>149</v>
      </c>
      <c r="AI35" s="59" t="s">
        <v>150</v>
      </c>
      <c r="AJ35" s="59" t="s">
        <v>151</v>
      </c>
      <c r="AK35" s="59" t="s">
        <v>152</v>
      </c>
      <c r="AL35" s="59" t="s">
        <v>153</v>
      </c>
      <c r="AM35" s="59" t="s">
        <v>154</v>
      </c>
      <c r="AN35" s="169" t="s">
        <v>155</v>
      </c>
      <c r="AO35" s="169" t="s">
        <v>156</v>
      </c>
      <c r="AP35" s="169" t="s">
        <v>157</v>
      </c>
      <c r="AQ35" s="169" t="s">
        <v>158</v>
      </c>
      <c r="AR35" s="169" t="s">
        <v>159</v>
      </c>
      <c r="AS35" s="169" t="s">
        <v>246</v>
      </c>
      <c r="AT35" s="169" t="s">
        <v>250</v>
      </c>
      <c r="AU35" s="169" t="s">
        <v>256</v>
      </c>
      <c r="AV35" s="59" t="s">
        <v>259</v>
      </c>
      <c r="AW35" s="59" t="s">
        <v>262</v>
      </c>
      <c r="AX35" s="59" t="s">
        <v>264</v>
      </c>
      <c r="AY35" s="59" t="s">
        <v>293</v>
      </c>
      <c r="AZ35" s="59" t="s">
        <v>300</v>
      </c>
      <c r="BA35" s="59" t="s">
        <v>305</v>
      </c>
      <c r="BB35" s="59" t="s">
        <v>306</v>
      </c>
      <c r="BC35" s="59" t="s">
        <v>316</v>
      </c>
      <c r="BD35" s="59" t="s">
        <v>321</v>
      </c>
      <c r="BE35" s="59" t="s">
        <v>323</v>
      </c>
      <c r="BF35" s="59" t="s">
        <v>359</v>
      </c>
      <c r="BG35" s="59" t="s">
        <v>365</v>
      </c>
      <c r="BH35" s="59" t="s">
        <v>370</v>
      </c>
      <c r="BI35" s="348" t="s">
        <v>372</v>
      </c>
      <c r="BJ35" s="348" t="s">
        <v>374</v>
      </c>
      <c r="BK35" s="348" t="s">
        <v>380</v>
      </c>
    </row>
    <row r="36" spans="1:63" ht="20.25" customHeight="1" x14ac:dyDescent="0.35">
      <c r="A36" s="288" t="s">
        <v>85</v>
      </c>
      <c r="B36" s="80" t="s">
        <v>210</v>
      </c>
      <c r="C36" s="39">
        <f t="shared" ref="C36:AH36" si="3">ROUND(100000*C25/(AVERAGE(B8:C8)*24*C$43),2)</f>
        <v>23.84</v>
      </c>
      <c r="D36" s="39">
        <f t="shared" si="3"/>
        <v>23.69</v>
      </c>
      <c r="E36" s="39">
        <f t="shared" si="3"/>
        <v>19.5</v>
      </c>
      <c r="F36" s="39">
        <f t="shared" si="3"/>
        <v>36.58</v>
      </c>
      <c r="G36" s="39">
        <f t="shared" si="3"/>
        <v>26.24</v>
      </c>
      <c r="H36" s="39">
        <f t="shared" si="3"/>
        <v>21.55</v>
      </c>
      <c r="I36" s="39">
        <f t="shared" si="3"/>
        <v>19.62</v>
      </c>
      <c r="J36" s="39">
        <f t="shared" si="3"/>
        <v>29.76</v>
      </c>
      <c r="K36" s="39">
        <f t="shared" si="3"/>
        <v>28.08</v>
      </c>
      <c r="L36" s="39">
        <f t="shared" si="3"/>
        <v>25.89</v>
      </c>
      <c r="M36" s="39">
        <f t="shared" si="3"/>
        <v>16.03</v>
      </c>
      <c r="N36" s="39">
        <f t="shared" si="3"/>
        <v>36.57</v>
      </c>
      <c r="O36" s="39">
        <f t="shared" si="3"/>
        <v>40.33</v>
      </c>
      <c r="P36" s="39">
        <f t="shared" si="3"/>
        <v>16.97</v>
      </c>
      <c r="Q36" s="39">
        <f t="shared" si="3"/>
        <v>16.079999999999998</v>
      </c>
      <c r="R36" s="39">
        <f t="shared" si="3"/>
        <v>33.619999999999997</v>
      </c>
      <c r="S36" s="39">
        <f t="shared" si="3"/>
        <v>38.270000000000003</v>
      </c>
      <c r="T36" s="39">
        <f t="shared" si="3"/>
        <v>24.99</v>
      </c>
      <c r="U36" s="39">
        <f t="shared" si="3"/>
        <v>18.52</v>
      </c>
      <c r="V36" s="39">
        <f t="shared" si="3"/>
        <v>39.049999999999997</v>
      </c>
      <c r="W36" s="39">
        <f t="shared" si="3"/>
        <v>34.840000000000003</v>
      </c>
      <c r="X36" s="39">
        <f t="shared" si="3"/>
        <v>20.010000000000002</v>
      </c>
      <c r="Y36" s="39">
        <f t="shared" si="3"/>
        <v>21.96</v>
      </c>
      <c r="Z36" s="39">
        <f t="shared" si="3"/>
        <v>23.88</v>
      </c>
      <c r="AA36" s="39">
        <f t="shared" si="3"/>
        <v>30.57</v>
      </c>
      <c r="AB36" s="39">
        <f t="shared" si="3"/>
        <v>23.21</v>
      </c>
      <c r="AC36" s="39">
        <f t="shared" si="3"/>
        <v>20.36</v>
      </c>
      <c r="AD36" s="39">
        <f t="shared" si="3"/>
        <v>34.99</v>
      </c>
      <c r="AE36" s="39">
        <f t="shared" si="3"/>
        <v>34.96</v>
      </c>
      <c r="AF36" s="39">
        <f t="shared" si="3"/>
        <v>19.11</v>
      </c>
      <c r="AG36" s="39">
        <f t="shared" si="3"/>
        <v>18.190000000000001</v>
      </c>
      <c r="AH36" s="39">
        <f t="shared" si="3"/>
        <v>31.24</v>
      </c>
      <c r="AI36" s="39">
        <f t="shared" ref="AI36:BK36" si="4">ROUND(100000*AI25/(AVERAGE(AH8:AI8)*24*AI$43),2)</f>
        <v>33.68</v>
      </c>
      <c r="AJ36" s="39">
        <f t="shared" si="4"/>
        <v>19.82</v>
      </c>
      <c r="AK36" s="39">
        <f t="shared" si="4"/>
        <v>22.43</v>
      </c>
      <c r="AL36" s="39">
        <f t="shared" si="4"/>
        <v>30.15</v>
      </c>
      <c r="AM36" s="39">
        <f t="shared" si="4"/>
        <v>45.43</v>
      </c>
      <c r="AN36" s="39">
        <f t="shared" si="4"/>
        <v>21.49</v>
      </c>
      <c r="AO36" s="39">
        <f t="shared" si="4"/>
        <v>23.31</v>
      </c>
      <c r="AP36" s="39">
        <f t="shared" si="4"/>
        <v>32.43</v>
      </c>
      <c r="AQ36" s="39">
        <f t="shared" si="4"/>
        <v>33.29</v>
      </c>
      <c r="AR36" s="39">
        <f t="shared" si="4"/>
        <v>16.55</v>
      </c>
      <c r="AS36" s="39">
        <f t="shared" si="4"/>
        <v>13.86</v>
      </c>
      <c r="AT36" s="39">
        <f t="shared" si="4"/>
        <v>31.84</v>
      </c>
      <c r="AU36" s="39">
        <f t="shared" si="4"/>
        <v>34.270000000000003</v>
      </c>
      <c r="AV36" s="39">
        <f t="shared" si="4"/>
        <v>20.91</v>
      </c>
      <c r="AW36" s="39">
        <f t="shared" si="4"/>
        <v>14.56</v>
      </c>
      <c r="AX36" s="39">
        <f t="shared" si="4"/>
        <v>29.72</v>
      </c>
      <c r="AY36" s="39">
        <f t="shared" si="4"/>
        <v>32.57</v>
      </c>
      <c r="AZ36" s="39">
        <f t="shared" si="4"/>
        <v>16.510000000000002</v>
      </c>
      <c r="BA36" s="39">
        <f t="shared" si="4"/>
        <v>20.64</v>
      </c>
      <c r="BB36" s="39">
        <f t="shared" si="4"/>
        <v>31.14</v>
      </c>
      <c r="BC36" s="39">
        <f t="shared" si="4"/>
        <v>32.479999999999997</v>
      </c>
      <c r="BD36" s="39">
        <f t="shared" si="4"/>
        <v>21.26</v>
      </c>
      <c r="BE36" s="39">
        <f t="shared" si="4"/>
        <v>19.68</v>
      </c>
      <c r="BF36" s="39">
        <f t="shared" si="4"/>
        <v>25.44</v>
      </c>
      <c r="BG36" s="39">
        <f t="shared" si="4"/>
        <v>24.84</v>
      </c>
      <c r="BH36" s="39">
        <f t="shared" si="4"/>
        <v>20.21</v>
      </c>
      <c r="BI36" s="39">
        <f t="shared" si="4"/>
        <v>18.93</v>
      </c>
      <c r="BJ36" s="39">
        <f t="shared" si="4"/>
        <v>32.5</v>
      </c>
      <c r="BK36" s="39">
        <f t="shared" si="4"/>
        <v>32.56</v>
      </c>
    </row>
    <row r="37" spans="1:63" ht="20.25" customHeight="1" x14ac:dyDescent="0.35">
      <c r="A37" s="288" t="s">
        <v>86</v>
      </c>
      <c r="B37" s="80" t="s">
        <v>210</v>
      </c>
      <c r="C37" s="39">
        <f t="shared" ref="C37:AH37" si="5">ROUND(100000*C26/(AVERAGE(B9:C9)*24*C$43),2)</f>
        <v>34.21</v>
      </c>
      <c r="D37" s="39">
        <f t="shared" si="5"/>
        <v>34.770000000000003</v>
      </c>
      <c r="E37" s="39">
        <f t="shared" si="5"/>
        <v>32.119999999999997</v>
      </c>
      <c r="F37" s="39">
        <f t="shared" si="5"/>
        <v>49.76</v>
      </c>
      <c r="G37" s="39">
        <f t="shared" si="5"/>
        <v>33.61</v>
      </c>
      <c r="H37" s="39">
        <f t="shared" si="5"/>
        <v>32.54</v>
      </c>
      <c r="I37" s="39">
        <f t="shared" si="5"/>
        <v>29.57</v>
      </c>
      <c r="J37" s="39">
        <f t="shared" si="5"/>
        <v>44.34</v>
      </c>
      <c r="K37" s="39">
        <f t="shared" si="5"/>
        <v>41</v>
      </c>
      <c r="L37" s="39">
        <f t="shared" si="5"/>
        <v>34.71</v>
      </c>
      <c r="M37" s="39">
        <f t="shared" si="5"/>
        <v>24.78</v>
      </c>
      <c r="N37" s="39">
        <f t="shared" si="5"/>
        <v>51.01</v>
      </c>
      <c r="O37" s="39">
        <f t="shared" si="5"/>
        <v>55.68</v>
      </c>
      <c r="P37" s="39">
        <f t="shared" si="5"/>
        <v>24.73</v>
      </c>
      <c r="Q37" s="39">
        <f t="shared" si="5"/>
        <v>24.27</v>
      </c>
      <c r="R37" s="39">
        <f t="shared" si="5"/>
        <v>49.2</v>
      </c>
      <c r="S37" s="39">
        <f t="shared" si="5"/>
        <v>49.86</v>
      </c>
      <c r="T37" s="39">
        <f t="shared" si="5"/>
        <v>34.82</v>
      </c>
      <c r="U37" s="39">
        <f t="shared" si="5"/>
        <v>31.77</v>
      </c>
      <c r="V37" s="39">
        <f t="shared" si="5"/>
        <v>53.29</v>
      </c>
      <c r="W37" s="39">
        <f t="shared" si="5"/>
        <v>48.03</v>
      </c>
      <c r="X37" s="39">
        <f t="shared" si="5"/>
        <v>30.56</v>
      </c>
      <c r="Y37" s="39">
        <f t="shared" si="5"/>
        <v>32.380000000000003</v>
      </c>
      <c r="Z37" s="39">
        <f t="shared" si="5"/>
        <v>39.39</v>
      </c>
      <c r="AA37" s="39">
        <f t="shared" si="5"/>
        <v>44.79</v>
      </c>
      <c r="AB37" s="39">
        <f t="shared" si="5"/>
        <v>33.53</v>
      </c>
      <c r="AC37" s="39">
        <f t="shared" si="5"/>
        <v>30.97</v>
      </c>
      <c r="AD37" s="39">
        <f t="shared" si="5"/>
        <v>54.74</v>
      </c>
      <c r="AE37" s="39">
        <f t="shared" si="5"/>
        <v>49.53</v>
      </c>
      <c r="AF37" s="39">
        <f t="shared" si="5"/>
        <v>28.17</v>
      </c>
      <c r="AG37" s="39">
        <f t="shared" si="5"/>
        <v>28.99</v>
      </c>
      <c r="AH37" s="39">
        <f t="shared" si="5"/>
        <v>51.28</v>
      </c>
      <c r="AI37" s="39">
        <f t="shared" ref="AI37:BK37" si="6">ROUND(100000*AI26/(AVERAGE(AH9:AI9)*24*AI$43),2)</f>
        <v>47.57</v>
      </c>
      <c r="AJ37" s="39">
        <f t="shared" si="6"/>
        <v>30.27</v>
      </c>
      <c r="AK37" s="39">
        <f t="shared" si="6"/>
        <v>34.82</v>
      </c>
      <c r="AL37" s="39">
        <f t="shared" si="6"/>
        <v>47.84</v>
      </c>
      <c r="AM37" s="39">
        <f t="shared" si="6"/>
        <v>62.08</v>
      </c>
      <c r="AN37" s="39">
        <f t="shared" si="6"/>
        <v>33.299999999999997</v>
      </c>
      <c r="AO37" s="39">
        <f t="shared" si="6"/>
        <v>36.35</v>
      </c>
      <c r="AP37" s="39">
        <f t="shared" si="6"/>
        <v>54.47</v>
      </c>
      <c r="AQ37" s="39">
        <f t="shared" si="6"/>
        <v>51.63</v>
      </c>
      <c r="AR37" s="39">
        <f t="shared" si="6"/>
        <v>28.03</v>
      </c>
      <c r="AS37" s="39">
        <f t="shared" si="6"/>
        <v>26.94</v>
      </c>
      <c r="AT37" s="39">
        <f t="shared" si="6"/>
        <v>51.19</v>
      </c>
      <c r="AU37" s="39">
        <f t="shared" si="6"/>
        <v>50.16</v>
      </c>
      <c r="AV37" s="39">
        <f t="shared" si="6"/>
        <v>34.21</v>
      </c>
      <c r="AW37" s="39">
        <f t="shared" si="6"/>
        <v>28.7</v>
      </c>
      <c r="AX37" s="39">
        <f t="shared" si="6"/>
        <v>56.8</v>
      </c>
      <c r="AY37" s="39">
        <f t="shared" si="6"/>
        <v>51.8</v>
      </c>
      <c r="AZ37" s="39">
        <f t="shared" si="6"/>
        <v>29.01</v>
      </c>
      <c r="BA37" s="39">
        <f t="shared" si="6"/>
        <v>33.229999999999997</v>
      </c>
      <c r="BB37" s="39">
        <f t="shared" si="6"/>
        <v>55.87</v>
      </c>
      <c r="BC37" s="39">
        <f t="shared" si="6"/>
        <v>51.31</v>
      </c>
      <c r="BD37" s="39">
        <f t="shared" si="6"/>
        <v>32.86</v>
      </c>
      <c r="BE37" s="39">
        <f t="shared" si="6"/>
        <v>32.56</v>
      </c>
      <c r="BF37" s="39">
        <f t="shared" si="6"/>
        <v>45.26</v>
      </c>
      <c r="BG37" s="39">
        <f t="shared" si="6"/>
        <v>41.69</v>
      </c>
      <c r="BH37" s="39">
        <f t="shared" si="6"/>
        <v>32.64</v>
      </c>
      <c r="BI37" s="39">
        <f t="shared" si="6"/>
        <v>32.97</v>
      </c>
      <c r="BJ37" s="39">
        <f t="shared" si="6"/>
        <v>56.14</v>
      </c>
      <c r="BK37" s="39">
        <f t="shared" si="6"/>
        <v>51.93</v>
      </c>
    </row>
    <row r="38" spans="1:63" ht="20.25" customHeight="1" x14ac:dyDescent="0.35">
      <c r="A38" s="289" t="s">
        <v>52</v>
      </c>
      <c r="B38" s="80"/>
      <c r="C38" s="39">
        <f t="shared" ref="C38:AH38" si="7">ROUND(100000*C28/(AVERAGE(B12:C12)*24*C$43),2)</f>
        <v>6.22</v>
      </c>
      <c r="D38" s="39">
        <f t="shared" si="7"/>
        <v>17.190000000000001</v>
      </c>
      <c r="E38" s="39">
        <f t="shared" si="7"/>
        <v>13.57</v>
      </c>
      <c r="F38" s="39">
        <f t="shared" si="7"/>
        <v>3.53</v>
      </c>
      <c r="G38" s="39">
        <f t="shared" si="7"/>
        <v>7.06</v>
      </c>
      <c r="H38" s="39">
        <f t="shared" si="7"/>
        <v>14.63</v>
      </c>
      <c r="I38" s="39">
        <f t="shared" si="7"/>
        <v>16.25</v>
      </c>
      <c r="J38" s="39">
        <f t="shared" si="7"/>
        <v>4.88</v>
      </c>
      <c r="K38" s="39">
        <f t="shared" si="7"/>
        <v>3.18</v>
      </c>
      <c r="L38" s="39">
        <f t="shared" si="7"/>
        <v>13.2</v>
      </c>
      <c r="M38" s="39">
        <f t="shared" si="7"/>
        <v>14.89</v>
      </c>
      <c r="N38" s="39">
        <f t="shared" si="7"/>
        <v>4.9400000000000004</v>
      </c>
      <c r="O38" s="39">
        <f t="shared" si="7"/>
        <v>5.5</v>
      </c>
      <c r="P38" s="39">
        <f t="shared" si="7"/>
        <v>13.45</v>
      </c>
      <c r="Q38" s="39">
        <f t="shared" si="7"/>
        <v>13.58</v>
      </c>
      <c r="R38" s="39">
        <f t="shared" si="7"/>
        <v>4.59</v>
      </c>
      <c r="S38" s="39">
        <f t="shared" si="7"/>
        <v>6.43</v>
      </c>
      <c r="T38" s="39">
        <f t="shared" si="7"/>
        <v>17.600000000000001</v>
      </c>
      <c r="U38" s="39">
        <f t="shared" si="7"/>
        <v>14.46</v>
      </c>
      <c r="V38" s="39">
        <f t="shared" si="7"/>
        <v>3.96</v>
      </c>
      <c r="W38" s="39">
        <f t="shared" si="7"/>
        <v>6.55</v>
      </c>
      <c r="X38" s="39">
        <f t="shared" si="7"/>
        <v>15.85</v>
      </c>
      <c r="Y38" s="39">
        <f t="shared" si="7"/>
        <v>14.72</v>
      </c>
      <c r="Z38" s="39">
        <f t="shared" si="7"/>
        <v>5.13</v>
      </c>
      <c r="AA38" s="39">
        <f t="shared" si="7"/>
        <v>6.17</v>
      </c>
      <c r="AB38" s="39">
        <f t="shared" si="7"/>
        <v>17.010000000000002</v>
      </c>
      <c r="AC38" s="39">
        <f t="shared" si="7"/>
        <v>14.38</v>
      </c>
      <c r="AD38" s="39">
        <f t="shared" si="7"/>
        <v>4.6900000000000004</v>
      </c>
      <c r="AE38" s="39">
        <f t="shared" si="7"/>
        <v>6.42</v>
      </c>
      <c r="AF38" s="39">
        <f t="shared" si="7"/>
        <v>17.32</v>
      </c>
      <c r="AG38" s="39">
        <f t="shared" si="7"/>
        <v>15.74</v>
      </c>
      <c r="AH38" s="39">
        <f t="shared" si="7"/>
        <v>5.22</v>
      </c>
      <c r="AI38" s="39">
        <f t="shared" ref="AI38:AY38" si="8">ROUND(100000*AI28/(AVERAGE(AH12:AI12)*24*AI$43),2)</f>
        <v>6.84</v>
      </c>
      <c r="AJ38" s="39">
        <f t="shared" si="8"/>
        <v>16.09</v>
      </c>
      <c r="AK38" s="39">
        <f t="shared" si="8"/>
        <v>15.44</v>
      </c>
      <c r="AL38" s="39">
        <f t="shared" si="8"/>
        <v>4.75</v>
      </c>
      <c r="AM38" s="39">
        <f t="shared" si="8"/>
        <v>6.51</v>
      </c>
      <c r="AN38" s="39">
        <f t="shared" si="8"/>
        <v>17.690000000000001</v>
      </c>
      <c r="AO38" s="39">
        <f t="shared" si="8"/>
        <v>13.77</v>
      </c>
      <c r="AP38" s="39">
        <f t="shared" si="8"/>
        <v>4.51</v>
      </c>
      <c r="AQ38" s="39">
        <f t="shared" si="8"/>
        <v>5.81</v>
      </c>
      <c r="AR38" s="39">
        <f t="shared" si="8"/>
        <v>15.75</v>
      </c>
      <c r="AS38" s="39">
        <f t="shared" si="8"/>
        <v>13.11</v>
      </c>
      <c r="AT38" s="39">
        <f t="shared" si="8"/>
        <v>4.72</v>
      </c>
      <c r="AU38" s="39">
        <f t="shared" si="8"/>
        <v>7.06</v>
      </c>
      <c r="AV38" s="39">
        <f t="shared" si="8"/>
        <v>16.690000000000001</v>
      </c>
      <c r="AW38" s="39">
        <f t="shared" si="8"/>
        <v>15.37</v>
      </c>
      <c r="AX38" s="39">
        <f t="shared" si="8"/>
        <v>5.32</v>
      </c>
      <c r="AY38" s="39">
        <f t="shared" si="8"/>
        <v>6.17</v>
      </c>
      <c r="AZ38" s="39">
        <f t="shared" ref="AZ38:BK38" si="9">ROUND(100000*AZ28/(AVERAGE(AY12:AZ12)*24*AZ$43),2)</f>
        <v>15.91</v>
      </c>
      <c r="BA38" s="39">
        <f t="shared" si="9"/>
        <v>13.32</v>
      </c>
      <c r="BB38" s="39">
        <f t="shared" si="9"/>
        <v>5.0599999999999996</v>
      </c>
      <c r="BC38" s="39">
        <f t="shared" si="9"/>
        <v>4.76</v>
      </c>
      <c r="BD38" s="39">
        <f t="shared" si="9"/>
        <v>14.68</v>
      </c>
      <c r="BE38" s="39">
        <f t="shared" si="9"/>
        <v>13.6</v>
      </c>
      <c r="BF38" s="39">
        <f t="shared" si="9"/>
        <v>4.3499999999999996</v>
      </c>
      <c r="BG38" s="39">
        <f t="shared" si="9"/>
        <v>6.31</v>
      </c>
      <c r="BH38" s="39">
        <f t="shared" si="9"/>
        <v>19.18</v>
      </c>
      <c r="BI38" s="39">
        <f t="shared" si="9"/>
        <v>15.12</v>
      </c>
      <c r="BJ38" s="39">
        <f t="shared" si="9"/>
        <v>4.4800000000000004</v>
      </c>
      <c r="BK38" s="39">
        <f t="shared" si="9"/>
        <v>5.69</v>
      </c>
    </row>
    <row r="39" spans="1:63" ht="20.25" customHeight="1" x14ac:dyDescent="0.35">
      <c r="A39" s="289" t="s">
        <v>18</v>
      </c>
      <c r="B39" s="80" t="s">
        <v>210</v>
      </c>
      <c r="C39" s="39">
        <f t="shared" ref="C39:AH39" si="10">ROUND(100000*C29/(AVERAGE(B13:C14)*2*24*C$43),2)</f>
        <v>35.840000000000003</v>
      </c>
      <c r="D39" s="39">
        <f t="shared" si="10"/>
        <v>23.36</v>
      </c>
      <c r="E39" s="39">
        <f t="shared" si="10"/>
        <v>25.32</v>
      </c>
      <c r="F39" s="39">
        <f t="shared" si="10"/>
        <v>35.18</v>
      </c>
      <c r="G39" s="39">
        <f t="shared" si="10"/>
        <v>35.950000000000003</v>
      </c>
      <c r="H39" s="39">
        <f t="shared" si="10"/>
        <v>28.69</v>
      </c>
      <c r="I39" s="39">
        <f t="shared" si="10"/>
        <v>30.86</v>
      </c>
      <c r="J39" s="39">
        <f t="shared" si="10"/>
        <v>39.5</v>
      </c>
      <c r="K39" s="39">
        <f t="shared" si="10"/>
        <v>36.54</v>
      </c>
      <c r="L39" s="39">
        <f t="shared" si="10"/>
        <v>24.72</v>
      </c>
      <c r="M39" s="39">
        <f t="shared" si="10"/>
        <v>20.47</v>
      </c>
      <c r="N39" s="39">
        <f t="shared" si="10"/>
        <v>36.159999999999997</v>
      </c>
      <c r="O39" s="39">
        <f t="shared" si="10"/>
        <v>48.08</v>
      </c>
      <c r="P39" s="39">
        <f t="shared" si="10"/>
        <v>31.64</v>
      </c>
      <c r="Q39" s="39">
        <f t="shared" si="10"/>
        <v>20.94</v>
      </c>
      <c r="R39" s="39">
        <f t="shared" si="10"/>
        <v>39.01</v>
      </c>
      <c r="S39" s="39">
        <f t="shared" si="10"/>
        <v>44.49</v>
      </c>
      <c r="T39" s="39">
        <f t="shared" si="10"/>
        <v>28.71</v>
      </c>
      <c r="U39" s="39">
        <f t="shared" si="10"/>
        <v>25.59</v>
      </c>
      <c r="V39" s="39">
        <f t="shared" si="10"/>
        <v>37.43</v>
      </c>
      <c r="W39" s="39">
        <f t="shared" si="10"/>
        <v>41.89</v>
      </c>
      <c r="X39" s="39">
        <f t="shared" si="10"/>
        <v>23.64</v>
      </c>
      <c r="Y39" s="39">
        <f t="shared" si="10"/>
        <v>22.41</v>
      </c>
      <c r="Z39" s="39">
        <f t="shared" si="10"/>
        <v>32.49</v>
      </c>
      <c r="AA39" s="39">
        <f t="shared" si="10"/>
        <v>46.3</v>
      </c>
      <c r="AB39" s="39">
        <f t="shared" si="10"/>
        <v>26.99</v>
      </c>
      <c r="AC39" s="39">
        <f t="shared" si="10"/>
        <v>30.15</v>
      </c>
      <c r="AD39" s="39">
        <f t="shared" si="10"/>
        <v>37.729999999999997</v>
      </c>
      <c r="AE39" s="39">
        <f t="shared" si="10"/>
        <v>46.96</v>
      </c>
      <c r="AF39" s="39">
        <f t="shared" si="10"/>
        <v>29.87</v>
      </c>
      <c r="AG39" s="39">
        <f t="shared" si="10"/>
        <v>22.28</v>
      </c>
      <c r="AH39" s="39">
        <f t="shared" si="10"/>
        <v>34.04</v>
      </c>
      <c r="AI39" s="39">
        <f t="shared" ref="AI39:BK39" si="11">ROUND(100000*AI29/(AVERAGE(AH13:AI14)*2*24*AI$43),2)</f>
        <v>47.58</v>
      </c>
      <c r="AJ39" s="39">
        <f t="shared" si="11"/>
        <v>22.41</v>
      </c>
      <c r="AK39" s="39">
        <f t="shared" si="11"/>
        <v>31.12</v>
      </c>
      <c r="AL39" s="39">
        <f t="shared" si="11"/>
        <v>44.86</v>
      </c>
      <c r="AM39" s="39">
        <f t="shared" si="11"/>
        <v>54.97</v>
      </c>
      <c r="AN39" s="39">
        <f t="shared" si="11"/>
        <v>20.92</v>
      </c>
      <c r="AO39" s="39">
        <f t="shared" si="11"/>
        <v>34.57</v>
      </c>
      <c r="AP39" s="39">
        <f t="shared" si="11"/>
        <v>52.3</v>
      </c>
      <c r="AQ39" s="39">
        <f t="shared" si="11"/>
        <v>49.89</v>
      </c>
      <c r="AR39" s="39">
        <f t="shared" si="11"/>
        <v>25.25</v>
      </c>
      <c r="AS39" s="39">
        <f t="shared" si="11"/>
        <v>20.16</v>
      </c>
      <c r="AT39" s="39">
        <f t="shared" si="11"/>
        <v>45.21</v>
      </c>
      <c r="AU39" s="39">
        <f t="shared" si="11"/>
        <v>45.21</v>
      </c>
      <c r="AV39" s="39">
        <f t="shared" si="11"/>
        <v>19.73</v>
      </c>
      <c r="AW39" s="39">
        <f t="shared" si="11"/>
        <v>18.23</v>
      </c>
      <c r="AX39" s="39">
        <f t="shared" si="11"/>
        <v>30.66</v>
      </c>
      <c r="AY39" s="39">
        <f t="shared" si="11"/>
        <v>51.93</v>
      </c>
      <c r="AZ39" s="39">
        <f t="shared" si="11"/>
        <v>33.06</v>
      </c>
      <c r="BA39" s="39">
        <f t="shared" si="11"/>
        <v>31.71</v>
      </c>
      <c r="BB39" s="39">
        <f t="shared" si="11"/>
        <v>46.22</v>
      </c>
      <c r="BC39" s="39">
        <f t="shared" si="11"/>
        <v>54.94</v>
      </c>
      <c r="BD39" s="39">
        <f t="shared" si="11"/>
        <v>34</v>
      </c>
      <c r="BE39" s="39">
        <f t="shared" si="11"/>
        <v>28.33</v>
      </c>
      <c r="BF39" s="39">
        <f t="shared" si="11"/>
        <v>37.01</v>
      </c>
      <c r="BG39" s="39">
        <f t="shared" si="11"/>
        <v>45.09</v>
      </c>
      <c r="BH39" s="39">
        <f t="shared" si="11"/>
        <v>24.99</v>
      </c>
      <c r="BI39" s="39">
        <f t="shared" si="11"/>
        <v>32.71</v>
      </c>
      <c r="BJ39" s="39">
        <f t="shared" si="11"/>
        <v>50.88</v>
      </c>
      <c r="BK39" s="39">
        <f t="shared" si="11"/>
        <v>51.6</v>
      </c>
    </row>
    <row r="40" spans="1:63" ht="20.25" customHeight="1" x14ac:dyDescent="0.35">
      <c r="A40" s="289" t="s">
        <v>6</v>
      </c>
      <c r="B40" s="80" t="s">
        <v>210</v>
      </c>
      <c r="C40" s="39">
        <f t="shared" ref="C40:AH40" si="12">ROUND(100000*C30/(AVERAGE(B15:C15)*24*C$43),2)</f>
        <v>60.23</v>
      </c>
      <c r="D40" s="39">
        <f t="shared" si="12"/>
        <v>57.94</v>
      </c>
      <c r="E40" s="39">
        <f t="shared" si="12"/>
        <v>57.09</v>
      </c>
      <c r="F40" s="39">
        <f t="shared" si="12"/>
        <v>58.66</v>
      </c>
      <c r="G40" s="39">
        <f t="shared" si="12"/>
        <v>57.35</v>
      </c>
      <c r="H40" s="39">
        <f t="shared" si="12"/>
        <v>57.19</v>
      </c>
      <c r="I40" s="39">
        <f t="shared" si="12"/>
        <v>57.31</v>
      </c>
      <c r="J40" s="39">
        <f t="shared" si="12"/>
        <v>57.13</v>
      </c>
      <c r="K40" s="39">
        <f t="shared" si="12"/>
        <v>57.68</v>
      </c>
      <c r="L40" s="39">
        <f t="shared" si="12"/>
        <v>56.77</v>
      </c>
      <c r="M40" s="39">
        <f t="shared" si="12"/>
        <v>55.25</v>
      </c>
      <c r="N40" s="39">
        <f t="shared" si="12"/>
        <v>57.05</v>
      </c>
      <c r="O40" s="39">
        <f t="shared" si="12"/>
        <v>56.49</v>
      </c>
      <c r="P40" s="39">
        <f t="shared" si="12"/>
        <v>55.77</v>
      </c>
      <c r="Q40" s="39">
        <f t="shared" si="12"/>
        <v>53.83</v>
      </c>
      <c r="R40" s="39">
        <f t="shared" si="12"/>
        <v>54.92</v>
      </c>
      <c r="S40" s="39">
        <f t="shared" si="12"/>
        <v>55.37</v>
      </c>
      <c r="T40" s="39">
        <f t="shared" si="12"/>
        <v>53.04</v>
      </c>
      <c r="U40" s="39">
        <f t="shared" si="12"/>
        <v>51.97</v>
      </c>
      <c r="V40" s="39">
        <f t="shared" si="12"/>
        <v>53.07</v>
      </c>
      <c r="W40" s="39">
        <f t="shared" si="12"/>
        <v>53.44</v>
      </c>
      <c r="X40" s="39">
        <f t="shared" si="12"/>
        <v>51.47</v>
      </c>
      <c r="Y40" s="39">
        <f t="shared" si="12"/>
        <v>50.22</v>
      </c>
      <c r="Z40" s="39">
        <f t="shared" si="12"/>
        <v>50.05</v>
      </c>
      <c r="AA40" s="39">
        <f t="shared" si="12"/>
        <v>48.42</v>
      </c>
      <c r="AB40" s="39">
        <f t="shared" si="12"/>
        <v>46.11</v>
      </c>
      <c r="AC40" s="39">
        <f t="shared" si="12"/>
        <v>45.84</v>
      </c>
      <c r="AD40" s="39">
        <f t="shared" si="12"/>
        <v>45.96</v>
      </c>
      <c r="AE40" s="39">
        <f t="shared" si="12"/>
        <v>44.5</v>
      </c>
      <c r="AF40" s="39">
        <f t="shared" si="12"/>
        <v>42.65</v>
      </c>
      <c r="AG40" s="39">
        <f t="shared" si="12"/>
        <v>41.29</v>
      </c>
      <c r="AH40" s="39">
        <f t="shared" si="12"/>
        <v>42.12</v>
      </c>
      <c r="AI40" s="39">
        <f t="shared" ref="AI40:BK40" si="13">ROUND(100000*AI30/(AVERAGE(AH15:AI15)*24*AI$43),2)</f>
        <v>41.05</v>
      </c>
      <c r="AJ40" s="39">
        <f t="shared" si="13"/>
        <v>39.22</v>
      </c>
      <c r="AK40" s="39">
        <f t="shared" si="13"/>
        <v>38.590000000000003</v>
      </c>
      <c r="AL40" s="39">
        <f t="shared" si="13"/>
        <v>39.44</v>
      </c>
      <c r="AM40" s="39">
        <f t="shared" si="13"/>
        <v>39.130000000000003</v>
      </c>
      <c r="AN40" s="39">
        <f t="shared" si="13"/>
        <v>38</v>
      </c>
      <c r="AO40" s="39">
        <f t="shared" si="13"/>
        <v>36.93</v>
      </c>
      <c r="AP40" s="39">
        <f t="shared" si="13"/>
        <v>37.9</v>
      </c>
      <c r="AQ40" s="39">
        <f t="shared" si="13"/>
        <v>37.03</v>
      </c>
      <c r="AR40" s="39">
        <f t="shared" si="13"/>
        <v>36.15</v>
      </c>
      <c r="AS40" s="39">
        <f t="shared" si="13"/>
        <v>35.520000000000003</v>
      </c>
      <c r="AT40" s="39">
        <f t="shared" si="13"/>
        <v>35.97</v>
      </c>
      <c r="AU40" s="39">
        <f t="shared" si="13"/>
        <v>35.19</v>
      </c>
      <c r="AV40" s="39">
        <f t="shared" si="13"/>
        <v>34.1</v>
      </c>
      <c r="AW40" s="39">
        <f t="shared" si="13"/>
        <v>32.979999999999997</v>
      </c>
      <c r="AX40" s="39">
        <f t="shared" si="13"/>
        <v>33.17</v>
      </c>
      <c r="AY40" s="39">
        <f t="shared" si="13"/>
        <v>33.72</v>
      </c>
      <c r="AZ40" s="39">
        <f t="shared" si="13"/>
        <v>32.299999999999997</v>
      </c>
      <c r="BA40" s="39">
        <f t="shared" si="13"/>
        <v>32.32</v>
      </c>
      <c r="BB40" s="39">
        <f t="shared" si="13"/>
        <v>31.7</v>
      </c>
      <c r="BC40" s="39">
        <f t="shared" si="13"/>
        <v>31.91</v>
      </c>
      <c r="BD40" s="39">
        <f t="shared" si="13"/>
        <v>32.31</v>
      </c>
      <c r="BE40" s="39">
        <f t="shared" si="13"/>
        <v>30.73</v>
      </c>
      <c r="BF40" s="39">
        <f t="shared" si="13"/>
        <v>30.65</v>
      </c>
      <c r="BG40" s="39">
        <f t="shared" si="13"/>
        <v>30.34</v>
      </c>
      <c r="BH40" s="39">
        <f t="shared" si="13"/>
        <v>29.46</v>
      </c>
      <c r="BI40" s="39">
        <f t="shared" si="13"/>
        <v>28.76</v>
      </c>
      <c r="BJ40" s="39">
        <f t="shared" si="13"/>
        <v>28.67</v>
      </c>
      <c r="BK40" s="39">
        <f t="shared" si="13"/>
        <v>28.12</v>
      </c>
    </row>
    <row r="41" spans="1:63" ht="20.25" customHeight="1" thickBot="1" x14ac:dyDescent="0.4">
      <c r="A41" s="289" t="s">
        <v>7</v>
      </c>
      <c r="B41" s="84" t="s">
        <v>210</v>
      </c>
      <c r="C41" s="85">
        <f t="shared" ref="C41:AH41" si="14">ROUND(100000*C31/(AVERAGE(B16:C16)*24*C$43),2)</f>
        <v>46.07</v>
      </c>
      <c r="D41" s="85">
        <f t="shared" si="14"/>
        <v>46.76</v>
      </c>
      <c r="E41" s="85">
        <f t="shared" si="14"/>
        <v>43.76</v>
      </c>
      <c r="F41" s="85">
        <f t="shared" si="14"/>
        <v>45.57</v>
      </c>
      <c r="G41" s="85">
        <f t="shared" si="14"/>
        <v>43.55</v>
      </c>
      <c r="H41" s="85">
        <f t="shared" si="14"/>
        <v>42.06</v>
      </c>
      <c r="I41" s="85">
        <f t="shared" si="14"/>
        <v>37.9</v>
      </c>
      <c r="J41" s="85">
        <f t="shared" si="14"/>
        <v>40.159999999999997</v>
      </c>
      <c r="K41" s="85">
        <f t="shared" si="14"/>
        <v>41.27</v>
      </c>
      <c r="L41" s="85">
        <f t="shared" si="14"/>
        <v>47.08</v>
      </c>
      <c r="M41" s="85">
        <f t="shared" si="14"/>
        <v>41.28</v>
      </c>
      <c r="N41" s="85">
        <f t="shared" si="14"/>
        <v>44.81</v>
      </c>
      <c r="O41" s="85">
        <f t="shared" si="14"/>
        <v>43.27</v>
      </c>
      <c r="P41" s="85">
        <f t="shared" si="14"/>
        <v>47.03</v>
      </c>
      <c r="Q41" s="85">
        <f t="shared" si="14"/>
        <v>42.04</v>
      </c>
      <c r="R41" s="85">
        <f t="shared" si="14"/>
        <v>43.28</v>
      </c>
      <c r="S41" s="85">
        <f t="shared" si="14"/>
        <v>44.95</v>
      </c>
      <c r="T41" s="85">
        <f t="shared" si="14"/>
        <v>45.92</v>
      </c>
      <c r="U41" s="85">
        <f t="shared" si="14"/>
        <v>42.38</v>
      </c>
      <c r="V41" s="85">
        <f t="shared" si="14"/>
        <v>43.29</v>
      </c>
      <c r="W41" s="85">
        <f t="shared" si="14"/>
        <v>44.71</v>
      </c>
      <c r="X41" s="85">
        <f t="shared" si="14"/>
        <v>44.27</v>
      </c>
      <c r="Y41" s="85">
        <f t="shared" si="14"/>
        <v>39.869999999999997</v>
      </c>
      <c r="Z41" s="85">
        <f t="shared" si="14"/>
        <v>41.04</v>
      </c>
      <c r="AA41" s="85">
        <f t="shared" si="14"/>
        <v>45.26</v>
      </c>
      <c r="AB41" s="85">
        <f t="shared" si="14"/>
        <v>45.94</v>
      </c>
      <c r="AC41" s="85">
        <f t="shared" si="14"/>
        <v>42.34</v>
      </c>
      <c r="AD41" s="85">
        <f t="shared" si="14"/>
        <v>44.71</v>
      </c>
      <c r="AE41" s="85">
        <f t="shared" si="14"/>
        <v>45.8</v>
      </c>
      <c r="AF41" s="85">
        <f t="shared" si="14"/>
        <v>48.57</v>
      </c>
      <c r="AG41" s="85">
        <f t="shared" si="14"/>
        <v>41.73</v>
      </c>
      <c r="AH41" s="85">
        <f t="shared" si="14"/>
        <v>47.85</v>
      </c>
      <c r="AI41" s="85">
        <f t="shared" ref="AI41:BK41" si="15">ROUND(100000*AI31/(AVERAGE(AH16:AI16)*24*AI$43),2)</f>
        <v>49.52</v>
      </c>
      <c r="AJ41" s="85">
        <f t="shared" si="15"/>
        <v>50.64</v>
      </c>
      <c r="AK41" s="85">
        <f t="shared" si="15"/>
        <v>47.1</v>
      </c>
      <c r="AL41" s="85">
        <f t="shared" si="15"/>
        <v>48.4</v>
      </c>
      <c r="AM41" s="85">
        <f t="shared" si="15"/>
        <v>50.08</v>
      </c>
      <c r="AN41" s="85">
        <f t="shared" si="15"/>
        <v>51.77</v>
      </c>
      <c r="AO41" s="85">
        <f t="shared" si="15"/>
        <v>46.53</v>
      </c>
      <c r="AP41" s="85">
        <f t="shared" si="15"/>
        <v>49.49</v>
      </c>
      <c r="AQ41" s="85">
        <f t="shared" si="15"/>
        <v>49.28</v>
      </c>
      <c r="AR41" s="85">
        <f t="shared" si="15"/>
        <v>50.53</v>
      </c>
      <c r="AS41" s="85">
        <f t="shared" si="15"/>
        <v>44.77</v>
      </c>
      <c r="AT41" s="238">
        <f t="shared" si="15"/>
        <v>47.45</v>
      </c>
      <c r="AU41" s="238">
        <f t="shared" si="15"/>
        <v>48.74</v>
      </c>
      <c r="AV41" s="238">
        <f t="shared" si="15"/>
        <v>45.33</v>
      </c>
      <c r="AW41" s="238">
        <f t="shared" si="15"/>
        <v>38.4</v>
      </c>
      <c r="AX41" s="238">
        <f t="shared" si="15"/>
        <v>39.340000000000003</v>
      </c>
      <c r="AY41" s="238">
        <f t="shared" si="15"/>
        <v>46.17</v>
      </c>
      <c r="AZ41" s="238">
        <f t="shared" si="15"/>
        <v>46.07</v>
      </c>
      <c r="BA41" s="238">
        <f t="shared" si="15"/>
        <v>40.159999999999997</v>
      </c>
      <c r="BB41" s="238">
        <f t="shared" si="15"/>
        <v>41.13</v>
      </c>
      <c r="BC41" s="238">
        <f t="shared" si="15"/>
        <v>42.94</v>
      </c>
      <c r="BD41" s="238">
        <f t="shared" si="15"/>
        <v>44.39</v>
      </c>
      <c r="BE41" s="238">
        <f t="shared" si="15"/>
        <v>40.409999999999997</v>
      </c>
      <c r="BF41" s="238">
        <f t="shared" si="15"/>
        <v>40.76</v>
      </c>
      <c r="BG41" s="238">
        <f t="shared" si="15"/>
        <v>42.07</v>
      </c>
      <c r="BH41" s="238">
        <f t="shared" si="15"/>
        <v>40.93</v>
      </c>
      <c r="BI41" s="238">
        <f t="shared" si="15"/>
        <v>36.700000000000003</v>
      </c>
      <c r="BJ41" s="238">
        <f t="shared" si="15"/>
        <v>36.44</v>
      </c>
      <c r="BK41" s="238">
        <f t="shared" si="15"/>
        <v>39.6</v>
      </c>
    </row>
    <row r="42" spans="1:63" ht="20.25" customHeight="1" thickTop="1" x14ac:dyDescent="0.35">
      <c r="A42" s="289"/>
    </row>
    <row r="43" spans="1:63" ht="20.25" hidden="1" customHeight="1" x14ac:dyDescent="0.35">
      <c r="A43" s="288"/>
      <c r="C43" s="38">
        <v>90</v>
      </c>
      <c r="D43" s="38">
        <v>91</v>
      </c>
      <c r="E43" s="38">
        <v>92</v>
      </c>
      <c r="F43" s="38">
        <v>92</v>
      </c>
      <c r="G43" s="38">
        <v>91</v>
      </c>
      <c r="H43" s="38">
        <v>91</v>
      </c>
      <c r="I43" s="38">
        <v>92</v>
      </c>
      <c r="J43" s="38">
        <v>92</v>
      </c>
      <c r="K43" s="38">
        <v>90</v>
      </c>
      <c r="L43" s="38">
        <v>91</v>
      </c>
      <c r="M43" s="38">
        <v>92</v>
      </c>
      <c r="N43" s="38">
        <v>92</v>
      </c>
      <c r="O43" s="38">
        <v>90</v>
      </c>
      <c r="P43" s="38">
        <v>91</v>
      </c>
      <c r="Q43" s="38">
        <v>92</v>
      </c>
      <c r="R43" s="38">
        <v>92</v>
      </c>
      <c r="S43" s="38">
        <v>90</v>
      </c>
      <c r="T43" s="38">
        <v>91</v>
      </c>
      <c r="U43" s="38">
        <v>92</v>
      </c>
      <c r="V43" s="38">
        <v>92</v>
      </c>
      <c r="W43" s="38">
        <v>91</v>
      </c>
      <c r="X43" s="38">
        <v>91</v>
      </c>
      <c r="Y43" s="38">
        <v>92</v>
      </c>
      <c r="Z43" s="38">
        <v>92</v>
      </c>
      <c r="AA43" s="38">
        <v>90</v>
      </c>
      <c r="AB43" s="38">
        <v>91</v>
      </c>
      <c r="AC43" s="38">
        <v>92</v>
      </c>
      <c r="AD43" s="38">
        <v>92</v>
      </c>
      <c r="AE43" s="38">
        <v>90</v>
      </c>
      <c r="AF43" s="38">
        <v>91</v>
      </c>
      <c r="AG43" s="38">
        <v>92</v>
      </c>
      <c r="AH43" s="38">
        <v>92</v>
      </c>
      <c r="AI43" s="38">
        <v>90</v>
      </c>
      <c r="AJ43" s="38">
        <v>91</v>
      </c>
      <c r="AK43" s="38">
        <v>92</v>
      </c>
      <c r="AL43" s="38">
        <v>92</v>
      </c>
      <c r="AM43" s="38">
        <v>91</v>
      </c>
      <c r="AN43" s="38">
        <v>91</v>
      </c>
      <c r="AO43" s="38">
        <v>92</v>
      </c>
      <c r="AP43" s="38">
        <v>92</v>
      </c>
      <c r="AQ43" s="38">
        <v>90</v>
      </c>
      <c r="AR43" s="38">
        <v>91</v>
      </c>
      <c r="AS43" s="38">
        <v>92</v>
      </c>
      <c r="AT43" s="38">
        <v>92</v>
      </c>
      <c r="AU43" s="38">
        <v>90</v>
      </c>
      <c r="AV43" s="38">
        <v>91</v>
      </c>
      <c r="AW43" s="38">
        <v>92</v>
      </c>
      <c r="AX43" s="38">
        <v>92</v>
      </c>
      <c r="AY43" s="38">
        <v>90</v>
      </c>
      <c r="AZ43" s="38">
        <v>91</v>
      </c>
      <c r="BA43" s="38">
        <v>92</v>
      </c>
      <c r="BB43" s="38">
        <v>92</v>
      </c>
      <c r="BC43" s="38">
        <v>91</v>
      </c>
      <c r="BD43" s="38">
        <v>91</v>
      </c>
      <c r="BE43" s="38">
        <v>92</v>
      </c>
      <c r="BF43" s="38">
        <v>92</v>
      </c>
      <c r="BG43" s="38">
        <v>90</v>
      </c>
      <c r="BH43" s="38">
        <v>91</v>
      </c>
      <c r="BI43" s="38">
        <v>92</v>
      </c>
      <c r="BJ43" s="38">
        <v>92</v>
      </c>
      <c r="BK43" s="38">
        <v>90</v>
      </c>
    </row>
    <row r="44" spans="1:63" ht="20.25" customHeight="1" x14ac:dyDescent="0.35">
      <c r="A44" s="288"/>
    </row>
    <row r="45" spans="1:63" ht="20.25" customHeight="1" x14ac:dyDescent="0.35">
      <c r="A45" s="288"/>
      <c r="AM45" s="313"/>
      <c r="AN45" s="313"/>
      <c r="AO45" s="313"/>
      <c r="AP45" s="313"/>
      <c r="AQ45" s="313"/>
      <c r="AR45" s="313"/>
      <c r="AS45" s="313"/>
      <c r="AT45" s="313"/>
      <c r="AU45" s="313"/>
      <c r="AV45" s="313"/>
      <c r="AW45" s="313"/>
      <c r="AX45" s="313"/>
      <c r="AY45" s="313"/>
    </row>
    <row r="46" spans="1:63" ht="20.25" customHeight="1" x14ac:dyDescent="0.35">
      <c r="A46" s="288"/>
      <c r="AM46" s="313"/>
      <c r="AN46" s="313"/>
      <c r="AO46" s="313"/>
      <c r="AP46" s="313"/>
      <c r="AQ46" s="313"/>
      <c r="AR46" s="313"/>
      <c r="AS46" s="313"/>
      <c r="AT46" s="313"/>
      <c r="AU46" s="313"/>
      <c r="AV46" s="313"/>
      <c r="AW46" s="313"/>
      <c r="AX46" s="313"/>
      <c r="AY46" s="313"/>
    </row>
    <row r="47" spans="1:63" ht="20.25" customHeight="1" x14ac:dyDescent="0.35">
      <c r="A47" s="288"/>
      <c r="AM47" s="313"/>
      <c r="AN47" s="313"/>
      <c r="AO47" s="313"/>
      <c r="AP47" s="313"/>
      <c r="AQ47" s="313"/>
      <c r="AR47" s="313"/>
      <c r="AS47" s="313"/>
      <c r="AT47" s="313"/>
      <c r="AU47" s="313"/>
      <c r="AV47" s="313"/>
      <c r="AW47" s="313"/>
      <c r="AX47" s="313"/>
      <c r="AY47" s="313"/>
    </row>
    <row r="48" spans="1:63" ht="20.25" customHeight="1" x14ac:dyDescent="0.35">
      <c r="A48" s="288"/>
      <c r="AM48" s="313"/>
      <c r="AN48" s="313"/>
      <c r="AO48" s="313"/>
      <c r="AP48" s="313"/>
      <c r="AQ48" s="313"/>
      <c r="AR48" s="313"/>
      <c r="AS48" s="313"/>
      <c r="AT48" s="313"/>
      <c r="AU48" s="313"/>
      <c r="AV48" s="313"/>
      <c r="AW48" s="313"/>
      <c r="AX48" s="313"/>
      <c r="AY48" s="313"/>
    </row>
    <row r="49" spans="1:51" ht="20.25" customHeight="1" x14ac:dyDescent="0.35">
      <c r="A49" s="288"/>
      <c r="AM49" s="313"/>
      <c r="AN49" s="313"/>
      <c r="AO49" s="313"/>
      <c r="AP49" s="313"/>
      <c r="AQ49" s="313"/>
      <c r="AR49" s="313"/>
      <c r="AS49" s="313"/>
      <c r="AT49" s="313"/>
      <c r="AU49" s="313"/>
      <c r="AV49" s="313"/>
      <c r="AW49" s="313"/>
      <c r="AX49" s="313"/>
      <c r="AY49" s="313"/>
    </row>
    <row r="50" spans="1:51" ht="20.25" customHeight="1" x14ac:dyDescent="0.35">
      <c r="A50" s="288"/>
      <c r="AM50" s="313"/>
      <c r="AN50" s="313"/>
      <c r="AO50" s="313"/>
      <c r="AP50" s="313"/>
      <c r="AQ50" s="313"/>
      <c r="AR50" s="313"/>
      <c r="AS50" s="313"/>
      <c r="AT50" s="313"/>
      <c r="AU50" s="313"/>
      <c r="AV50" s="313"/>
      <c r="AW50" s="313"/>
      <c r="AX50" s="313"/>
      <c r="AY50" s="313"/>
    </row>
    <row r="51" spans="1:51" ht="20.25" customHeight="1" x14ac:dyDescent="0.35">
      <c r="A51" s="288"/>
      <c r="AM51" s="313"/>
      <c r="AN51" s="313"/>
      <c r="AO51" s="313"/>
      <c r="AP51" s="313"/>
      <c r="AQ51" s="313"/>
      <c r="AR51" s="313"/>
      <c r="AS51" s="313"/>
      <c r="AT51" s="313"/>
      <c r="AU51" s="313"/>
      <c r="AV51" s="313"/>
      <c r="AW51" s="313"/>
      <c r="AX51" s="313"/>
      <c r="AY51" s="313"/>
    </row>
    <row r="52" spans="1:51" ht="20.25" customHeight="1" x14ac:dyDescent="0.35">
      <c r="A52" s="291"/>
      <c r="AM52" s="313"/>
      <c r="AN52" s="313"/>
      <c r="AO52" s="313"/>
      <c r="AP52" s="313"/>
      <c r="AQ52" s="313"/>
      <c r="AR52" s="313"/>
      <c r="AS52" s="313"/>
      <c r="AT52" s="313"/>
      <c r="AU52" s="313"/>
      <c r="AV52" s="313"/>
      <c r="AW52" s="313"/>
      <c r="AX52" s="313"/>
      <c r="AY52" s="313"/>
    </row>
    <row r="53" spans="1:51" ht="20.25" customHeight="1" x14ac:dyDescent="0.35">
      <c r="A53" s="288"/>
      <c r="AM53" s="313"/>
      <c r="AN53" s="313"/>
      <c r="AO53" s="313"/>
      <c r="AP53" s="313"/>
      <c r="AQ53" s="313"/>
      <c r="AR53" s="313"/>
      <c r="AS53" s="313"/>
      <c r="AT53" s="313"/>
      <c r="AU53" s="313"/>
      <c r="AV53" s="313"/>
      <c r="AW53" s="313"/>
      <c r="AX53" s="313"/>
      <c r="AY53" s="313"/>
    </row>
    <row r="54" spans="1:51" ht="20.25" customHeight="1" x14ac:dyDescent="0.35">
      <c r="A54" s="288"/>
    </row>
    <row r="55" spans="1:51" ht="20.25" customHeight="1" x14ac:dyDescent="0.35">
      <c r="A55" s="288"/>
    </row>
    <row r="56" spans="1:51" ht="20.25" customHeight="1" x14ac:dyDescent="0.35">
      <c r="A56" s="288"/>
    </row>
    <row r="57" spans="1:51" ht="20.25" customHeight="1" x14ac:dyDescent="0.35">
      <c r="A57" s="292"/>
    </row>
    <row r="58" spans="1:51" ht="20.25" customHeight="1" x14ac:dyDescent="0.35">
      <c r="A58" s="288"/>
    </row>
    <row r="59" spans="1:51" ht="20.25" customHeight="1" x14ac:dyDescent="0.35">
      <c r="A59" s="288"/>
    </row>
    <row r="60" spans="1:51" ht="20.25" customHeight="1" x14ac:dyDescent="0.35">
      <c r="A60" s="288"/>
    </row>
    <row r="61" spans="1:51" ht="20.25" customHeight="1" x14ac:dyDescent="0.35">
      <c r="A61" s="288"/>
    </row>
    <row r="62" spans="1:51" ht="20.25" customHeight="1" x14ac:dyDescent="0.35">
      <c r="A62" s="288"/>
    </row>
    <row r="63" spans="1:51" ht="20.25" customHeight="1" x14ac:dyDescent="0.35">
      <c r="A63" s="288"/>
    </row>
    <row r="64" spans="1:51" ht="20.25" customHeight="1" x14ac:dyDescent="0.35">
      <c r="A64" s="288"/>
    </row>
    <row r="65" spans="1:1" ht="20.25" customHeight="1" x14ac:dyDescent="0.35">
      <c r="A65" s="288"/>
    </row>
    <row r="66" spans="1:1" ht="20.25" customHeight="1" x14ac:dyDescent="0.35">
      <c r="A66" s="288"/>
    </row>
  </sheetData>
  <phoneticPr fontId="18" type="noConversion"/>
  <pageMargins left="0.70866141732283472" right="0.70866141732283472" top="0.74803149606299213" bottom="0.74803149606299213" header="0.31496062992125984" footer="0.31496062992125984"/>
  <pageSetup paperSize="9" scale="10" orientation="landscape"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147B0B978B3D248B5FF1EC4BCDED4AA" ma:contentTypeVersion="16474" ma:contentTypeDescription="Create a new document." ma:contentTypeScope="" ma:versionID="bb2ccca99258cd98422be9cba6288491">
  <xsd:schema xmlns:xsd="http://www.w3.org/2001/XMLSchema" xmlns:xs="http://www.w3.org/2001/XMLSchema" xmlns:p="http://schemas.microsoft.com/office/2006/metadata/properties" xmlns:ns2="b67a7830-db79-4a49-bf27-2aff92a2201a" xmlns:ns3="b413c3fd-5a3b-4239-b985-69032e371c04" xmlns:ns4="0063f72e-ace3-48fb-9c1f-5b513408b31f" xmlns:ns5="a8f60570-4bd3-4f2b-950b-a996de8ab151" xmlns:ns6="a172083e-e40c-4314-b43a-827352a1ed2c" xmlns:ns7="c963a4c1-1bb4-49f2-a011-9c776a7eed2a" xmlns:ns8="204e2052-c317-4615-9996-a40f4c067602" targetNamespace="http://schemas.microsoft.com/office/2006/metadata/properties" ma:root="true" ma:fieldsID="ed63036e556052c5ad123278f8f1b884" ns2:_="" ns3:_="" ns4:_="" ns5:_="" ns6:_="" ns7:_="" ns8:_="">
    <xsd:import namespace="b67a7830-db79-4a49-bf27-2aff92a2201a"/>
    <xsd:import namespace="b413c3fd-5a3b-4239-b985-69032e371c04"/>
    <xsd:import namespace="0063f72e-ace3-48fb-9c1f-5b513408b31f"/>
    <xsd:import namespace="a8f60570-4bd3-4f2b-950b-a996de8ab151"/>
    <xsd:import namespace="a172083e-e40c-4314-b43a-827352a1ed2c"/>
    <xsd:import namespace="c963a4c1-1bb4-49f2-a011-9c776a7eed2a"/>
    <xsd:import namespace="204e2052-c317-4615-9996-a40f4c067602"/>
    <xsd:element name="properties">
      <xsd:complexType>
        <xsd:sequence>
          <xsd:element name="documentManagement">
            <xsd:complexType>
              <xsd:all>
                <xsd:element ref="ns2:ExternallyShared" minOccurs="0"/>
                <xsd:element ref="ns3:Document_x0020_Notes" minOccurs="0"/>
                <xsd:element ref="ns4:Security_x0020_Classification" minOccurs="0"/>
                <xsd:element ref="ns3:Handling_x0020_Instructions" minOccurs="0"/>
                <xsd:element ref="ns4:Descriptor" minOccurs="0"/>
                <xsd:element ref="ns3:Government_x0020_Body" minOccurs="0"/>
                <xsd:element ref="ns5:Retention_x0020_Label" minOccurs="0"/>
                <xsd:element ref="ns3:Date_x0020_Opened" minOccurs="0"/>
                <xsd:element ref="ns3:Date_x0020_Closed" minOccurs="0"/>
                <xsd:element ref="ns4:National_x0020_Caveat" minOccurs="0"/>
                <xsd:element ref="ns3:CIRRUSPreviousLocation" minOccurs="0"/>
                <xsd:element ref="ns3:CIRRUSPreviousID" minOccurs="0"/>
                <xsd:element ref="ns2:LegacyDocumentType" minOccurs="0"/>
                <xsd:element ref="ns2:LegacyFileplanTarget" minOccurs="0"/>
                <xsd:element ref="ns2:LegacyNumericClass" minOccurs="0"/>
                <xsd:element ref="ns2:LegacyFolderType" minOccurs="0"/>
                <xsd:element ref="ns2:LegacyRecordFolderIdentifier" minOccurs="0"/>
                <xsd:element ref="ns2:LegacyCopyright" minOccurs="0"/>
                <xsd:element ref="ns2:LegacyLastModifiedDate" minOccurs="0"/>
                <xsd:element ref="ns2:LegacyModifier" minOccurs="0"/>
                <xsd:element ref="ns2:LegacyFolder" minOccurs="0"/>
                <xsd:element ref="ns2:LegacyContentType" minOccurs="0"/>
                <xsd:element ref="ns2:LegacyExpiryReviewDate" minOccurs="0"/>
                <xsd:element ref="ns2:LegacyLastActionDate" minOccurs="0"/>
                <xsd:element ref="ns2:LegacyProtectiveMarking" minOccurs="0"/>
                <xsd:element ref="ns2:LegacyTags" minOccurs="0"/>
                <xsd:element ref="ns2:LegacyReferencesFromOtherItems" minOccurs="0"/>
                <xsd:element ref="ns2:LegacyStatusonTransfer" minOccurs="0"/>
                <xsd:element ref="ns2:LegacyDateClosed" minOccurs="0"/>
                <xsd:element ref="ns2:LegacyRecordCategoryIdentifier" minOccurs="0"/>
                <xsd:element ref="ns2:LegacyDispositionAsOfDate" minOccurs="0"/>
                <xsd:element ref="ns2:LegacyHomeLocation" minOccurs="0"/>
                <xsd:element ref="ns2:LegacyCurrentLocation" minOccurs="0"/>
                <xsd:element ref="ns6:LegacyDateFileReceived" minOccurs="0"/>
                <xsd:element ref="ns6:LegacyDateFileRequested" minOccurs="0"/>
                <xsd:element ref="ns6:LegacyDateFileReturned" minOccurs="0"/>
                <xsd:element ref="ns6:LegacyMinister" minOccurs="0"/>
                <xsd:element ref="ns6:LegacyMP" minOccurs="0"/>
                <xsd:element ref="ns6:LegacyFolderNotes" minOccurs="0"/>
                <xsd:element ref="ns6:LegacyPhysicalItemLocation" minOccurs="0"/>
                <xsd:element ref="ns6:LegacyRequestType" minOccurs="0"/>
                <xsd:element ref="ns6:LegacyDescriptor" minOccurs="0"/>
                <xsd:element ref="ns6:LegacyFolderDocumentID" minOccurs="0"/>
                <xsd:element ref="ns6:LegacyDocumentID" minOccurs="0"/>
                <xsd:element ref="ns2:LegacyReferencesToOtherItems" minOccurs="0"/>
                <xsd:element ref="ns2:LegacyCustodian" minOccurs="0"/>
                <xsd:element ref="ns2:LegacyAdditionalAuthors" minOccurs="0"/>
                <xsd:element ref="ns2:LegacyDocumentLink" minOccurs="0"/>
                <xsd:element ref="ns2:LegacyFolderLink" minOccurs="0"/>
                <xsd:element ref="ns6:LegacyPhysicalFormat" minOccurs="0"/>
                <xsd:element ref="ns4:_dlc_DocIdUrl" minOccurs="0"/>
                <xsd:element ref="ns4:_dlc_DocIdPersistId" minOccurs="0"/>
                <xsd:element ref="ns7:m975189f4ba442ecbf67d4147307b177" minOccurs="0"/>
                <xsd:element ref="ns4:TaxCatchAll" minOccurs="0"/>
                <xsd:element ref="ns4:TaxCatchAllLabel" minOccurs="0"/>
                <xsd:element ref="ns4:_dlc_DocId" minOccurs="0"/>
                <xsd:element ref="ns8:MediaServiceMetadata" minOccurs="0"/>
                <xsd:element ref="ns8:MediaServiceFastMetadata" minOccurs="0"/>
                <xsd:element ref="ns8:MediaServiceDateTaken" minOccurs="0"/>
                <xsd:element ref="ns4:SharedWithUsers" minOccurs="0"/>
                <xsd:element ref="ns4:SharedWithDetails" minOccurs="0"/>
                <xsd:element ref="ns8:CIRRUSPreviousRetentionPolicy" minOccurs="0"/>
                <xsd:element ref="ns8:LegacyCaseReferenceNumber" minOccurs="0"/>
                <xsd:element ref="ns8:MediaServiceEventHashCode" minOccurs="0"/>
                <xsd:element ref="ns8:MediaServiceGenerationTime" minOccurs="0"/>
                <xsd:element ref="ns8:MediaServiceAutoTags" minOccurs="0"/>
                <xsd:element ref="ns8:MediaServiceLocation" minOccurs="0"/>
                <xsd:element ref="ns8: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7a7830-db79-4a49-bf27-2aff92a2201a" elementFormDefault="qualified">
    <xsd:import namespace="http://schemas.microsoft.com/office/2006/documentManagement/types"/>
    <xsd:import namespace="http://schemas.microsoft.com/office/infopath/2007/PartnerControls"/>
    <xsd:element name="ExternallyShared" ma:index="2" nillable="true" ma:displayName="External" ma:description="Used with SPFX field customizer, displays if the item is externally shared" ma:hidden="true" ma:internalName="ExternallyShared">
      <xsd:simpleType>
        <xsd:restriction base="dms:Text"/>
      </xsd:simpleType>
    </xsd:element>
    <xsd:element name="LegacyDocumentType" ma:index="15" nillable="true" ma:displayName="Legacy Document Type" ma:internalName="LegacyDocumentType">
      <xsd:simpleType>
        <xsd:restriction base="dms:Text">
          <xsd:maxLength value="255"/>
        </xsd:restriction>
      </xsd:simpleType>
    </xsd:element>
    <xsd:element name="LegacyFileplanTarget" ma:index="16" nillable="true" ma:displayName="Legacy Fileplan Target" ma:internalName="LegacyFileplanTarget">
      <xsd:simpleType>
        <xsd:restriction base="dms:Text">
          <xsd:maxLength value="255"/>
        </xsd:restriction>
      </xsd:simpleType>
    </xsd:element>
    <xsd:element name="LegacyNumericClass" ma:index="17" nillable="true" ma:displayName="Legacy Numeric Class" ma:internalName="LegacyNumericClass">
      <xsd:simpleType>
        <xsd:restriction base="dms:Text">
          <xsd:maxLength value="255"/>
        </xsd:restriction>
      </xsd:simpleType>
    </xsd:element>
    <xsd:element name="LegacyFolderType" ma:index="18" nillable="true" ma:displayName="Legacy Folder Type" ma:internalName="LegacyFolderType">
      <xsd:simpleType>
        <xsd:restriction base="dms:Text">
          <xsd:maxLength value="255"/>
        </xsd:restriction>
      </xsd:simpleType>
    </xsd:element>
    <xsd:element name="LegacyRecordFolderIdentifier" ma:index="19" nillable="true" ma:displayName="Legacy Record Folder Identifier" ma:internalName="LegacyRecordFolderIdentifier">
      <xsd:simpleType>
        <xsd:restriction base="dms:Text">
          <xsd:maxLength value="255"/>
        </xsd:restriction>
      </xsd:simpleType>
    </xsd:element>
    <xsd:element name="LegacyCopyright" ma:index="20" nillable="true" ma:displayName="Legacy Copyright" ma:internalName="LegacyCopyright">
      <xsd:simpleType>
        <xsd:restriction base="dms:Text">
          <xsd:maxLength value="255"/>
        </xsd:restriction>
      </xsd:simpleType>
    </xsd:element>
    <xsd:element name="LegacyLastModifiedDate" ma:index="21" nillable="true" ma:displayName="Legacy Last Modified Date" ma:format="DateTime" ma:internalName="LegacyLastModifiedDate">
      <xsd:simpleType>
        <xsd:restriction base="dms:DateTime"/>
      </xsd:simpleType>
    </xsd:element>
    <xsd:element name="LegacyModifier" ma:index="22" nillable="true" ma:displayName="Legacy Modifier" ma:SharePointGroup="0" ma:internalName="LegacyModifi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egacyFolder" ma:index="23" nillable="true" ma:displayName="Legacy Folder" ma:internalName="LegacyFolder">
      <xsd:simpleType>
        <xsd:restriction base="dms:Text">
          <xsd:maxLength value="255"/>
        </xsd:restriction>
      </xsd:simpleType>
    </xsd:element>
    <xsd:element name="LegacyContentType" ma:index="24" nillable="true" ma:displayName="Legacy Content Type" ma:internalName="LegacyContentType">
      <xsd:simpleType>
        <xsd:restriction base="dms:Text">
          <xsd:maxLength value="255"/>
        </xsd:restriction>
      </xsd:simpleType>
    </xsd:element>
    <xsd:element name="LegacyExpiryReviewDate" ma:index="25" nillable="true" ma:displayName="Legacy Expiry Review Date" ma:format="DateTime" ma:internalName="LegacyExpiryReviewDate">
      <xsd:simpleType>
        <xsd:restriction base="dms:DateTime"/>
      </xsd:simpleType>
    </xsd:element>
    <xsd:element name="LegacyLastActionDate" ma:index="26" nillable="true" ma:displayName="Legacy Last Action Date" ma:format="DateTime" ma:internalName="LegacyLastActionDate">
      <xsd:simpleType>
        <xsd:restriction base="dms:DateTime"/>
      </xsd:simpleType>
    </xsd:element>
    <xsd:element name="LegacyProtectiveMarking" ma:index="27" nillable="true" ma:displayName="Legacy Protective Marking" ma:internalName="LegacyProtectiveMarking">
      <xsd:simpleType>
        <xsd:restriction base="dms:Text">
          <xsd:maxLength value="255"/>
        </xsd:restriction>
      </xsd:simpleType>
    </xsd:element>
    <xsd:element name="LegacyTags" ma:index="28" nillable="true" ma:displayName="Legacy Tags" ma:internalName="LegacyTags">
      <xsd:simpleType>
        <xsd:restriction base="dms:Note">
          <xsd:maxLength value="255"/>
        </xsd:restriction>
      </xsd:simpleType>
    </xsd:element>
    <xsd:element name="LegacyReferencesFromOtherItems" ma:index="29" nillable="true" ma:displayName="Legacy References From Other Items" ma:internalName="LegacyReferencesFromOtherItems">
      <xsd:simpleType>
        <xsd:restriction base="dms:Text">
          <xsd:maxLength value="255"/>
        </xsd:restriction>
      </xsd:simpleType>
    </xsd:element>
    <xsd:element name="LegacyStatusonTransfer" ma:index="30" nillable="true" ma:displayName="Legacy Status on Transfer" ma:internalName="LegacyStatusonTransfer">
      <xsd:simpleType>
        <xsd:restriction base="dms:Text">
          <xsd:maxLength value="255"/>
        </xsd:restriction>
      </xsd:simpleType>
    </xsd:element>
    <xsd:element name="LegacyDateClosed" ma:index="31" nillable="true" ma:displayName="Legacy Date Closed" ma:format="DateOnly" ma:internalName="LegacyDateClosed">
      <xsd:simpleType>
        <xsd:restriction base="dms:DateTime"/>
      </xsd:simpleType>
    </xsd:element>
    <xsd:element name="LegacyRecordCategoryIdentifier" ma:index="32" nillable="true" ma:displayName="Legacy Record Category Identifier" ma:internalName="LegacyRecordCategoryIdentifier">
      <xsd:simpleType>
        <xsd:restriction base="dms:Text">
          <xsd:maxLength value="255"/>
        </xsd:restriction>
      </xsd:simpleType>
    </xsd:element>
    <xsd:element name="LegacyDispositionAsOfDate" ma:index="33" nillable="true" ma:displayName="Legacy Disposition as of Date" ma:format="DateOnly" ma:internalName="LegacyDispositionAsOfDate">
      <xsd:simpleType>
        <xsd:restriction base="dms:DateTime"/>
      </xsd:simpleType>
    </xsd:element>
    <xsd:element name="LegacyHomeLocation" ma:index="34" nillable="true" ma:displayName="Legacy Home Location" ma:internalName="LegacyHomeLocation">
      <xsd:simpleType>
        <xsd:restriction base="dms:Text">
          <xsd:maxLength value="255"/>
        </xsd:restriction>
      </xsd:simpleType>
    </xsd:element>
    <xsd:element name="LegacyCurrentLocation" ma:index="35" nillable="true" ma:displayName="Legacy Current Location" ma:internalName="LegacyCurrentLocation">
      <xsd:simpleType>
        <xsd:restriction base="dms:Text">
          <xsd:maxLength value="255"/>
        </xsd:restriction>
      </xsd:simpleType>
    </xsd:element>
    <xsd:element name="LegacyReferencesToOtherItems" ma:index="47" nillable="true" ma:displayName="Legacy References To Other Items" ma:internalName="LegacyReferencesToOtherItems">
      <xsd:simpleType>
        <xsd:restriction base="dms:Note">
          <xsd:maxLength value="255"/>
        </xsd:restriction>
      </xsd:simpleType>
    </xsd:element>
    <xsd:element name="LegacyCustodian" ma:index="48" nillable="true" ma:displayName="Legacy Custodian" ma:internalName="LegacyCustodian">
      <xsd:simpleType>
        <xsd:restriction base="dms:Note">
          <xsd:maxLength value="255"/>
        </xsd:restriction>
      </xsd:simpleType>
    </xsd:element>
    <xsd:element name="LegacyAdditionalAuthors" ma:index="49" nillable="true" ma:displayName="Legacy Additional Authors" ma:internalName="LegacyAdditionalAuthors">
      <xsd:simpleType>
        <xsd:restriction base="dms:Note">
          <xsd:maxLength value="255"/>
        </xsd:restriction>
      </xsd:simpleType>
    </xsd:element>
    <xsd:element name="LegacyDocumentLink" ma:index="50" nillable="true" ma:displayName="Legacy Document Link" ma:internalName="LegacyDocumentLink">
      <xsd:simpleType>
        <xsd:restriction base="dms:Text">
          <xsd:maxLength value="255"/>
        </xsd:restriction>
      </xsd:simpleType>
    </xsd:element>
    <xsd:element name="LegacyFolderLink" ma:index="51" nillable="true" ma:displayName="Legacy Folder Link" ma:internalName="LegacyFolder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Document_x0020_Notes" ma:index="3" nillable="true" ma:displayName="Document Notes" ma:internalName="Document_0x0020_Notes">
      <xsd:simpleType>
        <xsd:restriction base="dms:Note">
          <xsd:maxLength value="255"/>
        </xsd:restriction>
      </xsd:simpleType>
    </xsd:element>
    <xsd:element name="Handling_x0020_Instructions" ma:index="5" nillable="true" ma:displayName="Handling Instructions" ma:internalName="Handling_x0020_Instructions">
      <xsd:simpleType>
        <xsd:restriction base="dms:Text">
          <xsd:maxLength value="255"/>
        </xsd:restriction>
      </xsd:simpleType>
    </xsd:element>
    <xsd:element name="Government_x0020_Body" ma:index="7" nillable="true" ma:displayName="Government Body" ma:default="BEIS" ma:internalName="Government_x0020_Body">
      <xsd:simpleType>
        <xsd:restriction base="dms:Text">
          <xsd:maxLength value="255"/>
        </xsd:restriction>
      </xsd:simpleType>
    </xsd:element>
    <xsd:element name="Date_x0020_Opened" ma:index="10" nillable="true" ma:displayName="Date Opened" ma:default="[Today]" ma:format="DateOnly" ma:internalName="Date_x0020_Opened">
      <xsd:simpleType>
        <xsd:restriction base="dms:DateTime"/>
      </xsd:simpleType>
    </xsd:element>
    <xsd:element name="Date_x0020_Closed" ma:index="11" nillable="true" ma:displayName="Date Closed" ma:format="DateOnly" ma:internalName="Date_x0020_Closed">
      <xsd:simpleType>
        <xsd:restriction base="dms:DateTime"/>
      </xsd:simpleType>
    </xsd:element>
    <xsd:element name="CIRRUSPreviousLocation" ma:index="13" nillable="true" ma:displayName="Previous Location" ma:description="The location the document previously resided in." ma:internalName="CIRRUSPreviousLocation">
      <xsd:simpleType>
        <xsd:restriction base="dms:Text">
          <xsd:maxLength value="255"/>
        </xsd:restriction>
      </xsd:simpleType>
    </xsd:element>
    <xsd:element name="CIRRUSPreviousID" ma:index="14" nillable="true" ma:displayName="Previous Id" ma:description="The id of the document in its previous location." ma:internalName="CIRRUSPrevious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4"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6" nillable="true" ma:displayName="Descriptor" ma:default="" ma:format="Dropdown" ma:indexed="true" ma:internalName="Descriptor">
      <xsd:simpleType>
        <xsd:restriction base="dms:Choice">
          <xsd:enumeration value="COMMERCIAL"/>
          <xsd:enumeration value="PERSONAL"/>
          <xsd:enumeration value="LOCSEN"/>
        </xsd:restriction>
      </xsd:simpleType>
    </xsd:element>
    <xsd:element name="National_x0020_Caveat" ma:index="12" nillable="true" ma:displayName="National Caveat" ma:default="" ma:format="Dropdown" ma:indexed="true" ma:internalName="National_x0020_Caveat">
      <xsd:simpleType>
        <xsd:restriction base="dms:Choice">
          <xsd:enumeration value="UK EYES ONLY"/>
        </xsd:restriction>
      </xsd:simpleType>
    </xsd:element>
    <xsd:element name="_dlc_DocIdUrl" ma:index="5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4" nillable="true" ma:displayName="Persist ID" ma:description="Keep ID on add." ma:hidden="true" ma:internalName="_dlc_DocIdPersistId" ma:readOnly="true">
      <xsd:simpleType>
        <xsd:restriction base="dms:Boolean"/>
      </xsd:simpleType>
    </xsd:element>
    <xsd:element name="TaxCatchAll" ma:index="60" nillable="true" ma:displayName="Taxonomy Catch All Column" ma:hidden="true" ma:list="{7a443858-fa6e-4cf2-b840-4d0a346eeaf3}" ma:internalName="TaxCatchAll" ma:showField="CatchAllData" ma:web="0063f72e-ace3-48fb-9c1f-5b513408b31f">
      <xsd:complexType>
        <xsd:complexContent>
          <xsd:extension base="dms:MultiChoiceLookup">
            <xsd:sequence>
              <xsd:element name="Value" type="dms:Lookup" maxOccurs="unbounded" minOccurs="0" nillable="true"/>
            </xsd:sequence>
          </xsd:extension>
        </xsd:complexContent>
      </xsd:complexType>
    </xsd:element>
    <xsd:element name="TaxCatchAllLabel" ma:index="61" nillable="true" ma:displayName="Taxonomy Catch All Column1" ma:hidden="true" ma:list="{7a443858-fa6e-4cf2-b840-4d0a346eeaf3}" ma:internalName="TaxCatchAllLabel" ma:readOnly="true" ma:showField="CatchAllDataLabel" ma:web="0063f72e-ace3-48fb-9c1f-5b513408b31f">
      <xsd:complexType>
        <xsd:complexContent>
          <xsd:extension base="dms:MultiChoiceLookup">
            <xsd:sequence>
              <xsd:element name="Value" type="dms:Lookup" maxOccurs="unbounded" minOccurs="0" nillable="true"/>
            </xsd:sequence>
          </xsd:extension>
        </xsd:complexContent>
      </xsd:complexType>
    </xsd:element>
    <xsd:element name="_dlc_DocId" ma:index="62" nillable="true" ma:displayName="Document ID Value" ma:description="The value of the document ID assigned to this item." ma:internalName="_dlc_DocId" ma:readOnly="true">
      <xsd:simpleType>
        <xsd:restriction base="dms:Text"/>
      </xsd:simpleType>
    </xsd:element>
    <xsd:element name="SharedWithUsers" ma:index="6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9"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72083e-e40c-4314-b43a-827352a1ed2c" elementFormDefault="qualified">
    <xsd:import namespace="http://schemas.microsoft.com/office/2006/documentManagement/types"/>
    <xsd:import namespace="http://schemas.microsoft.com/office/infopath/2007/PartnerControls"/>
    <xsd:element name="LegacyDateFileReceived" ma:index="36" nillable="true" ma:displayName="Legacy Date File Received" ma:format="DateOnly" ma:internalName="LegacyDateFileReceived">
      <xsd:simpleType>
        <xsd:restriction base="dms:DateTime"/>
      </xsd:simpleType>
    </xsd:element>
    <xsd:element name="LegacyDateFileRequested" ma:index="37" nillable="true" ma:displayName="Legacy Date File Requested" ma:format="DateOnly" ma:internalName="LegacyDateFileRequested">
      <xsd:simpleType>
        <xsd:restriction base="dms:DateTime"/>
      </xsd:simpleType>
    </xsd:element>
    <xsd:element name="LegacyDateFileReturned" ma:index="38" nillable="true" ma:displayName="Legacy Date File Returned" ma:format="DateOnly" ma:internalName="LegacyDateFileReturned">
      <xsd:simpleType>
        <xsd:restriction base="dms:DateTime"/>
      </xsd:simpleType>
    </xsd:element>
    <xsd:element name="LegacyMinister" ma:index="39" nillable="true" ma:displayName="Legacy Minister" ma:internalName="LegacyMinister">
      <xsd:simpleType>
        <xsd:restriction base="dms:Text">
          <xsd:maxLength value="255"/>
        </xsd:restriction>
      </xsd:simpleType>
    </xsd:element>
    <xsd:element name="LegacyMP" ma:index="40" nillable="true" ma:displayName="Legacy MP" ma:internalName="LegacyMP">
      <xsd:simpleType>
        <xsd:restriction base="dms:Text">
          <xsd:maxLength value="255"/>
        </xsd:restriction>
      </xsd:simpleType>
    </xsd:element>
    <xsd:element name="LegacyFolderNotes" ma:index="41" nillable="true" ma:displayName="Legacy Folder Notes" ma:internalName="LegacyFolderNotes">
      <xsd:simpleType>
        <xsd:restriction base="dms:Note">
          <xsd:maxLength value="255"/>
        </xsd:restriction>
      </xsd:simpleType>
    </xsd:element>
    <xsd:element name="LegacyPhysicalItemLocation" ma:index="42" nillable="true" ma:displayName="Legacy Physical Item Location" ma:format="Dropdown" ma:internalName="LegacyPhysicalItemLocation">
      <xsd:simpleType>
        <xsd:restriction base="dms:Choice">
          <xsd:enumeration value="Off-Site"/>
          <xsd:enumeration value="TNA"/>
          <xsd:enumeration value="DECC"/>
        </xsd:restriction>
      </xsd:simpleType>
    </xsd:element>
    <xsd:element name="LegacyRequestType" ma:index="43" nillable="true" ma:displayName="Legacy Request Type" ma:format="Dropdown" ma:internalName="LegacyRequestType">
      <xsd:simpleType>
        <xsd:restriction base="dms:Choice">
          <xsd:enumeration value="FOI"/>
          <xsd:enumeration value="EIR"/>
          <xsd:enumeration value="PQ"/>
          <xsd:enumeration value="MC"/>
        </xsd:restriction>
      </xsd:simpleType>
    </xsd:element>
    <xsd:element name="LegacyDescriptor" ma:index="44" nillable="true" ma:displayName="Legacy Descriptor" ma:internalName="LegacyDescriptor">
      <xsd:simpleType>
        <xsd:restriction base="dms:Note">
          <xsd:maxLength value="255"/>
        </xsd:restriction>
      </xsd:simpleType>
    </xsd:element>
    <xsd:element name="LegacyFolderDocumentID" ma:index="45" nillable="true" ma:displayName="Legacy Folder Document ID" ma:internalName="LegacyFolderDocumentID">
      <xsd:simpleType>
        <xsd:restriction base="dms:Text">
          <xsd:maxLength value="255"/>
        </xsd:restriction>
      </xsd:simpleType>
    </xsd:element>
    <xsd:element name="LegacyDocumentID" ma:index="46" nillable="true" ma:displayName="Legacy Document ID" ma:internalName="LegacyDocumentID">
      <xsd:simpleType>
        <xsd:restriction base="dms:Text">
          <xsd:maxLength value="255"/>
        </xsd:restriction>
      </xsd:simpleType>
    </xsd:element>
    <xsd:element name="LegacyPhysicalFormat" ma:index="52" nillable="true" ma:displayName="Legacy Physical Format" ma:default="0" ma:internalName="LegacyPhysicalForma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963a4c1-1bb4-49f2-a011-9c776a7eed2a" elementFormDefault="qualified">
    <xsd:import namespace="http://schemas.microsoft.com/office/2006/documentManagement/types"/>
    <xsd:import namespace="http://schemas.microsoft.com/office/infopath/2007/PartnerControls"/>
    <xsd:element name="m975189f4ba442ecbf67d4147307b177" ma:index="59" nillable="true" ma:taxonomy="true" ma:internalName="m975189f4ba442ecbf67d4147307b177" ma:taxonomyFieldName="Business_x0020_Unit" ma:displayName="Business Unit" ma:default=""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4e2052-c317-4615-9996-a40f4c067602" elementFormDefault="qualified">
    <xsd:import namespace="http://schemas.microsoft.com/office/2006/documentManagement/types"/>
    <xsd:import namespace="http://schemas.microsoft.com/office/infopath/2007/PartnerControls"/>
    <xsd:element name="MediaServiceMetadata" ma:index="65" nillable="true" ma:displayName="MediaServiceMetadata" ma:hidden="true" ma:internalName="MediaServiceMetadata" ma:readOnly="true">
      <xsd:simpleType>
        <xsd:restriction base="dms:Note"/>
      </xsd:simpleType>
    </xsd:element>
    <xsd:element name="MediaServiceFastMetadata" ma:index="66" nillable="true" ma:displayName="MediaServiceFastMetadata" ma:hidden="true" ma:internalName="MediaServiceFastMetadata" ma:readOnly="true">
      <xsd:simpleType>
        <xsd:restriction base="dms:Note"/>
      </xsd:simpleType>
    </xsd:element>
    <xsd:element name="MediaServiceDateTaken" ma:index="67" nillable="true" ma:displayName="MediaServiceDateTaken" ma:hidden="true" ma:internalName="MediaServiceDateTaken" ma:readOnly="true">
      <xsd:simpleType>
        <xsd:restriction base="dms:Text"/>
      </xsd:simpleType>
    </xsd:element>
    <xsd:element name="CIRRUSPreviousRetentionPolicy" ma:index="70" nillable="true" ma:displayName="Previous Retention Policy" ma:internalName="CIRRUSPreviousRetentionPolicy">
      <xsd:simpleType>
        <xsd:restriction base="dms:Note">
          <xsd:maxLength value="255"/>
        </xsd:restriction>
      </xsd:simpleType>
    </xsd:element>
    <xsd:element name="LegacyCaseReferenceNumber" ma:index="71" nillable="true" ma:displayName="Legacy Case Reference Number" ma:internalName="LegacyCaseReferenceNumber">
      <xsd:simpleType>
        <xsd:restriction base="dms:Note">
          <xsd:maxLength value="255"/>
        </xsd:restriction>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GenerationTime" ma:index="73" nillable="true" ma:displayName="MediaServiceGenerationTime" ma:hidden="true" ma:internalName="MediaServiceGenerationTime" ma:readOnly="true">
      <xsd:simpleType>
        <xsd:restriction base="dms:Text"/>
      </xsd:simpleType>
    </xsd:element>
    <xsd:element name="MediaServiceAutoTags" ma:index="74" nillable="true" ma:displayName="Tags" ma:internalName="MediaServiceAutoTags" ma:readOnly="true">
      <xsd:simpleType>
        <xsd:restriction base="dms:Text"/>
      </xsd:simpleType>
    </xsd:element>
    <xsd:element name="MediaServiceLocation" ma:index="75" nillable="true" ma:displayName="Location" ma:internalName="MediaServiceLocation" ma:readOnly="true">
      <xsd:simpleType>
        <xsd:restriction base="dms:Text"/>
      </xsd:simpleType>
    </xsd:element>
    <xsd:element name="MediaServiceOCR" ma:index="7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2019-08-13T08:31:10+00:00</Date_x0020_Opened>
    <LegacyRecordCategoryIdentifier xmlns="b67a7830-db79-4a49-bf27-2aff92a2201a" xsi:nil="true"/>
    <LegacyDateFileRequested xmlns="a172083e-e40c-4314-b43a-827352a1ed2c" xsi:nil="true"/>
    <LegacyFolderType xmlns="b67a7830-db79-4a49-bf27-2aff92a2201a" xsi:nil="true"/>
    <LegacyRecordFolderIdentifier xmlns="b67a7830-db79-4a49-bf27-2aff92a2201a" xsi:nil="true"/>
    <LegacyFolder xmlns="b67a7830-db79-4a49-bf27-2aff92a2201a" xsi:nil="true"/>
    <LegacyMP xmlns="a172083e-e40c-4314-b43a-827352a1ed2c" xsi:nil="true"/>
    <LegacyDocumentID xmlns="a172083e-e40c-4314-b43a-827352a1ed2c" xsi:nil="true"/>
    <LegacyFolderDocumentID xmlns="a172083e-e40c-4314-b43a-827352a1ed2c" xsi:nil="true"/>
    <ExternallyShared xmlns="b67a7830-db79-4a49-bf27-2aff92a2201a" xsi:nil="true"/>
    <Descriptor xmlns="0063f72e-ace3-48fb-9c1f-5b513408b31f" xsi:nil="true"/>
    <LegacyDateFileReceived xmlns="a172083e-e40c-4314-b43a-827352a1ed2c" xsi:nil="true"/>
    <LegacyFolderLink xmlns="b67a7830-db79-4a49-bf27-2aff92a2201a" xsi:nil="true"/>
    <Document_x0020_Notes xmlns="b413c3fd-5a3b-4239-b985-69032e371c04" xsi:nil="true"/>
    <LegacyAdditionalAuthors xmlns="b67a7830-db79-4a49-bf27-2aff92a2201a" xsi:nil="true"/>
    <LegacyDocumentLink xmlns="b67a7830-db79-4a49-bf27-2aff92a2201a" xsi:nil="true"/>
    <CIRRUSPreviousLocation xmlns="b413c3fd-5a3b-4239-b985-69032e371c04" xsi:nil="true"/>
    <LegacyPhysicalItemLocation xmlns="a172083e-e40c-4314-b43a-827352a1ed2c" xsi:nil="true"/>
    <LegacyRequestType xmlns="a172083e-e40c-4314-b43a-827352a1ed2c" xsi:nil="true"/>
    <LegacyDescriptor xmlns="a172083e-e40c-4314-b43a-827352a1ed2c" xsi:nil="true"/>
    <LegacyLastModifiedDate xmlns="b67a7830-db79-4a49-bf27-2aff92a2201a" xsi:nil="true"/>
    <LegacyDateClosed xmlns="b67a7830-db79-4a49-bf27-2aff92a2201a" xsi:nil="true"/>
    <LegacyHomeLocation xmlns="b67a7830-db79-4a49-bf27-2aff92a2201a" xsi:nil="true"/>
    <LegacyExpiryReviewDate xmlns="b67a7830-db79-4a49-bf27-2aff92a2201a" xsi:nil="true"/>
    <LegacyPhysicalFormat xmlns="a172083e-e40c-4314-b43a-827352a1ed2c">false</LegacyPhysicalFormat>
    <CIRRUSPreviousRetentionPolicy xmlns="204e2052-c317-4615-9996-a40f4c067602" xsi:nil="true"/>
    <LegacyCaseReferenceNumber xmlns="204e2052-c317-4615-9996-a40f4c067602" xsi:nil="true"/>
    <LegacyDocumentType xmlns="b67a7830-db79-4a49-bf27-2aff92a2201a" xsi:nil="true"/>
    <LegacyReferencesFromOtherItems xmlns="b67a7830-db79-4a49-bf27-2aff92a2201a" xsi:nil="true"/>
    <LegacyLastActionDate xmlns="b67a7830-db79-4a49-bf27-2aff92a2201a" xsi:nil="true"/>
    <m975189f4ba442ecbf67d4147307b177 xmlns="c963a4c1-1bb4-49f2-a011-9c776a7eed2a">
      <Terms xmlns="http://schemas.microsoft.com/office/infopath/2007/PartnerControls"/>
    </m975189f4ba442ecbf67d4147307b177>
    <Security_x0020_Classification xmlns="0063f72e-ace3-48fb-9c1f-5b513408b31f">OFFICIAL</Security_x0020_Classification>
    <CIRRUSPreviousID xmlns="b413c3fd-5a3b-4239-b985-69032e371c04" xsi:nil="true"/>
    <LegacyModifier xmlns="b67a7830-db79-4a49-bf27-2aff92a2201a">
      <UserInfo>
        <DisplayName/>
        <AccountId xsi:nil="true"/>
        <AccountType/>
      </UserInfo>
    </LegacyModifier>
    <LegacyStatusonTransfer xmlns="b67a7830-db79-4a49-bf27-2aff92a2201a" xsi:nil="true"/>
    <LegacyDispositionAsOfDate xmlns="b67a7830-db79-4a49-bf27-2aff92a2201a" xsi:nil="true"/>
    <LegacyMinister xmlns="a172083e-e40c-4314-b43a-827352a1ed2c" xsi:nil="true"/>
    <LegacyFileplanTarget xmlns="b67a7830-db79-4a49-bf27-2aff92a2201a" xsi:nil="true"/>
    <LegacyContentType xmlns="b67a7830-db79-4a49-bf27-2aff92a2201a" xsi:nil="true"/>
    <LegacyCustodian xmlns="b67a7830-db79-4a49-bf27-2aff92a2201a" xsi:nil="true"/>
    <National_x0020_Caveat xmlns="0063f72e-ace3-48fb-9c1f-5b513408b31f" xsi:nil="true"/>
    <LegacyProtectiveMarking xmlns="b67a7830-db79-4a49-bf27-2aff92a2201a" xsi:nil="true"/>
    <LegacyDateFileReturned xmlns="a172083e-e40c-4314-b43a-827352a1ed2c" xsi:nil="true"/>
    <LegacyReferencesToOtherItems xmlns="b67a7830-db79-4a49-bf27-2aff92a2201a" xsi:nil="true"/>
    <Retention_x0020_Label xmlns="a8f60570-4bd3-4f2b-950b-a996de8ab151" xsi:nil="true"/>
    <LegacyCopyright xmlns="b67a7830-db79-4a49-bf27-2aff92a2201a" xsi:nil="true"/>
    <Handling_x0020_Instructions xmlns="b413c3fd-5a3b-4239-b985-69032e371c04" xsi:nil="true"/>
    <Date_x0020_Closed xmlns="b413c3fd-5a3b-4239-b985-69032e371c04" xsi:nil="true"/>
    <LegacyTags xmlns="b67a7830-db79-4a49-bf27-2aff92a2201a" xsi:nil="true"/>
    <LegacyFolderNotes xmlns="a172083e-e40c-4314-b43a-827352a1ed2c" xsi:nil="true"/>
    <TaxCatchAll xmlns="0063f72e-ace3-48fb-9c1f-5b513408b31f"/>
    <LegacyNumericClass xmlns="b67a7830-db79-4a49-bf27-2aff92a2201a" xsi:nil="true"/>
    <LegacyCurrentLocation xmlns="b67a7830-db79-4a49-bf27-2aff92a2201a" xsi:nil="true"/>
  </documentManagement>
</p:properti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44F02F19-184F-4953-B5C6-92133A97FE89}">
  <ds:schemaRefs>
    <ds:schemaRef ds:uri="http://schemas.microsoft.com/sharepoint/v3/contenttype/forms"/>
  </ds:schemaRefs>
</ds:datastoreItem>
</file>

<file path=customXml/itemProps2.xml><?xml version="1.0" encoding="utf-8"?>
<ds:datastoreItem xmlns:ds="http://schemas.openxmlformats.org/officeDocument/2006/customXml" ds:itemID="{64D2B62B-A65F-4FF1-A1B7-BA5BEA541F6F}">
  <ds:schemaRefs>
    <ds:schemaRef ds:uri="http://schemas.microsoft.com/sharepoint/events"/>
  </ds:schemaRefs>
</ds:datastoreItem>
</file>

<file path=customXml/itemProps3.xml><?xml version="1.0" encoding="utf-8"?>
<ds:datastoreItem xmlns:ds="http://schemas.openxmlformats.org/officeDocument/2006/customXml" ds:itemID="{0239198A-2E19-4395-91F5-E77035D7A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7a7830-db79-4a49-bf27-2aff92a2201a"/>
    <ds:schemaRef ds:uri="b413c3fd-5a3b-4239-b985-69032e371c04"/>
    <ds:schemaRef ds:uri="0063f72e-ace3-48fb-9c1f-5b513408b31f"/>
    <ds:schemaRef ds:uri="a8f60570-4bd3-4f2b-950b-a996de8ab151"/>
    <ds:schemaRef ds:uri="a172083e-e40c-4314-b43a-827352a1ed2c"/>
    <ds:schemaRef ds:uri="c963a4c1-1bb4-49f2-a011-9c776a7eed2a"/>
    <ds:schemaRef ds:uri="204e2052-c317-4615-9996-a40f4c0676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ECED22D-F619-4C7F-AA7C-8D1EE86182EA}">
  <ds:schemaRefs>
    <ds:schemaRef ds:uri="http://schemas.microsoft.com/office/infopath/2007/PartnerControls"/>
    <ds:schemaRef ds:uri="c963a4c1-1bb4-49f2-a011-9c776a7eed2a"/>
    <ds:schemaRef ds:uri="http://schemas.openxmlformats.org/package/2006/metadata/core-properties"/>
    <ds:schemaRef ds:uri="http://purl.org/dc/terms/"/>
    <ds:schemaRef ds:uri="204e2052-c317-4615-9996-a40f4c067602"/>
    <ds:schemaRef ds:uri="a172083e-e40c-4314-b43a-827352a1ed2c"/>
    <ds:schemaRef ds:uri="http://schemas.microsoft.com/office/2006/documentManagement/types"/>
    <ds:schemaRef ds:uri="a8f60570-4bd3-4f2b-950b-a996de8ab151"/>
    <ds:schemaRef ds:uri="b67a7830-db79-4a49-bf27-2aff92a2201a"/>
    <ds:schemaRef ds:uri="0063f72e-ace3-48fb-9c1f-5b513408b31f"/>
    <ds:schemaRef ds:uri="http://purl.org/dc/elements/1.1/"/>
    <ds:schemaRef ds:uri="http://schemas.microsoft.com/office/2006/metadata/properties"/>
    <ds:schemaRef ds:uri="b413c3fd-5a3b-4239-b985-69032e371c04"/>
    <ds:schemaRef ds:uri="http://www.w3.org/XML/1998/namespace"/>
    <ds:schemaRef ds:uri="http://purl.org/dc/dcmitype/"/>
  </ds:schemaRefs>
</ds:datastoreItem>
</file>

<file path=customXml/itemProps5.xml><?xml version="1.0" encoding="utf-8"?>
<ds:datastoreItem xmlns:ds="http://schemas.openxmlformats.org/officeDocument/2006/customXml" ds:itemID="{F2DD526F-DD9A-47F4-A5BF-F5D2DA4470FD}">
  <ds:schemaRefs>
    <ds:schemaRef ds:uri="http://schemas.microsoft.com/office/2006/metadata/longProperties"/>
  </ds:schemaRefs>
</ds:datastoreItem>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Cover sheet</vt:lpstr>
      <vt:lpstr>Contents</vt:lpstr>
      <vt:lpstr>Notes</vt:lpstr>
      <vt:lpstr>Commentary</vt:lpstr>
      <vt:lpstr>Main Table</vt:lpstr>
      <vt:lpstr>Annual</vt:lpstr>
      <vt:lpstr>Quarter</vt:lpstr>
      <vt:lpstr>England - Annual</vt:lpstr>
      <vt:lpstr>England - Qtr</vt:lpstr>
      <vt:lpstr>Northern Ireland - Annual</vt:lpstr>
      <vt:lpstr>Northern Ireland - Qtr</vt:lpstr>
      <vt:lpstr>Scotland- Annual</vt:lpstr>
      <vt:lpstr>Scotland - Qtr</vt:lpstr>
      <vt:lpstr>Wales- Annual</vt:lpstr>
      <vt:lpstr>Wales - Qtr</vt:lpstr>
      <vt:lpstr>Calculation_HIDE</vt:lpstr>
      <vt:lpstr>checks_HIDE</vt:lpstr>
      <vt:lpstr>'England - Annual'!Print_Area</vt:lpstr>
      <vt:lpstr>'England - Qtr'!Print_Area</vt:lpstr>
      <vt:lpstr>'Main Table'!Print_Area</vt:lpstr>
      <vt:lpstr>'Northern Ireland - Annual'!Print_Area</vt:lpstr>
      <vt:lpstr>'Scotland- Annual'!Print_Area</vt:lpstr>
      <vt:lpstr>'Wales- Annual'!Print_Area</vt:lpstr>
    </vt:vector>
  </TitlesOfParts>
  <Company>DTI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Renewable electricity capacity and generation</dc:title>
  <dc:creator>energy.stats@beis.gov.uk</dc:creator>
  <cp:keywords>Renewables, electricity, capacity, generation</cp:keywords>
  <cp:lastModifiedBy>Harris, Kevin (Energy Security)</cp:lastModifiedBy>
  <cp:lastPrinted>2025-12-02T15:53:16Z</cp:lastPrinted>
  <dcterms:created xsi:type="dcterms:W3CDTF">2001-08-09T16:44:41Z</dcterms:created>
  <dcterms:modified xsi:type="dcterms:W3CDTF">2026-07-29T14:20:07Z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
  </property>
  <property fmtid="{D5CDD505-2E9C-101B-9397-08002B2CF9AE}" pid="3" name="MSIP_Label_ba62f585-b40f-4ab9-bafe-39150f03d124_Enabled">
    <vt:lpwstr>true</vt:lpwstr>
  </property>
  <property fmtid="{D5CDD505-2E9C-101B-9397-08002B2CF9AE}" pid="4" name="MSIP_Label_ba62f585-b40f-4ab9-bafe-39150f03d124_SetDate">
    <vt:lpwstr>2019-09-17T09:34:54Z</vt:lpwstr>
  </property>
  <property fmtid="{D5CDD505-2E9C-101B-9397-08002B2CF9AE}" pid="5" name="MSIP_Label_ba62f585-b40f-4ab9-bafe-39150f03d124_Method">
    <vt:lpwstr>Standard</vt:lpwstr>
  </property>
  <property fmtid="{D5CDD505-2E9C-101B-9397-08002B2CF9AE}" pid="6" name="MSIP_Label_ba62f585-b40f-4ab9-bafe-39150f03d124_Name">
    <vt:lpwstr>OFFICIAL</vt:lpwstr>
  </property>
  <property fmtid="{D5CDD505-2E9C-101B-9397-08002B2CF9AE}" pid="7" name="MSIP_Label_ba62f585-b40f-4ab9-bafe-39150f03d124_SiteId">
    <vt:lpwstr>cbac7005-02c1-43eb-b497-e6492d1b2dd8</vt:lpwstr>
  </property>
  <property fmtid="{D5CDD505-2E9C-101B-9397-08002B2CF9AE}" pid="8" name="MSIP_Label_ba62f585-b40f-4ab9-bafe-39150f03d124_ActionId">
    <vt:lpwstr>0396c423-d520-4bb5-8002-00009aec0576</vt:lpwstr>
  </property>
  <property fmtid="{D5CDD505-2E9C-101B-9397-08002B2CF9AE}" pid="9" name="MSIP_Label_ba62f585-b40f-4ab9-bafe-39150f03d124_ContentBits">
    <vt:lpwstr>0</vt:lpwstr>
  </property>
</Properties>
</file>