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166925"/>
  <xr:revisionPtr revIDLastSave="0" documentId="8_{E34940C8-A27D-46BC-A668-A48E0432F00A}" xr6:coauthVersionLast="47" xr6:coauthVersionMax="47" xr10:uidLastSave="{00000000-0000-0000-0000-000000000000}"/>
  <workbookProtection workbookAlgorithmName="SHA-512" workbookHashValue="g75rN2QvH8y2q1XAUCr/8fAudAOZWygjq4AwcjXZwmBxbT7nfi9snkUCWvyAsARjLH0ACuevaz+wxAWk9OVMYQ==" workbookSaltValue="EleR0glOk7r/5Z+VcbEqnA==" workbookSpinCount="100000" lockStructure="1"/>
  <bookViews>
    <workbookView xWindow="-120" yWindow="-120" windowWidth="29040" windowHeight="15720" firstSheet="1" activeTab="2" xr2:uid="{83FAD310-AAAA-43C4-ADB9-FE75176C4F50}"/>
  </bookViews>
  <sheets>
    <sheet name="config" sheetId="15" state="hidden" r:id="rId1"/>
    <sheet name="Cover_sheet" sheetId="3" r:id="rId2"/>
    <sheet name="Contents" sheetId="4" r:id="rId3"/>
    <sheet name="Data" sheetId="11" r:id="rId4"/>
    <sheet name="FIRE1301_working" sheetId="14" state="hidden" r:id="rId5"/>
    <sheet name="FIRE1301" sheetId="9" r:id="rId6"/>
  </sheets>
  <definedNames>
    <definedName name="_xlnm.Print_Area" localSheetId="2">Contents!$A$1:$D$6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3" l="1"/>
  <c r="C6" i="4"/>
  <c r="A2" i="4"/>
  <c r="A10" i="3"/>
  <c r="A8" i="3"/>
  <c r="A5" i="3"/>
  <c r="A3" i="3"/>
  <c r="B19" i="14" l="1" a="1"/>
  <c r="B19" i="14" s="1"/>
  <c r="C19" i="14" a="1"/>
  <c r="C19" i="14" s="1"/>
  <c r="E19" i="14" a="1"/>
  <c r="E19" i="14" s="1"/>
  <c r="F19" i="14" a="1"/>
  <c r="F19" i="14" s="1"/>
  <c r="G19" i="14" a="1"/>
  <c r="G19" i="14" s="1"/>
  <c r="D19" i="14" l="1"/>
  <c r="G6" i="14" a="1"/>
  <c r="G6" i="14" s="1"/>
  <c r="G7" i="14" a="1"/>
  <c r="G7" i="14" s="1"/>
  <c r="G8" i="14" a="1"/>
  <c r="G8" i="14" s="1"/>
  <c r="G9" i="14" a="1"/>
  <c r="G9" i="14" s="1"/>
  <c r="G10" i="14" a="1"/>
  <c r="G10" i="14" s="1"/>
  <c r="G11" i="14" a="1"/>
  <c r="G11" i="14" s="1"/>
  <c r="G12" i="14" a="1"/>
  <c r="G12" i="14" s="1"/>
  <c r="G13" i="14" a="1"/>
  <c r="G13" i="14" s="1"/>
  <c r="G14" i="14" a="1"/>
  <c r="G14" i="14" s="1"/>
  <c r="G15" i="14" a="1"/>
  <c r="G15" i="14" s="1"/>
  <c r="G16" i="14" a="1"/>
  <c r="G16" i="14" s="1"/>
  <c r="G17" i="14" a="1"/>
  <c r="G17" i="14" s="1"/>
  <c r="G18" i="14" a="1"/>
  <c r="G18" i="14" s="1"/>
  <c r="G5" i="14" a="1"/>
  <c r="G5" i="14" s="1"/>
  <c r="B19" i="9"/>
  <c r="C19" i="9"/>
  <c r="D19" i="9"/>
  <c r="E19" i="9"/>
  <c r="F19" i="9"/>
  <c r="G19" i="9"/>
  <c r="C5" i="14" a="1"/>
  <c r="C5" i="14" s="1"/>
  <c r="C5" i="9" s="1"/>
  <c r="E5" i="14" a="1"/>
  <c r="E5" i="14" s="1"/>
  <c r="E5" i="9" s="1"/>
  <c r="F5" i="14" a="1"/>
  <c r="F5" i="14" s="1"/>
  <c r="F5" i="9" s="1"/>
  <c r="C6" i="14" a="1"/>
  <c r="C6" i="14" s="1"/>
  <c r="C6" i="9" s="1"/>
  <c r="E6" i="14" a="1"/>
  <c r="E6" i="14" s="1"/>
  <c r="E6" i="9" s="1"/>
  <c r="F6" i="14" a="1"/>
  <c r="F6" i="14" s="1"/>
  <c r="F6" i="9" s="1"/>
  <c r="C7" i="14" a="1"/>
  <c r="C7" i="14" s="1"/>
  <c r="C7" i="9" s="1"/>
  <c r="E7" i="14" a="1"/>
  <c r="E7" i="14" s="1"/>
  <c r="E7" i="9" s="1"/>
  <c r="F7" i="14" a="1"/>
  <c r="F7" i="14" s="1"/>
  <c r="F7" i="9" s="1"/>
  <c r="C8" i="14" a="1"/>
  <c r="C8" i="14" s="1"/>
  <c r="C8" i="9" s="1"/>
  <c r="E8" i="14" a="1"/>
  <c r="E8" i="14" s="1"/>
  <c r="E8" i="9" s="1"/>
  <c r="F8" i="14" a="1"/>
  <c r="F8" i="14" s="1"/>
  <c r="F8" i="9" s="1"/>
  <c r="C9" i="14" a="1"/>
  <c r="C9" i="14" s="1"/>
  <c r="C9" i="9" s="1"/>
  <c r="E9" i="14" a="1"/>
  <c r="E9" i="14" s="1"/>
  <c r="E9" i="9" s="1"/>
  <c r="F9" i="14" a="1"/>
  <c r="F9" i="14" s="1"/>
  <c r="F9" i="9" s="1"/>
  <c r="C10" i="14" a="1"/>
  <c r="C10" i="14" s="1"/>
  <c r="C10" i="9" s="1"/>
  <c r="E10" i="14" a="1"/>
  <c r="E10" i="14" s="1"/>
  <c r="E10" i="9" s="1"/>
  <c r="F10" i="14" a="1"/>
  <c r="F10" i="14" s="1"/>
  <c r="F10" i="9" s="1"/>
  <c r="C11" i="14" a="1"/>
  <c r="C11" i="14" s="1"/>
  <c r="C11" i="9" s="1"/>
  <c r="E11" i="14" a="1"/>
  <c r="E11" i="14" s="1"/>
  <c r="E11" i="9" s="1"/>
  <c r="F11" i="14" a="1"/>
  <c r="F11" i="14" s="1"/>
  <c r="F11" i="9" s="1"/>
  <c r="C12" i="14" a="1"/>
  <c r="C12" i="14" s="1"/>
  <c r="C12" i="9" s="1"/>
  <c r="E12" i="14" a="1"/>
  <c r="E12" i="14" s="1"/>
  <c r="E12" i="9" s="1"/>
  <c r="F12" i="14" a="1"/>
  <c r="F12" i="14" s="1"/>
  <c r="F12" i="9" s="1"/>
  <c r="C13" i="14" a="1"/>
  <c r="C13" i="14" s="1"/>
  <c r="C13" i="9" s="1"/>
  <c r="E13" i="14" a="1"/>
  <c r="E13" i="14" s="1"/>
  <c r="E13" i="9" s="1"/>
  <c r="F13" i="14" a="1"/>
  <c r="F13" i="14" s="1"/>
  <c r="F13" i="9" s="1"/>
  <c r="C14" i="14" a="1"/>
  <c r="C14" i="14" s="1"/>
  <c r="C14" i="9" s="1"/>
  <c r="E14" i="14" a="1"/>
  <c r="E14" i="14" s="1"/>
  <c r="F14" i="14" a="1"/>
  <c r="F14" i="14" s="1"/>
  <c r="F14" i="9" s="1"/>
  <c r="C15" i="14" a="1"/>
  <c r="C15" i="14" s="1"/>
  <c r="C15" i="9" s="1"/>
  <c r="E15" i="14" a="1"/>
  <c r="E15" i="14" s="1"/>
  <c r="E15" i="9" s="1"/>
  <c r="F15" i="14" a="1"/>
  <c r="F15" i="14" s="1"/>
  <c r="F15" i="9" s="1"/>
  <c r="C16" i="14" a="1"/>
  <c r="C16" i="14" s="1"/>
  <c r="C16" i="9" s="1"/>
  <c r="E16" i="14" a="1"/>
  <c r="E16" i="14" s="1"/>
  <c r="F16" i="14" a="1"/>
  <c r="F16" i="14" s="1"/>
  <c r="F16" i="9" s="1"/>
  <c r="C17" i="14" a="1"/>
  <c r="C17" i="14" s="1"/>
  <c r="C17" i="9" s="1"/>
  <c r="E17" i="14" a="1"/>
  <c r="E17" i="14" s="1"/>
  <c r="E17" i="9" s="1"/>
  <c r="F17" i="14" a="1"/>
  <c r="F17" i="14" s="1"/>
  <c r="F17" i="9" s="1"/>
  <c r="C18" i="14" a="1"/>
  <c r="C18" i="14" s="1"/>
  <c r="C18" i="9" s="1"/>
  <c r="E18" i="14" a="1"/>
  <c r="E18" i="14" s="1"/>
  <c r="F18" i="14" a="1"/>
  <c r="F18" i="14" s="1"/>
  <c r="F18" i="9" s="1"/>
  <c r="B5" i="14" a="1"/>
  <c r="B5" i="14" s="1"/>
  <c r="B5" i="9" s="1"/>
  <c r="B6" i="14" a="1"/>
  <c r="B6" i="14" s="1"/>
  <c r="B6" i="9" s="1"/>
  <c r="B7" i="14" a="1"/>
  <c r="B7" i="14" s="1"/>
  <c r="B7" i="9" s="1"/>
  <c r="B8" i="14" a="1"/>
  <c r="B8" i="14" s="1"/>
  <c r="B8" i="9" s="1"/>
  <c r="B9" i="14" a="1"/>
  <c r="B9" i="14" s="1"/>
  <c r="B9" i="9" s="1"/>
  <c r="B10" i="14" a="1"/>
  <c r="B10" i="14" s="1"/>
  <c r="B10" i="9" s="1"/>
  <c r="B11" i="14" a="1"/>
  <c r="B11" i="14" s="1"/>
  <c r="B11" i="9" s="1"/>
  <c r="B12" i="14" a="1"/>
  <c r="B12" i="14" s="1"/>
  <c r="B12" i="9" s="1"/>
  <c r="B13" i="14" a="1"/>
  <c r="B13" i="14" s="1"/>
  <c r="B13" i="9" s="1"/>
  <c r="B14" i="14" a="1"/>
  <c r="B14" i="14" s="1"/>
  <c r="B14" i="9" s="1"/>
  <c r="B15" i="14" a="1"/>
  <c r="B15" i="14" s="1"/>
  <c r="B15" i="9" s="1"/>
  <c r="B16" i="14" a="1"/>
  <c r="B16" i="14" s="1"/>
  <c r="B16" i="9" s="1"/>
  <c r="B17" i="14" a="1"/>
  <c r="B17" i="14" s="1"/>
  <c r="B17" i="9" s="1"/>
  <c r="B18" i="14" a="1"/>
  <c r="B18" i="14" s="1"/>
  <c r="B18" i="9" s="1"/>
  <c r="D5" i="14" l="1"/>
  <c r="D5" i="9" s="1"/>
  <c r="D17" i="14"/>
  <c r="D17" i="9" s="1"/>
  <c r="D15" i="14"/>
  <c r="D15" i="9" s="1"/>
  <c r="D13" i="14"/>
  <c r="D13" i="9" s="1"/>
  <c r="D11" i="14"/>
  <c r="D11" i="9" s="1"/>
  <c r="D9" i="14"/>
  <c r="D9" i="9" s="1"/>
  <c r="D7" i="14"/>
  <c r="D7" i="9" s="1"/>
  <c r="E18" i="9"/>
  <c r="E16" i="9"/>
  <c r="E14" i="9"/>
  <c r="D18" i="14"/>
  <c r="D18" i="9" s="1"/>
  <c r="D16" i="14"/>
  <c r="D16" i="9" s="1"/>
  <c r="D14" i="14"/>
  <c r="D14" i="9" s="1"/>
  <c r="D12" i="14"/>
  <c r="D12" i="9" s="1"/>
  <c r="D10" i="14"/>
  <c r="D10" i="9" s="1"/>
  <c r="D8" i="14"/>
  <c r="D8" i="9" s="1"/>
  <c r="D6" i="14"/>
  <c r="D6" i="9" s="1"/>
  <c r="G9" i="9" l="1"/>
  <c r="G13" i="9"/>
  <c r="G17" i="9"/>
  <c r="G7" i="9"/>
  <c r="G11" i="9"/>
  <c r="G15" i="9"/>
  <c r="G5" i="9"/>
  <c r="G14" i="9" l="1"/>
  <c r="G12" i="9"/>
  <c r="G6" i="9"/>
  <c r="G18" i="9"/>
  <c r="G10" i="9"/>
  <c r="G16" i="9"/>
  <c r="G8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<sst xmlns="http://schemas.openxmlformats.org/spreadsheetml/2006/main" count="212" uniqueCount="71">
  <si>
    <t>Fire and rescue workforce and pensions statistics</t>
  </si>
  <si>
    <t>Table 1301</t>
  </si>
  <si>
    <t>Contents</t>
  </si>
  <si>
    <t>We’re always looking to improve the accessibility of our documents.</t>
  </si>
  <si>
    <t>If you find any problems, or have any feedback, relating to accessibility</t>
  </si>
  <si>
    <t xml:space="preserve">To access data tables, select the table number or tabs. </t>
  </si>
  <si>
    <t>Cover sheet</t>
  </si>
  <si>
    <t>Sheet</t>
  </si>
  <si>
    <t>Title</t>
  </si>
  <si>
    <t>Period covered</t>
  </si>
  <si>
    <t>FIRE1301</t>
  </si>
  <si>
    <t>Firefighters' pension scheme expenditure in England</t>
  </si>
  <si>
    <t>Yes</t>
  </si>
  <si>
    <t>FIRE STATISTICS TABLE 1301: Firefighters' pension scheme expenditure in England</t>
  </si>
  <si>
    <t>£million</t>
  </si>
  <si>
    <t>Pension outgoings</t>
  </si>
  <si>
    <t>Miscellaneous</t>
  </si>
  <si>
    <t>Total</t>
  </si>
  <si>
    <t>Commutation payments</t>
  </si>
  <si>
    <t>Recurring outgoing payments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</si>
  <si>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</si>
  <si>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</si>
  <si>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</si>
  <si>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</si>
  <si>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</si>
  <si>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</si>
  <si>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</si>
  <si>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</si>
  <si>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</si>
  <si>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</si>
  <si>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</si>
  <si>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</si>
  <si>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 xml:space="preserve">1 This only includes transfers out of FPS (1992 Scheme) and NFPS (2006 Scheme) to other pension schemes. </t>
  </si>
  <si>
    <t xml:space="preserve">www.pensions-ombudsman.org.uk/determinations/2015/po-1327/firefighters-pension-scheme </t>
  </si>
  <si>
    <t>The miscellaneous figure for 2016/17 includes £11.5million for Contributions Hol refund payments.</t>
  </si>
  <si>
    <t>Components may not sum to totals due to rounding.</t>
  </si>
  <si>
    <t>The full set of fire statistics releases, tables and guidance can be found on our landing page, here-</t>
  </si>
  <si>
    <t>https://www.gov.uk/government/collections/fire-statistics</t>
  </si>
  <si>
    <t>A full definitions list can be found here -</t>
  </si>
  <si>
    <t>Fire statistics definitions</t>
  </si>
  <si>
    <t>Source: Firefighters Pension Fund (FPF) forms</t>
  </si>
  <si>
    <t>end of table</t>
  </si>
  <si>
    <t xml:space="preserve">The commutation payments figure for 2015/16 includes £88.6 million for GAD V Milne Redress payments. See here for further information on this: </t>
  </si>
  <si>
    <t>2022/23</t>
  </si>
  <si>
    <t>FINANCIAL_YEAR</t>
  </si>
  <si>
    <t>2023/24</t>
  </si>
  <si>
    <t>Accredited official statistics?</t>
  </si>
  <si>
    <t>The statistics in this table are accredited official statistics.</t>
  </si>
  <si>
    <t>EXPENDITURE_TYPE</t>
  </si>
  <si>
    <t>TOTAL_EXPENDITURE</t>
  </si>
  <si>
    <t>Expenditure - Commutation payments</t>
  </si>
  <si>
    <t>Expenditure - Miscellaneous</t>
  </si>
  <si>
    <t>Expenditure - Recurring outgoing payments</t>
  </si>
  <si>
    <t>Expenditure - Transfers out</t>
  </si>
  <si>
    <t>2024/25</t>
  </si>
  <si>
    <t>Pubdate</t>
  </si>
  <si>
    <t>Upcoming date</t>
  </si>
  <si>
    <t>Responsible statistician</t>
  </si>
  <si>
    <t>Paul Gaught-Allen</t>
  </si>
  <si>
    <t>year ending month</t>
  </si>
  <si>
    <t>March</t>
  </si>
  <si>
    <t>year</t>
  </si>
  <si>
    <t>Email: firestatistics@communities.gov.uk</t>
  </si>
  <si>
    <t>Press enquiries: NewsDesk@communities.gov.uk</t>
  </si>
  <si>
    <t>please email us at firestatistics@communities.gov.uk</t>
  </si>
  <si>
    <t>4 December 2025</t>
  </si>
  <si>
    <t>Autumn 2026</t>
  </si>
  <si>
    <t>financial year</t>
  </si>
  <si>
    <t>Contact: firestatistics@communities.gov.uk</t>
  </si>
  <si>
    <t>General notes</t>
  </si>
  <si>
    <r>
      <t>Transfers out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</si>
</sst>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2" fillId="0" borderId="0" applyNumberFormat="0" applyFill="0" applyBorder="0" applyAlignment="0" applyProtection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Border="0" applyProtection="0"/>
    <xf numFmtId="0" fontId="10" fillId="0" borderId="0"/>
    <xf numFmtId="0" fontId="10" fillId="0" borderId="0" applyNumberFormat="0" applyFont="0" applyBorder="0" applyProtection="0"/>
    <xf numFmtId="0" fontId="1" fillId="0" borderId="0"/>
    <xf numFmtId="0" fontId="16" fillId="0" borderId="0"/>
    <xf numFmtId="0" fontId="17" fillId="0" borderId="0"/>
    <xf numFmtId="0" fontId="14" fillId="0" borderId="0" applyNumberFormat="0" applyFill="0" applyBorder="0" applyAlignment="0" applyProtection="0"/>
  </cellStyleXfs>
  <cellXfs count="84">
    <xf numFmtId="0" fontId="0" fillId="0" borderId="0" xfId="0"/>
    <xf numFmtId="0" fontId="4" fillId="4" borderId="0" xfId="3" applyFont="1" applyFill="1"/>
    <xf numFmtId="0" fontId="5" fillId="4" borderId="0" xfId="4" applyFont="1" applyFill="1" applyAlignment="1">
      <alignment vertical="center"/>
    </xf>
    <xf numFmtId="0" fontId="6" fillId="4" borderId="0" xfId="3" applyFont="1" applyFill="1"/>
    <xf numFmtId="0" fontId="7" fillId="0" borderId="0" xfId="4" applyFont="1" applyAlignment="1">
      <alignment vertical="center"/>
    </xf>
    <xf numFmtId="0" fontId="8" fillId="0" borderId="0" xfId="3" applyFont="1"/>
    <xf numFmtId="0" fontId="3" fillId="4" borderId="0" xfId="3" applyFill="1"/>
    <xf numFmtId="0" fontId="3" fillId="4" borderId="0" xfId="6" applyFont="1" applyFill="1"/>
    <xf numFmtId="0" fontId="13" fillId="4" borderId="0" xfId="7" applyFont="1" applyFill="1" applyAlignment="1"/>
    <xf numFmtId="0" fontId="15" fillId="4" borderId="0" xfId="8" applyFont="1" applyFill="1" applyAlignment="1"/>
    <xf numFmtId="0" fontId="3" fillId="4" borderId="0" xfId="9" applyFont="1" applyFill="1"/>
    <xf numFmtId="0" fontId="3" fillId="4" borderId="0" xfId="9" applyFont="1" applyFill="1" applyAlignment="1">
      <alignment horizontal="left"/>
    </xf>
    <xf numFmtId="0" fontId="3" fillId="4" borderId="0" xfId="4" applyFont="1" applyFill="1"/>
    <xf numFmtId="0" fontId="3" fillId="4" borderId="0" xfId="4" applyFont="1" applyFill="1" applyAlignment="1">
      <alignment horizontal="left"/>
    </xf>
    <xf numFmtId="0" fontId="3" fillId="4" borderId="0" xfId="10" applyFont="1" applyFill="1"/>
    <xf numFmtId="0" fontId="3" fillId="4" borderId="0" xfId="11" applyFont="1" applyFill="1" applyAlignment="1">
      <alignment horizontal="left" vertical="center" wrapText="1"/>
    </xf>
    <xf numFmtId="0" fontId="3" fillId="4" borderId="0" xfId="10" applyFont="1" applyFill="1" applyAlignment="1">
      <alignment wrapText="1"/>
    </xf>
    <xf numFmtId="0" fontId="3" fillId="4" borderId="0" xfId="10" applyFont="1" applyFill="1" applyAlignment="1">
      <alignment horizontal="left"/>
    </xf>
    <xf numFmtId="0" fontId="16" fillId="2" borderId="0" xfId="0" applyFont="1" applyFill="1"/>
    <xf numFmtId="0" fontId="9" fillId="3" borderId="0" xfId="2" applyFont="1" applyFill="1" applyAlignment="1"/>
    <xf numFmtId="0" fontId="9" fillId="0" borderId="0" xfId="5" applyFont="1" applyFill="1" applyAlignment="1"/>
    <xf numFmtId="0" fontId="9" fillId="3" borderId="0" xfId="2" applyFont="1" applyFill="1"/>
    <xf numFmtId="0" fontId="9" fillId="4" borderId="0" xfId="2" applyFont="1" applyFill="1" applyAlignment="1" applyProtection="1"/>
    <xf numFmtId="49" fontId="4" fillId="4" borderId="0" xfId="3" applyNumberFormat="1" applyFont="1" applyFill="1"/>
    <xf numFmtId="0" fontId="11" fillId="3" borderId="0" xfId="4" applyFont="1" applyFill="1"/>
    <xf numFmtId="0" fontId="15" fillId="4" borderId="0" xfId="15" applyFont="1" applyFill="1" applyAlignment="1"/>
    <xf numFmtId="0" fontId="11" fillId="4" borderId="0" xfId="0" applyFont="1" applyFill="1"/>
    <xf numFmtId="0" fontId="16" fillId="0" borderId="0" xfId="0" applyFont="1"/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1" fillId="4" borderId="0" xfId="4" applyFont="1" applyFill="1"/>
    <xf numFmtId="0" fontId="19" fillId="4" borderId="0" xfId="7" applyFont="1" applyFill="1" applyAlignment="1"/>
    <xf numFmtId="0" fontId="11" fillId="4" borderId="0" xfId="9" applyFont="1" applyFill="1" applyAlignment="1">
      <alignment wrapText="1"/>
    </xf>
    <xf numFmtId="0" fontId="11" fillId="3" borderId="0" xfId="9" applyFont="1" applyFill="1" applyAlignment="1">
      <alignment horizontal="left" wrapText="1"/>
    </xf>
    <xf numFmtId="0" fontId="19" fillId="4" borderId="0" xfId="2" applyFont="1" applyFill="1" applyAlignment="1"/>
    <xf numFmtId="0" fontId="3" fillId="2" borderId="0" xfId="12" applyFont="1" applyFill="1"/>
    <xf numFmtId="1" fontId="3" fillId="4" borderId="0" xfId="11" applyNumberFormat="1" applyFont="1" applyFill="1" applyAlignment="1">
      <alignment horizontal="left" vertical="center"/>
    </xf>
    <xf numFmtId="0" fontId="3" fillId="0" borderId="0" xfId="14" applyFont="1"/>
    <xf numFmtId="3" fontId="3" fillId="0" borderId="0" xfId="0" applyNumberFormat="1" applyFont="1"/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top"/>
    </xf>
    <xf numFmtId="9" fontId="3" fillId="0" borderId="0" xfId="1" applyFont="1" applyFill="1" applyBorder="1"/>
    <xf numFmtId="164" fontId="3" fillId="0" borderId="0" xfId="1" applyNumberFormat="1" applyFont="1" applyFill="1" applyBorder="1"/>
    <xf numFmtId="0" fontId="11" fillId="0" borderId="0" xfId="0" applyFont="1"/>
    <xf numFmtId="0" fontId="19" fillId="0" borderId="0" xfId="2" applyFont="1" applyFill="1" applyBorder="1" applyAlignment="1"/>
    <xf numFmtId="0" fontId="3" fillId="0" borderId="0" xfId="0" applyFont="1" applyAlignment="1">
      <alignment horizontal="left"/>
    </xf>
    <xf numFmtId="0" fontId="19" fillId="0" borderId="0" xfId="2" applyFont="1" applyFill="1" applyBorder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 wrapText="1"/>
    </xf>
    <xf numFmtId="0" fontId="11" fillId="2" borderId="1" xfId="0" applyFont="1" applyFill="1" applyBorder="1" applyAlignment="1">
      <alignment vertical="top"/>
    </xf>
    <xf numFmtId="0" fontId="11" fillId="2" borderId="0" xfId="0" applyFont="1" applyFill="1" applyAlignment="1">
      <alignment vertical="top"/>
    </xf>
    <xf numFmtId="9" fontId="3" fillId="2" borderId="0" xfId="1" applyFont="1" applyFill="1"/>
    <xf numFmtId="164" fontId="3" fillId="2" borderId="0" xfId="1" applyNumberFormat="1" applyFont="1" applyFill="1"/>
    <xf numFmtId="0" fontId="11" fillId="2" borderId="2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0" fontId="3" fillId="4" borderId="0" xfId="0" applyFont="1" applyFill="1"/>
    <xf numFmtId="0" fontId="19" fillId="2" borderId="0" xfId="2" applyFont="1" applyFill="1" applyAlignme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3" borderId="0" xfId="0" applyFont="1" applyFill="1"/>
    <xf numFmtId="0" fontId="19" fillId="2" borderId="0" xfId="2" applyFont="1" applyFill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2" borderId="2" xfId="0" applyNumberFormat="1" applyFont="1" applyFill="1" applyBorder="1" applyAlignment="1">
      <alignment horizontal="right"/>
    </xf>
    <xf numFmtId="3" fontId="11" fillId="2" borderId="1" xfId="0" applyNumberFormat="1" applyFont="1" applyFill="1" applyBorder="1" applyAlignment="1">
      <alignment horizontal="right"/>
    </xf>
    <xf numFmtId="3" fontId="11" fillId="2" borderId="0" xfId="0" applyNumberFormat="1" applyFont="1" applyFill="1" applyAlignment="1">
      <alignment horizontal="right"/>
    </xf>
    <xf numFmtId="3" fontId="11" fillId="2" borderId="2" xfId="0" applyNumberFormat="1" applyFont="1" applyFill="1" applyBorder="1" applyAlignment="1">
      <alignment horizontal="right"/>
    </xf>
    <xf numFmtId="0" fontId="21" fillId="2" borderId="0" xfId="0" applyFont="1" applyFill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2" borderId="0" xfId="0" applyFont="1" applyFill="1" applyAlignment="1">
      <alignment horizontal="center" vertical="center"/>
    </xf>
  </cellXfs>
  <cellStyles count="16">
    <cellStyle name="Hyperlink" xfId="2" builtinId="8"/>
    <cellStyle name="Hyperlink 2" xfId="5" xr:uid="{870F3F7E-D7D1-40BE-AD5B-B8C22BEA22BA}"/>
    <cellStyle name="Hyperlink 2 2" xfId="7" xr:uid="{0ED2F3A6-0A25-4303-898C-7D5840FCF0DE}"/>
    <cellStyle name="Hyperlink 3" xfId="8" xr:uid="{1913E74C-9FD7-4C4B-B4E7-CD2D410D58FC}"/>
    <cellStyle name="Hyperlink 3 2" xfId="15" xr:uid="{6A945031-F4BD-4919-9538-E595942309CF}"/>
    <cellStyle name="Normal" xfId="0" builtinId="0"/>
    <cellStyle name="Normal 2" xfId="13" xr:uid="{1067BC5B-860A-4321-A76B-446CBD974E99}"/>
    <cellStyle name="Normal 2 2 2 2" xfId="4" xr:uid="{29C88327-7BA9-4F33-9445-756DA587662E}"/>
    <cellStyle name="Normal 2 3" xfId="9" xr:uid="{1F664AC4-E181-428E-8DF9-98DAB586CC2F}"/>
    <cellStyle name="Normal 2 4" xfId="11" xr:uid="{C9687982-163A-476C-8588-8BDF92469F0E}"/>
    <cellStyle name="Normal 3" xfId="14" xr:uid="{36F1DB76-70A9-496F-BEDF-5FD97B6F393D}"/>
    <cellStyle name="Normal 5 2" xfId="10" xr:uid="{DB392367-1930-4523-9A87-F7660FC41411}"/>
    <cellStyle name="Normal 6" xfId="12" xr:uid="{2303B38E-56C5-43B2-A475-68477954544D}"/>
    <cellStyle name="Normal 6 2" xfId="3" xr:uid="{3F2BE1C7-B4EA-4AE0-85D4-9B05965F3641}"/>
    <cellStyle name="Normal 7 2" xfId="6" xr:uid="{E9019D7A-971B-48F4-9AD7-638E4B5D2420}"/>
    <cellStyle name="Percent" xfId="1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E2DBE9"/>
      <color rgb="FFE7E1ED"/>
      <color rgb="FFFFC000"/>
      <color rgb="FFB6A5C9"/>
      <color rgb="FF886CA6"/>
      <color rgb="FF4D3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4381500</xdr:colOff>
      <xdr:row>0</xdr:row>
      <xdr:rowOff>68580</xdr:rowOff>
    </xdr:from>
    <xdr:ext cx="996311" cy="969648"/>
    <xdr:pic>
      <xdr:nvPicPr>
        <xdr:cNvPr id="2" name="Picture 5" descr="Accredited Official Statistics logo">
          <a:extLst>
            <a:ext uri="{FF2B5EF4-FFF2-40B4-BE49-F238E27FC236}">
              <a16:creationId xmlns:a16="http://schemas.microsoft.com/office/drawing/2014/main" id="{19D5B51A-2A9C-45DB-ADFD-02BB28C39AD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4381500" y="6858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1828799</xdr:colOff>
      <xdr:row>0</xdr:row>
      <xdr:rowOff>1000185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79C928-39B4-47C9-AA22-2232D5638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828799" cy="1000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</xdr:colOff>
      <xdr:row>0</xdr:row>
      <xdr:rowOff>91440</xdr:rowOff>
    </xdr:from>
    <xdr:ext cx="996311" cy="969648"/>
    <xdr:pic>
      <xdr:nvPicPr>
        <xdr:cNvPr id="5" name="Picture 5" descr="Accredited Official Statistics logo">
          <a:extLst>
            <a:ext uri="{FF2B5EF4-FFF2-40B4-BE49-F238E27FC236}">
              <a16:creationId xmlns:a16="http://schemas.microsoft.com/office/drawing/2014/main" id="{769CDDDA-6465-4D48-978B-A2902FC5B64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7696200" y="9144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3954781</xdr:colOff>
      <xdr:row>0</xdr:row>
      <xdr:rowOff>0</xdr:rowOff>
    </xdr:from>
    <xdr:to>
      <xdr:col>2</xdr:col>
      <xdr:colOff>1691640</xdr:colOff>
      <xdr:row>4</xdr:row>
      <xdr:rowOff>222945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77031-583F-3246-BE83-030B20B7B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38801" y="0"/>
          <a:ext cx="1828799" cy="1000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nsions-ombudsman.org.uk/determinations/2015/po-1327/firefighters-pension-scheme" TargetMode="External"/><Relationship Id="rId2" Type="http://schemas.openxmlformats.org/officeDocument/2006/relationships/hyperlink" Target="https://www.gov.uk/government/publications/fire-statistics-guidance/fire-statistics-definitions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firestatistics@communitie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DC18-054A-457C-9449-CB07A4276A01}">
  <sheetPr codeName="Sheet1">
    <tabColor rgb="FFFF0000"/>
  </sheetPr>
  <dimension ref="A1:B6"/>
  <sheetViews>
    <sheetView zoomScaleNormal="100" workbookViewId="0">
      <selection activeCell="B29" sqref="B29"/>
    </sheetView>
  </sheetViews>
  <sheetFormatPr defaultColWidth="9.140625" defaultRowHeight="15" x14ac:dyDescent="0.2"/>
  <cols>
    <col min="1" max="1" width="20.140625" style="27" bestFit="1" customWidth="1"/>
    <col min="2" max="2" width="15.42578125" style="27" bestFit="1" customWidth="1"/>
    <col min="3" max="16384" width="9.140625" style="27"/>
  </cols>
  <sheetData>
    <row r="1" spans="1:2" x14ac:dyDescent="0.2">
      <c r="A1" s="28" t="s">
        <v>55</v>
      </c>
      <c r="B1" s="29" t="s">
        <v>65</v>
      </c>
    </row>
    <row r="2" spans="1:2" x14ac:dyDescent="0.2">
      <c r="A2" s="28" t="s">
        <v>56</v>
      </c>
      <c r="B2" s="30" t="s">
        <v>66</v>
      </c>
    </row>
    <row r="3" spans="1:2" x14ac:dyDescent="0.2">
      <c r="A3" s="28" t="s">
        <v>57</v>
      </c>
      <c r="B3" s="30" t="s">
        <v>58</v>
      </c>
    </row>
    <row r="4" spans="1:2" x14ac:dyDescent="0.2">
      <c r="A4" s="28" t="s">
        <v>59</v>
      </c>
      <c r="B4" s="30" t="s">
        <v>60</v>
      </c>
    </row>
    <row r="5" spans="1:2" x14ac:dyDescent="0.2">
      <c r="A5" s="28" t="s">
        <v>61</v>
      </c>
      <c r="B5" s="31">
        <v>2025</v>
      </c>
    </row>
    <row r="6" spans="1:2" x14ac:dyDescent="0.2">
      <c r="A6" s="28" t="s">
        <v>67</v>
      </c>
      <c r="B6" s="30" t="s">
        <v>54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31695-52B3-40F5-A224-327B25A346CA}">
  <sheetPr codeName="Sheet2"/>
  <dimension ref="A1:K14"/>
  <sheetViews>
    <sheetView workbookViewId="0"/>
  </sheetViews>
  <sheetFormatPr defaultRowHeight="12.75" x14ac:dyDescent="0.2"/>
  <cols>
    <col min="1" max="1" width="78" style="1" customWidth="1"/>
    <col min="2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/>
    <row r="2" spans="1:11" ht="23.25" x14ac:dyDescent="0.2">
      <c r="A2" s="2" t="s">
        <v>0</v>
      </c>
    </row>
    <row r="3" spans="1:11" ht="23.25" x14ac:dyDescent="0.2">
      <c r="A3" s="2" t="str">
        <f>_xlfn.CONCAT("England, year ending March ",config!B5)</f>
        <v>England, year ending March 2025</v>
      </c>
    </row>
    <row r="4" spans="1:11" ht="45" customHeight="1" x14ac:dyDescent="0.25">
      <c r="A4" s="3" t="s">
        <v>1</v>
      </c>
      <c r="C4" s="4"/>
      <c r="K4" s="5"/>
    </row>
    <row r="5" spans="1:11" ht="32.25" customHeight="1" x14ac:dyDescent="0.2">
      <c r="A5" s="6" t="str">
        <f>_xlfn.CONCAT("Responsible Statistician: ",config!B3)</f>
        <v>Responsible Statistician: Paul Gaught-Allen</v>
      </c>
      <c r="B5" s="6"/>
      <c r="E5" s="23"/>
    </row>
    <row r="6" spans="1:11" ht="15" x14ac:dyDescent="0.2">
      <c r="A6" s="19" t="s">
        <v>62</v>
      </c>
      <c r="B6" s="6"/>
    </row>
    <row r="7" spans="1:11" ht="15" x14ac:dyDescent="0.2">
      <c r="A7" s="21" t="s">
        <v>63</v>
      </c>
      <c r="B7" s="8"/>
    </row>
    <row r="8" spans="1:11" ht="28.5" customHeight="1" x14ac:dyDescent="0.2">
      <c r="A8" s="20" t="str">
        <f>_xlfn.CONCAT("Published: ",config!B1)</f>
        <v>Published: 4 December 2025</v>
      </c>
      <c r="B8" s="7"/>
    </row>
    <row r="9" spans="1:11" ht="15" x14ac:dyDescent="0.2">
      <c r="A9" s="25" t="str">
        <f>_xlfn.CONCAT("Next update: ",config!B2)</f>
        <v>Next update: Autumn 2026</v>
      </c>
      <c r="B9" s="7"/>
    </row>
    <row r="10" spans="1:11" ht="30" customHeight="1" x14ac:dyDescent="0.2">
      <c r="A10" s="6" t="str">
        <f>_xlfn.CONCAT("Crown copyright © ",config!B5)</f>
        <v>Crown copyright © 2025</v>
      </c>
    </row>
    <row r="11" spans="1:11" ht="15" x14ac:dyDescent="0.2">
      <c r="A11" s="9" t="s">
        <v>2</v>
      </c>
    </row>
    <row r="12" spans="1:11" ht="26.25" customHeight="1" x14ac:dyDescent="0.2">
      <c r="A12" s="6" t="s">
        <v>3</v>
      </c>
    </row>
    <row r="13" spans="1:11" ht="15" x14ac:dyDescent="0.2">
      <c r="A13" s="6" t="s">
        <v>4</v>
      </c>
    </row>
    <row r="14" spans="1:11" ht="15" x14ac:dyDescent="0.2">
      <c r="A14" s="22" t="s">
        <v>64</v>
      </c>
    </row>
  </sheetData>
  <hyperlinks>
    <hyperlink ref="A11" location="Contents!A1" display="Contents" xr:uid="{815B9AD9-F370-461B-B061-1264E24FBAF7}"/>
    <hyperlink ref="A8" r:id="rId1" display="Published: 21 October 2021" xr:uid="{FE272816-73C9-4713-9D7B-D312F6E54B71}"/>
    <hyperlink ref="A7" r:id="rId2" xr:uid="{ABE13F1B-3965-4C7D-AEFB-D78841439241}"/>
    <hyperlink ref="A6" r:id="rId3" xr:uid="{1F7C8483-CAE1-411A-979E-6BC8F6A099B4}"/>
    <hyperlink ref="A14" r:id="rId4" display="Please email us at firestatistics@communities.gov.uk" xr:uid="{B452BA76-E75B-467F-8E20-2414A0C13824}"/>
    <hyperlink ref="A9" r:id="rId5" display="https://www.gov.uk/search/research-and-statistics?keywords=fire&amp;content_store_document_type=upcoming_statistics&amp;order=release-date-oldest" xr:uid="{2023B863-190F-4BFD-90E7-2FB783DCC12A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1621-C129-4208-9451-186057AF5B28}">
  <sheetPr codeName="Sheet3"/>
  <dimension ref="A1:D21"/>
  <sheetViews>
    <sheetView tabSelected="1" zoomScaleNormal="100" workbookViewId="0"/>
  </sheetViews>
  <sheetFormatPr defaultColWidth="9.42578125" defaultRowHeight="15" x14ac:dyDescent="0.2"/>
  <cols>
    <col min="1" max="1" width="24.5703125" style="14" customWidth="1"/>
    <col min="2" max="2" width="59.7109375" style="16" customWidth="1"/>
    <col min="3" max="3" width="27.28515625" style="14" customWidth="1"/>
    <col min="4" max="4" width="16.140625" style="14" customWidth="1"/>
    <col min="5" max="5" width="9.42578125" style="14" customWidth="1"/>
    <col min="6" max="16384" width="9.42578125" style="14"/>
  </cols>
  <sheetData>
    <row r="1" spans="1:4" s="10" customFormat="1" ht="15.75" x14ac:dyDescent="0.25">
      <c r="A1" s="32" t="s">
        <v>0</v>
      </c>
      <c r="C1" s="11"/>
      <c r="D1" s="11"/>
    </row>
    <row r="2" spans="1:4" s="10" customFormat="1" ht="15.75" x14ac:dyDescent="0.25">
      <c r="A2" s="24" t="str">
        <f>_xlfn.CONCAT("Publication Date: ",config!B1)</f>
        <v>Publication Date: 4 December 2025</v>
      </c>
      <c r="C2" s="11"/>
      <c r="D2" s="11"/>
    </row>
    <row r="3" spans="1:4" s="12" customFormat="1" x14ac:dyDescent="0.2">
      <c r="A3" s="12" t="s">
        <v>5</v>
      </c>
      <c r="C3" s="13"/>
      <c r="D3" s="13"/>
    </row>
    <row r="4" spans="1:4" s="12" customFormat="1" x14ac:dyDescent="0.2">
      <c r="A4" s="33" t="s">
        <v>6</v>
      </c>
      <c r="C4" s="13"/>
      <c r="D4" s="13"/>
    </row>
    <row r="5" spans="1:4" ht="90" customHeight="1" x14ac:dyDescent="0.25">
      <c r="A5" s="34" t="s">
        <v>7</v>
      </c>
      <c r="B5" s="34" t="s">
        <v>8</v>
      </c>
      <c r="C5" s="34" t="s">
        <v>9</v>
      </c>
      <c r="D5" s="35" t="s">
        <v>46</v>
      </c>
    </row>
    <row r="6" spans="1:4" x14ac:dyDescent="0.2">
      <c r="A6" s="36" t="s">
        <v>10</v>
      </c>
      <c r="B6" s="15" t="s">
        <v>11</v>
      </c>
      <c r="C6" s="37" t="str">
        <f>_xlfn.CONCAT("2010/11 to ",config!B6)</f>
        <v>2010/11 to 2024/25</v>
      </c>
      <c r="D6" s="38" t="s">
        <v>12</v>
      </c>
    </row>
    <row r="7" spans="1:4" x14ac:dyDescent="0.2">
      <c r="C7" s="17"/>
    </row>
    <row r="8" spans="1:4" x14ac:dyDescent="0.2">
      <c r="C8" s="17"/>
    </row>
    <row r="9" spans="1:4" x14ac:dyDescent="0.2">
      <c r="C9" s="17"/>
    </row>
    <row r="10" spans="1:4" x14ac:dyDescent="0.2">
      <c r="C10" s="17"/>
    </row>
    <row r="11" spans="1:4" x14ac:dyDescent="0.2">
      <c r="C11" s="17"/>
    </row>
    <row r="12" spans="1:4" x14ac:dyDescent="0.2">
      <c r="C12" s="17"/>
    </row>
    <row r="13" spans="1:4" x14ac:dyDescent="0.2">
      <c r="C13" s="17"/>
    </row>
    <row r="14" spans="1:4" x14ac:dyDescent="0.2">
      <c r="C14" s="17"/>
    </row>
    <row r="15" spans="1:4" x14ac:dyDescent="0.2">
      <c r="C15" s="17"/>
    </row>
    <row r="16" spans="1:4" x14ac:dyDescent="0.2">
      <c r="C16" s="17"/>
    </row>
    <row r="17" spans="3:3" x14ac:dyDescent="0.2">
      <c r="C17" s="17"/>
    </row>
    <row r="18" spans="3:3" x14ac:dyDescent="0.2">
      <c r="C18" s="17"/>
    </row>
    <row r="19" spans="3:3" x14ac:dyDescent="0.2">
      <c r="C19" s="17"/>
    </row>
    <row r="20" spans="3:3" x14ac:dyDescent="0.2">
      <c r="C20" s="17"/>
    </row>
    <row r="21" spans="3:3" x14ac:dyDescent="0.2">
      <c r="C21" s="17"/>
    </row>
  </sheetData>
  <hyperlinks>
    <hyperlink ref="A4" location="Cover_sheet!A1" display="Cover sheet" xr:uid="{0E66B5DE-2761-4E36-9341-B4B2EC8842CA}"/>
    <hyperlink ref="A6" location="FIRE1301!A1" display="FIRE1301" xr:uid="{268BCDC7-2976-4397-9CAC-72346325B1F6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6829-72BF-4F2D-BA73-C9D85C93865E}">
  <sheetPr codeName="Sheet4"/>
  <dimension ref="A1:C61"/>
  <sheetViews>
    <sheetView zoomScaleNormal="100" workbookViewId="0"/>
  </sheetViews>
  <sheetFormatPr defaultColWidth="8.7109375" defaultRowHeight="15" x14ac:dyDescent="0.2"/>
  <cols>
    <col min="1" max="1" width="15.42578125" style="39" bestFit="1" customWidth="1"/>
    <col min="2" max="2" width="40.28515625" style="39" bestFit="1" customWidth="1"/>
    <col min="3" max="3" width="31.5703125" style="39" bestFit="1" customWidth="1"/>
    <col min="4" max="16384" width="8.7109375" style="39"/>
  </cols>
  <sheetData>
    <row r="1" spans="1:3" x14ac:dyDescent="0.2">
      <c r="A1" s="28" t="s">
        <v>44</v>
      </c>
      <c r="B1" s="28" t="s">
        <v>48</v>
      </c>
      <c r="C1" s="28" t="s">
        <v>49</v>
      </c>
    </row>
    <row r="2" spans="1:3" x14ac:dyDescent="0.2">
      <c r="A2" s="28" t="s">
        <v>20</v>
      </c>
      <c r="B2" s="28" t="s">
        <v>50</v>
      </c>
      <c r="C2" s="40">
        <v>126900000</v>
      </c>
    </row>
    <row r="3" spans="1:3" x14ac:dyDescent="0.2">
      <c r="A3" s="28" t="s">
        <v>20</v>
      </c>
      <c r="B3" s="28" t="s">
        <v>51</v>
      </c>
      <c r="C3" s="40">
        <v>100000</v>
      </c>
    </row>
    <row r="4" spans="1:3" x14ac:dyDescent="0.2">
      <c r="A4" s="28" t="s">
        <v>20</v>
      </c>
      <c r="B4" s="28" t="s">
        <v>52</v>
      </c>
      <c r="C4" s="40">
        <v>472800000</v>
      </c>
    </row>
    <row r="5" spans="1:3" x14ac:dyDescent="0.2">
      <c r="A5" s="28" t="s">
        <v>20</v>
      </c>
      <c r="B5" s="28" t="s">
        <v>53</v>
      </c>
      <c r="C5" s="40">
        <v>4700000</v>
      </c>
    </row>
    <row r="6" spans="1:3" x14ac:dyDescent="0.2">
      <c r="A6" s="28" t="s">
        <v>21</v>
      </c>
      <c r="B6" s="28" t="s">
        <v>50</v>
      </c>
      <c r="C6" s="40">
        <v>132300000</v>
      </c>
    </row>
    <row r="7" spans="1:3" x14ac:dyDescent="0.2">
      <c r="A7" s="28" t="s">
        <v>21</v>
      </c>
      <c r="B7" s="28" t="s">
        <v>51</v>
      </c>
      <c r="C7" s="40">
        <v>100000</v>
      </c>
    </row>
    <row r="8" spans="1:3" x14ac:dyDescent="0.2">
      <c r="A8" s="28" t="s">
        <v>21</v>
      </c>
      <c r="B8" s="28" t="s">
        <v>52</v>
      </c>
      <c r="C8" s="40">
        <v>508000000</v>
      </c>
    </row>
    <row r="9" spans="1:3" x14ac:dyDescent="0.2">
      <c r="A9" s="28" t="s">
        <v>21</v>
      </c>
      <c r="B9" s="28" t="s">
        <v>53</v>
      </c>
      <c r="C9" s="40">
        <v>3400000</v>
      </c>
    </row>
    <row r="10" spans="1:3" x14ac:dyDescent="0.2">
      <c r="A10" s="28" t="s">
        <v>22</v>
      </c>
      <c r="B10" s="28" t="s">
        <v>50</v>
      </c>
      <c r="C10" s="40">
        <v>116230000</v>
      </c>
    </row>
    <row r="11" spans="1:3" x14ac:dyDescent="0.2">
      <c r="A11" s="28" t="s">
        <v>22</v>
      </c>
      <c r="B11" s="28" t="s">
        <v>51</v>
      </c>
      <c r="C11" s="40">
        <v>200000</v>
      </c>
    </row>
    <row r="12" spans="1:3" x14ac:dyDescent="0.2">
      <c r="A12" s="28" t="s">
        <v>22</v>
      </c>
      <c r="B12" s="28" t="s">
        <v>52</v>
      </c>
      <c r="C12" s="40">
        <v>543430000</v>
      </c>
    </row>
    <row r="13" spans="1:3" x14ac:dyDescent="0.2">
      <c r="A13" s="28" t="s">
        <v>22</v>
      </c>
      <c r="B13" s="28" t="s">
        <v>53</v>
      </c>
      <c r="C13" s="40">
        <v>7100000</v>
      </c>
    </row>
    <row r="14" spans="1:3" x14ac:dyDescent="0.2">
      <c r="A14" s="28" t="s">
        <v>23</v>
      </c>
      <c r="B14" s="28" t="s">
        <v>50</v>
      </c>
      <c r="C14" s="40">
        <v>136340000</v>
      </c>
    </row>
    <row r="15" spans="1:3" x14ac:dyDescent="0.2">
      <c r="A15" s="28" t="s">
        <v>23</v>
      </c>
      <c r="B15" s="28" t="s">
        <v>51</v>
      </c>
      <c r="C15" s="40">
        <v>1000000</v>
      </c>
    </row>
    <row r="16" spans="1:3" x14ac:dyDescent="0.2">
      <c r="A16" s="28" t="s">
        <v>23</v>
      </c>
      <c r="B16" s="28" t="s">
        <v>52</v>
      </c>
      <c r="C16" s="40">
        <v>566540000</v>
      </c>
    </row>
    <row r="17" spans="1:3" x14ac:dyDescent="0.2">
      <c r="A17" s="28" t="s">
        <v>23</v>
      </c>
      <c r="B17" s="28" t="s">
        <v>53</v>
      </c>
      <c r="C17" s="40">
        <v>6760000</v>
      </c>
    </row>
    <row r="18" spans="1:3" x14ac:dyDescent="0.2">
      <c r="A18" s="28" t="s">
        <v>24</v>
      </c>
      <c r="B18" s="28" t="s">
        <v>50</v>
      </c>
      <c r="C18" s="40">
        <v>143400000</v>
      </c>
    </row>
    <row r="19" spans="1:3" x14ac:dyDescent="0.2">
      <c r="A19" s="28" t="s">
        <v>24</v>
      </c>
      <c r="B19" s="28" t="s">
        <v>51</v>
      </c>
      <c r="C19" s="40">
        <v>554758</v>
      </c>
    </row>
    <row r="20" spans="1:3" x14ac:dyDescent="0.2">
      <c r="A20" s="28" t="s">
        <v>24</v>
      </c>
      <c r="B20" s="28" t="s">
        <v>52</v>
      </c>
      <c r="C20" s="40">
        <v>594009372</v>
      </c>
    </row>
    <row r="21" spans="1:3" x14ac:dyDescent="0.2">
      <c r="A21" s="28" t="s">
        <v>24</v>
      </c>
      <c r="B21" s="28" t="s">
        <v>53</v>
      </c>
      <c r="C21" s="40">
        <v>8607893</v>
      </c>
    </row>
    <row r="22" spans="1:3" x14ac:dyDescent="0.2">
      <c r="A22" s="28" t="s">
        <v>25</v>
      </c>
      <c r="B22" s="28" t="s">
        <v>50</v>
      </c>
      <c r="C22" s="40">
        <v>257491530</v>
      </c>
    </row>
    <row r="23" spans="1:3" x14ac:dyDescent="0.2">
      <c r="A23" s="28" t="s">
        <v>25</v>
      </c>
      <c r="B23" s="28" t="s">
        <v>51</v>
      </c>
      <c r="C23" s="40">
        <v>2955918</v>
      </c>
    </row>
    <row r="24" spans="1:3" x14ac:dyDescent="0.2">
      <c r="A24" s="28" t="s">
        <v>25</v>
      </c>
      <c r="B24" s="28" t="s">
        <v>52</v>
      </c>
      <c r="C24" s="40">
        <v>625280572</v>
      </c>
    </row>
    <row r="25" spans="1:3" x14ac:dyDescent="0.2">
      <c r="A25" s="28" t="s">
        <v>25</v>
      </c>
      <c r="B25" s="28" t="s">
        <v>53</v>
      </c>
      <c r="C25" s="40">
        <v>6712454</v>
      </c>
    </row>
    <row r="26" spans="1:3" x14ac:dyDescent="0.2">
      <c r="A26" s="28" t="s">
        <v>26</v>
      </c>
      <c r="B26" s="28" t="s">
        <v>50</v>
      </c>
      <c r="C26" s="40">
        <v>158685864</v>
      </c>
    </row>
    <row r="27" spans="1:3" x14ac:dyDescent="0.2">
      <c r="A27" s="28" t="s">
        <v>26</v>
      </c>
      <c r="B27" s="28" t="s">
        <v>51</v>
      </c>
      <c r="C27" s="40">
        <v>13677937</v>
      </c>
    </row>
    <row r="28" spans="1:3" x14ac:dyDescent="0.2">
      <c r="A28" s="28" t="s">
        <v>26</v>
      </c>
      <c r="B28" s="28" t="s">
        <v>52</v>
      </c>
      <c r="C28" s="40">
        <v>644293997</v>
      </c>
    </row>
    <row r="29" spans="1:3" x14ac:dyDescent="0.2">
      <c r="A29" s="28" t="s">
        <v>26</v>
      </c>
      <c r="B29" s="28" t="s">
        <v>53</v>
      </c>
      <c r="C29" s="40">
        <v>1422603</v>
      </c>
    </row>
    <row r="30" spans="1:3" x14ac:dyDescent="0.2">
      <c r="A30" s="28" t="s">
        <v>27</v>
      </c>
      <c r="B30" s="28" t="s">
        <v>50</v>
      </c>
      <c r="C30" s="40">
        <v>137437936</v>
      </c>
    </row>
    <row r="31" spans="1:3" x14ac:dyDescent="0.2">
      <c r="A31" s="28" t="s">
        <v>27</v>
      </c>
      <c r="B31" s="28" t="s">
        <v>51</v>
      </c>
      <c r="C31" s="40">
        <v>6463541</v>
      </c>
    </row>
    <row r="32" spans="1:3" x14ac:dyDescent="0.2">
      <c r="A32" s="28" t="s">
        <v>27</v>
      </c>
      <c r="B32" s="28" t="s">
        <v>52</v>
      </c>
      <c r="C32" s="40">
        <v>665752685</v>
      </c>
    </row>
    <row r="33" spans="1:3" x14ac:dyDescent="0.2">
      <c r="A33" s="28" t="s">
        <v>27</v>
      </c>
      <c r="B33" s="28" t="s">
        <v>53</v>
      </c>
      <c r="C33" s="40">
        <v>866565</v>
      </c>
    </row>
    <row r="34" spans="1:3" x14ac:dyDescent="0.2">
      <c r="A34" s="28" t="s">
        <v>28</v>
      </c>
      <c r="B34" s="28" t="s">
        <v>50</v>
      </c>
      <c r="C34" s="40">
        <v>155126508</v>
      </c>
    </row>
    <row r="35" spans="1:3" x14ac:dyDescent="0.2">
      <c r="A35" s="28" t="s">
        <v>28</v>
      </c>
      <c r="B35" s="28" t="s">
        <v>51</v>
      </c>
      <c r="C35" s="40">
        <v>3335958</v>
      </c>
    </row>
    <row r="36" spans="1:3" x14ac:dyDescent="0.2">
      <c r="A36" s="28" t="s">
        <v>28</v>
      </c>
      <c r="B36" s="28" t="s">
        <v>52</v>
      </c>
      <c r="C36" s="40">
        <v>697822515</v>
      </c>
    </row>
    <row r="37" spans="1:3" x14ac:dyDescent="0.2">
      <c r="A37" s="28" t="s">
        <v>28</v>
      </c>
      <c r="B37" s="28" t="s">
        <v>53</v>
      </c>
      <c r="C37" s="40">
        <v>1343655</v>
      </c>
    </row>
    <row r="38" spans="1:3" x14ac:dyDescent="0.2">
      <c r="A38" s="28" t="s">
        <v>29</v>
      </c>
      <c r="B38" s="28" t="s">
        <v>50</v>
      </c>
      <c r="C38" s="40">
        <v>171606615</v>
      </c>
    </row>
    <row r="39" spans="1:3" x14ac:dyDescent="0.2">
      <c r="A39" s="28" t="s">
        <v>29</v>
      </c>
      <c r="B39" s="28" t="s">
        <v>51</v>
      </c>
      <c r="C39" s="40">
        <v>4176237</v>
      </c>
    </row>
    <row r="40" spans="1:3" x14ac:dyDescent="0.2">
      <c r="A40" s="28" t="s">
        <v>29</v>
      </c>
      <c r="B40" s="28" t="s">
        <v>52</v>
      </c>
      <c r="C40" s="40">
        <v>731490765</v>
      </c>
    </row>
    <row r="41" spans="1:3" x14ac:dyDescent="0.2">
      <c r="A41" s="28" t="s">
        <v>29</v>
      </c>
      <c r="B41" s="28" t="s">
        <v>53</v>
      </c>
      <c r="C41" s="40">
        <v>1487944</v>
      </c>
    </row>
    <row r="42" spans="1:3" x14ac:dyDescent="0.2">
      <c r="A42" s="28" t="s">
        <v>30</v>
      </c>
      <c r="B42" s="28" t="s">
        <v>50</v>
      </c>
      <c r="C42" s="40">
        <v>146710742</v>
      </c>
    </row>
    <row r="43" spans="1:3" x14ac:dyDescent="0.2">
      <c r="A43" s="28" t="s">
        <v>30</v>
      </c>
      <c r="B43" s="28" t="s">
        <v>51</v>
      </c>
      <c r="C43" s="40">
        <v>3593890</v>
      </c>
    </row>
    <row r="44" spans="1:3" x14ac:dyDescent="0.2">
      <c r="A44" s="28" t="s">
        <v>30</v>
      </c>
      <c r="B44" s="28" t="s">
        <v>52</v>
      </c>
      <c r="C44" s="40">
        <v>749750302</v>
      </c>
    </row>
    <row r="45" spans="1:3" x14ac:dyDescent="0.2">
      <c r="A45" s="28" t="s">
        <v>30</v>
      </c>
      <c r="B45" s="28" t="s">
        <v>53</v>
      </c>
      <c r="C45" s="40">
        <v>2865985</v>
      </c>
    </row>
    <row r="46" spans="1:3" x14ac:dyDescent="0.2">
      <c r="A46" s="28" t="s">
        <v>31</v>
      </c>
      <c r="B46" s="28" t="s">
        <v>50</v>
      </c>
      <c r="C46" s="40">
        <v>173043061</v>
      </c>
    </row>
    <row r="47" spans="1:3" x14ac:dyDescent="0.2">
      <c r="A47" s="28" t="s">
        <v>31</v>
      </c>
      <c r="B47" s="28" t="s">
        <v>51</v>
      </c>
      <c r="C47" s="40">
        <v>5325349</v>
      </c>
    </row>
    <row r="48" spans="1:3" x14ac:dyDescent="0.2">
      <c r="A48" s="28" t="s">
        <v>31</v>
      </c>
      <c r="B48" s="28" t="s">
        <v>52</v>
      </c>
      <c r="C48" s="40">
        <v>773066367</v>
      </c>
    </row>
    <row r="49" spans="1:3" x14ac:dyDescent="0.2">
      <c r="A49" s="28" t="s">
        <v>31</v>
      </c>
      <c r="B49" s="28" t="s">
        <v>53</v>
      </c>
      <c r="C49" s="40">
        <v>3157411</v>
      </c>
    </row>
    <row r="50" spans="1:3" x14ac:dyDescent="0.2">
      <c r="A50" s="28" t="s">
        <v>43</v>
      </c>
      <c r="B50" s="28" t="s">
        <v>50</v>
      </c>
      <c r="C50" s="40">
        <v>144639353</v>
      </c>
    </row>
    <row r="51" spans="1:3" x14ac:dyDescent="0.2">
      <c r="A51" s="28" t="s">
        <v>43</v>
      </c>
      <c r="B51" s="28" t="s">
        <v>51</v>
      </c>
      <c r="C51" s="40">
        <v>6524239</v>
      </c>
    </row>
    <row r="52" spans="1:3" x14ac:dyDescent="0.2">
      <c r="A52" s="28" t="s">
        <v>43</v>
      </c>
      <c r="B52" s="28" t="s">
        <v>52</v>
      </c>
      <c r="C52" s="40">
        <v>817868366</v>
      </c>
    </row>
    <row r="53" spans="1:3" x14ac:dyDescent="0.2">
      <c r="A53" s="28" t="s">
        <v>43</v>
      </c>
      <c r="B53" s="28" t="s">
        <v>53</v>
      </c>
      <c r="C53" s="40">
        <v>3246778</v>
      </c>
    </row>
    <row r="54" spans="1:3" x14ac:dyDescent="0.2">
      <c r="A54" s="28" t="s">
        <v>45</v>
      </c>
      <c r="B54" s="28" t="s">
        <v>50</v>
      </c>
      <c r="C54" s="40">
        <v>136817885</v>
      </c>
    </row>
    <row r="55" spans="1:3" x14ac:dyDescent="0.2">
      <c r="A55" s="28" t="s">
        <v>45</v>
      </c>
      <c r="B55" s="28" t="s">
        <v>51</v>
      </c>
      <c r="C55" s="40">
        <v>4507132</v>
      </c>
    </row>
    <row r="56" spans="1:3" x14ac:dyDescent="0.2">
      <c r="A56" s="28" t="s">
        <v>45</v>
      </c>
      <c r="B56" s="28" t="s">
        <v>52</v>
      </c>
      <c r="C56" s="40">
        <v>897790200</v>
      </c>
    </row>
    <row r="57" spans="1:3" x14ac:dyDescent="0.2">
      <c r="A57" s="28" t="s">
        <v>45</v>
      </c>
      <c r="B57" s="28" t="s">
        <v>53</v>
      </c>
      <c r="C57" s="40">
        <v>1624849</v>
      </c>
    </row>
    <row r="58" spans="1:3" x14ac:dyDescent="0.2">
      <c r="A58" s="28" t="s">
        <v>54</v>
      </c>
      <c r="B58" s="28" t="s">
        <v>50</v>
      </c>
      <c r="C58" s="40">
        <v>172452592</v>
      </c>
    </row>
    <row r="59" spans="1:3" x14ac:dyDescent="0.2">
      <c r="A59" s="28" t="s">
        <v>54</v>
      </c>
      <c r="B59" s="28" t="s">
        <v>51</v>
      </c>
      <c r="C59" s="40">
        <v>5872548</v>
      </c>
    </row>
    <row r="60" spans="1:3" x14ac:dyDescent="0.2">
      <c r="A60" s="28" t="s">
        <v>54</v>
      </c>
      <c r="B60" s="28" t="s">
        <v>52</v>
      </c>
      <c r="C60" s="40">
        <v>978326560</v>
      </c>
    </row>
    <row r="61" spans="1:3" x14ac:dyDescent="0.2">
      <c r="A61" s="28" t="s">
        <v>54</v>
      </c>
      <c r="B61" s="28" t="s">
        <v>53</v>
      </c>
      <c r="C61" s="40">
        <v>2462828</v>
      </c>
    </row>
  </sheetData>
  <pageMargins left="0.7" right="0.7" top="0.75" bottom="0.75" header="0.3" footer="0.3"/>
  <pageSetup paperSize="9" orientation="portrait" horizontalDpi="300" verticalDpi="300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2219-769B-455F-8D3A-F13EB7B26736}">
  <sheetPr codeName="Sheet5">
    <tabColor rgb="FFFF0000"/>
  </sheetPr>
  <dimension ref="A1:I31"/>
  <sheetViews>
    <sheetView showGridLines="0" zoomScaleNormal="100" workbookViewId="0">
      <selection activeCell="I28" sqref="I28"/>
    </sheetView>
  </sheetViews>
  <sheetFormatPr defaultColWidth="9.140625" defaultRowHeight="15" x14ac:dyDescent="0.2"/>
  <cols>
    <col min="1" max="1" width="11" style="27" customWidth="1"/>
    <col min="2" max="2" width="22.7109375" style="27" bestFit="1" customWidth="1"/>
    <col min="3" max="3" width="24.28515625" style="27" customWidth="1"/>
    <col min="4" max="4" width="20.85546875" style="27" customWidth="1"/>
    <col min="5" max="5" width="14.42578125" style="27" customWidth="1"/>
    <col min="6" max="6" width="14.140625" style="27" customWidth="1"/>
    <col min="7" max="7" width="10" style="27" customWidth="1"/>
    <col min="8" max="8" width="14.140625" style="27" customWidth="1"/>
    <col min="9" max="9" width="22.42578125" style="27" bestFit="1" customWidth="1"/>
    <col min="10" max="16384" width="9.140625" style="27"/>
  </cols>
  <sheetData>
    <row r="1" spans="1:9" ht="18.600000000000001" customHeight="1" x14ac:dyDescent="0.2">
      <c r="A1" s="41"/>
      <c r="B1" s="42"/>
      <c r="C1" s="42"/>
      <c r="D1" s="42"/>
      <c r="E1" s="42"/>
      <c r="F1" s="42"/>
      <c r="G1" s="42"/>
      <c r="H1" s="28"/>
      <c r="I1" s="28"/>
    </row>
    <row r="2" spans="1:9" ht="32.1" customHeight="1" x14ac:dyDescent="0.2">
      <c r="A2" s="28"/>
      <c r="B2" s="81"/>
      <c r="C2" s="81"/>
      <c r="D2" s="81"/>
      <c r="E2" s="81"/>
      <c r="F2" s="81"/>
      <c r="G2" s="30" t="s">
        <v>14</v>
      </c>
      <c r="H2" s="43"/>
      <c r="I2" s="43"/>
    </row>
    <row r="3" spans="1:9" ht="17.25" customHeight="1" x14ac:dyDescent="0.2">
      <c r="A3" s="28"/>
      <c r="B3" s="42"/>
      <c r="C3" s="42"/>
      <c r="D3" s="42"/>
      <c r="E3" s="44"/>
      <c r="F3" s="44"/>
      <c r="G3" s="82" t="s">
        <v>17</v>
      </c>
      <c r="H3" s="28"/>
      <c r="I3" s="28"/>
    </row>
    <row r="4" spans="1:9" ht="32.25" customHeight="1" x14ac:dyDescent="0.2">
      <c r="A4" s="28"/>
      <c r="B4" s="45" t="s">
        <v>50</v>
      </c>
      <c r="C4" s="45" t="s">
        <v>52</v>
      </c>
      <c r="D4" s="46" t="s">
        <v>17</v>
      </c>
      <c r="E4" s="45" t="s">
        <v>53</v>
      </c>
      <c r="F4" s="45" t="s">
        <v>51</v>
      </c>
      <c r="G4" s="82"/>
      <c r="H4" s="28"/>
      <c r="I4" s="28"/>
    </row>
    <row r="5" spans="1:9" ht="15" customHeight="1" x14ac:dyDescent="0.25">
      <c r="A5" s="47" t="s">
        <v>20</v>
      </c>
      <c r="B5" s="31" cm="1">
        <f t="array" ref="B5">IF(SUMPRODUCT((Data!$A$2:$A$2234=FIRE1301_working!$A5)*(Data!$B$2:$B$2234=B$4)*(Data!$C$2:$C$2234))=0,"-",SUMPRODUCT((Data!$A$2:$A$2234=FIRE1301_working!$A5)*(Data!$B$2:$B$2234=B$4)*(Data!$C$2:$C$2234))/1000000)</f>
        <v>126.9</v>
      </c>
      <c r="C5" s="31" cm="1">
        <f t="array" ref="C5">IF(SUMPRODUCT((Data!$A$2:$A$2234=FIRE1301_working!$A5)*(Data!$B$2:$B$2234=C$4)*(Data!$C$2:$C$2234))=0,"-",SUMPRODUCT((Data!$A$2:$A$2234=FIRE1301_working!$A5)*(Data!$B$2:$B$2234=C$4)*(Data!$C$2:$C$2234))/1000000)</f>
        <v>472.8</v>
      </c>
      <c r="D5" s="54">
        <f>IF(AND(B5="-",C5="-"),"-",IF(B5="-",C5,IF(C5="-",B5,B5+C5)))</f>
        <v>599.70000000000005</v>
      </c>
      <c r="E5" s="31" cm="1">
        <f t="array" ref="E5">IF(SUMPRODUCT((Data!$A$2:$A$2234=FIRE1301_working!$A5)*(Data!$B$2:$B$2234=E$4)*(Data!$C$2:$C$2234))=0,"-",SUMPRODUCT((Data!$A$2:$A$2234=FIRE1301_working!$A5)*(Data!$B$2:$B$2234=E$4)*(Data!$C$2:$C$2234))/1000000)</f>
        <v>4.7</v>
      </c>
      <c r="F5" s="31" cm="1">
        <f t="array" ref="F5">IF(SUMPRODUCT((Data!$A$2:$A$2234=FIRE1301_working!$A5)*(Data!$B$2:$B$2234=F$4)*(Data!$C$2:$C$2234))=0,"-",SUMPRODUCT((Data!$A$2:$A$2234=FIRE1301_working!$A5)*(Data!$B$2:$B$2234=F$4)*(Data!$C$2:$C$2234))/1000000)</f>
        <v>0.1</v>
      </c>
      <c r="G5" s="54" cm="1">
        <f t="array" ref="G5">IF(SUMPRODUCT((Data!$A$2:$A$2234=$A5)*(Data!$C$2:$C$2234))=0,"-",SUMPRODUCT((Data!$A$2:$A$2234=$A5)*(Data!$C$2:$C$2234))/1000000)</f>
        <v>604.5</v>
      </c>
      <c r="H5" s="28"/>
      <c r="I5" s="28"/>
    </row>
    <row r="6" spans="1:9" ht="15" customHeight="1" x14ac:dyDescent="0.25">
      <c r="A6" s="47" t="s">
        <v>21</v>
      </c>
      <c r="B6" s="31" cm="1">
        <f t="array" ref="B6">IF(SUMPRODUCT((Data!$A$2:$A$2234=FIRE1301_working!$A6)*(Data!$B$2:$B$2234=B$4)*(Data!$C$2:$C$2234))=0,"-",SUMPRODUCT((Data!$A$2:$A$2234=FIRE1301_working!$A6)*(Data!$B$2:$B$2234=B$4)*(Data!$C$2:$C$2234))/1000000)</f>
        <v>132.30000000000001</v>
      </c>
      <c r="C6" s="31" cm="1">
        <f t="array" ref="C6">IF(SUMPRODUCT((Data!$A$2:$A$2234=FIRE1301_working!$A6)*(Data!$B$2:$B$2234=C$4)*(Data!$C$2:$C$2234))=0,"-",SUMPRODUCT((Data!$A$2:$A$2234=FIRE1301_working!$A6)*(Data!$B$2:$B$2234=C$4)*(Data!$C$2:$C$2234))/1000000)</f>
        <v>508</v>
      </c>
      <c r="D6" s="54">
        <f t="shared" ref="D6:D18" si="0">IF(AND(B6="-",C6="-"),"-",IF(B6="-",C6,IF(C6="-",B6,B6+C6)))</f>
        <v>640.29999999999995</v>
      </c>
      <c r="E6" s="31" cm="1">
        <f t="array" ref="E6">IF(SUMPRODUCT((Data!$A$2:$A$2234=FIRE1301_working!$A6)*(Data!$B$2:$B$2234=E$4)*(Data!$C$2:$C$2234))=0,"-",SUMPRODUCT((Data!$A$2:$A$2234=FIRE1301_working!$A6)*(Data!$B$2:$B$2234=E$4)*(Data!$C$2:$C$2234))/1000000)</f>
        <v>3.4</v>
      </c>
      <c r="F6" s="31" cm="1">
        <f t="array" ref="F6">IF(SUMPRODUCT((Data!$A$2:$A$2234=FIRE1301_working!$A6)*(Data!$B$2:$B$2234=F$4)*(Data!$C$2:$C$2234))=0,"-",SUMPRODUCT((Data!$A$2:$A$2234=FIRE1301_working!$A6)*(Data!$B$2:$B$2234=F$4)*(Data!$C$2:$C$2234))/1000000)</f>
        <v>0.1</v>
      </c>
      <c r="G6" s="54" cm="1">
        <f t="array" ref="G6">IF(SUMPRODUCT((Data!$A$2:$A$2234=$A6)*(Data!$C$2:$C$2234))=0,"-",SUMPRODUCT((Data!$A$2:$A$2234=$A6)*(Data!$C$2:$C$2234))/1000000)</f>
        <v>643.79999999999995</v>
      </c>
      <c r="H6" s="28"/>
      <c r="I6" s="28"/>
    </row>
    <row r="7" spans="1:9" ht="15" customHeight="1" x14ac:dyDescent="0.25">
      <c r="A7" s="47" t="s">
        <v>22</v>
      </c>
      <c r="B7" s="31" cm="1">
        <f t="array" ref="B7">IF(SUMPRODUCT((Data!$A$2:$A$2234=FIRE1301_working!$A7)*(Data!$B$2:$B$2234=B$4)*(Data!$C$2:$C$2234))=0,"-",SUMPRODUCT((Data!$A$2:$A$2234=FIRE1301_working!$A7)*(Data!$B$2:$B$2234=B$4)*(Data!$C$2:$C$2234))/1000000)</f>
        <v>116.23</v>
      </c>
      <c r="C7" s="31" cm="1">
        <f t="array" ref="C7">IF(SUMPRODUCT((Data!$A$2:$A$2234=FIRE1301_working!$A7)*(Data!$B$2:$B$2234=C$4)*(Data!$C$2:$C$2234))=0,"-",SUMPRODUCT((Data!$A$2:$A$2234=FIRE1301_working!$A7)*(Data!$B$2:$B$2234=C$4)*(Data!$C$2:$C$2234))/1000000)</f>
        <v>543.42999999999995</v>
      </c>
      <c r="D7" s="54">
        <f t="shared" si="0"/>
        <v>659.66</v>
      </c>
      <c r="E7" s="31" cm="1">
        <f t="array" ref="E7">IF(SUMPRODUCT((Data!$A$2:$A$2234=FIRE1301_working!$A7)*(Data!$B$2:$B$2234=E$4)*(Data!$C$2:$C$2234))=0,"-",SUMPRODUCT((Data!$A$2:$A$2234=FIRE1301_working!$A7)*(Data!$B$2:$B$2234=E$4)*(Data!$C$2:$C$2234))/1000000)</f>
        <v>7.1</v>
      </c>
      <c r="F7" s="31" cm="1">
        <f t="array" ref="F7">IF(SUMPRODUCT((Data!$A$2:$A$2234=FIRE1301_working!$A7)*(Data!$B$2:$B$2234=F$4)*(Data!$C$2:$C$2234))=0,"-",SUMPRODUCT((Data!$A$2:$A$2234=FIRE1301_working!$A7)*(Data!$B$2:$B$2234=F$4)*(Data!$C$2:$C$2234))/1000000)</f>
        <v>0.2</v>
      </c>
      <c r="G7" s="54" cm="1">
        <f t="array" ref="G7">IF(SUMPRODUCT((Data!$A$2:$A$2234=$A7)*(Data!$C$2:$C$2234))=0,"-",SUMPRODUCT((Data!$A$2:$A$2234=$A7)*(Data!$C$2:$C$2234))/1000000)</f>
        <v>666.96</v>
      </c>
      <c r="H7" s="28"/>
      <c r="I7" s="28"/>
    </row>
    <row r="8" spans="1:9" ht="15" customHeight="1" x14ac:dyDescent="0.25">
      <c r="A8" s="47" t="s">
        <v>23</v>
      </c>
      <c r="B8" s="31" cm="1">
        <f t="array" ref="B8">IF(SUMPRODUCT((Data!$A$2:$A$2234=FIRE1301_working!$A8)*(Data!$B$2:$B$2234=B$4)*(Data!$C$2:$C$2234))=0,"-",SUMPRODUCT((Data!$A$2:$A$2234=FIRE1301_working!$A8)*(Data!$B$2:$B$2234=B$4)*(Data!$C$2:$C$2234))/1000000)</f>
        <v>136.34</v>
      </c>
      <c r="C8" s="31" cm="1">
        <f t="array" ref="C8">IF(SUMPRODUCT((Data!$A$2:$A$2234=FIRE1301_working!$A8)*(Data!$B$2:$B$2234=C$4)*(Data!$C$2:$C$2234))=0,"-",SUMPRODUCT((Data!$A$2:$A$2234=FIRE1301_working!$A8)*(Data!$B$2:$B$2234=C$4)*(Data!$C$2:$C$2234))/1000000)</f>
        <v>566.54</v>
      </c>
      <c r="D8" s="54">
        <f t="shared" si="0"/>
        <v>702.88</v>
      </c>
      <c r="E8" s="31" cm="1">
        <f t="array" ref="E8">IF(SUMPRODUCT((Data!$A$2:$A$2234=FIRE1301_working!$A8)*(Data!$B$2:$B$2234=E$4)*(Data!$C$2:$C$2234))=0,"-",SUMPRODUCT((Data!$A$2:$A$2234=FIRE1301_working!$A8)*(Data!$B$2:$B$2234=E$4)*(Data!$C$2:$C$2234))/1000000)</f>
        <v>6.76</v>
      </c>
      <c r="F8" s="31" cm="1">
        <f t="array" ref="F8">IF(SUMPRODUCT((Data!$A$2:$A$2234=FIRE1301_working!$A8)*(Data!$B$2:$B$2234=F$4)*(Data!$C$2:$C$2234))=0,"-",SUMPRODUCT((Data!$A$2:$A$2234=FIRE1301_working!$A8)*(Data!$B$2:$B$2234=F$4)*(Data!$C$2:$C$2234))/1000000)</f>
        <v>1</v>
      </c>
      <c r="G8" s="54" cm="1">
        <f t="array" ref="G8">IF(SUMPRODUCT((Data!$A$2:$A$2234=$A8)*(Data!$C$2:$C$2234))=0,"-",SUMPRODUCT((Data!$A$2:$A$2234=$A8)*(Data!$C$2:$C$2234))/1000000)</f>
        <v>710.64</v>
      </c>
      <c r="H8" s="28"/>
      <c r="I8" s="28"/>
    </row>
    <row r="9" spans="1:9" ht="15" customHeight="1" x14ac:dyDescent="0.25">
      <c r="A9" s="47" t="s">
        <v>24</v>
      </c>
      <c r="B9" s="31" cm="1">
        <f t="array" ref="B9">IF(SUMPRODUCT((Data!$A$2:$A$2234=FIRE1301_working!$A9)*(Data!$B$2:$B$2234=B$4)*(Data!$C$2:$C$2234))=0,"-",SUMPRODUCT((Data!$A$2:$A$2234=FIRE1301_working!$A9)*(Data!$B$2:$B$2234=B$4)*(Data!$C$2:$C$2234))/1000000)</f>
        <v>143.4</v>
      </c>
      <c r="C9" s="31" cm="1">
        <f t="array" ref="C9">IF(SUMPRODUCT((Data!$A$2:$A$2234=FIRE1301_working!$A9)*(Data!$B$2:$B$2234=C$4)*(Data!$C$2:$C$2234))=0,"-",SUMPRODUCT((Data!$A$2:$A$2234=FIRE1301_working!$A9)*(Data!$B$2:$B$2234=C$4)*(Data!$C$2:$C$2234))/1000000)</f>
        <v>594.00937199999998</v>
      </c>
      <c r="D9" s="54">
        <f t="shared" si="0"/>
        <v>737.40937199999996</v>
      </c>
      <c r="E9" s="31" cm="1">
        <f t="array" ref="E9">IF(SUMPRODUCT((Data!$A$2:$A$2234=FIRE1301_working!$A9)*(Data!$B$2:$B$2234=E$4)*(Data!$C$2:$C$2234))=0,"-",SUMPRODUCT((Data!$A$2:$A$2234=FIRE1301_working!$A9)*(Data!$B$2:$B$2234=E$4)*(Data!$C$2:$C$2234))/1000000)</f>
        <v>8.6078930000000007</v>
      </c>
      <c r="F9" s="31" cm="1">
        <f t="array" ref="F9">IF(SUMPRODUCT((Data!$A$2:$A$2234=FIRE1301_working!$A9)*(Data!$B$2:$B$2234=F$4)*(Data!$C$2:$C$2234))=0,"-",SUMPRODUCT((Data!$A$2:$A$2234=FIRE1301_working!$A9)*(Data!$B$2:$B$2234=F$4)*(Data!$C$2:$C$2234))/1000000)</f>
        <v>0.55475799999999997</v>
      </c>
      <c r="G9" s="54" cm="1">
        <f t="array" ref="G9">IF(SUMPRODUCT((Data!$A$2:$A$2234=$A9)*(Data!$C$2:$C$2234))=0,"-",SUMPRODUCT((Data!$A$2:$A$2234=$A9)*(Data!$C$2:$C$2234))/1000000)</f>
        <v>746.57202299999994</v>
      </c>
      <c r="H9" s="28"/>
      <c r="I9" s="28"/>
    </row>
    <row r="10" spans="1:9" ht="15" customHeight="1" x14ac:dyDescent="0.25">
      <c r="A10" s="47" t="s">
        <v>25</v>
      </c>
      <c r="B10" s="31" cm="1">
        <f t="array" ref="B10">IF(SUMPRODUCT((Data!$A$2:$A$2234=FIRE1301_working!$A10)*(Data!$B$2:$B$2234=B$4)*(Data!$C$2:$C$2234))=0,"-",SUMPRODUCT((Data!$A$2:$A$2234=FIRE1301_working!$A10)*(Data!$B$2:$B$2234=B$4)*(Data!$C$2:$C$2234))/1000000)</f>
        <v>257.49153000000001</v>
      </c>
      <c r="C10" s="31" cm="1">
        <f t="array" ref="C10">IF(SUMPRODUCT((Data!$A$2:$A$2234=FIRE1301_working!$A10)*(Data!$B$2:$B$2234=C$4)*(Data!$C$2:$C$2234))=0,"-",SUMPRODUCT((Data!$A$2:$A$2234=FIRE1301_working!$A10)*(Data!$B$2:$B$2234=C$4)*(Data!$C$2:$C$2234))/1000000)</f>
        <v>625.28057200000001</v>
      </c>
      <c r="D10" s="54">
        <f t="shared" si="0"/>
        <v>882.77210200000002</v>
      </c>
      <c r="E10" s="31" cm="1">
        <f t="array" ref="E10">IF(SUMPRODUCT((Data!$A$2:$A$2234=FIRE1301_working!$A10)*(Data!$B$2:$B$2234=E$4)*(Data!$C$2:$C$2234))=0,"-",SUMPRODUCT((Data!$A$2:$A$2234=FIRE1301_working!$A10)*(Data!$B$2:$B$2234=E$4)*(Data!$C$2:$C$2234))/1000000)</f>
        <v>6.7124540000000001</v>
      </c>
      <c r="F10" s="31" cm="1">
        <f t="array" ref="F10">IF(SUMPRODUCT((Data!$A$2:$A$2234=FIRE1301_working!$A10)*(Data!$B$2:$B$2234=F$4)*(Data!$C$2:$C$2234))=0,"-",SUMPRODUCT((Data!$A$2:$A$2234=FIRE1301_working!$A10)*(Data!$B$2:$B$2234=F$4)*(Data!$C$2:$C$2234))/1000000)</f>
        <v>2.955918</v>
      </c>
      <c r="G10" s="54" cm="1">
        <f t="array" ref="G10">IF(SUMPRODUCT((Data!$A$2:$A$2234=$A10)*(Data!$C$2:$C$2234))=0,"-",SUMPRODUCT((Data!$A$2:$A$2234=$A10)*(Data!$C$2:$C$2234))/1000000)</f>
        <v>892.44047399999999</v>
      </c>
      <c r="H10" s="48"/>
      <c r="I10" s="28"/>
    </row>
    <row r="11" spans="1:9" ht="15" customHeight="1" x14ac:dyDescent="0.25">
      <c r="A11" s="47" t="s">
        <v>26</v>
      </c>
      <c r="B11" s="31" cm="1">
        <f t="array" ref="B11">IF(SUMPRODUCT((Data!$A$2:$A$2234=FIRE1301_working!$A11)*(Data!$B$2:$B$2234=B$4)*(Data!$C$2:$C$2234))=0,"-",SUMPRODUCT((Data!$A$2:$A$2234=FIRE1301_working!$A11)*(Data!$B$2:$B$2234=B$4)*(Data!$C$2:$C$2234))/1000000)</f>
        <v>158.68586400000001</v>
      </c>
      <c r="C11" s="31" cm="1">
        <f t="array" ref="C11">IF(SUMPRODUCT((Data!$A$2:$A$2234=FIRE1301_working!$A11)*(Data!$B$2:$B$2234=C$4)*(Data!$C$2:$C$2234))=0,"-",SUMPRODUCT((Data!$A$2:$A$2234=FIRE1301_working!$A11)*(Data!$B$2:$B$2234=C$4)*(Data!$C$2:$C$2234))/1000000)</f>
        <v>644.29399699999999</v>
      </c>
      <c r="D11" s="54">
        <f t="shared" si="0"/>
        <v>802.97986100000003</v>
      </c>
      <c r="E11" s="31" cm="1">
        <f t="array" ref="E11">IF(SUMPRODUCT((Data!$A$2:$A$2234=FIRE1301_working!$A11)*(Data!$B$2:$B$2234=E$4)*(Data!$C$2:$C$2234))=0,"-",SUMPRODUCT((Data!$A$2:$A$2234=FIRE1301_working!$A11)*(Data!$B$2:$B$2234=E$4)*(Data!$C$2:$C$2234))/1000000)</f>
        <v>1.4226030000000001</v>
      </c>
      <c r="F11" s="31" cm="1">
        <f t="array" ref="F11">IF(SUMPRODUCT((Data!$A$2:$A$2234=FIRE1301_working!$A11)*(Data!$B$2:$B$2234=F$4)*(Data!$C$2:$C$2234))=0,"-",SUMPRODUCT((Data!$A$2:$A$2234=FIRE1301_working!$A11)*(Data!$B$2:$B$2234=F$4)*(Data!$C$2:$C$2234))/1000000)</f>
        <v>13.677937</v>
      </c>
      <c r="G11" s="54" cm="1">
        <f t="array" ref="G11">IF(SUMPRODUCT((Data!$A$2:$A$2234=$A11)*(Data!$C$2:$C$2234))=0,"-",SUMPRODUCT((Data!$A$2:$A$2234=$A11)*(Data!$C$2:$C$2234))/1000000)</f>
        <v>818.08040100000005</v>
      </c>
      <c r="H11" s="48"/>
      <c r="I11" s="28"/>
    </row>
    <row r="12" spans="1:9" ht="15" customHeight="1" x14ac:dyDescent="0.25">
      <c r="A12" s="47" t="s">
        <v>27</v>
      </c>
      <c r="B12" s="31" cm="1">
        <f t="array" ref="B12">IF(SUMPRODUCT((Data!$A$2:$A$2234=FIRE1301_working!$A12)*(Data!$B$2:$B$2234=B$4)*(Data!$C$2:$C$2234))=0,"-",SUMPRODUCT((Data!$A$2:$A$2234=FIRE1301_working!$A12)*(Data!$B$2:$B$2234=B$4)*(Data!$C$2:$C$2234))/1000000)</f>
        <v>137.43793600000001</v>
      </c>
      <c r="C12" s="31" cm="1">
        <f t="array" ref="C12">IF(SUMPRODUCT((Data!$A$2:$A$2234=FIRE1301_working!$A12)*(Data!$B$2:$B$2234=C$4)*(Data!$C$2:$C$2234))=0,"-",SUMPRODUCT((Data!$A$2:$A$2234=FIRE1301_working!$A12)*(Data!$B$2:$B$2234=C$4)*(Data!$C$2:$C$2234))/1000000)</f>
        <v>665.75268500000004</v>
      </c>
      <c r="D12" s="54">
        <f t="shared" si="0"/>
        <v>803.19062100000008</v>
      </c>
      <c r="E12" s="31" cm="1">
        <f t="array" ref="E12">IF(SUMPRODUCT((Data!$A$2:$A$2234=FIRE1301_working!$A12)*(Data!$B$2:$B$2234=E$4)*(Data!$C$2:$C$2234))=0,"-",SUMPRODUCT((Data!$A$2:$A$2234=FIRE1301_working!$A12)*(Data!$B$2:$B$2234=E$4)*(Data!$C$2:$C$2234))/1000000)</f>
        <v>0.86656500000000003</v>
      </c>
      <c r="F12" s="31" cm="1">
        <f t="array" ref="F12">IF(SUMPRODUCT((Data!$A$2:$A$2234=FIRE1301_working!$A12)*(Data!$B$2:$B$2234=F$4)*(Data!$C$2:$C$2234))=0,"-",SUMPRODUCT((Data!$A$2:$A$2234=FIRE1301_working!$A12)*(Data!$B$2:$B$2234=F$4)*(Data!$C$2:$C$2234))/1000000)</f>
        <v>6.4635410000000002</v>
      </c>
      <c r="G12" s="54" cm="1">
        <f t="array" ref="G12">IF(SUMPRODUCT((Data!$A$2:$A$2234=$A12)*(Data!$C$2:$C$2234))=0,"-",SUMPRODUCT((Data!$A$2:$A$2234=$A12)*(Data!$C$2:$C$2234))/1000000)</f>
        <v>810.52072699999997</v>
      </c>
      <c r="H12" s="48"/>
      <c r="I12" s="28"/>
    </row>
    <row r="13" spans="1:9" ht="15" customHeight="1" x14ac:dyDescent="0.25">
      <c r="A13" s="47" t="s">
        <v>28</v>
      </c>
      <c r="B13" s="31" cm="1">
        <f t="array" ref="B13">IF(SUMPRODUCT((Data!$A$2:$A$2234=FIRE1301_working!$A13)*(Data!$B$2:$B$2234=B$4)*(Data!$C$2:$C$2234))=0,"-",SUMPRODUCT((Data!$A$2:$A$2234=FIRE1301_working!$A13)*(Data!$B$2:$B$2234=B$4)*(Data!$C$2:$C$2234))/1000000)</f>
        <v>155.126508</v>
      </c>
      <c r="C13" s="31" cm="1">
        <f t="array" ref="C13">IF(SUMPRODUCT((Data!$A$2:$A$2234=FIRE1301_working!$A13)*(Data!$B$2:$B$2234=C$4)*(Data!$C$2:$C$2234))=0,"-",SUMPRODUCT((Data!$A$2:$A$2234=FIRE1301_working!$A13)*(Data!$B$2:$B$2234=C$4)*(Data!$C$2:$C$2234))/1000000)</f>
        <v>697.82251499999995</v>
      </c>
      <c r="D13" s="54">
        <f t="shared" si="0"/>
        <v>852.9490229999999</v>
      </c>
      <c r="E13" s="31" cm="1">
        <f t="array" ref="E13">IF(SUMPRODUCT((Data!$A$2:$A$2234=FIRE1301_working!$A13)*(Data!$B$2:$B$2234=E$4)*(Data!$C$2:$C$2234))=0,"-",SUMPRODUCT((Data!$A$2:$A$2234=FIRE1301_working!$A13)*(Data!$B$2:$B$2234=E$4)*(Data!$C$2:$C$2234))/1000000)</f>
        <v>1.343655</v>
      </c>
      <c r="F13" s="31" cm="1">
        <f t="array" ref="F13">IF(SUMPRODUCT((Data!$A$2:$A$2234=FIRE1301_working!$A13)*(Data!$B$2:$B$2234=F$4)*(Data!$C$2:$C$2234))=0,"-",SUMPRODUCT((Data!$A$2:$A$2234=FIRE1301_working!$A13)*(Data!$B$2:$B$2234=F$4)*(Data!$C$2:$C$2234))/1000000)</f>
        <v>3.3359580000000002</v>
      </c>
      <c r="G13" s="54" cm="1">
        <f t="array" ref="G13">IF(SUMPRODUCT((Data!$A$2:$A$2234=$A13)*(Data!$C$2:$C$2234))=0,"-",SUMPRODUCT((Data!$A$2:$A$2234=$A13)*(Data!$C$2:$C$2234))/1000000)</f>
        <v>857.62863600000003</v>
      </c>
      <c r="H13" s="48"/>
      <c r="I13" s="28"/>
    </row>
    <row r="14" spans="1:9" ht="15" customHeight="1" x14ac:dyDescent="0.25">
      <c r="A14" s="47" t="s">
        <v>29</v>
      </c>
      <c r="B14" s="31" cm="1">
        <f t="array" ref="B14">IF(SUMPRODUCT((Data!$A$2:$A$2234=FIRE1301_working!$A14)*(Data!$B$2:$B$2234=B$4)*(Data!$C$2:$C$2234))=0,"-",SUMPRODUCT((Data!$A$2:$A$2234=FIRE1301_working!$A14)*(Data!$B$2:$B$2234=B$4)*(Data!$C$2:$C$2234))/1000000)</f>
        <v>171.60661500000001</v>
      </c>
      <c r="C14" s="31" cm="1">
        <f t="array" ref="C14">IF(SUMPRODUCT((Data!$A$2:$A$2234=FIRE1301_working!$A14)*(Data!$B$2:$B$2234=C$4)*(Data!$C$2:$C$2234))=0,"-",SUMPRODUCT((Data!$A$2:$A$2234=FIRE1301_working!$A14)*(Data!$B$2:$B$2234=C$4)*(Data!$C$2:$C$2234))/1000000)</f>
        <v>731.49076500000001</v>
      </c>
      <c r="D14" s="54">
        <f t="shared" si="0"/>
        <v>903.09738000000004</v>
      </c>
      <c r="E14" s="31" cm="1">
        <f t="array" ref="E14">IF(SUMPRODUCT((Data!$A$2:$A$2234=FIRE1301_working!$A14)*(Data!$B$2:$B$2234=E$4)*(Data!$C$2:$C$2234))=0,"-",SUMPRODUCT((Data!$A$2:$A$2234=FIRE1301_working!$A14)*(Data!$B$2:$B$2234=E$4)*(Data!$C$2:$C$2234))/1000000)</f>
        <v>1.4879439999999999</v>
      </c>
      <c r="F14" s="31" cm="1">
        <f t="array" ref="F14">IF(SUMPRODUCT((Data!$A$2:$A$2234=FIRE1301_working!$A14)*(Data!$B$2:$B$2234=F$4)*(Data!$C$2:$C$2234))=0,"-",SUMPRODUCT((Data!$A$2:$A$2234=FIRE1301_working!$A14)*(Data!$B$2:$B$2234=F$4)*(Data!$C$2:$C$2234))/1000000)</f>
        <v>4.1762370000000004</v>
      </c>
      <c r="G14" s="54" cm="1">
        <f t="array" ref="G14">IF(SUMPRODUCT((Data!$A$2:$A$2234=$A14)*(Data!$C$2:$C$2234))=0,"-",SUMPRODUCT((Data!$A$2:$A$2234=$A14)*(Data!$C$2:$C$2234))/1000000)</f>
        <v>908.76156100000003</v>
      </c>
      <c r="H14" s="49"/>
      <c r="I14" s="28"/>
    </row>
    <row r="15" spans="1:9" ht="15" customHeight="1" x14ac:dyDescent="0.25">
      <c r="A15" s="47" t="s">
        <v>30</v>
      </c>
      <c r="B15" s="31" cm="1">
        <f t="array" ref="B15">IF(SUMPRODUCT((Data!$A$2:$A$2234=FIRE1301_working!$A15)*(Data!$B$2:$B$2234=B$4)*(Data!$C$2:$C$2234))=0,"-",SUMPRODUCT((Data!$A$2:$A$2234=FIRE1301_working!$A15)*(Data!$B$2:$B$2234=B$4)*(Data!$C$2:$C$2234))/1000000)</f>
        <v>146.71074200000001</v>
      </c>
      <c r="C15" s="31" cm="1">
        <f t="array" ref="C15">IF(SUMPRODUCT((Data!$A$2:$A$2234=FIRE1301_working!$A15)*(Data!$B$2:$B$2234=C$4)*(Data!$C$2:$C$2234))=0,"-",SUMPRODUCT((Data!$A$2:$A$2234=FIRE1301_working!$A15)*(Data!$B$2:$B$2234=C$4)*(Data!$C$2:$C$2234))/1000000)</f>
        <v>749.75030200000003</v>
      </c>
      <c r="D15" s="54">
        <f t="shared" si="0"/>
        <v>896.46104400000002</v>
      </c>
      <c r="E15" s="31" cm="1">
        <f t="array" ref="E15">IF(SUMPRODUCT((Data!$A$2:$A$2234=FIRE1301_working!$A15)*(Data!$B$2:$B$2234=E$4)*(Data!$C$2:$C$2234))=0,"-",SUMPRODUCT((Data!$A$2:$A$2234=FIRE1301_working!$A15)*(Data!$B$2:$B$2234=E$4)*(Data!$C$2:$C$2234))/1000000)</f>
        <v>2.8659849999999998</v>
      </c>
      <c r="F15" s="31" cm="1">
        <f t="array" ref="F15">IF(SUMPRODUCT((Data!$A$2:$A$2234=FIRE1301_working!$A15)*(Data!$B$2:$B$2234=F$4)*(Data!$C$2:$C$2234))=0,"-",SUMPRODUCT((Data!$A$2:$A$2234=FIRE1301_working!$A15)*(Data!$B$2:$B$2234=F$4)*(Data!$C$2:$C$2234))/1000000)</f>
        <v>3.59389</v>
      </c>
      <c r="G15" s="54" cm="1">
        <f t="array" ref="G15">IF(SUMPRODUCT((Data!$A$2:$A$2234=$A15)*(Data!$C$2:$C$2234))=0,"-",SUMPRODUCT((Data!$A$2:$A$2234=$A15)*(Data!$C$2:$C$2234))/1000000)</f>
        <v>902.92091900000003</v>
      </c>
      <c r="H15" s="49"/>
      <c r="I15" s="28"/>
    </row>
    <row r="16" spans="1:9" ht="15" customHeight="1" x14ac:dyDescent="0.25">
      <c r="A16" s="47" t="s">
        <v>31</v>
      </c>
      <c r="B16" s="31" cm="1">
        <f t="array" ref="B16">IF(SUMPRODUCT((Data!$A$2:$A$2234=FIRE1301_working!$A16)*(Data!$B$2:$B$2234=B$4)*(Data!$C$2:$C$2234))=0,"-",SUMPRODUCT((Data!$A$2:$A$2234=FIRE1301_working!$A16)*(Data!$B$2:$B$2234=B$4)*(Data!$C$2:$C$2234))/1000000)</f>
        <v>173.04306099999999</v>
      </c>
      <c r="C16" s="31" cm="1">
        <f t="array" ref="C16">IF(SUMPRODUCT((Data!$A$2:$A$2234=FIRE1301_working!$A16)*(Data!$B$2:$B$2234=C$4)*(Data!$C$2:$C$2234))=0,"-",SUMPRODUCT((Data!$A$2:$A$2234=FIRE1301_working!$A16)*(Data!$B$2:$B$2234=C$4)*(Data!$C$2:$C$2234))/1000000)</f>
        <v>773.06636700000001</v>
      </c>
      <c r="D16" s="54">
        <f t="shared" si="0"/>
        <v>946.10942799999998</v>
      </c>
      <c r="E16" s="31" cm="1">
        <f t="array" ref="E16">IF(SUMPRODUCT((Data!$A$2:$A$2234=FIRE1301_working!$A16)*(Data!$B$2:$B$2234=E$4)*(Data!$C$2:$C$2234))=0,"-",SUMPRODUCT((Data!$A$2:$A$2234=FIRE1301_working!$A16)*(Data!$B$2:$B$2234=E$4)*(Data!$C$2:$C$2234))/1000000)</f>
        <v>3.1574110000000002</v>
      </c>
      <c r="F16" s="31" cm="1">
        <f t="array" ref="F16">IF(SUMPRODUCT((Data!$A$2:$A$2234=FIRE1301_working!$A16)*(Data!$B$2:$B$2234=F$4)*(Data!$C$2:$C$2234))=0,"-",SUMPRODUCT((Data!$A$2:$A$2234=FIRE1301_working!$A16)*(Data!$B$2:$B$2234=F$4)*(Data!$C$2:$C$2234))/1000000)</f>
        <v>5.3253490000000001</v>
      </c>
      <c r="G16" s="54" cm="1">
        <f t="array" ref="G16">IF(SUMPRODUCT((Data!$A$2:$A$2234=$A16)*(Data!$C$2:$C$2234))=0,"-",SUMPRODUCT((Data!$A$2:$A$2234=$A16)*(Data!$C$2:$C$2234))/1000000)</f>
        <v>954.59218799999996</v>
      </c>
      <c r="H16" s="48"/>
      <c r="I16" s="28"/>
    </row>
    <row r="17" spans="1:9" ht="15" customHeight="1" x14ac:dyDescent="0.25">
      <c r="A17" s="47" t="s">
        <v>43</v>
      </c>
      <c r="B17" s="31" cm="1">
        <f t="array" ref="B17">IF(SUMPRODUCT((Data!$A$2:$A$2234=FIRE1301_working!$A17)*(Data!$B$2:$B$2234=B$4)*(Data!$C$2:$C$2234))=0,"-",SUMPRODUCT((Data!$A$2:$A$2234=FIRE1301_working!$A17)*(Data!$B$2:$B$2234=B$4)*(Data!$C$2:$C$2234))/1000000)</f>
        <v>144.639353</v>
      </c>
      <c r="C17" s="31" cm="1">
        <f t="array" ref="C17">IF(SUMPRODUCT((Data!$A$2:$A$2234=FIRE1301_working!$A17)*(Data!$B$2:$B$2234=C$4)*(Data!$C$2:$C$2234))=0,"-",SUMPRODUCT((Data!$A$2:$A$2234=FIRE1301_working!$A17)*(Data!$B$2:$B$2234=C$4)*(Data!$C$2:$C$2234))/1000000)</f>
        <v>817.86836600000004</v>
      </c>
      <c r="D17" s="54">
        <f t="shared" si="0"/>
        <v>962.50771900000007</v>
      </c>
      <c r="E17" s="31" cm="1">
        <f t="array" ref="E17">IF(SUMPRODUCT((Data!$A$2:$A$2234=FIRE1301_working!$A17)*(Data!$B$2:$B$2234=E$4)*(Data!$C$2:$C$2234))=0,"-",SUMPRODUCT((Data!$A$2:$A$2234=FIRE1301_working!$A17)*(Data!$B$2:$B$2234=E$4)*(Data!$C$2:$C$2234))/1000000)</f>
        <v>3.2467779999999999</v>
      </c>
      <c r="F17" s="31" cm="1">
        <f t="array" ref="F17">IF(SUMPRODUCT((Data!$A$2:$A$2234=FIRE1301_working!$A17)*(Data!$B$2:$B$2234=F$4)*(Data!$C$2:$C$2234))=0,"-",SUMPRODUCT((Data!$A$2:$A$2234=FIRE1301_working!$A17)*(Data!$B$2:$B$2234=F$4)*(Data!$C$2:$C$2234))/1000000)</f>
        <v>6.5242389999999997</v>
      </c>
      <c r="G17" s="54" cm="1">
        <f t="array" ref="G17">IF(SUMPRODUCT((Data!$A$2:$A$2234=$A17)*(Data!$C$2:$C$2234))=0,"-",SUMPRODUCT((Data!$A$2:$A$2234=$A17)*(Data!$C$2:$C$2234))/1000000)</f>
        <v>972.27873599999998</v>
      </c>
      <c r="H17" s="48"/>
      <c r="I17" s="28"/>
    </row>
    <row r="18" spans="1:9" ht="15.6" customHeight="1" x14ac:dyDescent="0.25">
      <c r="A18" s="47" t="s">
        <v>45</v>
      </c>
      <c r="B18" s="31" cm="1">
        <f t="array" ref="B18">IF(SUMPRODUCT((Data!$A$2:$A$2234=FIRE1301_working!$A18)*(Data!$B$2:$B$2234=B$4)*(Data!$C$2:$C$2234))=0,"-",SUMPRODUCT((Data!$A$2:$A$2234=FIRE1301_working!$A18)*(Data!$B$2:$B$2234=B$4)*(Data!$C$2:$C$2234))/1000000)</f>
        <v>136.81788499999999</v>
      </c>
      <c r="C18" s="31" cm="1">
        <f t="array" ref="C18">IF(SUMPRODUCT((Data!$A$2:$A$2234=FIRE1301_working!$A18)*(Data!$B$2:$B$2234=C$4)*(Data!$C$2:$C$2234))=0,"-",SUMPRODUCT((Data!$A$2:$A$2234=FIRE1301_working!$A18)*(Data!$B$2:$B$2234=C$4)*(Data!$C$2:$C$2234))/1000000)</f>
        <v>897.79020000000003</v>
      </c>
      <c r="D18" s="54">
        <f t="shared" si="0"/>
        <v>1034.6080850000001</v>
      </c>
      <c r="E18" s="31" cm="1">
        <f t="array" ref="E18">IF(SUMPRODUCT((Data!$A$2:$A$2234=FIRE1301_working!$A18)*(Data!$B$2:$B$2234=E$4)*(Data!$C$2:$C$2234))=0,"-",SUMPRODUCT((Data!$A$2:$A$2234=FIRE1301_working!$A18)*(Data!$B$2:$B$2234=E$4)*(Data!$C$2:$C$2234))/1000000)</f>
        <v>1.624849</v>
      </c>
      <c r="F18" s="31" cm="1">
        <f t="array" ref="F18">IF(SUMPRODUCT((Data!$A$2:$A$2234=FIRE1301_working!$A18)*(Data!$B$2:$B$2234=F$4)*(Data!$C$2:$C$2234))=0,"-",SUMPRODUCT((Data!$A$2:$A$2234=FIRE1301_working!$A18)*(Data!$B$2:$B$2234=F$4)*(Data!$C$2:$C$2234))/1000000)</f>
        <v>4.5071320000000004</v>
      </c>
      <c r="G18" s="54" cm="1">
        <f t="array" ref="G18">IF(SUMPRODUCT((Data!$A$2:$A$2234=$A18)*(Data!$C$2:$C$2234))=0,"-",SUMPRODUCT((Data!$A$2:$A$2234=$A18)*(Data!$C$2:$C$2234))/1000000)</f>
        <v>1040.7400660000001</v>
      </c>
      <c r="H18" s="28"/>
      <c r="I18" s="28"/>
    </row>
    <row r="19" spans="1:9" ht="15.75" x14ac:dyDescent="0.25">
      <c r="A19" s="50" t="s">
        <v>54</v>
      </c>
      <c r="B19" s="31" cm="1">
        <f t="array" ref="B19">IF(SUMPRODUCT((Data!$A$2:$A$2234=FIRE1301_working!$A19)*(Data!$B$2:$B$2234=B$4)*(Data!$C$2:$C$2234))=0,"-",SUMPRODUCT((Data!$A$2:$A$2234=FIRE1301_working!$A19)*(Data!$B$2:$B$2234=B$4)*(Data!$C$2:$C$2234))/1000000)</f>
        <v>172.45259200000001</v>
      </c>
      <c r="C19" s="31" cm="1">
        <f t="array" ref="C19">IF(SUMPRODUCT((Data!$A$2:$A$2234=FIRE1301_working!$A19)*(Data!$B$2:$B$2234=C$4)*(Data!$C$2:$C$2234))=0,"-",SUMPRODUCT((Data!$A$2:$A$2234=FIRE1301_working!$A19)*(Data!$B$2:$B$2234=C$4)*(Data!$C$2:$C$2234))/1000000)</f>
        <v>978.32655999999997</v>
      </c>
      <c r="D19" s="54">
        <f t="shared" ref="D19" si="1">IF(AND(B19="-",C19="-"),"-",IF(B19="-",C19,IF(C19="-",B19,B19+C19)))</f>
        <v>1150.7791520000001</v>
      </c>
      <c r="E19" s="31" cm="1">
        <f t="array" ref="E19">IF(SUMPRODUCT((Data!$A$2:$A$2234=FIRE1301_working!$A19)*(Data!$B$2:$B$2234=E$4)*(Data!$C$2:$C$2234))=0,"-",SUMPRODUCT((Data!$A$2:$A$2234=FIRE1301_working!$A19)*(Data!$B$2:$B$2234=E$4)*(Data!$C$2:$C$2234))/1000000)</f>
        <v>2.462828</v>
      </c>
      <c r="F19" s="31" cm="1">
        <f t="array" ref="F19">IF(SUMPRODUCT((Data!$A$2:$A$2234=FIRE1301_working!$A19)*(Data!$B$2:$B$2234=F$4)*(Data!$C$2:$C$2234))=0,"-",SUMPRODUCT((Data!$A$2:$A$2234=FIRE1301_working!$A19)*(Data!$B$2:$B$2234=F$4)*(Data!$C$2:$C$2234))/1000000)</f>
        <v>5.8725480000000001</v>
      </c>
      <c r="G19" s="54" cm="1">
        <f t="array" ref="G19">IF(SUMPRODUCT((Data!$A$2:$A$2234=$A19)*(Data!$C$2:$C$2234))=0,"-",SUMPRODUCT((Data!$A$2:$A$2234=$A19)*(Data!$C$2:$C$2234))/1000000)</f>
        <v>1159.1145280000001</v>
      </c>
      <c r="H19" s="28"/>
      <c r="I19" s="28"/>
    </row>
    <row r="20" spans="1:9" x14ac:dyDescent="0.2">
      <c r="A20" s="28"/>
      <c r="B20" s="28"/>
      <c r="C20" s="28"/>
      <c r="D20" s="28"/>
      <c r="E20" s="28"/>
      <c r="F20" s="28"/>
      <c r="G20" s="28"/>
      <c r="H20" s="28"/>
      <c r="I20" s="28"/>
    </row>
    <row r="21" spans="1:9" ht="14.45" customHeight="1" x14ac:dyDescent="0.2">
      <c r="A21" s="51"/>
      <c r="B21" s="51"/>
      <c r="C21" s="51"/>
      <c r="D21" s="51"/>
      <c r="E21" s="51"/>
      <c r="F21" s="51"/>
      <c r="G21" s="51"/>
      <c r="H21" s="28"/>
      <c r="I21" s="28"/>
    </row>
    <row r="22" spans="1:9" x14ac:dyDescent="0.2">
      <c r="A22" s="28"/>
      <c r="B22" s="28"/>
      <c r="C22" s="28"/>
      <c r="D22" s="28"/>
      <c r="E22" s="28"/>
      <c r="F22" s="28"/>
      <c r="G22" s="28"/>
      <c r="H22" s="28"/>
      <c r="I22" s="28"/>
    </row>
    <row r="23" spans="1:9" x14ac:dyDescent="0.2">
      <c r="A23" s="52"/>
      <c r="B23" s="52"/>
      <c r="C23" s="52"/>
      <c r="D23" s="52"/>
      <c r="E23" s="52"/>
      <c r="F23" s="52"/>
      <c r="G23" s="52"/>
      <c r="H23" s="28"/>
      <c r="I23" s="28"/>
    </row>
    <row r="24" spans="1:9" ht="27" customHeight="1" x14ac:dyDescent="0.2">
      <c r="A24" s="52"/>
      <c r="B24" s="45"/>
      <c r="C24" s="45"/>
      <c r="D24" s="45"/>
      <c r="E24" s="45"/>
      <c r="F24" s="45"/>
      <c r="G24" s="28"/>
      <c r="H24" s="28"/>
      <c r="I24" s="28"/>
    </row>
    <row r="25" spans="1:9" x14ac:dyDescent="0.2">
      <c r="A25" s="51"/>
      <c r="B25" s="51"/>
      <c r="C25" s="51"/>
      <c r="D25" s="51"/>
      <c r="E25" s="28"/>
      <c r="F25" s="28"/>
      <c r="G25" s="28"/>
      <c r="H25" s="28"/>
      <c r="I25" s="28"/>
    </row>
    <row r="26" spans="1:9" ht="27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</row>
    <row r="27" spans="1:9" ht="26.25" customHeight="1" x14ac:dyDescent="0.2">
      <c r="A27" s="28"/>
      <c r="B27" s="28"/>
      <c r="C27" s="28"/>
      <c r="D27" s="28"/>
      <c r="E27" s="28"/>
      <c r="F27" s="28"/>
      <c r="G27" s="28"/>
      <c r="H27" s="28"/>
      <c r="I27" s="28"/>
    </row>
    <row r="28" spans="1:9" x14ac:dyDescent="0.2">
      <c r="A28" s="51"/>
      <c r="B28" s="51"/>
      <c r="C28" s="28"/>
      <c r="D28" s="28"/>
      <c r="E28" s="28"/>
      <c r="F28" s="28"/>
      <c r="G28" s="28"/>
      <c r="H28" s="28"/>
      <c r="I28" s="28"/>
    </row>
    <row r="29" spans="1:9" ht="30" customHeight="1" x14ac:dyDescent="0.2">
      <c r="A29" s="28"/>
      <c r="B29" s="28"/>
      <c r="C29" s="28"/>
      <c r="D29" s="28"/>
      <c r="E29" s="28"/>
      <c r="F29" s="28"/>
      <c r="G29" s="53"/>
      <c r="H29" s="28"/>
      <c r="I29" s="28"/>
    </row>
    <row r="30" spans="1:9" x14ac:dyDescent="0.2">
      <c r="A30" s="51"/>
      <c r="B30" s="51"/>
      <c r="C30" s="51"/>
      <c r="D30" s="28"/>
      <c r="E30" s="28"/>
      <c r="F30" s="28"/>
      <c r="G30" s="53"/>
      <c r="H30" s="28"/>
      <c r="I30" s="28"/>
    </row>
    <row r="31" spans="1:9" x14ac:dyDescent="0.2">
      <c r="A31" s="28"/>
      <c r="B31" s="28"/>
      <c r="C31" s="28"/>
      <c r="D31" s="28"/>
      <c r="E31" s="28"/>
      <c r="F31" s="28"/>
      <c r="G31" s="28"/>
      <c r="H31" s="28"/>
      <c r="I31" s="28"/>
    </row>
  </sheetData>
  <mergeCells count="2">
    <mergeCell ref="B2:F2"/>
    <mergeCell ref="G3:G4"/>
  </mergeCells>
  <phoneticPr fontId="18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C51D-480A-4C3E-BDEA-C7FCF4AD21BA}">
  <sheetPr codeName="Sheet6"/>
  <dimension ref="A1:AM33"/>
  <sheetViews>
    <sheetView showGridLines="0" zoomScaleNormal="100" workbookViewId="0">
      <pane ySplit="4" topLeftCell="A14" activePane="bottomLeft" state="frozen"/>
      <selection activeCell="A16" sqref="A16"/>
      <selection pane="bottomLeft"/>
    </sheetView>
  </sheetViews>
  <sheetFormatPr defaultColWidth="9.140625" defaultRowHeight="15" x14ac:dyDescent="0.2"/>
  <cols>
    <col min="1" max="1" width="11" style="18" customWidth="1"/>
    <col min="2" max="7" width="18.7109375" style="18" customWidth="1"/>
    <col min="8" max="8" width="14.140625" style="18" customWidth="1"/>
    <col min="9" max="16384" width="9.140625" style="18"/>
  </cols>
  <sheetData>
    <row r="1" spans="1:39" ht="18.600000000000001" customHeight="1" x14ac:dyDescent="0.2">
      <c r="A1" s="55" t="s">
        <v>13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</row>
    <row r="2" spans="1:39" ht="32.1" customHeight="1" x14ac:dyDescent="0.2">
      <c r="A2" s="56"/>
      <c r="B2" s="83"/>
      <c r="C2" s="83"/>
      <c r="D2" s="83"/>
      <c r="E2" s="83"/>
      <c r="F2" s="83"/>
      <c r="G2" s="57" t="s">
        <v>14</v>
      </c>
      <c r="H2" s="58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</row>
    <row r="3" spans="1:39" ht="17.25" customHeight="1" x14ac:dyDescent="0.25">
      <c r="A3" s="56"/>
      <c r="B3" s="59"/>
      <c r="C3" s="60" t="s">
        <v>15</v>
      </c>
      <c r="D3" s="59"/>
      <c r="E3" s="56"/>
      <c r="F3" s="56"/>
      <c r="G3" s="59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39" ht="50.1" customHeight="1" thickBot="1" x14ac:dyDescent="0.3">
      <c r="A4" s="56"/>
      <c r="B4" s="61" t="s">
        <v>18</v>
      </c>
      <c r="C4" s="61" t="s">
        <v>19</v>
      </c>
      <c r="D4" s="61" t="s">
        <v>17</v>
      </c>
      <c r="E4" s="61" t="s">
        <v>70</v>
      </c>
      <c r="F4" s="61" t="s">
        <v>16</v>
      </c>
      <c r="G4" s="61" t="s">
        <v>17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</row>
    <row r="5" spans="1:39" ht="15" customHeight="1" x14ac:dyDescent="0.25">
      <c r="A5" s="62" t="s">
        <v>20</v>
      </c>
      <c r="B5" s="74">
        <f>IF(FIRE1301_working!B5="-","-",ROUND(FIRE1301_working!B5,1))</f>
        <v>126.9</v>
      </c>
      <c r="C5" s="74">
        <f>IF(FIRE1301_working!C5="-","-",ROUND(FIRE1301_working!C5,1))</f>
        <v>472.8</v>
      </c>
      <c r="D5" s="77">
        <f>IF(FIRE1301_working!D5="-","-",ROUND(FIRE1301_working!D5,1))</f>
        <v>599.70000000000005</v>
      </c>
      <c r="E5" s="74">
        <f>IF(FIRE1301_working!E5="-","-",ROUND(FIRE1301_working!E5,1))</f>
        <v>4.7</v>
      </c>
      <c r="F5" s="74">
        <f>IF(FIRE1301_working!F5="-","-",ROUND(FIRE1301_working!F5,1))</f>
        <v>0.1</v>
      </c>
      <c r="G5" s="77">
        <f>IF(FIRE1301_working!G5="-","-",ROUND(FIRE1301_working!G5,1))</f>
        <v>604.5</v>
      </c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</row>
    <row r="6" spans="1:39" ht="15" customHeight="1" x14ac:dyDescent="0.25">
      <c r="A6" s="63" t="s">
        <v>21</v>
      </c>
      <c r="B6" s="75">
        <f>IF(FIRE1301_working!B6="-","-",ROUND(FIRE1301_working!B6,1))</f>
        <v>132.30000000000001</v>
      </c>
      <c r="C6" s="75">
        <f>IF(FIRE1301_working!C6="-","-",ROUND(FIRE1301_working!C6,1))</f>
        <v>508</v>
      </c>
      <c r="D6" s="78">
        <f>IF(FIRE1301_working!D6="-","-",ROUND(FIRE1301_working!D6,1))</f>
        <v>640.29999999999995</v>
      </c>
      <c r="E6" s="75">
        <f>IF(FIRE1301_working!E6="-","-",ROUND(FIRE1301_working!E6,1))</f>
        <v>3.4</v>
      </c>
      <c r="F6" s="75">
        <f>IF(FIRE1301_working!F6="-","-",ROUND(FIRE1301_working!F6,1))</f>
        <v>0.1</v>
      </c>
      <c r="G6" s="78">
        <f>IF(FIRE1301_working!G6="-","-",ROUND(FIRE1301_working!G6,1))</f>
        <v>643.79999999999995</v>
      </c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</row>
    <row r="7" spans="1:39" ht="15" customHeight="1" x14ac:dyDescent="0.25">
      <c r="A7" s="63" t="s">
        <v>22</v>
      </c>
      <c r="B7" s="75">
        <f>IF(FIRE1301_working!B7="-","-",ROUND(FIRE1301_working!B7,1))</f>
        <v>116.2</v>
      </c>
      <c r="C7" s="75">
        <f>IF(FIRE1301_working!C7="-","-",ROUND(FIRE1301_working!C7,1))</f>
        <v>543.4</v>
      </c>
      <c r="D7" s="78">
        <f>IF(FIRE1301_working!D7="-","-",ROUND(FIRE1301_working!D7,1))</f>
        <v>659.7</v>
      </c>
      <c r="E7" s="75">
        <f>IF(FIRE1301_working!E7="-","-",ROUND(FIRE1301_working!E7,1))</f>
        <v>7.1</v>
      </c>
      <c r="F7" s="75">
        <f>IF(FIRE1301_working!F7="-","-",ROUND(FIRE1301_working!F7,1))</f>
        <v>0.2</v>
      </c>
      <c r="G7" s="78">
        <f>IF(FIRE1301_working!G7="-","-",ROUND(FIRE1301_working!G7,1))</f>
        <v>667</v>
      </c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</row>
    <row r="8" spans="1:39" ht="15" customHeight="1" x14ac:dyDescent="0.25">
      <c r="A8" s="63" t="s">
        <v>23</v>
      </c>
      <c r="B8" s="75">
        <f>IF(FIRE1301_working!B8="-","-",ROUND(FIRE1301_working!B8,1))</f>
        <v>136.30000000000001</v>
      </c>
      <c r="C8" s="75">
        <f>IF(FIRE1301_working!C8="-","-",ROUND(FIRE1301_working!C8,1))</f>
        <v>566.5</v>
      </c>
      <c r="D8" s="78">
        <f>IF(FIRE1301_working!D8="-","-",ROUND(FIRE1301_working!D8,1))</f>
        <v>702.9</v>
      </c>
      <c r="E8" s="75">
        <f>IF(FIRE1301_working!E8="-","-",ROUND(FIRE1301_working!E8,1))</f>
        <v>6.8</v>
      </c>
      <c r="F8" s="75">
        <f>IF(FIRE1301_working!F8="-","-",ROUND(FIRE1301_working!F8,1))</f>
        <v>1</v>
      </c>
      <c r="G8" s="78">
        <f>IF(FIRE1301_working!G8="-","-",ROUND(FIRE1301_working!G8,1))</f>
        <v>710.6</v>
      </c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</row>
    <row r="9" spans="1:39" ht="15" customHeight="1" x14ac:dyDescent="0.25">
      <c r="A9" s="63" t="s">
        <v>24</v>
      </c>
      <c r="B9" s="75">
        <f>IF(FIRE1301_working!B9="-","-",ROUND(FIRE1301_working!B9,1))</f>
        <v>143.4</v>
      </c>
      <c r="C9" s="75">
        <f>IF(FIRE1301_working!C9="-","-",ROUND(FIRE1301_working!C9,1))</f>
        <v>594</v>
      </c>
      <c r="D9" s="78">
        <f>IF(FIRE1301_working!D9="-","-",ROUND(FIRE1301_working!D9,1))</f>
        <v>737.4</v>
      </c>
      <c r="E9" s="75">
        <f>IF(FIRE1301_working!E9="-","-",ROUND(FIRE1301_working!E9,1))</f>
        <v>8.6</v>
      </c>
      <c r="F9" s="75">
        <f>IF(FIRE1301_working!F9="-","-",ROUND(FIRE1301_working!F9,1))</f>
        <v>0.6</v>
      </c>
      <c r="G9" s="78">
        <f>IF(FIRE1301_working!G9="-","-",ROUND(FIRE1301_working!G9,1))</f>
        <v>746.6</v>
      </c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</row>
    <row r="10" spans="1:39" ht="15" customHeight="1" x14ac:dyDescent="0.25">
      <c r="A10" s="63" t="s">
        <v>25</v>
      </c>
      <c r="B10" s="75">
        <f>IF(FIRE1301_working!B10="-","-",ROUND(FIRE1301_working!B10,1))</f>
        <v>257.5</v>
      </c>
      <c r="C10" s="75">
        <f>IF(FIRE1301_working!C10="-","-",ROUND(FIRE1301_working!C10,1))</f>
        <v>625.29999999999995</v>
      </c>
      <c r="D10" s="78">
        <f>IF(FIRE1301_working!D10="-","-",ROUND(FIRE1301_working!D10,1))</f>
        <v>882.8</v>
      </c>
      <c r="E10" s="75">
        <f>IF(FIRE1301_working!E10="-","-",ROUND(FIRE1301_working!E10,1))</f>
        <v>6.7</v>
      </c>
      <c r="F10" s="75">
        <f>IF(FIRE1301_working!F10="-","-",ROUND(FIRE1301_working!F10,1))</f>
        <v>3</v>
      </c>
      <c r="G10" s="78">
        <f>IF(FIRE1301_working!G10="-","-",ROUND(FIRE1301_working!G10,1))</f>
        <v>892.4</v>
      </c>
      <c r="H10" s="64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</row>
    <row r="11" spans="1:39" ht="15" customHeight="1" x14ac:dyDescent="0.25">
      <c r="A11" s="63" t="s">
        <v>26</v>
      </c>
      <c r="B11" s="75">
        <f>IF(FIRE1301_working!B11="-","-",ROUND(FIRE1301_working!B11,1))</f>
        <v>158.69999999999999</v>
      </c>
      <c r="C11" s="75">
        <f>IF(FIRE1301_working!C11="-","-",ROUND(FIRE1301_working!C11,1))</f>
        <v>644.29999999999995</v>
      </c>
      <c r="D11" s="78">
        <f>IF(FIRE1301_working!D11="-","-",ROUND(FIRE1301_working!D11,1))</f>
        <v>803</v>
      </c>
      <c r="E11" s="75">
        <f>IF(FIRE1301_working!E11="-","-",ROUND(FIRE1301_working!E11,1))</f>
        <v>1.4</v>
      </c>
      <c r="F11" s="75">
        <f>IF(FIRE1301_working!F11="-","-",ROUND(FIRE1301_working!F11,1))</f>
        <v>13.7</v>
      </c>
      <c r="G11" s="78">
        <f>IF(FIRE1301_working!G11="-","-",ROUND(FIRE1301_working!G11,1))</f>
        <v>818.1</v>
      </c>
      <c r="H11" s="64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</row>
    <row r="12" spans="1:39" ht="15" customHeight="1" x14ac:dyDescent="0.25">
      <c r="A12" s="63" t="s">
        <v>27</v>
      </c>
      <c r="B12" s="75">
        <f>IF(FIRE1301_working!B12="-","-",ROUND(FIRE1301_working!B12,1))</f>
        <v>137.4</v>
      </c>
      <c r="C12" s="75">
        <f>IF(FIRE1301_working!C12="-","-",ROUND(FIRE1301_working!C12,1))</f>
        <v>665.8</v>
      </c>
      <c r="D12" s="78">
        <f>IF(FIRE1301_working!D12="-","-",ROUND(FIRE1301_working!D12,1))</f>
        <v>803.2</v>
      </c>
      <c r="E12" s="75">
        <f>IF(FIRE1301_working!E12="-","-",ROUND(FIRE1301_working!E12,1))</f>
        <v>0.9</v>
      </c>
      <c r="F12" s="75">
        <f>IF(FIRE1301_working!F12="-","-",ROUND(FIRE1301_working!F12,1))</f>
        <v>6.5</v>
      </c>
      <c r="G12" s="78">
        <f>IF(FIRE1301_working!G12="-","-",ROUND(FIRE1301_working!G12,1))</f>
        <v>810.5</v>
      </c>
      <c r="H12" s="64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</row>
    <row r="13" spans="1:39" ht="15" customHeight="1" x14ac:dyDescent="0.25">
      <c r="A13" s="63" t="s">
        <v>28</v>
      </c>
      <c r="B13" s="75">
        <f>IF(FIRE1301_working!B13="-","-",ROUND(FIRE1301_working!B13,1))</f>
        <v>155.1</v>
      </c>
      <c r="C13" s="75">
        <f>IF(FIRE1301_working!C13="-","-",ROUND(FIRE1301_working!C13,1))</f>
        <v>697.8</v>
      </c>
      <c r="D13" s="78">
        <f>IF(FIRE1301_working!D13="-","-",ROUND(FIRE1301_working!D13,1))</f>
        <v>852.9</v>
      </c>
      <c r="E13" s="75">
        <f>IF(FIRE1301_working!E13="-","-",ROUND(FIRE1301_working!E13,1))</f>
        <v>1.3</v>
      </c>
      <c r="F13" s="75">
        <f>IF(FIRE1301_working!F13="-","-",ROUND(FIRE1301_working!F13,1))</f>
        <v>3.3</v>
      </c>
      <c r="G13" s="78">
        <f>IF(FIRE1301_working!G13="-","-",ROUND(FIRE1301_working!G13,1))</f>
        <v>857.6</v>
      </c>
      <c r="H13" s="64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39" ht="15" customHeight="1" x14ac:dyDescent="0.25">
      <c r="A14" s="63" t="s">
        <v>29</v>
      </c>
      <c r="B14" s="75">
        <f>IF(FIRE1301_working!B14="-","-",ROUND(FIRE1301_working!B14,1))</f>
        <v>171.6</v>
      </c>
      <c r="C14" s="75">
        <f>IF(FIRE1301_working!C14="-","-",ROUND(FIRE1301_working!C14,1))</f>
        <v>731.5</v>
      </c>
      <c r="D14" s="78">
        <f>IF(FIRE1301_working!D14="-","-",ROUND(FIRE1301_working!D14,1))</f>
        <v>903.1</v>
      </c>
      <c r="E14" s="75">
        <f>IF(FIRE1301_working!E14="-","-",ROUND(FIRE1301_working!E14,1))</f>
        <v>1.5</v>
      </c>
      <c r="F14" s="75">
        <f>IF(FIRE1301_working!F14="-","-",ROUND(FIRE1301_working!F14,1))</f>
        <v>4.2</v>
      </c>
      <c r="G14" s="78">
        <f>IF(FIRE1301_working!G14="-","-",ROUND(FIRE1301_working!G14,1))</f>
        <v>908.8</v>
      </c>
      <c r="H14" s="65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</row>
    <row r="15" spans="1:39" ht="15" customHeight="1" x14ac:dyDescent="0.25">
      <c r="A15" s="63" t="s">
        <v>30</v>
      </c>
      <c r="B15" s="75">
        <f>IF(FIRE1301_working!B15="-","-",ROUND(FIRE1301_working!B15,1))</f>
        <v>146.69999999999999</v>
      </c>
      <c r="C15" s="75">
        <f>IF(FIRE1301_working!C15="-","-",ROUND(FIRE1301_working!C15,1))</f>
        <v>749.8</v>
      </c>
      <c r="D15" s="78">
        <f>IF(FIRE1301_working!D15="-","-",ROUND(FIRE1301_working!D15,1))</f>
        <v>896.5</v>
      </c>
      <c r="E15" s="75">
        <f>IF(FIRE1301_working!E15="-","-",ROUND(FIRE1301_working!E15,1))</f>
        <v>2.9</v>
      </c>
      <c r="F15" s="75">
        <f>IF(FIRE1301_working!F15="-","-",ROUND(FIRE1301_working!F15,1))</f>
        <v>3.6</v>
      </c>
      <c r="G15" s="78">
        <f>IF(FIRE1301_working!G15="-","-",ROUND(FIRE1301_working!G15,1))</f>
        <v>902.9</v>
      </c>
      <c r="H15" s="65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</row>
    <row r="16" spans="1:39" ht="15" customHeight="1" x14ac:dyDescent="0.25">
      <c r="A16" s="63" t="s">
        <v>31</v>
      </c>
      <c r="B16" s="75">
        <f>IF(FIRE1301_working!B16="-","-",ROUND(FIRE1301_working!B16,1))</f>
        <v>173</v>
      </c>
      <c r="C16" s="75">
        <f>IF(FIRE1301_working!C16="-","-",ROUND(FIRE1301_working!C16,1))</f>
        <v>773.1</v>
      </c>
      <c r="D16" s="78">
        <f>IF(FIRE1301_working!D16="-","-",ROUND(FIRE1301_working!D16,1))</f>
        <v>946.1</v>
      </c>
      <c r="E16" s="75">
        <f>IF(FIRE1301_working!E16="-","-",ROUND(FIRE1301_working!E16,1))</f>
        <v>3.2</v>
      </c>
      <c r="F16" s="75">
        <f>IF(FIRE1301_working!F16="-","-",ROUND(FIRE1301_working!F16,1))</f>
        <v>5.3</v>
      </c>
      <c r="G16" s="78">
        <f>IF(FIRE1301_working!G16="-","-",ROUND(FIRE1301_working!G16,1))</f>
        <v>954.6</v>
      </c>
      <c r="H16" s="64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</row>
    <row r="17" spans="1:39" ht="15" customHeight="1" x14ac:dyDescent="0.25">
      <c r="A17" s="63" t="s">
        <v>43</v>
      </c>
      <c r="B17" s="75">
        <f>IF(FIRE1301_working!B17="-","-",ROUND(FIRE1301_working!B17,1))</f>
        <v>144.6</v>
      </c>
      <c r="C17" s="75">
        <f>IF(FIRE1301_working!C17="-","-",ROUND(FIRE1301_working!C17,1))</f>
        <v>817.9</v>
      </c>
      <c r="D17" s="78">
        <f>IF(FIRE1301_working!D17="-","-",ROUND(FIRE1301_working!D17,1))</f>
        <v>962.5</v>
      </c>
      <c r="E17" s="75">
        <f>IF(FIRE1301_working!E17="-","-",ROUND(FIRE1301_working!E17,1))</f>
        <v>3.2</v>
      </c>
      <c r="F17" s="75">
        <f>IF(FIRE1301_working!F17="-","-",ROUND(FIRE1301_working!F17,1))</f>
        <v>6.5</v>
      </c>
      <c r="G17" s="78">
        <f>IF(FIRE1301_working!G17="-","-",ROUND(FIRE1301_working!G17,1))</f>
        <v>972.3</v>
      </c>
      <c r="H17" s="64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</row>
    <row r="18" spans="1:39" ht="15" customHeight="1" x14ac:dyDescent="0.25">
      <c r="A18" s="63" t="s">
        <v>45</v>
      </c>
      <c r="B18" s="75">
        <f>IF(FIRE1301_working!B18="-","-",ROUND(FIRE1301_working!B18,1))</f>
        <v>136.80000000000001</v>
      </c>
      <c r="C18" s="75">
        <f>IF(FIRE1301_working!C18="-","-",ROUND(FIRE1301_working!C18,1))</f>
        <v>897.8</v>
      </c>
      <c r="D18" s="78">
        <f>IF(FIRE1301_working!D18="-","-",ROUND(FIRE1301_working!D18,1))</f>
        <v>1034.5999999999999</v>
      </c>
      <c r="E18" s="75">
        <f>IF(FIRE1301_working!E18="-","-",ROUND(FIRE1301_working!E18,1))</f>
        <v>1.6</v>
      </c>
      <c r="F18" s="75">
        <f>IF(FIRE1301_working!F18="-","-",ROUND(FIRE1301_working!F18,1))</f>
        <v>4.5</v>
      </c>
      <c r="G18" s="78">
        <f>IF(FIRE1301_working!G18="-","-",ROUND(FIRE1301_working!G18,1))</f>
        <v>1040.7</v>
      </c>
      <c r="H18" s="64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</row>
    <row r="19" spans="1:39" ht="15" customHeight="1" thickBot="1" x14ac:dyDescent="0.3">
      <c r="A19" s="66" t="s">
        <v>54</v>
      </c>
      <c r="B19" s="76">
        <f>IF(FIRE1301_working!B19="-","-",ROUND(FIRE1301_working!B19,1))</f>
        <v>172.5</v>
      </c>
      <c r="C19" s="76">
        <f>IF(FIRE1301_working!C19="-","-",ROUND(FIRE1301_working!C19,1))</f>
        <v>978.3</v>
      </c>
      <c r="D19" s="79">
        <f>IF(FIRE1301_working!D19="-","-",ROUND(FIRE1301_working!D19,1))</f>
        <v>1150.8</v>
      </c>
      <c r="E19" s="76">
        <f>IF(FIRE1301_working!E19="-","-",ROUND(FIRE1301_working!E19,1))</f>
        <v>2.5</v>
      </c>
      <c r="F19" s="76">
        <f>IF(FIRE1301_working!F19="-","-",ROUND(FIRE1301_working!F19,1))</f>
        <v>5.9</v>
      </c>
      <c r="G19" s="79">
        <f>IF(FIRE1301_working!G19="-","-",ROUND(FIRE1301_working!G19,1))</f>
        <v>1159.0999999999999</v>
      </c>
      <c r="H19" s="64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</row>
    <row r="20" spans="1:39" ht="31.5" customHeight="1" x14ac:dyDescent="0.2">
      <c r="A20" s="56" t="s">
        <v>32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</row>
    <row r="21" spans="1:39" ht="30" customHeight="1" x14ac:dyDescent="0.25">
      <c r="A21" s="26" t="s">
        <v>69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8"/>
      <c r="AF21" s="68"/>
      <c r="AG21" s="68"/>
      <c r="AH21" s="68"/>
      <c r="AI21" s="68"/>
      <c r="AJ21" s="68"/>
      <c r="AK21" s="68"/>
      <c r="AL21" s="68"/>
      <c r="AM21" s="68"/>
    </row>
    <row r="22" spans="1:39" x14ac:dyDescent="0.2">
      <c r="A22" s="56" t="s">
        <v>42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</row>
    <row r="23" spans="1:39" ht="14.45" customHeight="1" x14ac:dyDescent="0.2">
      <c r="A23" s="69" t="s">
        <v>33</v>
      </c>
      <c r="B23" s="69"/>
      <c r="C23" s="69"/>
      <c r="D23" s="69"/>
      <c r="E23" s="69"/>
      <c r="F23" s="69"/>
      <c r="G23" s="69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</row>
    <row r="24" spans="1:39" x14ac:dyDescent="0.2">
      <c r="A24" s="56" t="s">
        <v>34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</row>
    <row r="25" spans="1:39" x14ac:dyDescent="0.2">
      <c r="A25" s="70" t="s">
        <v>35</v>
      </c>
      <c r="B25" s="70"/>
      <c r="C25" s="70"/>
      <c r="D25" s="70"/>
      <c r="E25" s="70"/>
      <c r="F25" s="70"/>
      <c r="G25" s="70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</row>
    <row r="26" spans="1:39" ht="27" customHeight="1" x14ac:dyDescent="0.2">
      <c r="A26" s="70" t="s">
        <v>36</v>
      </c>
      <c r="B26" s="71"/>
      <c r="C26" s="71"/>
      <c r="D26" s="71"/>
      <c r="E26" s="71"/>
      <c r="F26" s="71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</row>
    <row r="27" spans="1:39" x14ac:dyDescent="0.2">
      <c r="A27" s="69" t="s">
        <v>37</v>
      </c>
      <c r="B27" s="69"/>
      <c r="C27" s="69"/>
      <c r="D27" s="69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</row>
    <row r="28" spans="1:39" ht="27" customHeight="1" x14ac:dyDescent="0.2">
      <c r="A28" s="72" t="s">
        <v>47</v>
      </c>
      <c r="B28" s="72"/>
      <c r="C28" s="72"/>
      <c r="D28" s="72"/>
      <c r="E28" s="72"/>
      <c r="F28" s="72"/>
      <c r="G28" s="72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</row>
    <row r="29" spans="1:39" ht="26.25" customHeight="1" x14ac:dyDescent="0.2">
      <c r="A29" s="56" t="s">
        <v>38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</row>
    <row r="30" spans="1:39" x14ac:dyDescent="0.2">
      <c r="A30" s="69" t="s">
        <v>39</v>
      </c>
      <c r="B30" s="69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</row>
    <row r="31" spans="1:39" ht="30" customHeight="1" x14ac:dyDescent="0.2">
      <c r="A31" s="56" t="s">
        <v>40</v>
      </c>
      <c r="B31" s="56"/>
      <c r="C31" s="56"/>
      <c r="D31" s="56"/>
      <c r="E31" s="56"/>
      <c r="F31" s="56"/>
      <c r="G31" s="73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</row>
    <row r="32" spans="1:39" x14ac:dyDescent="0.2">
      <c r="A32" s="69" t="s">
        <v>68</v>
      </c>
      <c r="B32" s="69"/>
      <c r="C32" s="69"/>
      <c r="D32" s="56"/>
      <c r="E32" s="56"/>
      <c r="F32" s="56"/>
      <c r="G32" s="73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</row>
    <row r="33" spans="1:39" x14ac:dyDescent="0.2">
      <c r="A33" s="80" t="s">
        <v>41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</row>
  </sheetData>
  <mergeCells count="1">
    <mergeCell ref="B2:F2"/>
  </mergeCells>
  <conditionalFormatting sqref="J21">
    <cfRule type="expression" dxfId="0" priority="1">
      <formula>J21&lt;&gt;0</formula>
    </cfRule>
  </conditionalFormatting>
  <hyperlinks>
    <hyperlink ref="A27" r:id="rId1" xr:uid="{8FD682C6-3FBB-41EA-8B99-789BF5F81A65}"/>
    <hyperlink ref="A30" r:id="rId2" xr:uid="{1C435568-5EB5-4071-80AB-9C2AD1A5CC1B}"/>
    <hyperlink ref="A23" r:id="rId3" xr:uid="{73D49C20-F557-4B55-AA72-8085AC0045C5}"/>
    <hyperlink ref="A32" r:id="rId4" xr:uid="{1A2CB963-E4D0-4242-8EDC-575F2CA52346}"/>
  </hyperlinks>
  <pageMargins left="0.7" right="0.7" top="0.75" bottom="0.75" header="0.3" footer="0.3"/>
  <pageSetup paperSize="9" orientation="portrait" r:id="rId5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Props1.xml><?xml version="1.0" encoding="utf-8"?>
<ds:datastoreItem xmlns:ds="http://schemas.openxmlformats.org/officeDocument/2006/customXml" ds:itemID="{46680072-7CC1-450F-AFEC-FA6436189C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D0A79-9B2C-4938-A03C-603472A66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E994FC-D44B-40CD-A298-113419D7BFB7}">
  <ds:schemaRefs>
    <ds:schemaRef ds:uri="f8e9d96c-a07e-4933-9220-38ca5ec96d4e"/>
    <ds:schemaRef ds:uri="http://purl.org/dc/dcmitype/"/>
    <ds:schemaRef ds:uri="f2aea08d-7fae-41c6-92ff-91df552a059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config</vt:lpstr>
      <vt:lpstr>Cover_sheet</vt:lpstr>
      <vt:lpstr>Contents</vt:lpstr>
      <vt:lpstr>Data</vt:lpstr>
      <vt:lpstr>FIRE1301_working</vt:lpstr>
      <vt:lpstr>FIRE1301</vt:lpstr>
      <vt:lpstr>Contents!Print_Area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2024-10-04T11:51:00Z</dcterms:created>
  <dcterms:modified xsi:type="dcterms:W3CDTF">2025-11-28T12:14:34Z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</Properties>
</file>